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worldbankgroup-my.sharepoint.com/personal/rkesavan_worldbank_org/Documents/1. Raghu Kesavan/Documents/Municipal &amp; Infra Finance/"/>
    </mc:Choice>
  </mc:AlternateContent>
  <xr:revisionPtr revIDLastSave="12" documentId="13_ncr:1_{E6BF64AE-B4D5-4CD0-8D13-CCE9901E6C69}" xr6:coauthVersionLast="47" xr6:coauthVersionMax="47" xr10:uidLastSave="{143E3A28-6F1E-414E-8FDC-EFBAE39DFF10}"/>
  <bookViews>
    <workbookView xWindow="-120" yWindow="-120" windowWidth="29040" windowHeight="15720" tabRatio="789" activeTab="8" xr2:uid="{B3A15740-8AD1-4BDB-9131-7496DF13E481}"/>
  </bookViews>
  <sheets>
    <sheet name="Cover Page" sheetId="12" r:id="rId1"/>
    <sheet name="User Guide" sheetId="27" r:id="rId2"/>
    <sheet name="Data Input" sheetId="2" r:id="rId3"/>
    <sheet name="Financial Ratios" sheetId="3" r:id="rId4"/>
    <sheet name="Financial Score" sheetId="4" r:id="rId5"/>
    <sheet name="Operating Ratios" sheetId="5" r:id="rId6"/>
    <sheet name="Operating Score" sheetId="6" r:id="rId7"/>
    <sheet name="Final Score &amp; Grade" sheetId="7" r:id="rId8"/>
    <sheet name="Summary Report" sheetId="1" r:id="rId9"/>
    <sheet name="Indicator Definition" sheetId="15" state="hidden" r:id="rId10"/>
  </sheets>
  <externalReferences>
    <externalReference r:id="rId11"/>
  </externalReferences>
  <definedNames>
    <definedName name="_Key1" hidden="1">#REF!</definedName>
    <definedName name="_Order1" hidden="1">255</definedName>
    <definedName name="_Sort" hidden="1">#REF!</definedName>
    <definedName name="_Toc171448940" localSheetId="9">'Indicator Definition'!#REF!</definedName>
    <definedName name="_Toc171448941" localSheetId="9">'Indicator Definition'!#REF!</definedName>
    <definedName name="_xleta.YEAR" hidden="1" xlm="1">#NAME?</definedName>
    <definedName name="a" hidden="1">#REF!</definedName>
    <definedName name="All" localSheetId="1">'User Guide'!#REF!</definedName>
    <definedName name="All">#REF!</definedName>
    <definedName name="Countries">[1]SOURCE!$A$7:$A$146</definedName>
    <definedName name="Drop" localSheetId="1">'User Guide'!#REF!</definedName>
    <definedName name="Drop">#REF!</definedName>
    <definedName name="DropdownList">IF({1,0}, "All", FY_list)</definedName>
    <definedName name="FY_list">'Data Input'!$E$10:$H$10</definedName>
    <definedName name="_xlnm.Print_Area" localSheetId="0">'Cover Page'!$A$2:$I$23</definedName>
    <definedName name="_xlnm.Print_Area" localSheetId="2">'Data Input'!$A$1:$I$93</definedName>
    <definedName name="_xlnm.Print_Area" localSheetId="7">'Final Score &amp; Grade'!$A$1:$G$34</definedName>
    <definedName name="_xlnm.Print_Area" localSheetId="3">'Financial Ratios'!$A$1:$H$51</definedName>
    <definedName name="_xlnm.Print_Area" localSheetId="4">'Financial Score'!$A$1:$H$41</definedName>
    <definedName name="_xlnm.Print_Area" localSheetId="5">'Operating Ratios'!$A$1:$H$49</definedName>
    <definedName name="_xlnm.Print_Area" localSheetId="6">'Operating Score'!$A$1:$H$44</definedName>
    <definedName name="_xlnm.Print_Area" localSheetId="8">'Summary Report'!$A$1:$I$34</definedName>
    <definedName name="_xlnm.Print_Area" localSheetId="1">'User Guide'!$A$1:$R$79</definedName>
    <definedName name="_xlnm.Print_Titles" localSheetId="2">'Data Input'!$1:$10</definedName>
    <definedName name="_xlnm.Print_Titles" localSheetId="7">'Final Score &amp; Grade'!$36:$39</definedName>
    <definedName name="_xlnm.Print_Titles" localSheetId="3">'Financial Ratios'!$1:$10</definedName>
    <definedName name="_xlnm.Print_Titles" localSheetId="4">'Financial Score'!$1:$6</definedName>
    <definedName name="_xlnm.Print_Titles" localSheetId="5">'Operating Ratios'!$1:$10</definedName>
    <definedName name="_xlnm.Print_Titles" localSheetId="6">'Operating Score'!$1:$7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0" i="2" l="1"/>
  <c r="G90" i="2"/>
  <c r="F90" i="2"/>
  <c r="F84" i="2" l="1"/>
  <c r="G84" i="2"/>
  <c r="H84" i="2"/>
  <c r="H81" i="2"/>
  <c r="G81" i="2"/>
  <c r="F81" i="2"/>
  <c r="H83" i="2" l="1"/>
  <c r="G83" i="2"/>
  <c r="F83" i="2"/>
  <c r="D4" i="7"/>
  <c r="D5" i="7"/>
  <c r="E85" i="2"/>
  <c r="F36" i="1"/>
  <c r="G36" i="1"/>
  <c r="H36" i="1"/>
  <c r="I36" i="1"/>
  <c r="E53" i="2"/>
  <c r="F73" i="2"/>
  <c r="G73" i="2"/>
  <c r="H73" i="2"/>
  <c r="E73" i="2"/>
  <c r="F53" i="2"/>
  <c r="G53" i="2"/>
  <c r="H53" i="2"/>
  <c r="F43" i="2"/>
  <c r="G43" i="2"/>
  <c r="H43" i="2"/>
  <c r="E43" i="2"/>
  <c r="F41" i="2" l="1"/>
  <c r="H42" i="2"/>
  <c r="G42" i="2"/>
  <c r="F42" i="2"/>
  <c r="E41" i="2"/>
  <c r="E42" i="2"/>
  <c r="B9" i="1" a="1"/>
  <c r="B9" i="1" s="1"/>
  <c r="E21" i="5" l="1"/>
  <c r="E18" i="6" s="1"/>
  <c r="F21" i="5"/>
  <c r="F18" i="6" s="1"/>
  <c r="G21" i="5"/>
  <c r="G18" i="6" s="1"/>
  <c r="D21" i="5"/>
  <c r="D18" i="6" s="1"/>
  <c r="E33" i="5"/>
  <c r="E28" i="6" s="1"/>
  <c r="F33" i="5"/>
  <c r="F28" i="6" s="1"/>
  <c r="G33" i="5"/>
  <c r="G28" i="6" s="1"/>
  <c r="D33" i="5"/>
  <c r="D28" i="6" s="1"/>
  <c r="G41" i="3" l="1"/>
  <c r="G31" i="4" s="1"/>
  <c r="B7" i="1"/>
  <c r="B6" i="1"/>
  <c r="E36" i="5" l="1"/>
  <c r="E31" i="6" s="1"/>
  <c r="F36" i="5"/>
  <c r="F31" i="6" s="1"/>
  <c r="G36" i="5"/>
  <c r="G31" i="6" s="1"/>
  <c r="D36" i="5"/>
  <c r="E29" i="5"/>
  <c r="E24" i="6" s="1"/>
  <c r="F29" i="5"/>
  <c r="F24" i="6" s="1"/>
  <c r="G29" i="5"/>
  <c r="G24" i="6" s="1"/>
  <c r="D29" i="5"/>
  <c r="E17" i="3"/>
  <c r="F17" i="3"/>
  <c r="G17" i="3"/>
  <c r="E19" i="3"/>
  <c r="F19" i="3"/>
  <c r="G19" i="3"/>
  <c r="E47" i="3"/>
  <c r="E36" i="4" s="1"/>
  <c r="F47" i="3"/>
  <c r="F36" i="4" s="1"/>
  <c r="G47" i="3"/>
  <c r="G36" i="4" s="1"/>
  <c r="E48" i="3"/>
  <c r="E37" i="4" s="1"/>
  <c r="F48" i="3"/>
  <c r="F37" i="4" s="1"/>
  <c r="G48" i="3"/>
  <c r="G37" i="4" s="1"/>
  <c r="E49" i="3"/>
  <c r="E38" i="4" s="1"/>
  <c r="F49" i="3"/>
  <c r="F38" i="4" s="1"/>
  <c r="G49" i="3"/>
  <c r="G38" i="4" s="1"/>
  <c r="E12" i="5"/>
  <c r="E9" i="6" s="1"/>
  <c r="F12" i="5"/>
  <c r="F9" i="6" s="1"/>
  <c r="G12" i="5"/>
  <c r="E13" i="5"/>
  <c r="E10" i="6" s="1"/>
  <c r="F13" i="5"/>
  <c r="F10" i="6" s="1"/>
  <c r="G13" i="5"/>
  <c r="G10" i="6" s="1"/>
  <c r="E14" i="5"/>
  <c r="E11" i="6" s="1"/>
  <c r="F14" i="5"/>
  <c r="F11" i="6" s="1"/>
  <c r="G14" i="5"/>
  <c r="G11" i="6" s="1"/>
  <c r="E15" i="5"/>
  <c r="E12" i="6" s="1"/>
  <c r="F15" i="5"/>
  <c r="F12" i="6" s="1"/>
  <c r="G15" i="5"/>
  <c r="G12" i="6" s="1"/>
  <c r="E17" i="5"/>
  <c r="E14" i="6" s="1"/>
  <c r="F17" i="5"/>
  <c r="F14" i="6" s="1"/>
  <c r="G17" i="5"/>
  <c r="G14" i="6" s="1"/>
  <c r="E18" i="5"/>
  <c r="E15" i="6" s="1"/>
  <c r="F18" i="5"/>
  <c r="F15" i="6" s="1"/>
  <c r="G18" i="5"/>
  <c r="G15" i="6" s="1"/>
  <c r="E19" i="5"/>
  <c r="E16" i="6" s="1"/>
  <c r="F19" i="5"/>
  <c r="F16" i="6" s="1"/>
  <c r="G19" i="5"/>
  <c r="G16" i="6" s="1"/>
  <c r="E20" i="5"/>
  <c r="E17" i="6" s="1"/>
  <c r="F20" i="5"/>
  <c r="F17" i="6" s="1"/>
  <c r="G20" i="5"/>
  <c r="E22" i="5"/>
  <c r="F22" i="5"/>
  <c r="G22" i="5"/>
  <c r="E24" i="5"/>
  <c r="E20" i="6" s="1"/>
  <c r="F24" i="5"/>
  <c r="F20" i="6" s="1"/>
  <c r="G24" i="5"/>
  <c r="G20" i="6" s="1"/>
  <c r="E25" i="5"/>
  <c r="E21" i="6" s="1"/>
  <c r="F25" i="5"/>
  <c r="F21" i="6" s="1"/>
  <c r="G25" i="5"/>
  <c r="G21" i="6" s="1"/>
  <c r="E26" i="5"/>
  <c r="E22" i="6" s="1"/>
  <c r="F26" i="5"/>
  <c r="F22" i="6" s="1"/>
  <c r="G26" i="5"/>
  <c r="G22" i="6" s="1"/>
  <c r="E27" i="5"/>
  <c r="F27" i="5"/>
  <c r="G27" i="5"/>
  <c r="E30" i="5"/>
  <c r="E25" i="6" s="1"/>
  <c r="F30" i="5"/>
  <c r="F25" i="6" s="1"/>
  <c r="G30" i="5"/>
  <c r="G25" i="6" s="1"/>
  <c r="E32" i="5"/>
  <c r="E27" i="6" s="1"/>
  <c r="F32" i="5"/>
  <c r="F27" i="6" s="1"/>
  <c r="G32" i="5"/>
  <c r="G27" i="6" s="1"/>
  <c r="E34" i="5"/>
  <c r="E29" i="6" s="1"/>
  <c r="F34" i="5"/>
  <c r="F29" i="6" s="1"/>
  <c r="G34" i="5"/>
  <c r="G29" i="6" s="1"/>
  <c r="E35" i="5"/>
  <c r="E30" i="6" s="1"/>
  <c r="F35" i="5"/>
  <c r="F30" i="6" s="1"/>
  <c r="G35" i="5"/>
  <c r="G30" i="6" s="1"/>
  <c r="E38" i="5"/>
  <c r="E33" i="6" s="1"/>
  <c r="F38" i="5"/>
  <c r="F33" i="6" s="1"/>
  <c r="G38" i="5"/>
  <c r="E39" i="5"/>
  <c r="E34" i="6" s="1"/>
  <c r="F39" i="5"/>
  <c r="F34" i="6" s="1"/>
  <c r="G39" i="5"/>
  <c r="E41" i="5"/>
  <c r="E36" i="6" s="1"/>
  <c r="F41" i="5"/>
  <c r="F36" i="6" s="1"/>
  <c r="G41" i="5"/>
  <c r="G36" i="6" s="1"/>
  <c r="E42" i="5"/>
  <c r="E37" i="6" s="1"/>
  <c r="F42" i="5"/>
  <c r="F37" i="6" s="1"/>
  <c r="G42" i="5"/>
  <c r="G37" i="6" s="1"/>
  <c r="E43" i="5"/>
  <c r="E38" i="6" s="1"/>
  <c r="F43" i="5"/>
  <c r="F38" i="6" s="1"/>
  <c r="G43" i="5"/>
  <c r="G38" i="6" s="1"/>
  <c r="E45" i="5"/>
  <c r="E40" i="6" s="1"/>
  <c r="F45" i="5"/>
  <c r="F40" i="6" s="1"/>
  <c r="G45" i="5"/>
  <c r="G40" i="6" s="1"/>
  <c r="E46" i="5"/>
  <c r="E41" i="6" s="1"/>
  <c r="F46" i="5"/>
  <c r="F41" i="6" s="1"/>
  <c r="G46" i="5"/>
  <c r="G41" i="6" s="1"/>
  <c r="E47" i="5"/>
  <c r="E42" i="6" s="1"/>
  <c r="F47" i="5"/>
  <c r="F42" i="6" s="1"/>
  <c r="G47" i="5"/>
  <c r="G42" i="6" s="1"/>
  <c r="G17" i="6" l="1"/>
  <c r="G33" i="6"/>
  <c r="G34" i="6"/>
  <c r="G9" i="6"/>
  <c r="D49" i="3"/>
  <c r="D38" i="4" s="1"/>
  <c r="D48" i="3"/>
  <c r="D37" i="4" s="1"/>
  <c r="D47" i="3"/>
  <c r="D36" i="4" s="1"/>
  <c r="D19" i="3" l="1"/>
  <c r="D17" i="3"/>
  <c r="D32" i="5"/>
  <c r="D27" i="6" s="1"/>
  <c r="D42" i="5"/>
  <c r="D37" i="6" s="1"/>
  <c r="D43" i="5"/>
  <c r="D38" i="6" s="1"/>
  <c r="D41" i="5"/>
  <c r="D36" i="6" s="1"/>
  <c r="D39" i="5"/>
  <c r="D34" i="6" s="1"/>
  <c r="D38" i="5"/>
  <c r="D33" i="6" s="1"/>
  <c r="D20" i="5"/>
  <c r="D17" i="6" s="1"/>
  <c r="D22" i="5"/>
  <c r="D46" i="5"/>
  <c r="D41" i="6" s="1"/>
  <c r="D47" i="5"/>
  <c r="D42" i="6" s="1"/>
  <c r="D45" i="5"/>
  <c r="D40" i="6" s="1"/>
  <c r="D34" i="5"/>
  <c r="D29" i="6" s="1"/>
  <c r="D35" i="5"/>
  <c r="D30" i="6" s="1"/>
  <c r="D31" i="6"/>
  <c r="D30" i="5"/>
  <c r="D25" i="6" s="1"/>
  <c r="D24" i="6"/>
  <c r="D27" i="5"/>
  <c r="D25" i="5"/>
  <c r="D21" i="6" s="1"/>
  <c r="D26" i="5"/>
  <c r="D22" i="6" s="1"/>
  <c r="D24" i="5"/>
  <c r="D20" i="6" s="1"/>
  <c r="D18" i="5"/>
  <c r="D15" i="6" s="1"/>
  <c r="D19" i="5"/>
  <c r="D16" i="6" s="1"/>
  <c r="D17" i="5"/>
  <c r="D14" i="6" s="1"/>
  <c r="D13" i="5"/>
  <c r="D10" i="6" s="1"/>
  <c r="D14" i="5"/>
  <c r="D11" i="6" s="1"/>
  <c r="D15" i="5"/>
  <c r="D12" i="6" s="1"/>
  <c r="D12" i="5"/>
  <c r="D9" i="6" s="1"/>
  <c r="C5" i="6"/>
  <c r="C4" i="6"/>
  <c r="C7" i="5"/>
  <c r="C6" i="5"/>
  <c r="C4" i="4"/>
  <c r="C3" i="4"/>
  <c r="C7" i="3"/>
  <c r="C6" i="3"/>
  <c r="G7" i="6"/>
  <c r="G43" i="6" s="1"/>
  <c r="C20" i="7" s="1"/>
  <c r="F7" i="6"/>
  <c r="F43" i="6" s="1"/>
  <c r="C19" i="7" s="1"/>
  <c r="E7" i="6"/>
  <c r="E43" i="6" s="1"/>
  <c r="C18" i="7" s="1"/>
  <c r="D7" i="6"/>
  <c r="B9" i="7"/>
  <c r="B10" i="7"/>
  <c r="B11" i="7"/>
  <c r="B12" i="7"/>
  <c r="B17" i="7"/>
  <c r="B18" i="7"/>
  <c r="B19" i="7"/>
  <c r="B20" i="7"/>
  <c r="G10" i="5"/>
  <c r="F10" i="5"/>
  <c r="E10" i="5"/>
  <c r="D10" i="5"/>
  <c r="G6" i="4"/>
  <c r="F6" i="4"/>
  <c r="E6" i="4"/>
  <c r="D6" i="4"/>
  <c r="E10" i="3"/>
  <c r="F10" i="3"/>
  <c r="G10" i="3"/>
  <c r="D10" i="3"/>
  <c r="F85" i="2"/>
  <c r="G85" i="2"/>
  <c r="H85" i="2"/>
  <c r="D22" i="3"/>
  <c r="D16" i="4" s="1"/>
  <c r="D12" i="3"/>
  <c r="D8" i="4" s="1"/>
  <c r="E14" i="1" l="1" a="1"/>
  <c r="E14" i="1" s="1"/>
  <c r="D43" i="6"/>
  <c r="C17" i="7" s="1"/>
  <c r="G22" i="3"/>
  <c r="G16" i="4" s="1"/>
  <c r="G26" i="3"/>
  <c r="G20" i="4" s="1"/>
  <c r="G25" i="3"/>
  <c r="G19" i="4" s="1"/>
  <c r="G27" i="3"/>
  <c r="G21" i="4" s="1"/>
  <c r="F41" i="3"/>
  <c r="F31" i="4" s="1"/>
  <c r="G44" i="3"/>
  <c r="G46" i="3" s="1"/>
  <c r="G35" i="4" s="1"/>
  <c r="F13" i="3"/>
  <c r="F9" i="4" s="1"/>
  <c r="F12" i="3"/>
  <c r="F8" i="4" s="1"/>
  <c r="F14" i="3"/>
  <c r="F10" i="4" s="1"/>
  <c r="F16" i="3"/>
  <c r="F12" i="4" s="1"/>
  <c r="F18" i="3"/>
  <c r="F13" i="4" s="1"/>
  <c r="F20" i="3"/>
  <c r="F23" i="3"/>
  <c r="F17" i="4" s="1"/>
  <c r="F38" i="3"/>
  <c r="F24" i="3"/>
  <c r="F18" i="4" s="1"/>
  <c r="F29" i="3"/>
  <c r="F30" i="3" s="1"/>
  <c r="F37" i="3"/>
  <c r="F29" i="4" s="1"/>
  <c r="F39" i="3"/>
  <c r="F15" i="3"/>
  <c r="F11" i="4" s="1"/>
  <c r="F43" i="3"/>
  <c r="G13" i="3"/>
  <c r="G15" i="3"/>
  <c r="G11" i="4" s="1"/>
  <c r="G24" i="3"/>
  <c r="G18" i="4" s="1"/>
  <c r="G29" i="3"/>
  <c r="G30" i="3" s="1"/>
  <c r="G37" i="3"/>
  <c r="G29" i="4" s="1"/>
  <c r="G39" i="3"/>
  <c r="G43" i="3"/>
  <c r="G12" i="3"/>
  <c r="G8" i="4" s="1"/>
  <c r="G14" i="3"/>
  <c r="G10" i="4" s="1"/>
  <c r="G16" i="3"/>
  <c r="G12" i="4" s="1"/>
  <c r="G18" i="3"/>
  <c r="G13" i="4" s="1"/>
  <c r="G20" i="3"/>
  <c r="G14" i="4" s="1"/>
  <c r="G23" i="3"/>
  <c r="G17" i="4" s="1"/>
  <c r="G38" i="3"/>
  <c r="E12" i="3"/>
  <c r="E8" i="4" s="1"/>
  <c r="E14" i="3"/>
  <c r="E10" i="4" s="1"/>
  <c r="E16" i="3"/>
  <c r="E12" i="4" s="1"/>
  <c r="E18" i="3"/>
  <c r="E13" i="4" s="1"/>
  <c r="E20" i="3"/>
  <c r="E23" i="3"/>
  <c r="E17" i="4" s="1"/>
  <c r="E38" i="3"/>
  <c r="E13" i="3"/>
  <c r="E9" i="4" s="1"/>
  <c r="E15" i="3"/>
  <c r="E11" i="4" s="1"/>
  <c r="E24" i="3"/>
  <c r="E18" i="4" s="1"/>
  <c r="E29" i="3"/>
  <c r="E30" i="3" s="1"/>
  <c r="E37" i="3"/>
  <c r="E29" i="4" s="1"/>
  <c r="E39" i="3"/>
  <c r="E43" i="3"/>
  <c r="E25" i="3"/>
  <c r="E19" i="4" s="1"/>
  <c r="E27" i="3"/>
  <c r="E21" i="4" s="1"/>
  <c r="E41" i="3"/>
  <c r="E31" i="4" s="1"/>
  <c r="E44" i="3"/>
  <c r="E22" i="3"/>
  <c r="E16" i="4" s="1"/>
  <c r="E26" i="3"/>
  <c r="E20" i="4" s="1"/>
  <c r="F25" i="3"/>
  <c r="F19" i="4" s="1"/>
  <c r="F27" i="3"/>
  <c r="F21" i="4" s="1"/>
  <c r="F44" i="3"/>
  <c r="F46" i="3" s="1"/>
  <c r="F35" i="4" s="1"/>
  <c r="F26" i="3"/>
  <c r="F20" i="4" s="1"/>
  <c r="F22" i="3"/>
  <c r="F16" i="4" s="1"/>
  <c r="D38" i="3"/>
  <c r="D29" i="3"/>
  <c r="D43" i="3"/>
  <c r="D33" i="4" s="1"/>
  <c r="D39" i="3"/>
  <c r="D37" i="3"/>
  <c r="D29" i="4" s="1"/>
  <c r="D16" i="3"/>
  <c r="D12" i="4" s="1"/>
  <c r="D20" i="3"/>
  <c r="D14" i="4" s="1"/>
  <c r="D23" i="3"/>
  <c r="D17" i="4" s="1"/>
  <c r="D13" i="3"/>
  <c r="D9" i="4" s="1"/>
  <c r="D24" i="3"/>
  <c r="D18" i="4" s="1"/>
  <c r="D41" i="3"/>
  <c r="D31" i="4" s="1"/>
  <c r="D44" i="3"/>
  <c r="D46" i="3" s="1"/>
  <c r="D35" i="4" s="1"/>
  <c r="B25" i="7"/>
  <c r="D14" i="3"/>
  <c r="D10" i="4" s="1"/>
  <c r="D25" i="3"/>
  <c r="D19" i="4" s="1"/>
  <c r="D18" i="3"/>
  <c r="D13" i="4" s="1"/>
  <c r="D15" i="3"/>
  <c r="D11" i="4" s="1"/>
  <c r="D26" i="3"/>
  <c r="D20" i="4" s="1"/>
  <c r="D27" i="3"/>
  <c r="D21" i="4" s="1"/>
  <c r="B27" i="7"/>
  <c r="B28" i="7"/>
  <c r="B26" i="7"/>
  <c r="G41" i="2"/>
  <c r="H41" i="2"/>
  <c r="D30" i="3" l="1"/>
  <c r="D23" i="4" s="1"/>
  <c r="D35" i="3"/>
  <c r="D27" i="4" s="1"/>
  <c r="G9" i="4"/>
  <c r="B42" i="7"/>
  <c r="F14" i="4"/>
  <c r="E14" i="4"/>
  <c r="E31" i="3"/>
  <c r="E45" i="3"/>
  <c r="E34" i="4" s="1"/>
  <c r="E33" i="4"/>
  <c r="F32" i="3"/>
  <c r="F24" i="4" s="1"/>
  <c r="F45" i="3"/>
  <c r="F34" i="4" s="1"/>
  <c r="F31" i="3"/>
  <c r="F33" i="4"/>
  <c r="E32" i="3"/>
  <c r="E24" i="4" s="1"/>
  <c r="E46" i="3"/>
  <c r="E35" i="4" s="1"/>
  <c r="G31" i="3"/>
  <c r="G45" i="3"/>
  <c r="G34" i="4" s="1"/>
  <c r="G33" i="4"/>
  <c r="G32" i="3"/>
  <c r="G24" i="4" s="1"/>
  <c r="G23" i="4"/>
  <c r="G35" i="3"/>
  <c r="G27" i="4" s="1"/>
  <c r="G33" i="3"/>
  <c r="E23" i="4"/>
  <c r="E33" i="3"/>
  <c r="E35" i="3"/>
  <c r="E27" i="4" s="1"/>
  <c r="F23" i="4"/>
  <c r="F33" i="3"/>
  <c r="F25" i="4" s="1"/>
  <c r="F35" i="3"/>
  <c r="F27" i="4" s="1"/>
  <c r="D45" i="3"/>
  <c r="D34" i="4" s="1"/>
  <c r="D31" i="3"/>
  <c r="D32" i="3"/>
  <c r="D24" i="4" s="1"/>
  <c r="D33" i="3"/>
  <c r="D25" i="4" s="1"/>
  <c r="G25" i="4" l="1"/>
  <c r="G39" i="4" s="1"/>
  <c r="D20" i="1"/>
  <c r="E25" i="4"/>
  <c r="E39" i="4" s="1"/>
  <c r="F39" i="4"/>
  <c r="D39" i="4"/>
  <c r="C12" i="7" l="1"/>
  <c r="C9" i="7"/>
  <c r="C25" i="7" s="1"/>
  <c r="C11" i="7"/>
  <c r="C27" i="7" s="1"/>
  <c r="C10" i="7"/>
  <c r="C26" i="7" s="1"/>
  <c r="C28" i="7" l="1"/>
  <c r="E12" i="1" s="1"/>
  <c r="E13" i="1" a="1"/>
  <c r="E13" i="1" s="1"/>
  <c r="E25" i="7"/>
  <c r="F25" i="7"/>
  <c r="F27" i="7"/>
  <c r="E27" i="7"/>
  <c r="F26" i="7"/>
  <c r="E26" i="7"/>
  <c r="F28" i="7" l="1"/>
  <c r="E17" i="1" s="1"/>
  <c r="C29" i="7"/>
  <c r="E29" i="7" s="1"/>
  <c r="E28" i="7"/>
  <c r="D17" i="1" s="1"/>
  <c r="F29" i="7" l="1"/>
  <c r="B32"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<sst xmlns="http://schemas.openxmlformats.org/spreadsheetml/2006/main" count="858" uniqueCount="376">
  <si>
    <t xml:space="preserve">Financial Score </t>
  </si>
  <si>
    <t>PAS A</t>
  </si>
  <si>
    <t>Name of city</t>
  </si>
  <si>
    <t>Name of state</t>
  </si>
  <si>
    <t>Assessment Year</t>
  </si>
  <si>
    <t>Unit</t>
  </si>
  <si>
    <t>Water supply coverage</t>
  </si>
  <si>
    <t>%</t>
  </si>
  <si>
    <t xml:space="preserve">FSSM / Wastewater/ sewerage HH Coverage </t>
  </si>
  <si>
    <t xml:space="preserve">SWM Coverage (Household) </t>
  </si>
  <si>
    <t xml:space="preserve">Toilet coverage </t>
  </si>
  <si>
    <t>Cost Recovery of water tax</t>
  </si>
  <si>
    <t xml:space="preserve">Cost Recovery of sanitation tax/ sewerage charges </t>
  </si>
  <si>
    <t xml:space="preserve">Cost Recovery of SWM charges </t>
  </si>
  <si>
    <t xml:space="preserve">Current Year Property Tax Billed Demand </t>
  </si>
  <si>
    <t>Lakhs</t>
  </si>
  <si>
    <t xml:space="preserve">Current Year Property Tax Collection </t>
  </si>
  <si>
    <t xml:space="preserve">Collection Efficiency of water tax </t>
  </si>
  <si>
    <t xml:space="preserve">Collection Efficiency of sanitation tax </t>
  </si>
  <si>
    <t xml:space="preserve">Collection Efficiency of SWM tax </t>
  </si>
  <si>
    <t xml:space="preserve">Non-Revenue Water </t>
  </si>
  <si>
    <t xml:space="preserve">Metering of water connections </t>
  </si>
  <si>
    <t xml:space="preserve">Adequacy of water supply </t>
  </si>
  <si>
    <t>lpcd</t>
  </si>
  <si>
    <t xml:space="preserve">Adequacy of treatment of sanitation </t>
  </si>
  <si>
    <t xml:space="preserve">Treatment of SWM </t>
  </si>
  <si>
    <t xml:space="preserve">Extent of re-use of Wastewater </t>
  </si>
  <si>
    <t>Does the city  prepare annual audit reports of ULB and publish it in public domain?</t>
  </si>
  <si>
    <t>Does the city follow accrual based accounting?</t>
  </si>
  <si>
    <t>Working staff in water supply</t>
  </si>
  <si>
    <t>Number</t>
  </si>
  <si>
    <t>Sanctioned Staff in water supply</t>
  </si>
  <si>
    <t>Working staff in sanitation</t>
  </si>
  <si>
    <t xml:space="preserve">Sanctioned Staff in sanitation </t>
  </si>
  <si>
    <t>Working  staff in SWM</t>
  </si>
  <si>
    <t>Sanctioned staff in SWM</t>
  </si>
  <si>
    <t>PAS</t>
  </si>
  <si>
    <t>Data source</t>
  </si>
  <si>
    <t>Yes /No</t>
  </si>
  <si>
    <t>CFP</t>
  </si>
  <si>
    <t>lakhs</t>
  </si>
  <si>
    <t xml:space="preserve">Total Revenue Income </t>
  </si>
  <si>
    <t>Tax Revenue</t>
  </si>
  <si>
    <t xml:space="preserve">Assigned Revenues &amp; Compensation </t>
  </si>
  <si>
    <t xml:space="preserve">Rental Income from Municipal Properties </t>
  </si>
  <si>
    <t>Fees &amp; User Charges-Income head-wise</t>
  </si>
  <si>
    <t xml:space="preserve">Sale &amp; Hire Charges </t>
  </si>
  <si>
    <t xml:space="preserve">Revenue Grants , Contributions &amp; Subsidies </t>
  </si>
  <si>
    <t>Income from Investments-General Fund</t>
  </si>
  <si>
    <t>Interest Earned</t>
  </si>
  <si>
    <t xml:space="preserve">Other Income </t>
  </si>
  <si>
    <t>Establishment Expenses</t>
  </si>
  <si>
    <t>Administrative Expenses</t>
  </si>
  <si>
    <t>Operations &amp; Maintenance</t>
  </si>
  <si>
    <t>Interest &amp; Finance Charges</t>
  </si>
  <si>
    <t>Programme Expenses</t>
  </si>
  <si>
    <t>Revenue Grants, Contribution and Subsidies</t>
  </si>
  <si>
    <t>Provisions and Write off</t>
  </si>
  <si>
    <t>Miscellaneous Expenses</t>
  </si>
  <si>
    <t>Depreciation</t>
  </si>
  <si>
    <t xml:space="preserve">Total Revenue Expenditure </t>
  </si>
  <si>
    <t>Liabilities</t>
  </si>
  <si>
    <t>Municipal (General) Fund</t>
  </si>
  <si>
    <t>Earmarked Funds</t>
  </si>
  <si>
    <t>Reserves</t>
  </si>
  <si>
    <t>Grants Contribution for specific purposes</t>
  </si>
  <si>
    <t>Secured Loans</t>
  </si>
  <si>
    <t>Deposits Received</t>
  </si>
  <si>
    <t>Deposit works</t>
  </si>
  <si>
    <t>Other Liabilities</t>
  </si>
  <si>
    <t>Provisions</t>
  </si>
  <si>
    <t>Total Liabilities</t>
  </si>
  <si>
    <t>Secured and Unsecured Loans</t>
  </si>
  <si>
    <t>Assets</t>
  </si>
  <si>
    <t>Fixed Assets (Gross block)</t>
  </si>
  <si>
    <t>Capital Work in Progress</t>
  </si>
  <si>
    <t>Investments-General Fund</t>
  </si>
  <si>
    <t>Investments-Other Fund</t>
  </si>
  <si>
    <t>Stock in Hand</t>
  </si>
  <si>
    <t>Sundry Debtors (Receivables) (Net)</t>
  </si>
  <si>
    <t>Cash And Bank Balances</t>
  </si>
  <si>
    <t>Loans, Advances And Deposits (Net)</t>
  </si>
  <si>
    <t>Other Indicators</t>
  </si>
  <si>
    <t xml:space="preserve">Capital Income </t>
  </si>
  <si>
    <t xml:space="preserve">Capital Expenditure </t>
  </si>
  <si>
    <t xml:space="preserve">Capital Grants </t>
  </si>
  <si>
    <t xml:space="preserve">Population </t>
  </si>
  <si>
    <t>Accumulated Depreciation</t>
  </si>
  <si>
    <t>Income Ratios</t>
  </si>
  <si>
    <t>Own Tax Revenue to Total Revenue Income Ratio (%)</t>
  </si>
  <si>
    <t>Assigned Revenue to Total Revenue Income Ratio (%)</t>
  </si>
  <si>
    <t>Own Revenue Income/Total Revenue Income   (%)</t>
  </si>
  <si>
    <t xml:space="preserve">Property tax demand as a % of own tax </t>
  </si>
  <si>
    <t>Property tax demand as a % of  total revenue</t>
  </si>
  <si>
    <t xml:space="preserve">Property tax collection as a % of  own tax </t>
  </si>
  <si>
    <t>Non-tax Revenue to Total Revenue Income Ratio (%)</t>
  </si>
  <si>
    <t>Expenses Ratios</t>
  </si>
  <si>
    <t>Fixed charge=(Establishment + Admin Int.)/ Revenue Income (%)</t>
  </si>
  <si>
    <t>O&amp;M/ Total revenue income</t>
  </si>
  <si>
    <t>Fixed charge=(Establishment + Admin Int.)/ Revenue Expenditure (%)</t>
  </si>
  <si>
    <t>O&amp;M/ Total revenue expenditure</t>
  </si>
  <si>
    <t>Operating Ratios</t>
  </si>
  <si>
    <t>Debt Servicing Ratios</t>
  </si>
  <si>
    <t>Interest Coverage Ratio (Operating Surplus-Depriciation/ Interest)</t>
  </si>
  <si>
    <t>Leverage Ratios</t>
  </si>
  <si>
    <t>Liquidity Ratios</t>
  </si>
  <si>
    <t xml:space="preserve">(Cash and bank balance + all investments )/ Revenue Expenditure prior to depreciation </t>
  </si>
  <si>
    <t>Revenue Size</t>
  </si>
  <si>
    <t xml:space="preserve">Revenue Income </t>
  </si>
  <si>
    <t xml:space="preserve">Revenue Expenditure </t>
  </si>
  <si>
    <t xml:space="preserve">Per Capita Revenue Income </t>
  </si>
  <si>
    <t>Per Capita Revenue Expenditure</t>
  </si>
  <si>
    <t>Per capita property tax demand</t>
  </si>
  <si>
    <t>Per capita property tax collection</t>
  </si>
  <si>
    <t xml:space="preserve">Per Capita Own Tax  (collection) </t>
  </si>
  <si>
    <t>Financial Score</t>
  </si>
  <si>
    <t xml:space="preserve">O&amp;M / revenue income  (%)  </t>
  </si>
  <si>
    <t xml:space="preserve">Establishment Expenses to Total Revenue Expenditure Ratio (%) </t>
  </si>
  <si>
    <t xml:space="preserve">O&amp;M / revenue expenditure (%)  </t>
  </si>
  <si>
    <t>Interest Service Coverage Ratio (Operating Surplus- Depreciation/ Interest )</t>
  </si>
  <si>
    <t xml:space="preserve">(Cash and bank balance + all investments )/ Revenue Expenditure </t>
  </si>
  <si>
    <t>Per Capita Property Tax Demand</t>
  </si>
  <si>
    <t>Total Financial Score</t>
  </si>
  <si>
    <t>Operating Score</t>
  </si>
  <si>
    <t>Creditworthiness</t>
  </si>
  <si>
    <t xml:space="preserve">PAS AAA </t>
  </si>
  <si>
    <t>PAS AA</t>
  </si>
  <si>
    <t>PAS BBB</t>
  </si>
  <si>
    <t>PAS BB</t>
  </si>
  <si>
    <t>High level of Credit Risk</t>
  </si>
  <si>
    <t>PAS B</t>
  </si>
  <si>
    <t>Higher level of Credit Risk</t>
  </si>
  <si>
    <t>PAS C</t>
  </si>
  <si>
    <t>Highest level of Credit Risk</t>
  </si>
  <si>
    <t>Less than 20</t>
  </si>
  <si>
    <t>PAS D</t>
  </si>
  <si>
    <t>More than 90</t>
  </si>
  <si>
    <t>Creditworthiness 
Score</t>
  </si>
  <si>
    <t>Year</t>
  </si>
  <si>
    <t>Total Score</t>
  </si>
  <si>
    <t xml:space="preserve">70% finance, 30% service levels </t>
  </si>
  <si>
    <t>Best Score</t>
  </si>
  <si>
    <t>Total Operating Score</t>
  </si>
  <si>
    <t>Establishment Expenses to Total Revenue Income Ratio (%)</t>
  </si>
  <si>
    <t>Service level operating ratios</t>
  </si>
  <si>
    <t>Water supply coverage  (No of water connections/ property)</t>
  </si>
  <si>
    <t xml:space="preserve">FSSM / Wastewater/ sewerage Coverage </t>
  </si>
  <si>
    <t xml:space="preserve">SWM Coverage </t>
  </si>
  <si>
    <t>Collection efficiency</t>
  </si>
  <si>
    <t xml:space="preserve">Access and Coverage </t>
  </si>
  <si>
    <t>Collection efficiency of water tax</t>
  </si>
  <si>
    <t>Collection efficiency of sanitation tax/ sewerage charges</t>
  </si>
  <si>
    <t>Collection efficiency of SWM charges</t>
  </si>
  <si>
    <t xml:space="preserve">Collection efficiency of water, sanitation and SWM services </t>
  </si>
  <si>
    <t xml:space="preserve">Cost Recovery </t>
  </si>
  <si>
    <t>Cost Recovery in Water Services</t>
  </si>
  <si>
    <t>Cost Recovery  of sanitation tax/ sewerage charges</t>
  </si>
  <si>
    <t>Cost Recovery  of SWM charges</t>
  </si>
  <si>
    <t>Cost Recovery  of  Water, Sanitation and SWM charges</t>
  </si>
  <si>
    <t>Metering and NRW</t>
  </si>
  <si>
    <t>Non-Revenue Water</t>
  </si>
  <si>
    <t>Metering of water connections</t>
  </si>
  <si>
    <t xml:space="preserve">Adequacy of treatment of SWM </t>
  </si>
  <si>
    <t>Extent of re-use of Wastewater</t>
  </si>
  <si>
    <t xml:space="preserve">Does the city follow accrual based accounting? </t>
  </si>
  <si>
    <t xml:space="preserve">Human Resource Adequaucy </t>
  </si>
  <si>
    <t>Total working staff versus sanctioned in water supply</t>
  </si>
  <si>
    <t>Total working staff versus sanctioned in sanitation</t>
  </si>
  <si>
    <t>Total working staff versus sanctioned in SWM</t>
  </si>
  <si>
    <t xml:space="preserve">Complaint Redressal </t>
  </si>
  <si>
    <t>Complain Redressal in water supply</t>
  </si>
  <si>
    <t>Complain Redressal in sanitation</t>
  </si>
  <si>
    <t xml:space="preserve">Complain Redressal in SWM </t>
  </si>
  <si>
    <t>Yes/No</t>
  </si>
  <si>
    <t>Yes</t>
  </si>
  <si>
    <t>ND</t>
  </si>
  <si>
    <t>-</t>
  </si>
  <si>
    <t>Benchmark</t>
  </si>
  <si>
    <t xml:space="preserve">Total Score </t>
  </si>
  <si>
    <t>Operational Score</t>
  </si>
  <si>
    <t>Creditworthiness Score</t>
  </si>
  <si>
    <t>All Financial Year</t>
  </si>
  <si>
    <t xml:space="preserve">Complain Redressal in sanitation </t>
  </si>
  <si>
    <t xml:space="preserve">Complain Redressal in water supply </t>
  </si>
  <si>
    <t>Treatment, Quality, Reuse</t>
  </si>
  <si>
    <t xml:space="preserve">Accounting Quality and Transparency </t>
  </si>
  <si>
    <t>Complaint Redressal Mechanism</t>
  </si>
  <si>
    <t>Collection Efficiency</t>
  </si>
  <si>
    <t xml:space="preserve">Human Resource Adeqaucy </t>
  </si>
  <si>
    <t>INR crores</t>
  </si>
  <si>
    <t>Recommendations</t>
  </si>
  <si>
    <t>Per Capita water supply</t>
  </si>
  <si>
    <t>The PAS Creditworthiness assessment is a useful and almost a no-cost approach for a city to understand its own creditworthiness and to identify areas where it needs to take improvement actions before considering any borrowing and a formal credit rating. This assessment relies on indicators derived from past financial performance of the city and a review of its operational parameters. It does not include qualitative parameters such as quality of urban management, reform orientation etc. and other factors often used by rating agencies to assign the final credit rating. The proposed framework provides a creditworthiness score for a city which can be close to an actual credit assessment. Thus, the ratings provided by using this approach and toolkit can be used as a pre-cursor to actual credit ratings. Detailed creditworthiness reports generated for a city can suggest improvement actions.   It will help cities to assess their borrowing capacity and in improving their credit quality before undertaking an actual credit rating process.</t>
  </si>
  <si>
    <t>Highest level of Creditworthiness</t>
  </si>
  <si>
    <t>High level of Creditworthiness</t>
  </si>
  <si>
    <t>Adequate level of Creditworthiness</t>
  </si>
  <si>
    <t>Moderate level of Creditworthiness</t>
  </si>
  <si>
    <t xml:space="preserve">Not Creditworthy </t>
  </si>
  <si>
    <t xml:space="preserve">Drop Down Menu is here </t>
  </si>
  <si>
    <t>Per capita property Tax Collection</t>
  </si>
  <si>
    <t>Property tax collection as a % of  total revenue</t>
  </si>
  <si>
    <t>Collection efficiency of arrear property tax</t>
  </si>
  <si>
    <t>Collection efficiency of current property tax</t>
  </si>
  <si>
    <t xml:space="preserve">Current Collection efficiency of  property tax </t>
  </si>
  <si>
    <t xml:space="preserve">Arrear Collection efficiency of  property tax </t>
  </si>
  <si>
    <t>Per Capita Own Tax Revenue</t>
  </si>
  <si>
    <t xml:space="preserve">Operating Surplus post depreciation and interest </t>
  </si>
  <si>
    <t xml:space="preserve">Toilet Coverage </t>
  </si>
  <si>
    <t>Adequacy of treatment of water supply</t>
  </si>
  <si>
    <t>About PAS Creditworthiness Assessment</t>
  </si>
  <si>
    <t xml:space="preserve">Collection against arrears </t>
  </si>
  <si>
    <t>Arrears -beginning of previous year</t>
  </si>
  <si>
    <t xml:space="preserve">Establishment Expenses to Total Revenue Income Ratio </t>
  </si>
  <si>
    <t>Fixed charge=(Establishment + Admin Int.)/ Revenue Income</t>
  </si>
  <si>
    <t xml:space="preserve">Establishment Expenses to Total Revenue Expenditure Ratio </t>
  </si>
  <si>
    <t xml:space="preserve"> Surplus / Deficit to Total Income Ratio Post Depreciation and Interest </t>
  </si>
  <si>
    <t xml:space="preserve">Borrowing capacity </t>
  </si>
  <si>
    <t xml:space="preserve">Total borrowings/ (Total revenue income + reserves + municipal fund)   </t>
  </si>
  <si>
    <t>Fixed charge/ Revenue Expenditure</t>
  </si>
  <si>
    <t xml:space="preserve">Own Tax Revenue to Total Revenue Income Ratio </t>
  </si>
  <si>
    <t xml:space="preserve"> Non-tax Revenue to Total Revenue Income Ratio </t>
  </si>
  <si>
    <t xml:space="preserve">Assigned Revenue to Total Revenue Income Ratio </t>
  </si>
  <si>
    <t xml:space="preserve">Revenue Grants to Total Revenue Income Ratio </t>
  </si>
  <si>
    <t xml:space="preserve">Own Revenue Income/Total Revenue Income   </t>
  </si>
  <si>
    <t xml:space="preserve"> Surplus / Deficit to Total Income prior to depreciation / interest Ratio </t>
  </si>
  <si>
    <t xml:space="preserve"> Surplus / Deficit to Total Income post depreciation / interest Ratio</t>
  </si>
  <si>
    <t xml:space="preserve">Total borrowings/ Total revenue income  </t>
  </si>
  <si>
    <t>Creditworthiness Assessment Grade</t>
  </si>
  <si>
    <t>Assessment grade</t>
  </si>
  <si>
    <t>Disclaimer</t>
  </si>
  <si>
    <t>The assessment grade contained herein should be treated as opinion and not statements of fact or recommendations to investors to purchase, sell or hold any securities issued by ULBs. No warranty, express or implied, as to the accuracy, timeliness, completeness, merchantability, or fitness for any particular purpose of any such rating or other opinion or information is given or made by CRDF in any form or manner whatsoever.</t>
  </si>
  <si>
    <t>PAS Assessment Grade</t>
  </si>
  <si>
    <t>General Instructions for using the tool</t>
  </si>
  <si>
    <t xml:space="preserve">•       Data Source: City Finance Data, FY 2018-19, 2019-20, 2020-21, 2021-22, Retrieved for cities from www.cityfinance.in </t>
  </si>
  <si>
    <t>•       Data Source: City Finance Data, FY 2018-19, 2019-20, 2020-21, 2021-22, Retrieved for cities from www.cityfinance.in</t>
  </si>
  <si>
    <t>•       Data Source: Service Level Benchmarks (SLB) available from PAS Project https://pas.org.in/</t>
  </si>
  <si>
    <t xml:space="preserve">•       Data Source: Data for various cities is derived from their income expenditure statement uploaded on cityfinance.in and city websites. www.cityfinance.in </t>
  </si>
  <si>
    <t>•       Data Source: Data for various cities is derived from their income expenditure statement uploaded on cityfinance.in and city websites. www.cityfinance.in</t>
  </si>
  <si>
    <t xml:space="preserve">•       Data Source: Data for various cities is derived from their income expenditure statement uploaded on cityfinance.in and city websites. Retrieved from www.cityfinance.in </t>
  </si>
  <si>
    <t>•       Data source: Data for various cities is derived from their income expenditure statement uploaded on cityfinance.in and city websites. www.cityfinance.in</t>
  </si>
  <si>
    <t xml:space="preserve">•       Data source: Income Data for various cities is derived from their income expenditure statement uploaded on cityfinance.in and city websites. www.cityfinance.in </t>
  </si>
  <si>
    <t xml:space="preserve">•       Population data for cities is derived from Service Level Benchmarks (SLB) available from PAS Project https://pas.org.in/ </t>
  </si>
  <si>
    <t xml:space="preserve">•       Data source: Expenditure Data for various cities is derived from their income expenditure statement uploaded on cityfinance.in and city websites. www.cityfinance.in, </t>
  </si>
  <si>
    <t xml:space="preserve">•       Population data for cities is derived from Service Level Benchmarks (SLB) available from PAS Project https://pas.org.in/. </t>
  </si>
  <si>
    <t xml:space="preserve">•       Data source: Service Level Benchmarks (SLB) available from PAS Project https://pas.org.in/. </t>
  </si>
  <si>
    <t>•       Data source: Data for various cities is derived from their income expenditure statement uploaded on cityfinance.in and city websites. www.cityfinance.in,</t>
  </si>
  <si>
    <t>•       Indicator= (Own Tax Revenue Total Revenue Income) × 100</t>
  </si>
  <si>
    <t>•       Indicator= (Non-Tax Revenue Total Revenue Income) × 100</t>
  </si>
  <si>
    <t>•       Revenue Grants is the total amount of funds received by the government in the form of grants.</t>
  </si>
  <si>
    <t>•       Total Revenue Income is the overall revenue earned by the government from all sources, including taxes, non-tax revenue, grants, and other income.</t>
  </si>
  <si>
    <t xml:space="preserve">•       Indicator: (Property Tax Demand/ Total Revenue Income) </t>
  </si>
  <si>
    <t xml:space="preserve">•       Indicator: (Property Tax Collection/ Total Revenue Income) </t>
  </si>
  <si>
    <t>•       Indicator: Establishment Expense/ Total Revenue Income</t>
  </si>
  <si>
    <t>•       Indicator: (Administration Expense + O&amp;M Expense) / Total Revenue Income</t>
  </si>
  <si>
    <t>•       Indicator: O&amp;M Expense/ Total Revenue Income</t>
  </si>
  <si>
    <t>•       Indicator: Fixed Expense/ Total Revenue Expenditure</t>
  </si>
  <si>
    <t>•       Indicator: Operation and Maintenance Expenditure/ Total Revenue Expenditure</t>
  </si>
  <si>
    <t>•       Indicator: (Revenue Income-Revenue Expenditure)/ Total Revenue Expenditure</t>
  </si>
  <si>
    <t>•       Indicator: (Operating Surplus- Depreciation/ Interest)</t>
  </si>
  <si>
    <t>•       Indicator: Total borrowings/ Total revenue income</t>
  </si>
  <si>
    <t>•       Indicator: (Cash and bank balance + investments)/ Revenue Expenditure prior to depreciation</t>
  </si>
  <si>
    <t>7.6. Per Capita Property Tax Collection: The per capita property tax collection of a city indicates the ratio of the total property tax collection of a city to the total population of a city.</t>
  </si>
  <si>
    <t>7.8. Growth of Revenue Income: The cumulative growth of revenue income measures the percentage increase in a city's total revenue income over there years and an overall revenue trends in the city.</t>
  </si>
  <si>
    <t>•       Indicator: CAGR= (Beginning year of Income-Ending year of Income)^Number of Years​−1</t>
  </si>
  <si>
    <t>Indicator:CAGR=(Beginning year of Expenditure-Ending year of Expenditure​) ^Number of Years​−1</t>
  </si>
  <si>
    <t xml:space="preserve">•       Data Source: Service Level Benchmarks (SLB) available from PAS Project https://pas.org.in/ </t>
  </si>
  <si>
    <t xml:space="preserve">•       Benchmark: The Service Level Benchmark is 100% </t>
  </si>
  <si>
    <t xml:space="preserve">•       Indicator score = SLB value / 100 </t>
  </si>
  <si>
    <t>•       Indicator score = SLB value / 100</t>
  </si>
  <si>
    <t>•       Benchmark: The Service Level Benchmark is 100%</t>
  </si>
  <si>
    <t>•       Indicator Score: % of Non-Revenue Water</t>
  </si>
  <si>
    <t>•       Indicator Score: % of water metering in the city</t>
  </si>
  <si>
    <t>3.      Adequacy, Treatment and Reuse</t>
  </si>
  <si>
    <t xml:space="preserve">•       Benchmark: The Service Level Benchmark is 135 lpcd. </t>
  </si>
  <si>
    <t>•       Indicator score = (SLB value / 135)*100</t>
  </si>
  <si>
    <t xml:space="preserve">•       Benchmark: The Service Level Benchmark is 100%. </t>
  </si>
  <si>
    <t>•       Indicator score = (SLB value/100)</t>
  </si>
  <si>
    <t xml:space="preserve">•       Benchmark: The Service Level Benchmark is 20%. </t>
  </si>
  <si>
    <t xml:space="preserve">4.      Financial management of WASH services: </t>
  </si>
  <si>
    <t>4.1.     Cost recovery of WASH services: Cost recovery in the context of Water, Sanitation, and Hygiene (WASH) services refers to the ability of service providers to cover the costs associated with the delivery of these essential services. Achieving cost recovery is crucial for the sustainability and effectiveness of WASH programs.</t>
  </si>
  <si>
    <t xml:space="preserve">•       Data Source: Service Level Benchmarks (SLB) available from PAS Project https://pas.org.in/. </t>
  </si>
  <si>
    <t>4.1.1.    Cost recovery of water supply service= (Total revenue generated through water tax / Total O&amp;M for water supply service in a city)*100</t>
  </si>
  <si>
    <t>4.1.2.    Cost recovery of sanitation service= (Total revenue generated through sanitation tax / Total O&amp;M for sanitation service in a city)*100</t>
  </si>
  <si>
    <t>4.1.3.    Cost recovery of sanitation service= (Total revenue generated through solid waste management tax / Total O&amp;M for SWM service in a city)*100</t>
  </si>
  <si>
    <t xml:space="preserve">Note: Weighted average value of three indicators is considered for final calculation. </t>
  </si>
  <si>
    <t>4.2.1.    Collection efficiency of water supply service= (Total amount collected through water tax)/Total amount billed to users) *100</t>
  </si>
  <si>
    <t>4.2.2.    Collection efficiency of sanitation service= (Total amount collected through sanitation tax)/Total amount billed to users) *100Collection efficiency of SWM service= (Total amount collected through SWM tax)/Total amount billed to users) *100</t>
  </si>
  <si>
    <t>4.3.1.    Collection efficiency of property tax= (Total amount collected through current property)/Total current property tax amount billed to users) *100</t>
  </si>
  <si>
    <t>5.1.     Does the city prepare annual audit reports of cities and publish it in public domain?</t>
  </si>
  <si>
    <t>5.2.     Does the city follow accrual-based accounting?</t>
  </si>
  <si>
    <t xml:space="preserve">•       Data Source: Service Level Benchmarks (SLB) available from PAS Project https://pas.org.in/.Data for various cities is derived from their income expenditure statement uploaded on cityfinance.in and city websites. www.cityfinance.in </t>
  </si>
  <si>
    <t xml:space="preserve">6.      Human Resources and Adequacy of Staff: The adequacy of staff in a city is a critical aspect of human resources management, impacting the city’s performance, efficiency, and overall success. This parameter captures staffing levels in relation to service delivery requirements to determine how the city/cities is performing in terms of recruiting and managing human resources, particularly skilled resources. </t>
  </si>
  <si>
    <t>6.1.     Total working staff versus sanctioned in water supply: This indicator assesses the adequacy of staff working in water supply department of a city.</t>
  </si>
  <si>
    <t>•       Indicator: Adequacy of staff in water supply department</t>
  </si>
  <si>
    <t>•       Data Source: Service Level Benchmarks (SLB) available from PAS Project https://pas.org.in/.</t>
  </si>
  <si>
    <t>•       Indicator: Adequacy of staff in sanitation department</t>
  </si>
  <si>
    <t>•       Indicator: Adequacy of staff in SWM department</t>
  </si>
  <si>
    <t xml:space="preserve">Qualitative Indicators </t>
  </si>
  <si>
    <t>Operating indicators details</t>
  </si>
  <si>
    <t>s</t>
  </si>
  <si>
    <t>Using the Creditworthiness Assessment Tool</t>
  </si>
  <si>
    <t>Score out of 100</t>
  </si>
  <si>
    <t>70-90</t>
  </si>
  <si>
    <t>60-70</t>
  </si>
  <si>
    <t>50-60</t>
  </si>
  <si>
    <t>40-50</t>
  </si>
  <si>
    <t>30-40</t>
  </si>
  <si>
    <t>20-30</t>
  </si>
  <si>
    <t xml:space="preserve">Based on the latest  year data, factors which can improve creditworthiness score </t>
  </si>
  <si>
    <r>
      <rPr>
        <b/>
        <sz val="11"/>
        <color theme="1"/>
        <rFont val="Aptos"/>
        <family val="2"/>
      </rPr>
      <t xml:space="preserve">1.      Income Ratios: </t>
    </r>
    <r>
      <rPr>
        <sz val="11"/>
        <color theme="1"/>
        <rFont val="Aptos"/>
        <family val="2"/>
      </rPr>
      <t>These ratios indicate the ability of the city to translate its economic base into actual revenues based on its capacity to levy and collect taxes and user charges.</t>
    </r>
  </si>
  <si>
    <r>
      <rPr>
        <b/>
        <sz val="11"/>
        <color theme="1"/>
        <rFont val="Aptos"/>
        <family val="2"/>
      </rPr>
      <t xml:space="preserve">1.1. Own Tax Revenue to Total Revenue Income Ratio (%): </t>
    </r>
    <r>
      <rPr>
        <sz val="11"/>
        <color theme="1"/>
        <rFont val="Aptos"/>
        <family val="2"/>
      </rPr>
      <t xml:space="preserve">The Own Tax Revenue to Total Revenue Income Ratio, often referred to as the tax revenue ratio, is a financial metric that indicates the proportion of a government's total revenue that comes from its own tax sources. This ratio is expressed as a percentage and is a key indicator of a government's reliance on tax revenue. Own tax revenue sources include property tax, water tax, sanitation tax, SWM tax, advertisement tax etc. </t>
    </r>
  </si>
  <si>
    <r>
      <rPr>
        <b/>
        <sz val="11"/>
        <color theme="1"/>
        <rFont val="Aptos"/>
        <family val="2"/>
      </rPr>
      <t xml:space="preserve">1.2. Non-Tax Revenue to Total Revenue Income Ratio (%): </t>
    </r>
    <r>
      <rPr>
        <sz val="11"/>
        <color theme="1"/>
        <rFont val="Aptos"/>
        <family val="2"/>
      </rPr>
      <t xml:space="preserve">The Non-Tax Revenue to Total Revenue Income Ratio is a financial metric that indicates the proportion of a government's total revenue that comes from sources other than taxes. This ratio provides insight into the diversification of a government's revenue streams and its reliance on non-tax sources for funding. Non-tax sources include rental income, fees and user charges, interest charges etc. </t>
    </r>
  </si>
  <si>
    <r>
      <rPr>
        <b/>
        <sz val="11"/>
        <color theme="1"/>
        <rFont val="Aptos"/>
        <family val="2"/>
      </rPr>
      <t xml:space="preserve">1.3. Revenue Grants to Total Revenue Income Ratio (%): </t>
    </r>
    <r>
      <rPr>
        <sz val="11"/>
        <color theme="1"/>
        <rFont val="Aptos"/>
        <family val="2"/>
      </rPr>
      <t xml:space="preserve">The Revenue Grants to Total Revenue Income Ratio is a financial metric that indicates the proportion of a government's total revenue that comes from grants. Grants are funds provided to the government by other entities, such as other levels of government. </t>
    </r>
  </si>
  <si>
    <r>
      <rPr>
        <b/>
        <sz val="11"/>
        <color theme="1"/>
        <rFont val="Aptos"/>
        <family val="2"/>
      </rPr>
      <t>1.4. Property tax demand as a % of revenue (%)</t>
    </r>
    <r>
      <rPr>
        <sz val="11"/>
        <color theme="1"/>
        <rFont val="Aptos"/>
        <family val="2"/>
      </rPr>
      <t>: It is a financial indicator that shows the proportion of a government's total revenue that comes from property tax demand. Property taxes are levied on the value of residential, institutional, and commercial properties and the property tax demand represents the total amount of maximum revenue to be generated from these taxes.</t>
    </r>
  </si>
  <si>
    <r>
      <rPr>
        <b/>
        <sz val="11"/>
        <color theme="1"/>
        <rFont val="Aptos"/>
        <family val="2"/>
      </rPr>
      <t xml:space="preserve">1.5. Property tax collection as a % of revenue (%): </t>
    </r>
    <r>
      <rPr>
        <sz val="11"/>
        <color theme="1"/>
        <rFont val="Aptos"/>
        <family val="2"/>
      </rPr>
      <t>It is a financial indicator that shows the proportion of a government's total revenue that comes from property tax collections. Property taxes are levied on the value of real estate, and the property tax collection represents the total amount of revenue generated from these taxes.</t>
    </r>
  </si>
  <si>
    <r>
      <rPr>
        <b/>
        <sz val="11"/>
        <color theme="1"/>
        <rFont val="Aptos"/>
        <family val="2"/>
      </rPr>
      <t>2.      Expense Ratios:</t>
    </r>
    <r>
      <rPr>
        <sz val="11"/>
        <color theme="1"/>
        <rFont val="Aptos"/>
        <family val="2"/>
      </rPr>
      <t xml:space="preserve"> Expense ratios determine the city’s ability to manage its fixed expenses like establishment and administration expense and operating expenses. It helps in understanding expenditure management of a city, whether a city is overspending or underspending on its fixed expenses. </t>
    </r>
  </si>
  <si>
    <r>
      <rPr>
        <b/>
        <sz val="11"/>
        <color theme="1"/>
        <rFont val="Aptos"/>
        <family val="2"/>
      </rPr>
      <t>2.2. Fixed charges to Total Revenue Income (%):</t>
    </r>
    <r>
      <rPr>
        <sz val="11"/>
        <color theme="1"/>
        <rFont val="Aptos"/>
        <family val="2"/>
      </rPr>
      <t xml:space="preserve"> The Fixed Charge to Total Revenue Income Ratio is a financial metric that indicates the proportion of a local government's total revenue that is allocated to fixed annual expenses like administration and operations and maintenance. Fixed expenses typically include administrative expenses like training and professional development, office supplies and equipment, legal and consulting fees, insurance premiums etc. Operations and maintenance charges include expenses related to regular operations, repair and maintenance for services of the cities. </t>
    </r>
  </si>
  <si>
    <r>
      <rPr>
        <b/>
        <sz val="11"/>
        <color theme="1"/>
        <rFont val="Aptos"/>
        <family val="2"/>
      </rPr>
      <t xml:space="preserve">2.3. Operations and Maintenance Expenditure to Total Revenue Income (%): </t>
    </r>
    <r>
      <rPr>
        <sz val="11"/>
        <color theme="1"/>
        <rFont val="Aptos"/>
        <family val="2"/>
      </rPr>
      <t xml:space="preserve">The Operations and Maintenance (O&amp;M) to Total Revenue Income Ratio is a financial metric that indicates the proportion of a government's total revenue that is allocated to operations and maintenance expenses. It includes allocation for O&amp;M of city level services. </t>
    </r>
  </si>
  <si>
    <r>
      <rPr>
        <b/>
        <sz val="11"/>
        <color theme="1"/>
        <rFont val="Aptos"/>
        <family val="2"/>
      </rPr>
      <t>2.4. Establishment Expenditure to Total Revenue Expenditure Ratio:</t>
    </r>
    <r>
      <rPr>
        <sz val="11"/>
        <color theme="1"/>
        <rFont val="Aptos"/>
        <family val="2"/>
      </rPr>
      <t xml:space="preserve"> The Establishment Expenses to Total Revenue Expense Ratio is a financial metric that indicates the spending of local government's total revenue expenditure on establishment expenses. </t>
    </r>
  </si>
  <si>
    <r>
      <rPr>
        <b/>
        <sz val="11"/>
        <color theme="1"/>
        <rFont val="Aptos"/>
        <family val="2"/>
      </rPr>
      <t>2.5. Fixed charge to Total Revenue Expenditure (%)</t>
    </r>
    <r>
      <rPr>
        <sz val="11"/>
        <color theme="1"/>
        <rFont val="Aptos"/>
        <family val="2"/>
      </rPr>
      <t>: The Fixed Charge to Total Revenue Expenditure Ratio is a financial metric that indicates the proportion of a local government's spending on fixed annual expenses from the total revenue expense.</t>
    </r>
  </si>
  <si>
    <r>
      <rPr>
        <b/>
        <sz val="11"/>
        <color theme="1"/>
        <rFont val="Aptos"/>
        <family val="2"/>
      </rPr>
      <t>2.6. Operations and Maintenance Expenditure to Total Revenue Expenditure (%):</t>
    </r>
    <r>
      <rPr>
        <sz val="11"/>
        <color theme="1"/>
        <rFont val="Aptos"/>
        <family val="2"/>
      </rPr>
      <t xml:space="preserve"> The Operations and Maintenance (O&amp;M) to Total Revenue Expenditure Ratio is a financial metric that indicates the government's spending on O&amp;M from the total revenue expenditure.</t>
    </r>
  </si>
  <si>
    <r>
      <rPr>
        <b/>
        <sz val="11"/>
        <color theme="1"/>
        <rFont val="Aptos"/>
        <family val="2"/>
      </rPr>
      <t>3.1. Surplus/Deficit to Total Income Ratio (%):</t>
    </r>
    <r>
      <rPr>
        <sz val="11"/>
        <color theme="1"/>
        <rFont val="Aptos"/>
        <family val="2"/>
      </rPr>
      <t xml:space="preserve"> The Surplus/Deficit to Total Income Ratio is a financial metric that indicates the proportion of a government's total income that represents its surplus or deficit prior to depreciation and interest. This ratio helps assess to test the fiscal health and financial performance of a local government. </t>
    </r>
  </si>
  <si>
    <r>
      <rPr>
        <b/>
        <sz val="11"/>
        <color theme="1"/>
        <rFont val="Aptos"/>
        <family val="2"/>
      </rPr>
      <t xml:space="preserve">4.1. Interest Service Coverage Ratio (Operating Surplus- Depreciation/ Interest): </t>
    </r>
    <r>
      <rPr>
        <sz val="11"/>
        <color theme="1"/>
        <rFont val="Aptos"/>
        <family val="2"/>
      </rPr>
      <t>The Interest Coverage Ratio is a financial metric that measures a company's ability to meet its interest payments on outstanding debt.</t>
    </r>
  </si>
  <si>
    <r>
      <rPr>
        <b/>
        <sz val="11"/>
        <color theme="1"/>
        <rFont val="Aptos"/>
        <family val="2"/>
      </rPr>
      <t>5.      Leverage Ratios:</t>
    </r>
    <r>
      <rPr>
        <sz val="11"/>
        <color theme="1"/>
        <rFont val="Aptos"/>
        <family val="2"/>
      </rPr>
      <t xml:space="preserve"> This ratio indicates the level of current leveraging of their urban local body/city vis-a-vis its net worth and revenue profile.</t>
    </r>
  </si>
  <si>
    <r>
      <rPr>
        <b/>
        <sz val="11"/>
        <color theme="1"/>
        <rFont val="Aptos"/>
        <family val="2"/>
      </rPr>
      <t>6.      Liquidity Ratio:</t>
    </r>
    <r>
      <rPr>
        <sz val="11"/>
        <color theme="1"/>
        <rFont val="Aptos"/>
        <family val="2"/>
      </rPr>
      <t xml:space="preserve"> Liquidity is a measure of the cash and other current assets cities have available to quickly pay bills and meet short-term business and financial obligations.</t>
    </r>
  </si>
  <si>
    <r>
      <rPr>
        <b/>
        <sz val="11"/>
        <color theme="1"/>
        <rFont val="Aptos"/>
        <family val="2"/>
      </rPr>
      <t xml:space="preserve">7.      Size of revenues: </t>
    </r>
    <r>
      <rPr>
        <sz val="11"/>
        <color theme="1"/>
        <rFont val="Aptos"/>
        <family val="2"/>
      </rPr>
      <t>The size of revenues indicates various financial analyses and comparisons. It helps investors, analysts, and stakeholders assess the city’s revenues, growth potential, and overall financial health.</t>
    </r>
  </si>
  <si>
    <r>
      <rPr>
        <b/>
        <sz val="11"/>
        <color theme="1"/>
        <rFont val="Aptos"/>
        <family val="2"/>
      </rPr>
      <t xml:space="preserve">7.1. Revenue Income: </t>
    </r>
    <r>
      <rPr>
        <sz val="11"/>
        <color theme="1"/>
        <rFont val="Aptos"/>
        <family val="2"/>
      </rPr>
      <t xml:space="preserve">The total income or revenue generated by the municipal government through various sources to fund public services, infrastructure projects and other operations of a city is known as revenue income. Size of revenue income is a strong indicator of creditworthiness which determines how strong a city is financially. </t>
    </r>
  </si>
  <si>
    <r>
      <rPr>
        <b/>
        <sz val="11"/>
        <color theme="1"/>
        <rFont val="Aptos"/>
        <family val="2"/>
      </rPr>
      <t xml:space="preserve">7.2. Revenue Expenditure: </t>
    </r>
    <r>
      <rPr>
        <sz val="11"/>
        <color theme="1"/>
        <rFont val="Aptos"/>
        <family val="2"/>
      </rPr>
      <t xml:space="preserve">Revenue expenses are typically recurring and are necessary for maintaining and managing the city's services and infrastructure. Unlike capital expenditures, they are incurred for the maintenance and regular functioning of the city. </t>
    </r>
  </si>
  <si>
    <r>
      <rPr>
        <b/>
        <sz val="11"/>
        <color theme="1"/>
        <rFont val="Aptos"/>
        <family val="2"/>
      </rPr>
      <t>7.3. Per Capita Revenue Income:</t>
    </r>
    <r>
      <rPr>
        <sz val="11"/>
        <color theme="1"/>
        <rFont val="Aptos"/>
        <family val="2"/>
      </rPr>
      <t xml:space="preserve"> The per capita revenue income of a city indicates the ratio of the total revenue income to the total population of a city. This is to understand how much revenue income a city generates per person. </t>
    </r>
  </si>
  <si>
    <r>
      <rPr>
        <b/>
        <sz val="11"/>
        <color theme="1"/>
        <rFont val="Aptos"/>
        <family val="2"/>
      </rPr>
      <t xml:space="preserve">7.4. Per Capita Revenue Expenditure: </t>
    </r>
    <r>
      <rPr>
        <sz val="11"/>
        <color theme="1"/>
        <rFont val="Aptos"/>
        <family val="2"/>
      </rPr>
      <t xml:space="preserve">The per capita revenue expenditure of a city indicates the ratio of the total revenue expenditure to the total population of a city. This is to understand how much revenue city spends on its regular operations per person. </t>
    </r>
  </si>
  <si>
    <r>
      <rPr>
        <b/>
        <sz val="11"/>
        <color theme="1"/>
        <rFont val="Aptos"/>
        <family val="2"/>
      </rPr>
      <t>7.5. Per Capita Property Tax Demand:</t>
    </r>
    <r>
      <rPr>
        <sz val="11"/>
        <color theme="1"/>
        <rFont val="Aptos"/>
        <family val="2"/>
      </rPr>
      <t xml:space="preserve"> The per capita property tax demand of a city indicates the ratio of the total property tax demand of a city to the total population of a city.</t>
    </r>
  </si>
  <si>
    <r>
      <rPr>
        <b/>
        <sz val="11"/>
        <color theme="1"/>
        <rFont val="Aptos"/>
        <family val="2"/>
      </rPr>
      <t>7.7. Per Capita Own Tax Collection:</t>
    </r>
    <r>
      <rPr>
        <sz val="11"/>
        <color theme="1"/>
        <rFont val="Aptos"/>
        <family val="2"/>
      </rPr>
      <t xml:space="preserve"> The per capita own tax collection of a city indicates the ratio of the total own tax like property tax, water tax etc collection of a city to the total population of a city.</t>
    </r>
  </si>
  <si>
    <r>
      <rPr>
        <b/>
        <sz val="11"/>
        <color theme="1"/>
        <rFont val="Aptos"/>
        <family val="2"/>
      </rPr>
      <t xml:space="preserve">7.9. Growth of Revenue Expenditure: </t>
    </r>
    <r>
      <rPr>
        <sz val="11"/>
        <color theme="1"/>
        <rFont val="Aptos"/>
        <family val="2"/>
      </rPr>
      <t>The cumulative growth of revenue expenditure measures the percentage increase in a city's total revenue expenditure over there years and an overall revenue trend in the city.</t>
    </r>
  </si>
  <si>
    <r>
      <rPr>
        <b/>
        <sz val="11"/>
        <color theme="1"/>
        <rFont val="Aptos"/>
        <family val="2"/>
      </rPr>
      <t>Service Level Indicators:</t>
    </r>
    <r>
      <rPr>
        <sz val="11"/>
        <color theme="1"/>
        <rFont val="Aptos"/>
        <family val="2"/>
      </rPr>
      <t xml:space="preserve"> These indicators for cities are key metrics used to assess the WASH service level performance like coverage, adequacy, treatment, and quality as well it assesses the WASH financial performance like cost recovery and collection efficiency. It also assesses a city’s governance and transparency like accounting quality, human resource adequacy and complaint redressal mechanism. These indicators provide insights into a city's governance responsibility, efficiency, and ability to meet its service level obligations. Here are some common service level indicators for cities. </t>
    </r>
  </si>
  <si>
    <r>
      <rPr>
        <b/>
        <sz val="11"/>
        <color theme="1"/>
        <rFont val="Aptos"/>
        <family val="2"/>
      </rPr>
      <t>1.      WASH services:</t>
    </r>
    <r>
      <rPr>
        <sz val="11"/>
        <color theme="1"/>
        <rFont val="Aptos"/>
        <family val="2"/>
      </rPr>
      <t xml:space="preserve"> Access to clean water and sanitation are the necessities for every person in our society, that a city should provide to develop a healthier environment. For successful implementation of WASH service in every city, we need to have strong policy interventions and monitoring system.</t>
    </r>
  </si>
  <si>
    <r>
      <rPr>
        <b/>
        <sz val="11"/>
        <color theme="1"/>
        <rFont val="Aptos"/>
        <family val="2"/>
      </rPr>
      <t xml:space="preserve">1.1. Coverage of water supply connections at HH level: </t>
    </r>
    <r>
      <rPr>
        <sz val="11"/>
        <color theme="1"/>
        <rFont val="Aptos"/>
        <family val="2"/>
      </rPr>
      <t xml:space="preserve">This indicator captures the extent of the household / individual water supply connections in the city. </t>
    </r>
  </si>
  <si>
    <r>
      <rPr>
        <b/>
        <sz val="11"/>
        <color theme="1"/>
        <rFont val="Aptos"/>
        <family val="2"/>
      </rPr>
      <t>1.2. Coverage of toilets:</t>
    </r>
    <r>
      <rPr>
        <sz val="11"/>
        <color theme="1"/>
        <rFont val="Aptos"/>
        <family val="2"/>
      </rPr>
      <t xml:space="preserve"> This indicator captures the properties with access to toilets, either individual or community toilets, and assesses the level of sanitation services in the city.</t>
    </r>
  </si>
  <si>
    <r>
      <rPr>
        <b/>
        <sz val="11"/>
        <color theme="1"/>
        <rFont val="Aptos"/>
        <family val="2"/>
      </rPr>
      <t>1.3. Coverage of FSSM/WW network services:</t>
    </r>
    <r>
      <rPr>
        <sz val="11"/>
        <color theme="1"/>
        <rFont val="Aptos"/>
        <family val="2"/>
      </rPr>
      <t xml:space="preserve"> This indicator captures the property level connections to sewage network or septic tank and is significant in estimating the safe sanitation levels of the city. </t>
    </r>
  </si>
  <si>
    <r>
      <rPr>
        <b/>
        <sz val="11"/>
        <color theme="1"/>
        <rFont val="Aptos"/>
        <family val="2"/>
      </rPr>
      <t xml:space="preserve">1.4. Household level coverage of SWM services: </t>
    </r>
    <r>
      <rPr>
        <sz val="11"/>
        <color theme="1"/>
        <rFont val="Aptos"/>
        <family val="2"/>
      </rPr>
      <t>This indicator captures the door-to-door collection of MSW. This is relevant as it forms a major part in the quantum of waste that can be treated, and scientifically disposed</t>
    </r>
  </si>
  <si>
    <r>
      <rPr>
        <b/>
        <sz val="11"/>
        <color theme="1"/>
        <rFont val="Aptos"/>
        <family val="2"/>
      </rPr>
      <t>2.      Sustainable Water Management:</t>
    </r>
    <r>
      <rPr>
        <sz val="11"/>
        <color theme="1"/>
        <rFont val="Aptos"/>
        <family val="2"/>
      </rPr>
      <t xml:space="preserve"> Metering and Non-Revenue Water (NRW) management are essential components of efficient water supply systems. Implementing effective metering practices and addressing NRW contribute to the sustainability of water resources, financial viability of utilities, and the overall resilience of water infrastructure.</t>
    </r>
  </si>
  <si>
    <r>
      <rPr>
        <b/>
        <sz val="11"/>
        <color theme="1"/>
        <rFont val="Aptos"/>
        <family val="2"/>
      </rPr>
      <t>3.1.     Per Capita water supply:</t>
    </r>
    <r>
      <rPr>
        <sz val="11"/>
        <color theme="1"/>
        <rFont val="Aptos"/>
        <family val="2"/>
      </rPr>
      <t xml:space="preserve"> This indicator captures the amount of water supplied per person in a city. </t>
    </r>
  </si>
  <si>
    <r>
      <rPr>
        <b/>
        <sz val="11"/>
        <color theme="1"/>
        <rFont val="Aptos"/>
        <family val="2"/>
      </rPr>
      <t xml:space="preserve">3.2.     Adequacy of sanitation treatment: </t>
    </r>
    <r>
      <rPr>
        <sz val="11"/>
        <color theme="1"/>
        <rFont val="Aptos"/>
        <family val="2"/>
      </rPr>
      <t xml:space="preserve">This indicator captures the adequacy of sanitation infrastructure which involves effectively managing and treating wastewater, sewage, sullage and other waste streams. </t>
    </r>
  </si>
  <si>
    <r>
      <rPr>
        <b/>
        <sz val="11"/>
        <color theme="1"/>
        <rFont val="Aptos"/>
        <family val="2"/>
      </rPr>
      <t>3.3.     Adequacy of treatment of SWM</t>
    </r>
    <r>
      <rPr>
        <sz val="11"/>
        <color theme="1"/>
        <rFont val="Aptos"/>
        <family val="2"/>
      </rPr>
      <t>: This indicator captures the adequacy of solid waste infrastructure which involves effectively managing and treating municipal solid waste by a city.</t>
    </r>
  </si>
  <si>
    <r>
      <rPr>
        <b/>
        <sz val="11"/>
        <color theme="1"/>
        <rFont val="Aptos"/>
        <family val="2"/>
      </rPr>
      <t xml:space="preserve">3.4.     Extent of re-use of Wastewater: </t>
    </r>
    <r>
      <rPr>
        <sz val="11"/>
        <color theme="1"/>
        <rFont val="Aptos"/>
        <family val="2"/>
      </rPr>
      <t xml:space="preserve">This indicator captures the extent of wastewater reuse practices by a city. </t>
    </r>
  </si>
  <si>
    <r>
      <rPr>
        <b/>
        <sz val="11"/>
        <color theme="1"/>
        <rFont val="Aptos"/>
        <family val="2"/>
      </rPr>
      <t>4.2.     Collection efficiency of WASH services:</t>
    </r>
    <r>
      <rPr>
        <sz val="11"/>
        <color theme="1"/>
        <rFont val="Aptos"/>
        <family val="2"/>
      </rPr>
      <t xml:space="preserve"> The collection efficiency of WASH (Water, Sanitation, and Hygiene) services for a city refers to the effectiveness with which the city is able to collect revenue, typically through user fees, tariffs, or other payment mechanisms, for the delivery of water and sanitation services. A high collection efficiency indicates that a significant portion of the billed amounts is successfully collected, contributing to the financial sustainability of the services. </t>
    </r>
  </si>
  <si>
    <r>
      <rPr>
        <b/>
        <sz val="11"/>
        <color theme="1"/>
        <rFont val="Aptos"/>
        <family val="2"/>
      </rPr>
      <t>4.3.     Collection efficiency of property tax:</t>
    </r>
    <r>
      <rPr>
        <sz val="11"/>
        <color theme="1"/>
        <rFont val="Aptos"/>
        <family val="2"/>
      </rPr>
      <t xml:space="preserve"> The collection efficiency of property tax for a city refers to the effectiveness with which the city is able to collect its property taxes based on the demand generated from the properties.</t>
    </r>
  </si>
  <si>
    <r>
      <rPr>
        <b/>
        <sz val="11"/>
        <color theme="1"/>
        <rFont val="Aptos"/>
        <family val="2"/>
      </rPr>
      <t>5.      Accounting Quality and Transparency:</t>
    </r>
    <r>
      <rPr>
        <sz val="11"/>
        <color theme="1"/>
        <rFont val="Aptos"/>
        <family val="2"/>
      </rPr>
      <t xml:space="preserve"> Accounting quality and transparency are essential aspects of financial reporting and governance within the city. Accounting quality of a city refers to accurate and reliable information, consistency, relevance and timeliness of publishing annual financial statements and audit reports as per the Indian National and State Accounting Standards. Transparency implies to clear and understandable financial statements and disclosures in public domain. </t>
    </r>
  </si>
  <si>
    <r>
      <rPr>
        <b/>
        <sz val="11"/>
        <color theme="1"/>
        <rFont val="Aptos"/>
        <family val="2"/>
      </rPr>
      <t xml:space="preserve">6.2.     Total working staff versus sanctioned in sanitation: </t>
    </r>
    <r>
      <rPr>
        <sz val="11"/>
        <color theme="1"/>
        <rFont val="Aptos"/>
        <family val="2"/>
      </rPr>
      <t>This indicator assesses the adequacy of staff working in sanitation department of a city.</t>
    </r>
  </si>
  <si>
    <r>
      <rPr>
        <b/>
        <sz val="11"/>
        <color theme="1"/>
        <rFont val="Aptos"/>
        <family val="2"/>
      </rPr>
      <t xml:space="preserve">6.3.     Total working staff versus sanctioned in solid waste management: </t>
    </r>
    <r>
      <rPr>
        <sz val="11"/>
        <color theme="1"/>
        <rFont val="Aptos"/>
        <family val="2"/>
      </rPr>
      <t>This indicator assesses the adequacy of staff working in SWM department of a city.</t>
    </r>
  </si>
  <si>
    <r>
      <rPr>
        <b/>
        <sz val="11"/>
        <color theme="1"/>
        <rFont val="Aptos"/>
        <family val="2"/>
      </rPr>
      <t xml:space="preserve">7.      Complaint Redressal Mechanisms: </t>
    </r>
    <r>
      <rPr>
        <sz val="11"/>
        <color theme="1"/>
        <rFont val="Aptos"/>
        <family val="2"/>
      </rPr>
      <t xml:space="preserve">Establishing effective complaint redressal mechanisms is crucial for maintaining trust, ensuring accountability, and fostering a positive governance structure for a city. Redressing complaints within a given time frame is essential for WASH service delivery. </t>
    </r>
  </si>
  <si>
    <r>
      <rPr>
        <b/>
        <sz val="11"/>
        <color theme="1"/>
        <rFont val="Aptos"/>
        <family val="2"/>
      </rPr>
      <t>7.1.     Complaint Redressal in water supply:</t>
    </r>
    <r>
      <rPr>
        <sz val="11"/>
        <color theme="1"/>
        <rFont val="Aptos"/>
        <family val="2"/>
      </rPr>
      <t xml:space="preserve"> This indicates how many complaints the water supply department of a city can resolve within 24 hours. </t>
    </r>
  </si>
  <si>
    <r>
      <rPr>
        <b/>
        <sz val="11"/>
        <color theme="1"/>
        <rFont val="Aptos"/>
        <family val="2"/>
      </rPr>
      <t>7.2.     Complaint Redressal in sanitation:</t>
    </r>
    <r>
      <rPr>
        <sz val="11"/>
        <color theme="1"/>
        <rFont val="Aptos"/>
        <family val="2"/>
      </rPr>
      <t xml:space="preserve"> This indicates how many complaints the sanitation department of a city can resolve within 24 hours. </t>
    </r>
  </si>
  <si>
    <r>
      <rPr>
        <b/>
        <sz val="11"/>
        <color theme="1"/>
        <rFont val="Aptos"/>
        <family val="2"/>
      </rPr>
      <t xml:space="preserve">7.3.     Complaint Redressal in Solid Waste Management: </t>
    </r>
    <r>
      <rPr>
        <sz val="11"/>
        <color theme="1"/>
        <rFont val="Aptos"/>
        <family val="2"/>
      </rPr>
      <t xml:space="preserve">This indicates how many complaints the SWM department of a city can resolve within 24 hours. </t>
    </r>
  </si>
  <si>
    <r>
      <rPr>
        <b/>
        <sz val="11"/>
        <color theme="1"/>
        <rFont val="Aptos"/>
        <family val="2"/>
      </rPr>
      <t>8.      Legal and Administrative Framework:</t>
    </r>
    <r>
      <rPr>
        <sz val="11"/>
        <color theme="1"/>
        <rFont val="Aptos"/>
        <family val="2"/>
      </rPr>
      <t xml:space="preserve"> The legal and administrative framework is reviewed in terms of obligatory and discretionary services assigned to the Municipal Corporation as well as its taxation powers and enabling framework to levy user charges and collect other revenues. </t>
    </r>
  </si>
  <si>
    <r>
      <t xml:space="preserve">Clear input fields from </t>
    </r>
    <r>
      <rPr>
        <b/>
        <sz val="11"/>
        <color theme="1"/>
        <rFont val="Aptos"/>
        <family val="2"/>
      </rPr>
      <t>Data Input Sheet</t>
    </r>
  </si>
  <si>
    <t>Select financial year from the drop down menu</t>
  </si>
  <si>
    <t xml:space="preserve">Operating Surplus prior depreciation prior interest </t>
  </si>
  <si>
    <t xml:space="preserve">The Creditworthiness Tool comprises of the following sheets 
</t>
  </si>
  <si>
    <t>Assessment Grade Standards</t>
  </si>
  <si>
    <t>Borrowing Capacity</t>
  </si>
  <si>
    <t>Total borrowings/ Total revenue income</t>
  </si>
  <si>
    <t>Total borrowings/ (Reserves + municipal fund)</t>
  </si>
  <si>
    <t xml:space="preserve"> Surplus / Deficit to Total Income Ratio</t>
  </si>
  <si>
    <t>The PAS Creditworthiness assessment is a useful and almost a no-cost approach for a city to understand its own creditworthiness and to identify areas where it needs to take improvement actions before considering any borrowing and a formal credit rating.
This assessment relies on indicators derived from past financial performance of the city and a review of its operational parameters. It does not include qualitative parameters such as quality of urban management, reform orientation etc. and other factors often used by rating agencies to assign the final credit rating. 
The proposed framework provides a creditworthiness score for a city which can be close to an actual credit assessment. Thus, the assessment grade provided by using this approach and toolkit can be used as a pre-cursor to actual credit ratings. Detailed creditworthiness reports generated for a city can suggest improvement actions.   It will help cities to assess their borrowing capacity and in improving their credit quality before undertaking an actual credit rating process.</t>
  </si>
  <si>
    <t>Revenue Grants to Total Revenue Income Ratio (%)</t>
  </si>
  <si>
    <r>
      <rPr>
        <b/>
        <sz val="11"/>
        <rFont val="Aptos"/>
        <family val="2"/>
      </rPr>
      <t>Financial Indicators:</t>
    </r>
    <r>
      <rPr>
        <sz val="11"/>
        <rFont val="Aptos"/>
        <family val="2"/>
      </rPr>
      <t xml:space="preserve"> Financial indicators for cities are key metrics used to assess the financial health, sustainability, and performance of a municipal government. These indicators provide insights into a city's fiscal responsibility, efficiency, and ability to meet its financial obligations. Here are some common financial indicators for cities.</t>
    </r>
  </si>
  <si>
    <r>
      <rPr>
        <b/>
        <sz val="11"/>
        <color theme="1"/>
        <rFont val="Aptos"/>
        <family val="2"/>
      </rPr>
      <t xml:space="preserve">2.1. Establishment Expenditure to Total Revenue Income Ratio: </t>
    </r>
    <r>
      <rPr>
        <sz val="11"/>
        <color theme="1"/>
        <rFont val="Aptos"/>
        <family val="2"/>
      </rPr>
      <t xml:space="preserve">The Establishment Expenses to Total Revenue Income Ratio is a financial metric that indicates the proportion of a local government's total revenue that is allocated to establishment expenses. Establishment expenses typically include the costs associated with salaries, pensions and allowances. </t>
    </r>
  </si>
  <si>
    <r>
      <rPr>
        <b/>
        <sz val="11"/>
        <color theme="1"/>
        <rFont val="Aptos"/>
        <family val="2"/>
      </rPr>
      <t>3.      Operating Ratios:</t>
    </r>
    <r>
      <rPr>
        <sz val="11"/>
        <color theme="1"/>
        <rFont val="Aptos"/>
        <family val="2"/>
      </rPr>
      <t xml:space="preserve"> These ratios determine whether the city/cities revenues are adequate to meet operational expenses prior to depreciation and interest and support additional debt servicing.</t>
    </r>
  </si>
  <si>
    <r>
      <rPr>
        <b/>
        <sz val="11"/>
        <color theme="1"/>
        <rFont val="Aptos"/>
        <family val="2"/>
      </rPr>
      <t>4.      Debt Service Coverage Ratio (DSCR):</t>
    </r>
    <r>
      <rPr>
        <sz val="11"/>
        <color theme="1"/>
        <rFont val="Aptos"/>
        <family val="2"/>
      </rPr>
      <t xml:space="preserve"> Debt Servicing Ratios indicate the adequacy of municipal cash flows to meet debt servicing requirements in a timely manner. </t>
    </r>
  </si>
  <si>
    <t>To know about the indicator details- click here</t>
  </si>
  <si>
    <t>To know about the indicator details-click here</t>
  </si>
  <si>
    <t xml:space="preserve">About PAS Creditworthiness Assessment Framework </t>
  </si>
  <si>
    <t>Surplus/Deficit post depreciation</t>
  </si>
  <si>
    <t>Surplus/Deficit prior to depreciation</t>
  </si>
  <si>
    <t>Tamil Nadu</t>
  </si>
  <si>
    <t>Tiruchirappalli City Municipal Corporation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</si>
</sst>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00_ ;_ * \-#,##0.00_ ;_ * &quot;-&quot;??_ ;_ @_ "/>
    <numFmt numFmtId="165" formatCode="0.0"/>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Aptos Mono"/>
      <family val="3"/>
    </font>
    <font>
      <sz val="11"/>
      <color theme="9" tint="-0.249977111117893"/>
      <name val="Calibri"/>
      <family val="2"/>
      <scheme val="minor"/>
    </font>
    <font>
      <sz val="10"/>
      <color rgb="FF000000"/>
      <name val="Times New Roman"/>
      <family val="1"/>
    </font>
    <font>
      <sz val="12"/>
      <color theme="1"/>
      <name val="Calibri"/>
      <family val="2"/>
      <scheme val="minor"/>
    </font>
    <font>
      <sz val="11"/>
      <color theme="6" tint="-0.499984740745262"/>
      <name val="Calibri"/>
      <family val="2"/>
      <scheme val="minor"/>
    </font>
    <font>
      <b/>
      <sz val="14"/>
      <color theme="6" tint="-0.499984740745262"/>
      <name val="Aptos"/>
      <family val="2"/>
    </font>
    <font>
      <sz val="11"/>
      <name val="Calibri"/>
      <family val="2"/>
      <scheme val="minor"/>
    </font>
    <font>
      <sz val="8"/>
      <name val="Calibri"/>
      <family val="2"/>
      <scheme val="minor"/>
    </font>
    <font>
      <sz val="10"/>
      <color theme="6" tint="-0.499984740745262"/>
      <name val="Calibri"/>
      <family val="2"/>
      <scheme val="minor"/>
    </font>
    <font>
      <sz val="9"/>
      <color theme="1"/>
      <name val="Calibri"/>
      <family val="2"/>
      <scheme val="minor"/>
    </font>
    <font>
      <b/>
      <sz val="18"/>
      <color theme="0"/>
      <name val="Calibri"/>
      <family val="2"/>
      <scheme val="minor"/>
    </font>
    <font>
      <b/>
      <sz val="14"/>
      <name val="Aptos"/>
      <family val="2"/>
    </font>
    <font>
      <b/>
      <sz val="14"/>
      <color theme="1"/>
      <name val="Aptos"/>
      <family val="2"/>
    </font>
    <font>
      <sz val="11"/>
      <color theme="1"/>
      <name val="Aptos"/>
      <family val="2"/>
    </font>
    <font>
      <b/>
      <sz val="22"/>
      <color theme="1"/>
      <name val="Aptos"/>
      <family val="2"/>
    </font>
    <font>
      <sz val="1"/>
      <color rgb="FF33CCCC"/>
      <name val="Calibri"/>
      <family val="2"/>
      <scheme val="minor"/>
    </font>
    <font>
      <b/>
      <sz val="14"/>
      <color theme="0"/>
      <name val="Aptos"/>
      <family val="2"/>
    </font>
    <font>
      <b/>
      <sz val="18"/>
      <color theme="1"/>
      <name val="Aptos"/>
      <family val="2"/>
    </font>
    <font>
      <b/>
      <sz val="16"/>
      <color theme="1"/>
      <name val="Aptos"/>
      <family val="2"/>
    </font>
    <font>
      <b/>
      <sz val="12"/>
      <color theme="0"/>
      <name val="Aptos"/>
      <family val="2"/>
    </font>
    <font>
      <b/>
      <sz val="12"/>
      <name val="Aptos"/>
      <family val="2"/>
    </font>
    <font>
      <sz val="10"/>
      <name val="Aptos"/>
      <family val="2"/>
    </font>
    <font>
      <b/>
      <sz val="11"/>
      <color theme="0"/>
      <name val="Aptos"/>
      <family val="2"/>
    </font>
    <font>
      <sz val="11"/>
      <name val="Aptos"/>
      <family val="2"/>
    </font>
    <font>
      <b/>
      <sz val="11"/>
      <name val="Aptos"/>
      <family val="2"/>
    </font>
    <font>
      <sz val="11"/>
      <color theme="6" tint="-0.499984740745262"/>
      <name val="Aptos"/>
      <family val="2"/>
    </font>
    <font>
      <sz val="11"/>
      <color theme="0"/>
      <name val="Aptos"/>
      <family val="2"/>
    </font>
    <font>
      <b/>
      <sz val="11"/>
      <color theme="1"/>
      <name val="Aptos"/>
      <family val="2"/>
    </font>
    <font>
      <b/>
      <sz val="10"/>
      <color theme="0"/>
      <name val="Aptos"/>
      <family val="2"/>
    </font>
    <font>
      <b/>
      <sz val="10"/>
      <color theme="1"/>
      <name val="Aptos"/>
      <family val="2"/>
    </font>
    <font>
      <sz val="10"/>
      <color theme="1"/>
      <name val="Aptos"/>
      <family val="2"/>
    </font>
    <font>
      <sz val="10"/>
      <color rgb="FF000000"/>
      <name val="Aptos"/>
      <family val="2"/>
    </font>
    <font>
      <sz val="14"/>
      <color theme="0"/>
      <name val="Aptos"/>
      <family val="2"/>
    </font>
    <font>
      <sz val="16"/>
      <color theme="0"/>
      <name val="Aptos"/>
      <family val="2"/>
    </font>
    <font>
      <sz val="12"/>
      <color theme="1"/>
      <name val="Aptos"/>
      <family val="2"/>
    </font>
    <font>
      <sz val="10"/>
      <color theme="0"/>
      <name val="Aptos"/>
      <family val="2"/>
    </font>
    <font>
      <b/>
      <sz val="12"/>
      <color theme="1"/>
      <name val="Aptos"/>
      <family val="2"/>
    </font>
    <font>
      <i/>
      <sz val="11"/>
      <color theme="1"/>
      <name val="Aptos"/>
      <family val="2"/>
    </font>
    <font>
      <b/>
      <sz val="11"/>
      <color rgb="FF000000"/>
      <name val="Aptos"/>
      <family val="2"/>
    </font>
    <font>
      <b/>
      <sz val="20"/>
      <name val="Aptos"/>
      <family val="2"/>
    </font>
    <font>
      <b/>
      <sz val="10"/>
      <color rgb="FF000000"/>
      <name val="Aptos"/>
      <family val="2"/>
    </font>
    <font>
      <u/>
      <sz val="11"/>
      <color theme="10"/>
      <name val="Calibri"/>
      <family val="2"/>
      <scheme val="minor"/>
    </font>
    <font>
      <b/>
      <sz val="8"/>
      <name val="Aptos"/>
      <family val="2"/>
    </font>
    <font>
      <b/>
      <i/>
      <u/>
      <sz val="11"/>
      <color rgb="FF0070C0"/>
      <name val="Calibri"/>
      <family val="2"/>
      <scheme val="minor"/>
    </font>
  </fonts>
  <fills count="29">
    <fill>
      <patternFill patternType="none"/>
    </fill>
    <fill>
      <patternFill patternType="gray125"/>
    </fill>
    <fill>
      <patternFill patternType="solid">
        <fgColor theme="3"/>
        <bgColor indexed="64"/>
      </patternFill>
    </fill>
    <fill>
      <patternFill patternType="solid">
        <fgColor theme="6" tint="-0.249977111117893"/>
        <bgColor indexed="64"/>
      </patternFill>
    </fill>
    <fill>
      <patternFill patternType="solid">
        <fgColor theme="6" tint="-0.499984740745262"/>
        <bgColor indexed="64"/>
      </patternFill>
    </fill>
    <fill>
      <patternFill patternType="solid">
        <fgColor theme="2" tint="-0.89999084444715716"/>
        <bgColor indexed="64"/>
      </patternFill>
    </fill>
    <fill>
      <patternFill patternType="solid">
        <fgColor rgb="FF92D050"/>
        <bgColor indexed="64"/>
      </patternFill>
    </fill>
    <fill>
      <patternFill patternType="solid">
        <fgColor rgb="FFB8E08C"/>
        <bgColor indexed="64"/>
      </patternFill>
    </fill>
    <fill>
      <patternFill patternType="solid">
        <fgColor rgb="FFFFEAA7"/>
        <bgColor indexed="64"/>
      </patternFill>
    </fill>
    <fill>
      <patternFill patternType="solid">
        <fgColor rgb="FFFFD54F"/>
        <bgColor indexed="64"/>
      </patternFill>
    </fill>
    <fill>
      <patternFill patternType="solid">
        <fgColor rgb="FFFFC000"/>
        <bgColor indexed="64"/>
      </patternFill>
    </fill>
    <fill>
      <patternFill patternType="solid">
        <fgColor rgb="FFF26E7B"/>
        <bgColor indexed="64"/>
      </patternFill>
    </fill>
    <fill>
      <patternFill patternType="solid">
        <fgColor rgb="FFEA162A"/>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9BDC3"/>
        <bgColor indexed="64"/>
      </patternFill>
    </fill>
    <fill>
      <patternFill patternType="solid">
        <fgColor theme="0" tint="-4.9989318521683403E-2"/>
        <bgColor indexed="64"/>
      </patternFill>
    </fill>
    <fill>
      <patternFill patternType="solid">
        <fgColor rgb="FF33CCCC"/>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4" tint="0.79998168889431442"/>
        <bgColor indexed="64"/>
      </patternFill>
    </fill>
    <fill>
      <patternFill patternType="solid">
        <fgColor theme="6"/>
        <bgColor indexed="64"/>
      </patternFill>
    </fill>
    <fill>
      <patternFill patternType="solid">
        <fgColor theme="5" tint="0.79998168889431442"/>
        <bgColor indexed="64"/>
      </patternFill>
    </fill>
    <fill>
      <patternFill patternType="solid">
        <fgColor rgb="FFD8EEC0"/>
        <bgColor indexed="64"/>
      </patternFill>
    </fill>
    <fill>
      <patternFill patternType="solid">
        <fgColor rgb="FFDCF4EA"/>
        <bgColor indexed="64"/>
      </patternFill>
    </fill>
    <fill>
      <patternFill patternType="solid">
        <fgColor rgb="FF38465E"/>
        <bgColor indexed="64"/>
      </patternFill>
    </fill>
    <fill>
      <patternFill patternType="solid">
        <fgColor theme="0" tint="-0.34998626667073579"/>
        <bgColor indexed="64"/>
      </patternFill>
    </fill>
    <fill>
      <patternFill patternType="solid">
        <fgColor theme="7" tint="-0.249977111117893"/>
        <bgColor indexed="64"/>
      </patternFill>
    </fill>
  </fills>
  <borders count="63">
    <border>
      <left/>
      <right/>
      <top/>
      <bottom/>
      <diagonal/>
    </border>
    <border>
      <left/>
      <right/>
      <top/>
      <bottom style="thin">
        <color theme="9" tint="-0.499984740745262"/>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top style="thin">
        <color indexed="64"/>
      </top>
      <bottom/>
      <diagonal/>
    </border>
    <border>
      <left style="medium">
        <color theme="1"/>
      </left>
      <right style="medium">
        <color theme="1"/>
      </right>
      <top style="medium">
        <color theme="1"/>
      </top>
      <bottom style="medium">
        <color theme="1"/>
      </bottom>
      <diagonal/>
    </border>
    <border>
      <left style="medium">
        <color theme="9" tint="0.39994506668294322"/>
      </left>
      <right style="thin">
        <color theme="9" tint="0.39994506668294322"/>
      </right>
      <top style="medium">
        <color theme="0" tint="-0.249977111117893"/>
      </top>
      <bottom style="thin">
        <color theme="9" tint="0.39994506668294322"/>
      </bottom>
      <diagonal/>
    </border>
    <border>
      <left style="thin">
        <color theme="9" tint="0.39994506668294322"/>
      </left>
      <right style="thin">
        <color theme="9" tint="0.39994506668294322"/>
      </right>
      <top style="medium">
        <color theme="0" tint="-0.249977111117893"/>
      </top>
      <bottom style="thin">
        <color theme="9" tint="0.39994506668294322"/>
      </bottom>
      <diagonal/>
    </border>
    <border>
      <left style="thin">
        <color theme="9" tint="0.39994506668294322"/>
      </left>
      <right style="medium">
        <color theme="9" tint="0.39994506668294322"/>
      </right>
      <top style="medium">
        <color theme="0" tint="-0.249977111117893"/>
      </top>
      <bottom style="thin">
        <color theme="9" tint="0.39994506668294322"/>
      </bottom>
      <diagonal/>
    </border>
    <border>
      <left style="medium">
        <color theme="9" tint="0.39994506668294322"/>
      </left>
      <right style="thin">
        <color theme="9" tint="0.39994506668294322"/>
      </right>
      <top style="thin">
        <color theme="9" tint="0.39994506668294322"/>
      </top>
      <bottom style="thin">
        <color theme="9" tint="0.39994506668294322"/>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style="thin">
        <color theme="9" tint="0.39994506668294322"/>
      </left>
      <right style="medium">
        <color theme="9" tint="0.39994506668294322"/>
      </right>
      <top style="thin">
        <color theme="9" tint="0.39994506668294322"/>
      </top>
      <bottom style="thin">
        <color theme="9" tint="0.39994506668294322"/>
      </bottom>
      <diagonal/>
    </border>
    <border>
      <left style="medium">
        <color theme="9" tint="0.39994506668294322"/>
      </left>
      <right style="thin">
        <color theme="9" tint="0.39994506668294322"/>
      </right>
      <top style="thin">
        <color theme="9" tint="0.39994506668294322"/>
      </top>
      <bottom style="medium">
        <color theme="9" tint="0.39994506668294322"/>
      </bottom>
      <diagonal/>
    </border>
    <border>
      <left style="thin">
        <color theme="9" tint="0.39994506668294322"/>
      </left>
      <right style="thin">
        <color theme="9" tint="0.39994506668294322"/>
      </right>
      <top style="thin">
        <color theme="9" tint="0.39994506668294322"/>
      </top>
      <bottom style="medium">
        <color theme="9" tint="0.39994506668294322"/>
      </bottom>
      <diagonal/>
    </border>
    <border>
      <left style="thin">
        <color theme="9" tint="0.39994506668294322"/>
      </left>
      <right style="medium">
        <color theme="9" tint="0.39994506668294322"/>
      </right>
      <top style="thin">
        <color theme="9" tint="0.39994506668294322"/>
      </top>
      <bottom style="medium">
        <color theme="9" tint="0.39994506668294322"/>
      </bottom>
      <diagonal/>
    </border>
    <border>
      <left style="medium">
        <color theme="9" tint="0.39994506668294322"/>
      </left>
      <right style="thin">
        <color theme="9" tint="0.39994506668294322"/>
      </right>
      <top style="medium">
        <color theme="9" tint="0.39994506668294322"/>
      </top>
      <bottom style="thin">
        <color theme="9" tint="0.39994506668294322"/>
      </bottom>
      <diagonal/>
    </border>
    <border>
      <left style="thin">
        <color theme="9" tint="0.39994506668294322"/>
      </left>
      <right style="thin">
        <color theme="9" tint="0.39994506668294322"/>
      </right>
      <top style="medium">
        <color theme="9" tint="0.39994506668294322"/>
      </top>
      <bottom style="thin">
        <color theme="9" tint="0.39994506668294322"/>
      </bottom>
      <diagonal/>
    </border>
    <border>
      <left style="thin">
        <color theme="9" tint="0.39994506668294322"/>
      </left>
      <right style="medium">
        <color theme="9" tint="0.39994506668294322"/>
      </right>
      <top style="medium">
        <color theme="9" tint="0.39994506668294322"/>
      </top>
      <bottom style="thin">
        <color theme="9" tint="0.39994506668294322"/>
      </bottom>
      <diagonal/>
    </border>
    <border>
      <left style="medium">
        <color theme="8" tint="-0.24994659260841701"/>
      </left>
      <right style="thin">
        <color theme="8" tint="-0.24994659260841701"/>
      </right>
      <top style="medium">
        <color theme="8" tint="-0.24994659260841701"/>
      </top>
      <bottom style="thin">
        <color theme="8" tint="-0.24994659260841701"/>
      </bottom>
      <diagonal/>
    </border>
    <border>
      <left style="thin">
        <color theme="8" tint="-0.24994659260841701"/>
      </left>
      <right style="thin">
        <color theme="8" tint="-0.24994659260841701"/>
      </right>
      <top style="medium">
        <color theme="8" tint="-0.24994659260841701"/>
      </top>
      <bottom style="thin">
        <color theme="8" tint="-0.24994659260841701"/>
      </bottom>
      <diagonal/>
    </border>
    <border>
      <left style="thin">
        <color theme="8" tint="-0.24994659260841701"/>
      </left>
      <right style="medium">
        <color theme="8" tint="-0.24994659260841701"/>
      </right>
      <top style="medium">
        <color theme="8" tint="-0.24994659260841701"/>
      </top>
      <bottom style="thin">
        <color theme="8" tint="-0.24994659260841701"/>
      </bottom>
      <diagonal/>
    </border>
    <border>
      <left style="medium">
        <color theme="8" tint="-0.24994659260841701"/>
      </left>
      <right style="thin">
        <color theme="8" tint="-0.24994659260841701"/>
      </right>
      <top style="thin">
        <color theme="8" tint="-0.24994659260841701"/>
      </top>
      <bottom style="thin">
        <color theme="8" tint="-0.24994659260841701"/>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
      <left style="thin">
        <color theme="8" tint="-0.24994659260841701"/>
      </left>
      <right style="medium">
        <color theme="8" tint="-0.24994659260841701"/>
      </right>
      <top style="thin">
        <color theme="8" tint="-0.24994659260841701"/>
      </top>
      <bottom style="thin">
        <color theme="8" tint="-0.24994659260841701"/>
      </bottom>
      <diagonal/>
    </border>
    <border>
      <left style="medium">
        <color theme="8" tint="-0.24994659260841701"/>
      </left>
      <right style="thin">
        <color theme="8" tint="-0.24994659260841701"/>
      </right>
      <top style="thin">
        <color theme="8" tint="-0.24994659260841701"/>
      </top>
      <bottom style="medium">
        <color theme="8" tint="-0.24994659260841701"/>
      </bottom>
      <diagonal/>
    </border>
    <border>
      <left style="thin">
        <color theme="8" tint="-0.24994659260841701"/>
      </left>
      <right style="thin">
        <color theme="8" tint="-0.24994659260841701"/>
      </right>
      <top style="thin">
        <color theme="8" tint="-0.24994659260841701"/>
      </top>
      <bottom style="medium">
        <color theme="8" tint="-0.24994659260841701"/>
      </bottom>
      <diagonal/>
    </border>
    <border>
      <left style="thin">
        <color theme="8" tint="-0.24994659260841701"/>
      </left>
      <right style="medium">
        <color theme="8" tint="-0.24994659260841701"/>
      </right>
      <top style="thin">
        <color theme="8" tint="-0.24994659260841701"/>
      </top>
      <bottom style="medium">
        <color theme="8" tint="-0.24994659260841701"/>
      </bottom>
      <diagonal/>
    </border>
    <border>
      <left style="thin">
        <color theme="8" tint="-0.24994659260841701"/>
      </left>
      <right style="medium">
        <color theme="9" tint="-0.24994659260841701"/>
      </right>
      <top style="medium">
        <color theme="8" tint="-0.24994659260841701"/>
      </top>
      <bottom style="thin">
        <color theme="8" tint="-0.24994659260841701"/>
      </bottom>
      <diagonal/>
    </border>
    <border>
      <left style="thin">
        <color theme="8" tint="-0.24994659260841701"/>
      </left>
      <right style="medium">
        <color theme="9" tint="-0.24994659260841701"/>
      </right>
      <top style="thin">
        <color theme="8" tint="-0.24994659260841701"/>
      </top>
      <bottom style="thin">
        <color theme="8" tint="-0.24994659260841701"/>
      </bottom>
      <diagonal/>
    </border>
    <border>
      <left style="thin">
        <color theme="8" tint="-0.24994659260841701"/>
      </left>
      <right style="medium">
        <color theme="9" tint="-0.24994659260841701"/>
      </right>
      <top style="thin">
        <color theme="8" tint="-0.24994659260841701"/>
      </top>
      <bottom style="medium">
        <color theme="8" tint="-0.2499465926084170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indexed="64"/>
      </right>
      <top style="medium">
        <color theme="0" tint="-0.499984740745262"/>
      </top>
      <bottom style="thin">
        <color indexed="64"/>
      </bottom>
      <diagonal/>
    </border>
    <border>
      <left style="thin">
        <color indexed="64"/>
      </left>
      <right style="thin">
        <color indexed="64"/>
      </right>
      <top style="medium">
        <color theme="0" tint="-0.499984740745262"/>
      </top>
      <bottom style="thin">
        <color indexed="64"/>
      </bottom>
      <diagonal/>
    </border>
    <border>
      <left style="thin">
        <color indexed="64"/>
      </left>
      <right style="medium">
        <color theme="0" tint="-0.499984740745262"/>
      </right>
      <top style="medium">
        <color theme="0" tint="-0.499984740745262"/>
      </top>
      <bottom style="thin">
        <color indexed="64"/>
      </bottom>
      <diagonal/>
    </border>
    <border>
      <left style="medium">
        <color theme="0" tint="-0.499984740745262"/>
      </left>
      <right style="thin">
        <color indexed="64"/>
      </right>
      <top style="thin">
        <color indexed="64"/>
      </top>
      <bottom style="thin">
        <color indexed="64"/>
      </bottom>
      <diagonal/>
    </border>
    <border>
      <left style="thin">
        <color indexed="64"/>
      </left>
      <right style="medium">
        <color theme="0" tint="-0.499984740745262"/>
      </right>
      <top style="thin">
        <color indexed="64"/>
      </top>
      <bottom style="thin">
        <color indexed="64"/>
      </bottom>
      <diagonal/>
    </border>
    <border>
      <left style="medium">
        <color theme="0" tint="-0.499984740745262"/>
      </left>
      <right style="thin">
        <color indexed="64"/>
      </right>
      <top style="thin">
        <color indexed="64"/>
      </top>
      <bottom style="medium">
        <color theme="0" tint="-0.499984740745262"/>
      </bottom>
      <diagonal/>
    </border>
    <border>
      <left style="thin">
        <color indexed="64"/>
      </left>
      <right style="thin">
        <color indexed="64"/>
      </right>
      <top style="thin">
        <color indexed="64"/>
      </top>
      <bottom style="medium">
        <color theme="0" tint="-0.499984740745262"/>
      </bottom>
      <diagonal/>
    </border>
    <border>
      <left style="thin">
        <color indexed="64"/>
      </left>
      <right style="medium">
        <color theme="0" tint="-0.499984740745262"/>
      </right>
      <top style="thin">
        <color indexed="64"/>
      </top>
      <bottom style="medium">
        <color theme="0"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medium">
        <color theme="0" tint="-0.24994659260841701"/>
      </left>
      <right style="thin">
        <color indexed="64"/>
      </right>
      <top style="thin">
        <color indexed="64"/>
      </top>
      <bottom style="thin">
        <color indexed="64"/>
      </bottom>
      <diagonal/>
    </border>
    <border>
      <left style="thin">
        <color indexed="64"/>
      </left>
      <right style="medium">
        <color theme="0" tint="-0.24994659260841701"/>
      </right>
      <top style="thin">
        <color indexed="64"/>
      </top>
      <bottom style="thin">
        <color indexed="64"/>
      </bottom>
      <diagonal/>
    </border>
    <border>
      <left style="medium">
        <color theme="0" tint="-0.24994659260841701"/>
      </left>
      <right/>
      <top style="thin">
        <color indexed="64"/>
      </top>
      <bottom/>
      <diagonal/>
    </border>
    <border>
      <left/>
      <right style="medium">
        <color theme="0" tint="-0.24994659260841701"/>
      </right>
      <top style="thin">
        <color indexed="64"/>
      </top>
      <bottom/>
      <diagonal/>
    </border>
    <border>
      <left style="thin">
        <color theme="9" tint="-0.499984740745262"/>
      </left>
      <right/>
      <top style="thin">
        <color theme="9" tint="-0.499984740745262"/>
      </top>
      <bottom style="thin">
        <color theme="9" tint="-0.499984740745262"/>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164" fontId="1" fillId="0" borderId="0" applyFont="0" applyFill="0" applyBorder="0" applyAlignment="0" applyProtection="0"/>
    <xf numFmtId="0" fontId="44" fillId="0" borderId="0" applyNumberFormat="0" applyFill="0" applyBorder="0" applyAlignment="0" applyProtection="0"/>
  </cellStyleXfs>
  <cellXfs count="370">
    <xf numFmtId="0" fontId="0" fillId="0" borderId="0" xfId="0"/>
    <xf numFmtId="0" fontId="0" fillId="0" borderId="0" xfId="0" applyProtection="1">
      <protection hidden="1"/>
    </xf>
    <xf numFmtId="0" fontId="8" fillId="0" borderId="0" xfId="0" applyFont="1" applyProtection="1">
      <protection hidden="1"/>
    </xf>
    <xf numFmtId="0" fontId="0" fillId="0" borderId="0" xfId="0" applyAlignment="1" applyProtection="1">
      <alignment vertical="top"/>
      <protection hidden="1"/>
    </xf>
    <xf numFmtId="0" fontId="8" fillId="0" borderId="1" xfId="0" applyFont="1" applyBorder="1" applyProtection="1">
      <protection hidden="1"/>
    </xf>
    <xf numFmtId="0" fontId="0" fillId="0" borderId="1" xfId="0" applyBorder="1" applyProtection="1">
      <protection hidden="1"/>
    </xf>
    <xf numFmtId="0" fontId="13"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0" fillId="0" borderId="0" xfId="0" applyAlignment="1" applyProtection="1">
      <alignment horizontal="left" wrapText="1"/>
      <protection hidden="1"/>
    </xf>
    <xf numFmtId="0" fontId="0" fillId="0" borderId="0" xfId="0" applyAlignment="1" applyProtection="1">
      <alignment wrapText="1"/>
      <protection hidden="1"/>
    </xf>
    <xf numFmtId="0" fontId="0" fillId="0" borderId="0" xfId="0" applyAlignment="1" applyProtection="1">
      <alignment horizontal="center" wrapText="1"/>
      <protection hidden="1"/>
    </xf>
    <xf numFmtId="0" fontId="0" fillId="0" borderId="0" xfId="0" applyAlignment="1" applyProtection="1">
      <alignment horizontal="center" vertical="center" wrapText="1"/>
      <protection hidden="1"/>
    </xf>
    <xf numFmtId="0" fontId="2" fillId="0" borderId="0" xfId="0" applyFont="1" applyAlignment="1" applyProtection="1">
      <alignment vertical="center" wrapText="1"/>
      <protection hidden="1"/>
    </xf>
    <xf numFmtId="0" fontId="0" fillId="0" borderId="0" xfId="0" applyAlignment="1" applyProtection="1">
      <alignment vertical="center" wrapText="1"/>
      <protection hidden="1"/>
    </xf>
    <xf numFmtId="0" fontId="4" fillId="0" borderId="0" xfId="0" applyFont="1" applyAlignment="1" applyProtection="1">
      <alignment wrapText="1"/>
      <protection hidden="1"/>
    </xf>
    <xf numFmtId="0" fontId="0" fillId="0" borderId="0" xfId="0" applyAlignment="1" applyProtection="1">
      <alignment horizontal="left" vertical="center" wrapText="1"/>
      <protection hidden="1"/>
    </xf>
    <xf numFmtId="0" fontId="6" fillId="0" borderId="0" xfId="0" applyFont="1" applyAlignment="1" applyProtection="1">
      <alignment wrapText="1"/>
      <protection hidden="1"/>
    </xf>
    <xf numFmtId="0" fontId="7" fillId="0" borderId="0" xfId="0" applyFont="1" applyAlignment="1" applyProtection="1">
      <alignment wrapText="1"/>
      <protection hidden="1"/>
    </xf>
    <xf numFmtId="0" fontId="7" fillId="0" borderId="0" xfId="0" applyFont="1" applyAlignment="1" applyProtection="1">
      <alignment horizontal="center" vertical="center" wrapText="1"/>
      <protection hidden="1"/>
    </xf>
    <xf numFmtId="0" fontId="7" fillId="0" borderId="0" xfId="0" applyFont="1" applyAlignment="1" applyProtection="1">
      <alignment horizontal="left" wrapText="1" indent="2"/>
      <protection hidden="1"/>
    </xf>
    <xf numFmtId="0" fontId="7" fillId="0" borderId="0" xfId="0" applyFont="1" applyAlignment="1" applyProtection="1">
      <alignment horizontal="left" wrapText="1" indent="1"/>
      <protection hidden="1"/>
    </xf>
    <xf numFmtId="0" fontId="7" fillId="0" borderId="0" xfId="0" applyFont="1" applyAlignment="1" applyProtection="1">
      <alignment vertical="center" wrapText="1"/>
      <protection hidden="1"/>
    </xf>
    <xf numFmtId="0" fontId="7" fillId="0" borderId="0" xfId="0" applyFont="1" applyAlignment="1" applyProtection="1">
      <alignment horizontal="left" vertical="center" wrapText="1" indent="3"/>
      <protection hidden="1"/>
    </xf>
    <xf numFmtId="0" fontId="11" fillId="0" borderId="0" xfId="0" applyFont="1" applyAlignment="1" applyProtection="1">
      <alignment wrapText="1"/>
      <protection hidden="1"/>
    </xf>
    <xf numFmtId="0" fontId="16" fillId="0" borderId="0" xfId="0" applyFont="1" applyProtection="1">
      <protection hidden="1"/>
    </xf>
    <xf numFmtId="0" fontId="16" fillId="20" borderId="0" xfId="0" applyFont="1" applyFill="1"/>
    <xf numFmtId="0" fontId="30" fillId="23" borderId="0" xfId="0" applyFont="1" applyFill="1"/>
    <xf numFmtId="0" fontId="16" fillId="25" borderId="0" xfId="0" applyFont="1" applyFill="1"/>
    <xf numFmtId="0" fontId="30" fillId="20" borderId="0" xfId="0" applyFont="1" applyFill="1"/>
    <xf numFmtId="0" fontId="30" fillId="25" borderId="0" xfId="0" applyFont="1" applyFill="1"/>
    <xf numFmtId="0" fontId="16" fillId="0" borderId="0" xfId="0" applyFont="1" applyAlignment="1" applyProtection="1">
      <alignment wrapText="1"/>
      <protection hidden="1"/>
    </xf>
    <xf numFmtId="0" fontId="16" fillId="0" borderId="0" xfId="0" applyFont="1" applyAlignment="1" applyProtection="1">
      <alignment vertical="center" wrapText="1"/>
      <protection hidden="1"/>
    </xf>
    <xf numFmtId="0" fontId="30" fillId="25" borderId="0" xfId="0" applyFont="1" applyFill="1" applyAlignment="1" applyProtection="1">
      <alignment horizontal="right" vertical="center" wrapText="1" indent="1"/>
      <protection hidden="1"/>
    </xf>
    <xf numFmtId="0" fontId="37" fillId="0" borderId="0" xfId="0" applyFont="1" applyAlignment="1" applyProtection="1">
      <alignment wrapText="1"/>
      <protection hidden="1"/>
    </xf>
    <xf numFmtId="2" fontId="23" fillId="0" borderId="3" xfId="0" applyNumberFormat="1" applyFont="1" applyBorder="1" applyAlignment="1" applyProtection="1">
      <alignment horizontal="center" vertical="center"/>
      <protection hidden="1"/>
    </xf>
    <xf numFmtId="0" fontId="0" fillId="25" borderId="6" xfId="0" applyFill="1" applyBorder="1" applyProtection="1">
      <protection hidden="1"/>
    </xf>
    <xf numFmtId="0" fontId="16" fillId="0" borderId="0" xfId="0" applyFont="1" applyAlignment="1" applyProtection="1">
      <alignment horizontal="center" vertical="center"/>
      <protection hidden="1"/>
    </xf>
    <xf numFmtId="0" fontId="16" fillId="24" borderId="7" xfId="0" applyFont="1" applyFill="1" applyBorder="1" applyAlignment="1" applyProtection="1">
      <alignment horizontal="center" vertical="center" wrapText="1"/>
      <protection hidden="1"/>
    </xf>
    <xf numFmtId="0" fontId="37" fillId="0" borderId="0" xfId="0" applyFont="1" applyProtection="1">
      <protection hidden="1"/>
    </xf>
    <xf numFmtId="0" fontId="16" fillId="0" borderId="0" xfId="0" applyFont="1"/>
    <xf numFmtId="0" fontId="31" fillId="5" borderId="2" xfId="0" applyFont="1" applyFill="1" applyBorder="1" applyAlignment="1" applyProtection="1">
      <alignment horizontal="center" vertical="center" wrapText="1" readingOrder="1"/>
      <protection hidden="1"/>
    </xf>
    <xf numFmtId="0" fontId="34" fillId="6" borderId="2" xfId="0" applyFont="1" applyFill="1" applyBorder="1" applyAlignment="1" applyProtection="1">
      <alignment horizontal="left" vertical="center" wrapText="1" indent="3" readingOrder="1"/>
      <protection hidden="1"/>
    </xf>
    <xf numFmtId="0" fontId="34" fillId="7" borderId="2" xfId="0" applyFont="1" applyFill="1" applyBorder="1" applyAlignment="1" applyProtection="1">
      <alignment horizontal="left" vertical="center" wrapText="1" indent="3" readingOrder="1"/>
      <protection hidden="1"/>
    </xf>
    <xf numFmtId="0" fontId="34" fillId="8" borderId="2" xfId="0" applyFont="1" applyFill="1" applyBorder="1" applyAlignment="1" applyProtection="1">
      <alignment horizontal="left" vertical="center" wrapText="1" indent="3" readingOrder="1"/>
      <protection hidden="1"/>
    </xf>
    <xf numFmtId="0" fontId="34" fillId="9" borderId="2" xfId="0" applyFont="1" applyFill="1" applyBorder="1" applyAlignment="1" applyProtection="1">
      <alignment horizontal="left" vertical="center" wrapText="1" indent="3" readingOrder="1"/>
      <protection hidden="1"/>
    </xf>
    <xf numFmtId="0" fontId="34" fillId="10" borderId="2" xfId="0" applyFont="1" applyFill="1" applyBorder="1" applyAlignment="1" applyProtection="1">
      <alignment horizontal="left" vertical="center" wrapText="1" indent="3" readingOrder="1"/>
      <protection hidden="1"/>
    </xf>
    <xf numFmtId="0" fontId="34" fillId="15" borderId="2" xfId="0" applyFont="1" applyFill="1" applyBorder="1" applyAlignment="1" applyProtection="1">
      <alignment horizontal="left" vertical="center" wrapText="1" indent="3" readingOrder="1"/>
      <protection hidden="1"/>
    </xf>
    <xf numFmtId="0" fontId="34" fillId="11" borderId="2" xfId="0" applyFont="1" applyFill="1" applyBorder="1" applyAlignment="1" applyProtection="1">
      <alignment horizontal="left" vertical="center" wrapText="1" indent="3" readingOrder="1"/>
      <protection hidden="1"/>
    </xf>
    <xf numFmtId="0" fontId="34" fillId="12" borderId="2" xfId="0" applyFont="1" applyFill="1" applyBorder="1" applyAlignment="1" applyProtection="1">
      <alignment horizontal="left" vertical="center" wrapText="1" indent="3" readingOrder="1"/>
      <protection hidden="1"/>
    </xf>
    <xf numFmtId="0" fontId="42" fillId="17" borderId="0" xfId="0" applyFont="1" applyFill="1" applyProtection="1">
      <protection hidden="1"/>
    </xf>
    <xf numFmtId="0" fontId="16" fillId="0" borderId="0" xfId="0" applyFont="1" applyAlignment="1" applyProtection="1">
      <alignment horizontal="center"/>
      <protection hidden="1"/>
    </xf>
    <xf numFmtId="0" fontId="42" fillId="0" borderId="0" xfId="0" applyFont="1" applyProtection="1">
      <protection hidden="1"/>
    </xf>
    <xf numFmtId="0" fontId="45" fillId="0" borderId="0" xfId="0" applyFont="1" applyAlignment="1" applyProtection="1">
      <alignment horizontal="center"/>
      <protection hidden="1"/>
    </xf>
    <xf numFmtId="0" fontId="45" fillId="0" borderId="0" xfId="0" applyFont="1" applyAlignment="1" applyProtection="1">
      <alignment horizontal="center" wrapText="1"/>
      <protection hidden="1"/>
    </xf>
    <xf numFmtId="0" fontId="22" fillId="0" borderId="0" xfId="0" applyFont="1" applyAlignment="1" applyProtection="1">
      <alignment horizontal="center"/>
      <protection hidden="1"/>
    </xf>
    <xf numFmtId="0" fontId="0" fillId="20" borderId="0" xfId="0" applyFill="1" applyAlignment="1" applyProtection="1">
      <alignment wrapText="1"/>
      <protection hidden="1"/>
    </xf>
    <xf numFmtId="0" fontId="0" fillId="20" borderId="0" xfId="0" applyFill="1" applyAlignment="1" applyProtection="1">
      <alignment vertical="center" wrapText="1"/>
      <protection hidden="1"/>
    </xf>
    <xf numFmtId="0" fontId="16" fillId="20" borderId="0" xfId="0" applyFont="1" applyFill="1" applyAlignment="1" applyProtection="1">
      <alignment horizontal="center"/>
      <protection hidden="1"/>
    </xf>
    <xf numFmtId="0" fontId="0" fillId="20" borderId="0" xfId="0" applyFill="1" applyAlignment="1" applyProtection="1">
      <alignment wrapText="1"/>
      <protection locked="0" hidden="1"/>
    </xf>
    <xf numFmtId="0" fontId="15" fillId="25" borderId="0" xfId="0" applyFont="1" applyFill="1" applyAlignment="1" applyProtection="1">
      <alignment vertical="center" wrapText="1"/>
      <protection hidden="1"/>
    </xf>
    <xf numFmtId="0" fontId="15" fillId="0" borderId="0" xfId="0" applyFont="1" applyAlignment="1" applyProtection="1">
      <alignment vertical="center" wrapText="1"/>
      <protection hidden="1"/>
    </xf>
    <xf numFmtId="0" fontId="2" fillId="0" borderId="0" xfId="0" applyFont="1" applyAlignment="1" applyProtection="1">
      <alignment wrapText="1"/>
      <protection hidden="1"/>
    </xf>
    <xf numFmtId="0" fontId="15" fillId="0" borderId="0" xfId="0" applyFont="1" applyAlignment="1" applyProtection="1">
      <alignment horizontal="center"/>
      <protection hidden="1"/>
    </xf>
    <xf numFmtId="0" fontId="15" fillId="0" borderId="0" xfId="0" applyFont="1" applyProtection="1">
      <protection hidden="1"/>
    </xf>
    <xf numFmtId="0" fontId="0" fillId="16" borderId="0" xfId="0" applyFill="1" applyAlignment="1" applyProtection="1">
      <alignment wrapText="1"/>
      <protection hidden="1"/>
    </xf>
    <xf numFmtId="0" fontId="0" fillId="16" borderId="0" xfId="0" applyFill="1" applyAlignment="1" applyProtection="1">
      <alignment vertical="center" wrapText="1"/>
      <protection hidden="1"/>
    </xf>
    <xf numFmtId="0" fontId="0" fillId="27" borderId="0" xfId="0" applyFill="1" applyAlignment="1" applyProtection="1">
      <alignment wrapText="1"/>
      <protection hidden="1"/>
    </xf>
    <xf numFmtId="0" fontId="0" fillId="27" borderId="0" xfId="0" applyFill="1" applyAlignment="1" applyProtection="1">
      <alignment wrapText="1"/>
      <protection locked="0" hidden="1"/>
    </xf>
    <xf numFmtId="0" fontId="0" fillId="27" borderId="0" xfId="0" applyFill="1" applyAlignment="1" applyProtection="1">
      <alignment vertical="center" wrapText="1"/>
      <protection locked="0" hidden="1"/>
    </xf>
    <xf numFmtId="0" fontId="0" fillId="27" borderId="0" xfId="0" applyFill="1" applyAlignment="1" applyProtection="1">
      <alignment vertical="center" wrapText="1"/>
      <protection hidden="1"/>
    </xf>
    <xf numFmtId="0" fontId="44" fillId="27" borderId="0" xfId="4" applyFill="1" applyBorder="1" applyAlignment="1" applyProtection="1">
      <alignment wrapText="1"/>
      <protection locked="0" hidden="1"/>
    </xf>
    <xf numFmtId="0" fontId="16" fillId="27" borderId="0" xfId="0" applyFont="1" applyFill="1" applyProtection="1">
      <protection hidden="1"/>
    </xf>
    <xf numFmtId="0" fontId="16" fillId="27" borderId="0" xfId="0" applyFont="1" applyFill="1" applyAlignment="1" applyProtection="1">
      <alignment horizontal="center" vertical="center"/>
      <protection hidden="1"/>
    </xf>
    <xf numFmtId="0" fontId="15" fillId="27" borderId="0" xfId="0" applyFont="1" applyFill="1" applyAlignment="1" applyProtection="1">
      <alignment vertical="center" wrapText="1"/>
      <protection hidden="1"/>
    </xf>
    <xf numFmtId="0" fontId="6" fillId="27" borderId="0" xfId="0" applyFont="1" applyFill="1" applyAlignment="1" applyProtection="1">
      <alignment wrapText="1"/>
      <protection hidden="1"/>
    </xf>
    <xf numFmtId="0" fontId="7" fillId="27" borderId="0" xfId="0" applyFont="1" applyFill="1" applyAlignment="1" applyProtection="1">
      <alignment wrapText="1"/>
      <protection hidden="1"/>
    </xf>
    <xf numFmtId="0" fontId="7" fillId="27" borderId="0" xfId="0" applyFont="1" applyFill="1" applyAlignment="1" applyProtection="1">
      <alignment vertical="center" wrapText="1"/>
      <protection hidden="1"/>
    </xf>
    <xf numFmtId="0" fontId="7" fillId="27" borderId="0" xfId="0" applyFont="1" applyFill="1" applyAlignment="1" applyProtection="1">
      <alignment horizontal="center" wrapText="1"/>
      <protection hidden="1"/>
    </xf>
    <xf numFmtId="0" fontId="7" fillId="27" borderId="0" xfId="0" applyFont="1" applyFill="1" applyAlignment="1" applyProtection="1">
      <alignment horizontal="center" vertical="center" wrapText="1"/>
      <protection hidden="1"/>
    </xf>
    <xf numFmtId="0" fontId="11" fillId="27" borderId="0" xfId="0" applyFont="1" applyFill="1" applyAlignment="1" applyProtection="1">
      <alignment wrapText="1"/>
      <protection hidden="1"/>
    </xf>
    <xf numFmtId="0" fontId="18" fillId="0" borderId="0" xfId="0" applyFont="1" applyProtection="1">
      <protection hidden="1"/>
    </xf>
    <xf numFmtId="0" fontId="0" fillId="27" borderId="0" xfId="0" applyFill="1" applyProtection="1">
      <protection hidden="1"/>
    </xf>
    <xf numFmtId="0" fontId="0" fillId="27" borderId="0" xfId="0" applyFill="1" applyAlignment="1" applyProtection="1">
      <alignment vertical="top"/>
      <protection hidden="1"/>
    </xf>
    <xf numFmtId="0" fontId="3" fillId="0" borderId="0" xfId="0" applyFont="1" applyProtection="1">
      <protection hidden="1"/>
    </xf>
    <xf numFmtId="0" fontId="17" fillId="0" borderId="0" xfId="0" applyFont="1" applyProtection="1">
      <protection hidden="1"/>
    </xf>
    <xf numFmtId="0" fontId="4" fillId="0" borderId="0" xfId="0" applyFont="1" applyAlignment="1" applyProtection="1">
      <alignment vertical="top"/>
      <protection hidden="1"/>
    </xf>
    <xf numFmtId="0" fontId="15" fillId="0" borderId="0" xfId="0" applyFont="1" applyAlignment="1" applyProtection="1">
      <alignment vertical="top"/>
      <protection hidden="1"/>
    </xf>
    <xf numFmtId="0" fontId="16" fillId="7" borderId="0" xfId="0" applyFont="1" applyFill="1" applyAlignment="1">
      <alignment horizontal="center" vertical="center" wrapText="1"/>
    </xf>
    <xf numFmtId="0" fontId="0" fillId="0" borderId="0" xfId="0" applyAlignment="1" applyProtection="1">
      <alignment vertical="center"/>
      <protection hidden="1"/>
    </xf>
    <xf numFmtId="0" fontId="0" fillId="27" borderId="0" xfId="0" applyFill="1" applyAlignment="1" applyProtection="1">
      <alignment vertical="center"/>
      <protection hidden="1"/>
    </xf>
    <xf numFmtId="0" fontId="30" fillId="25" borderId="3" xfId="0" applyFont="1" applyFill="1" applyBorder="1" applyAlignment="1" applyProtection="1">
      <alignment horizontal="right" vertical="center" wrapText="1" indent="1"/>
      <protection hidden="1"/>
    </xf>
    <xf numFmtId="0" fontId="16" fillId="0" borderId="0" xfId="0" applyFont="1" applyAlignment="1" applyProtection="1">
      <alignment horizontal="left" wrapText="1"/>
      <protection hidden="1"/>
    </xf>
    <xf numFmtId="0" fontId="16" fillId="0" borderId="0" xfId="0" applyFont="1" applyAlignment="1" applyProtection="1">
      <alignment horizontal="center" vertical="center" wrapText="1"/>
      <protection hidden="1"/>
    </xf>
    <xf numFmtId="0" fontId="25" fillId="22" borderId="9" xfId="0" applyFont="1" applyFill="1" applyBorder="1" applyAlignment="1" applyProtection="1">
      <alignment horizontal="center" vertical="center" wrapText="1"/>
      <protection locked="0" hidden="1"/>
    </xf>
    <xf numFmtId="0" fontId="25" fillId="22" borderId="10" xfId="0" applyFont="1" applyFill="1" applyBorder="1" applyAlignment="1" applyProtection="1">
      <alignment horizontal="center" vertical="center" wrapText="1"/>
      <protection locked="0" hidden="1"/>
    </xf>
    <xf numFmtId="0" fontId="33" fillId="0" borderId="11" xfId="0" applyFont="1" applyBorder="1" applyAlignment="1" applyProtection="1">
      <alignment horizontal="center" vertical="center" wrapText="1"/>
      <protection hidden="1"/>
    </xf>
    <xf numFmtId="0" fontId="33" fillId="0" borderId="12" xfId="0" applyFont="1" applyBorder="1" applyAlignment="1" applyProtection="1">
      <alignment horizontal="left" vertical="center" wrapText="1" indent="1"/>
      <protection hidden="1"/>
    </xf>
    <xf numFmtId="0" fontId="33" fillId="0" borderId="12" xfId="0" applyFont="1" applyBorder="1" applyAlignment="1" applyProtection="1">
      <alignment horizontal="center" vertical="center" wrapText="1"/>
      <protection hidden="1"/>
    </xf>
    <xf numFmtId="0" fontId="33" fillId="0" borderId="14" xfId="0" applyFont="1" applyBorder="1" applyAlignment="1" applyProtection="1">
      <alignment horizontal="center" vertical="center" wrapText="1"/>
      <protection hidden="1"/>
    </xf>
    <xf numFmtId="0" fontId="33" fillId="0" borderId="15" xfId="0" applyFont="1" applyBorder="1" applyAlignment="1" applyProtection="1">
      <alignment horizontal="left" vertical="center" wrapText="1" indent="1"/>
      <protection hidden="1"/>
    </xf>
    <xf numFmtId="0" fontId="33" fillId="0" borderId="15" xfId="0" applyFont="1" applyBorder="1" applyAlignment="1" applyProtection="1">
      <alignment horizontal="center" vertical="center" wrapText="1"/>
      <protection hidden="1"/>
    </xf>
    <xf numFmtId="0" fontId="25" fillId="5" borderId="17" xfId="0" applyFont="1" applyFill="1" applyBorder="1" applyAlignment="1" applyProtection="1">
      <alignment horizontal="center" vertical="center" wrapText="1"/>
      <protection hidden="1"/>
    </xf>
    <xf numFmtId="0" fontId="31" fillId="5" borderId="18" xfId="0" applyFont="1" applyFill="1" applyBorder="1" applyAlignment="1" applyProtection="1">
      <alignment horizontal="center" vertical="center" wrapText="1"/>
      <protection hidden="1"/>
    </xf>
    <xf numFmtId="0" fontId="31" fillId="5" borderId="19" xfId="0" applyFont="1" applyFill="1" applyBorder="1" applyAlignment="1" applyProtection="1">
      <alignment horizontal="center" vertical="center" wrapText="1"/>
      <protection hidden="1"/>
    </xf>
    <xf numFmtId="0" fontId="31" fillId="3" borderId="11" xfId="0" applyFont="1" applyFill="1" applyBorder="1" applyAlignment="1" applyProtection="1">
      <alignment horizontal="center" vertical="center" wrapText="1"/>
      <protection hidden="1"/>
    </xf>
    <xf numFmtId="0" fontId="32" fillId="3" borderId="12" xfId="0" applyFont="1" applyFill="1" applyBorder="1" applyAlignment="1" applyProtection="1">
      <alignment horizontal="center" vertical="center"/>
      <protection hidden="1"/>
    </xf>
    <xf numFmtId="0" fontId="16" fillId="3" borderId="12" xfId="0" applyFont="1" applyFill="1" applyBorder="1" applyAlignment="1" applyProtection="1">
      <alignment horizontal="center" vertical="center" wrapText="1"/>
      <protection hidden="1"/>
    </xf>
    <xf numFmtId="0" fontId="16" fillId="3" borderId="13" xfId="0" applyFont="1" applyFill="1" applyBorder="1" applyAlignment="1" applyProtection="1">
      <alignment horizontal="center" vertical="center" wrapText="1"/>
      <protection hidden="1"/>
    </xf>
    <xf numFmtId="0" fontId="33" fillId="0" borderId="11" xfId="2" applyFont="1" applyBorder="1" applyAlignment="1" applyProtection="1">
      <alignment horizontal="left" vertical="center" wrapText="1" indent="1"/>
      <protection hidden="1"/>
    </xf>
    <xf numFmtId="166" fontId="33" fillId="0" borderId="12" xfId="1" applyNumberFormat="1" applyFont="1" applyFill="1" applyBorder="1" applyAlignment="1" applyProtection="1">
      <alignment horizontal="center" vertical="center" wrapText="1"/>
      <protection hidden="1"/>
    </xf>
    <xf numFmtId="166" fontId="33" fillId="0" borderId="13" xfId="1" applyNumberFormat="1" applyFont="1" applyFill="1" applyBorder="1" applyAlignment="1" applyProtection="1">
      <alignment horizontal="center" vertical="center" wrapText="1"/>
      <protection hidden="1"/>
    </xf>
    <xf numFmtId="0" fontId="32" fillId="3" borderId="13" xfId="0" applyFont="1" applyFill="1" applyBorder="1" applyAlignment="1" applyProtection="1">
      <alignment horizontal="center" vertical="center"/>
      <protection hidden="1"/>
    </xf>
    <xf numFmtId="0" fontId="34" fillId="0" borderId="11" xfId="2" applyFont="1" applyBorder="1" applyAlignment="1" applyProtection="1">
      <alignment horizontal="left" vertical="center" wrapText="1" indent="1"/>
      <protection hidden="1"/>
    </xf>
    <xf numFmtId="166" fontId="33" fillId="0" borderId="12" xfId="1" applyNumberFormat="1" applyFont="1" applyBorder="1" applyAlignment="1" applyProtection="1">
      <alignment horizontal="center" vertical="center" wrapText="1"/>
      <protection hidden="1"/>
    </xf>
    <xf numFmtId="166" fontId="33" fillId="0" borderId="13" xfId="1" applyNumberFormat="1" applyFont="1" applyBorder="1" applyAlignment="1" applyProtection="1">
      <alignment horizontal="center" vertical="center" wrapText="1"/>
      <protection hidden="1"/>
    </xf>
    <xf numFmtId="165" fontId="33" fillId="0" borderId="12" xfId="0" applyNumberFormat="1" applyFont="1" applyBorder="1" applyAlignment="1" applyProtection="1">
      <alignment horizontal="center" vertical="center"/>
      <protection hidden="1"/>
    </xf>
    <xf numFmtId="165" fontId="33" fillId="0" borderId="13" xfId="0" applyNumberFormat="1" applyFont="1" applyBorder="1" applyAlignment="1" applyProtection="1">
      <alignment horizontal="center" vertical="center"/>
      <protection hidden="1"/>
    </xf>
    <xf numFmtId="166" fontId="33" fillId="0" borderId="12" xfId="1" applyNumberFormat="1" applyFont="1" applyFill="1" applyBorder="1" applyAlignment="1" applyProtection="1">
      <alignment horizontal="center" vertical="center"/>
      <protection hidden="1"/>
    </xf>
    <xf numFmtId="166" fontId="33" fillId="0" borderId="13" xfId="1" applyNumberFormat="1" applyFont="1" applyFill="1" applyBorder="1" applyAlignment="1" applyProtection="1">
      <alignment horizontal="center" vertical="center"/>
      <protection hidden="1"/>
    </xf>
    <xf numFmtId="0" fontId="33" fillId="0" borderId="12" xfId="0" applyFont="1" applyBorder="1" applyAlignment="1" applyProtection="1">
      <alignment horizontal="center" vertical="center"/>
      <protection hidden="1"/>
    </xf>
    <xf numFmtId="165" fontId="33" fillId="0" borderId="12" xfId="1" applyNumberFormat="1" applyFont="1" applyFill="1" applyBorder="1" applyAlignment="1" applyProtection="1">
      <alignment horizontal="center" vertical="center"/>
      <protection hidden="1"/>
    </xf>
    <xf numFmtId="165" fontId="33" fillId="0" borderId="13" xfId="1" applyNumberFormat="1" applyFont="1" applyFill="1" applyBorder="1" applyAlignment="1" applyProtection="1">
      <alignment horizontal="center" vertical="center"/>
      <protection hidden="1"/>
    </xf>
    <xf numFmtId="166" fontId="38" fillId="2" borderId="12" xfId="0" applyNumberFormat="1" applyFont="1" applyFill="1" applyBorder="1" applyAlignment="1" applyProtection="1">
      <alignment horizontal="center" vertical="center"/>
      <protection hidden="1"/>
    </xf>
    <xf numFmtId="166" fontId="38" fillId="2" borderId="13" xfId="0" applyNumberFormat="1" applyFont="1" applyFill="1" applyBorder="1" applyAlignment="1" applyProtection="1">
      <alignment horizontal="center" vertical="center"/>
      <protection hidden="1"/>
    </xf>
    <xf numFmtId="0" fontId="38" fillId="2" borderId="12" xfId="0" applyFont="1" applyFill="1" applyBorder="1" applyAlignment="1" applyProtection="1">
      <alignment horizontal="center" vertical="center"/>
      <protection hidden="1"/>
    </xf>
    <xf numFmtId="0" fontId="38" fillId="2" borderId="13" xfId="0" applyFont="1" applyFill="1" applyBorder="1" applyAlignment="1" applyProtection="1">
      <alignment horizontal="center" vertical="center"/>
      <protection hidden="1"/>
    </xf>
    <xf numFmtId="2" fontId="34" fillId="0" borderId="12" xfId="1" applyNumberFormat="1" applyFont="1" applyFill="1" applyBorder="1" applyAlignment="1" applyProtection="1">
      <alignment horizontal="center" vertical="center" wrapText="1"/>
      <protection hidden="1"/>
    </xf>
    <xf numFmtId="2" fontId="34" fillId="0" borderId="13" xfId="1" applyNumberFormat="1" applyFont="1" applyFill="1" applyBorder="1" applyAlignment="1" applyProtection="1">
      <alignment horizontal="center" vertical="center" wrapText="1"/>
      <protection hidden="1"/>
    </xf>
    <xf numFmtId="0" fontId="34" fillId="0" borderId="14" xfId="2" applyFont="1" applyBorder="1" applyAlignment="1" applyProtection="1">
      <alignment horizontal="left" vertical="center" wrapText="1" indent="1"/>
      <protection hidden="1"/>
    </xf>
    <xf numFmtId="0" fontId="25" fillId="5" borderId="20" xfId="0" applyFont="1" applyFill="1" applyBorder="1" applyAlignment="1" applyProtection="1">
      <alignment horizontal="center" vertical="center" wrapText="1"/>
      <protection hidden="1"/>
    </xf>
    <xf numFmtId="0" fontId="25" fillId="5" borderId="21" xfId="0" applyFont="1" applyFill="1" applyBorder="1" applyAlignment="1" applyProtection="1">
      <alignment horizontal="center" vertical="center" wrapText="1"/>
      <protection hidden="1"/>
    </xf>
    <xf numFmtId="0" fontId="25" fillId="5" borderId="22" xfId="0" applyFont="1" applyFill="1" applyBorder="1" applyAlignment="1" applyProtection="1">
      <alignment horizontal="center" vertical="center" wrapText="1"/>
      <protection hidden="1"/>
    </xf>
    <xf numFmtId="0" fontId="25" fillId="3" borderId="23" xfId="0" applyFont="1" applyFill="1" applyBorder="1" applyAlignment="1" applyProtection="1">
      <alignment horizontal="center" vertical="center" wrapText="1"/>
      <protection hidden="1"/>
    </xf>
    <xf numFmtId="0" fontId="32" fillId="3" borderId="24" xfId="0" applyFont="1" applyFill="1" applyBorder="1" applyAlignment="1" applyProtection="1">
      <alignment horizontal="center" vertical="center" wrapText="1"/>
      <protection hidden="1"/>
    </xf>
    <xf numFmtId="0" fontId="16" fillId="3" borderId="24" xfId="0" applyFont="1" applyFill="1" applyBorder="1" applyAlignment="1" applyProtection="1">
      <alignment horizontal="center" wrapText="1"/>
      <protection hidden="1"/>
    </xf>
    <xf numFmtId="0" fontId="16" fillId="3" borderId="25" xfId="0" applyFont="1" applyFill="1" applyBorder="1" applyAlignment="1" applyProtection="1">
      <alignment horizontal="center" wrapText="1"/>
      <protection hidden="1"/>
    </xf>
    <xf numFmtId="0" fontId="33" fillId="0" borderId="23" xfId="2" applyFont="1" applyBorder="1" applyAlignment="1" applyProtection="1">
      <alignment horizontal="left" vertical="center" wrapText="1" indent="1"/>
      <protection hidden="1"/>
    </xf>
    <xf numFmtId="0" fontId="33" fillId="0" borderId="24" xfId="0" applyFont="1" applyBorder="1" applyAlignment="1" applyProtection="1">
      <alignment horizontal="center" vertical="center" wrapText="1"/>
      <protection hidden="1"/>
    </xf>
    <xf numFmtId="165" fontId="33" fillId="0" borderId="24" xfId="1" applyNumberFormat="1" applyFont="1" applyFill="1" applyBorder="1" applyAlignment="1" applyProtection="1">
      <alignment horizontal="center" vertical="center"/>
      <protection hidden="1"/>
    </xf>
    <xf numFmtId="165" fontId="33" fillId="0" borderId="25" xfId="1" applyNumberFormat="1" applyFont="1" applyFill="1" applyBorder="1" applyAlignment="1" applyProtection="1">
      <alignment horizontal="center" vertical="center"/>
      <protection hidden="1"/>
    </xf>
    <xf numFmtId="0" fontId="33" fillId="0" borderId="23" xfId="2" applyFont="1" applyBorder="1" applyAlignment="1" applyProtection="1">
      <alignment horizontal="left" vertical="top" wrapText="1" indent="1"/>
      <protection hidden="1"/>
    </xf>
    <xf numFmtId="0" fontId="25" fillId="3" borderId="23" xfId="0" applyFont="1" applyFill="1" applyBorder="1" applyAlignment="1" applyProtection="1">
      <alignment horizontal="left" vertical="center" wrapText="1" indent="1"/>
      <protection hidden="1"/>
    </xf>
    <xf numFmtId="165" fontId="35" fillId="2" borderId="24" xfId="0" applyNumberFormat="1" applyFont="1" applyFill="1" applyBorder="1" applyAlignment="1" applyProtection="1">
      <alignment horizontal="center" vertical="center"/>
      <protection hidden="1"/>
    </xf>
    <xf numFmtId="165" fontId="35" fillId="2" borderId="25" xfId="0" applyNumberFormat="1" applyFont="1" applyFill="1" applyBorder="1" applyAlignment="1" applyProtection="1">
      <alignment horizontal="center" vertical="center"/>
      <protection hidden="1"/>
    </xf>
    <xf numFmtId="0" fontId="34" fillId="0" borderId="23" xfId="2" applyFont="1" applyBorder="1" applyAlignment="1" applyProtection="1">
      <alignment horizontal="left" vertical="center" wrapText="1" indent="1"/>
      <protection hidden="1"/>
    </xf>
    <xf numFmtId="165" fontId="19" fillId="2" borderId="24" xfId="0" applyNumberFormat="1" applyFont="1" applyFill="1" applyBorder="1" applyAlignment="1" applyProtection="1">
      <alignment horizontal="center" vertical="center"/>
      <protection hidden="1"/>
    </xf>
    <xf numFmtId="165" fontId="19" fillId="2" borderId="25" xfId="0" applyNumberFormat="1" applyFont="1" applyFill="1" applyBorder="1" applyAlignment="1" applyProtection="1">
      <alignment horizontal="center" vertical="center"/>
      <protection hidden="1"/>
    </xf>
    <xf numFmtId="165" fontId="24" fillId="0" borderId="24" xfId="0" applyNumberFormat="1" applyFont="1" applyBorder="1" applyAlignment="1" applyProtection="1">
      <alignment horizontal="center" vertical="center"/>
      <protection hidden="1"/>
    </xf>
    <xf numFmtId="165" fontId="24" fillId="0" borderId="25" xfId="0" applyNumberFormat="1" applyFont="1" applyBorder="1" applyAlignment="1" applyProtection="1">
      <alignment horizontal="center" vertical="center"/>
      <protection hidden="1"/>
    </xf>
    <xf numFmtId="0" fontId="34" fillId="0" borderId="23" xfId="2" applyFont="1" applyBorder="1" applyAlignment="1" applyProtection="1">
      <alignment horizontal="left" vertical="top" wrapText="1" indent="1"/>
      <protection hidden="1"/>
    </xf>
    <xf numFmtId="165" fontId="24" fillId="0" borderId="24" xfId="1" applyNumberFormat="1" applyFont="1" applyFill="1" applyBorder="1" applyAlignment="1" applyProtection="1">
      <alignment horizontal="center" vertical="center"/>
      <protection hidden="1"/>
    </xf>
    <xf numFmtId="165" fontId="24" fillId="0" borderId="25" xfId="1" applyNumberFormat="1" applyFont="1" applyFill="1" applyBorder="1" applyAlignment="1" applyProtection="1">
      <alignment horizontal="center" vertical="center"/>
      <protection hidden="1"/>
    </xf>
    <xf numFmtId="165" fontId="36" fillId="2" borderId="24" xfId="0" applyNumberFormat="1" applyFont="1" applyFill="1" applyBorder="1" applyAlignment="1" applyProtection="1">
      <alignment horizontal="center" vertical="center"/>
      <protection hidden="1"/>
    </xf>
    <xf numFmtId="165" fontId="36" fillId="2" borderId="25" xfId="0" applyNumberFormat="1" applyFont="1" applyFill="1" applyBorder="1" applyAlignment="1" applyProtection="1">
      <alignment horizontal="center" vertical="center"/>
      <protection hidden="1"/>
    </xf>
    <xf numFmtId="165" fontId="36" fillId="2" borderId="24" xfId="1" applyNumberFormat="1" applyFont="1" applyFill="1" applyBorder="1" applyAlignment="1" applyProtection="1">
      <alignment horizontal="center" vertical="center"/>
      <protection hidden="1"/>
    </xf>
    <xf numFmtId="165" fontId="36" fillId="2" borderId="25" xfId="1" applyNumberFormat="1" applyFont="1" applyFill="1" applyBorder="1" applyAlignment="1" applyProtection="1">
      <alignment horizontal="center" vertical="center"/>
      <protection hidden="1"/>
    </xf>
    <xf numFmtId="0" fontId="24" fillId="0" borderId="23" xfId="2" applyFont="1" applyBorder="1" applyAlignment="1" applyProtection="1">
      <alignment horizontal="left" vertical="center" wrapText="1" indent="1"/>
      <protection hidden="1"/>
    </xf>
    <xf numFmtId="165" fontId="24" fillId="0" borderId="24" xfId="2" applyNumberFormat="1" applyFont="1" applyBorder="1" applyAlignment="1" applyProtection="1">
      <alignment horizontal="center" vertical="center" wrapText="1"/>
      <protection hidden="1"/>
    </xf>
    <xf numFmtId="165" fontId="24" fillId="0" borderId="25" xfId="2" applyNumberFormat="1" applyFont="1" applyBorder="1" applyAlignment="1" applyProtection="1">
      <alignment horizontal="center" vertical="center" wrapText="1"/>
      <protection hidden="1"/>
    </xf>
    <xf numFmtId="165" fontId="26" fillId="0" borderId="24" xfId="0" applyNumberFormat="1" applyFont="1" applyBorder="1" applyAlignment="1" applyProtection="1">
      <alignment horizontal="center" vertical="center"/>
      <protection hidden="1"/>
    </xf>
    <xf numFmtId="165" fontId="26" fillId="0" borderId="25" xfId="0" applyNumberFormat="1" applyFont="1" applyBorder="1" applyAlignment="1" applyProtection="1">
      <alignment horizontal="center" vertical="center"/>
      <protection hidden="1"/>
    </xf>
    <xf numFmtId="0" fontId="25" fillId="4" borderId="26" xfId="0" applyFont="1" applyFill="1" applyBorder="1" applyAlignment="1" applyProtection="1">
      <alignment horizontal="center" vertical="center" wrapText="1"/>
      <protection hidden="1"/>
    </xf>
    <xf numFmtId="0" fontId="31" fillId="4" borderId="27" xfId="0" applyFont="1" applyFill="1" applyBorder="1" applyAlignment="1" applyProtection="1">
      <alignment horizontal="center" vertical="center" wrapText="1"/>
      <protection hidden="1"/>
    </xf>
    <xf numFmtId="2" fontId="22" fillId="4" borderId="27" xfId="0" applyNumberFormat="1" applyFont="1" applyFill="1" applyBorder="1" applyAlignment="1" applyProtection="1">
      <alignment horizontal="center" vertical="center"/>
      <protection hidden="1"/>
    </xf>
    <xf numFmtId="2" fontId="22" fillId="4" borderId="28" xfId="0" applyNumberFormat="1" applyFont="1" applyFill="1" applyBorder="1" applyAlignment="1" applyProtection="1">
      <alignment horizontal="center" vertical="center"/>
      <protection hidden="1"/>
    </xf>
    <xf numFmtId="0" fontId="25" fillId="5" borderId="29" xfId="0" applyFont="1" applyFill="1" applyBorder="1" applyAlignment="1" applyProtection="1">
      <alignment horizontal="center" vertical="center" wrapText="1"/>
      <protection hidden="1"/>
    </xf>
    <xf numFmtId="0" fontId="31" fillId="3" borderId="23" xfId="0" applyFont="1" applyFill="1" applyBorder="1" applyAlignment="1" applyProtection="1">
      <alignment horizontal="center"/>
      <protection hidden="1"/>
    </xf>
    <xf numFmtId="0" fontId="32" fillId="3" borderId="24" xfId="0" applyFont="1" applyFill="1" applyBorder="1" applyAlignment="1" applyProtection="1">
      <alignment horizontal="center" vertical="center"/>
      <protection hidden="1"/>
    </xf>
    <xf numFmtId="0" fontId="16" fillId="3" borderId="24" xfId="0" applyFont="1" applyFill="1" applyBorder="1" applyAlignment="1" applyProtection="1">
      <alignment wrapText="1"/>
      <protection hidden="1"/>
    </xf>
    <xf numFmtId="0" fontId="16" fillId="3" borderId="30" xfId="0" applyFont="1" applyFill="1" applyBorder="1" applyAlignment="1" applyProtection="1">
      <alignment wrapText="1"/>
      <protection hidden="1"/>
    </xf>
    <xf numFmtId="166" fontId="33" fillId="0" borderId="24" xfId="1" applyNumberFormat="1" applyFont="1" applyFill="1" applyBorder="1" applyAlignment="1" applyProtection="1">
      <alignment horizontal="center" vertical="center" wrapText="1"/>
      <protection hidden="1"/>
    </xf>
    <xf numFmtId="166" fontId="33" fillId="0" borderId="30" xfId="1" applyNumberFormat="1" applyFont="1" applyFill="1" applyBorder="1" applyAlignment="1" applyProtection="1">
      <alignment horizontal="center" vertical="center" wrapText="1"/>
      <protection hidden="1"/>
    </xf>
    <xf numFmtId="0" fontId="31" fillId="3" borderId="23" xfId="0" applyFont="1" applyFill="1" applyBorder="1" applyAlignment="1" applyProtection="1">
      <alignment horizontal="center" vertical="center"/>
      <protection hidden="1"/>
    </xf>
    <xf numFmtId="166" fontId="33" fillId="3" borderId="24" xfId="1" applyNumberFormat="1" applyFont="1" applyFill="1" applyBorder="1" applyAlignment="1" applyProtection="1">
      <alignment horizontal="center" vertical="center" wrapText="1"/>
      <protection hidden="1"/>
    </xf>
    <xf numFmtId="166" fontId="33" fillId="3" borderId="30" xfId="1" applyNumberFormat="1" applyFont="1" applyFill="1" applyBorder="1" applyAlignment="1" applyProtection="1">
      <alignment horizontal="center" vertical="center" wrapText="1"/>
      <protection hidden="1"/>
    </xf>
    <xf numFmtId="166" fontId="33" fillId="0" borderId="24" xfId="1" applyNumberFormat="1" applyFont="1" applyBorder="1" applyAlignment="1" applyProtection="1">
      <alignment horizontal="center" vertical="center" wrapText="1"/>
      <protection hidden="1"/>
    </xf>
    <xf numFmtId="166" fontId="33" fillId="0" borderId="30" xfId="1" applyNumberFormat="1" applyFont="1" applyBorder="1" applyAlignment="1" applyProtection="1">
      <alignment horizontal="center" vertical="center" wrapText="1"/>
      <protection hidden="1"/>
    </xf>
    <xf numFmtId="9" fontId="33" fillId="0" borderId="24" xfId="1" applyFont="1" applyBorder="1" applyAlignment="1" applyProtection="1">
      <alignment horizontal="center" vertical="center" wrapText="1"/>
      <protection hidden="1"/>
    </xf>
    <xf numFmtId="9" fontId="33" fillId="0" borderId="30" xfId="1" applyFont="1" applyBorder="1" applyAlignment="1" applyProtection="1">
      <alignment horizontal="center" vertical="center" wrapText="1"/>
      <protection hidden="1"/>
    </xf>
    <xf numFmtId="165" fontId="33" fillId="0" borderId="24" xfId="1" applyNumberFormat="1" applyFont="1" applyBorder="1" applyAlignment="1" applyProtection="1">
      <alignment horizontal="center" vertical="center" wrapText="1"/>
      <protection hidden="1"/>
    </xf>
    <xf numFmtId="165" fontId="33" fillId="0" borderId="30" xfId="1" applyNumberFormat="1" applyFont="1" applyBorder="1" applyAlignment="1" applyProtection="1">
      <alignment horizontal="center" vertical="center" wrapText="1"/>
      <protection hidden="1"/>
    </xf>
    <xf numFmtId="0" fontId="34" fillId="0" borderId="26" xfId="2" applyFont="1" applyBorder="1" applyAlignment="1" applyProtection="1">
      <alignment horizontal="left" vertical="center" wrapText="1" indent="1"/>
      <protection hidden="1"/>
    </xf>
    <xf numFmtId="0" fontId="33" fillId="0" borderId="27" xfId="0" applyFont="1" applyBorder="1" applyAlignment="1" applyProtection="1">
      <alignment horizontal="center" vertical="center" wrapText="1"/>
      <protection hidden="1"/>
    </xf>
    <xf numFmtId="166" fontId="33" fillId="0" borderId="27" xfId="1" applyNumberFormat="1" applyFont="1" applyBorder="1" applyAlignment="1" applyProtection="1">
      <alignment horizontal="center" vertical="center" wrapText="1"/>
      <protection hidden="1"/>
    </xf>
    <xf numFmtId="166" fontId="33" fillId="0" borderId="31" xfId="1" applyNumberFormat="1" applyFont="1" applyBorder="1" applyAlignment="1" applyProtection="1">
      <alignment horizontal="center" vertical="center" wrapText="1"/>
      <protection hidden="1"/>
    </xf>
    <xf numFmtId="0" fontId="25" fillId="5" borderId="21" xfId="0" applyFont="1" applyFill="1" applyBorder="1" applyAlignment="1" applyProtection="1">
      <alignment horizontal="center" vertical="center"/>
      <protection hidden="1"/>
    </xf>
    <xf numFmtId="0" fontId="16" fillId="3" borderId="25" xfId="0" applyFont="1" applyFill="1" applyBorder="1" applyAlignment="1" applyProtection="1">
      <alignment wrapText="1"/>
      <protection hidden="1"/>
    </xf>
    <xf numFmtId="0" fontId="33" fillId="0" borderId="24" xfId="0" applyFont="1" applyBorder="1" applyAlignment="1" applyProtection="1">
      <alignment horizontal="center" vertical="center"/>
      <protection hidden="1"/>
    </xf>
    <xf numFmtId="165" fontId="33" fillId="0" borderId="24" xfId="1" applyNumberFormat="1" applyFont="1" applyFill="1" applyBorder="1" applyAlignment="1" applyProtection="1">
      <alignment horizontal="center" vertical="center" wrapText="1"/>
      <protection hidden="1"/>
    </xf>
    <xf numFmtId="165" fontId="33" fillId="0" borderId="25" xfId="1" applyNumberFormat="1" applyFont="1" applyFill="1" applyBorder="1" applyAlignment="1" applyProtection="1">
      <alignment horizontal="center" vertical="center" wrapText="1"/>
      <protection hidden="1"/>
    </xf>
    <xf numFmtId="165" fontId="32" fillId="3" borderId="24" xfId="0" applyNumberFormat="1" applyFont="1" applyFill="1" applyBorder="1" applyAlignment="1" applyProtection="1">
      <alignment horizontal="center" vertical="center"/>
      <protection hidden="1"/>
    </xf>
    <xf numFmtId="165" fontId="32" fillId="3" borderId="25" xfId="0" applyNumberFormat="1" applyFont="1" applyFill="1" applyBorder="1" applyAlignment="1" applyProtection="1">
      <alignment horizontal="center" vertical="center"/>
      <protection hidden="1"/>
    </xf>
    <xf numFmtId="165" fontId="33" fillId="0" borderId="24" xfId="0" applyNumberFormat="1" applyFont="1" applyBorder="1" applyAlignment="1" applyProtection="1">
      <alignment horizontal="center" vertical="center" wrapText="1"/>
      <protection hidden="1"/>
    </xf>
    <xf numFmtId="165" fontId="33" fillId="0" borderId="25" xfId="0" applyNumberFormat="1" applyFont="1" applyBorder="1" applyAlignment="1" applyProtection="1">
      <alignment horizontal="center" vertical="center" wrapText="1"/>
      <protection hidden="1"/>
    </xf>
    <xf numFmtId="0" fontId="31" fillId="3" borderId="23" xfId="0" applyFont="1" applyFill="1" applyBorder="1" applyAlignment="1" applyProtection="1">
      <alignment horizontal="center" wrapText="1"/>
      <protection hidden="1"/>
    </xf>
    <xf numFmtId="0" fontId="25" fillId="4" borderId="26" xfId="0" applyFont="1" applyFill="1" applyBorder="1" applyAlignment="1" applyProtection="1">
      <alignment horizontal="left" vertical="center" indent="1"/>
      <protection hidden="1"/>
    </xf>
    <xf numFmtId="0" fontId="31" fillId="4" borderId="27" xfId="0" applyFont="1" applyFill="1" applyBorder="1" applyAlignment="1" applyProtection="1">
      <alignment horizontal="center" vertical="center"/>
      <protection hidden="1"/>
    </xf>
    <xf numFmtId="165" fontId="31" fillId="4" borderId="27" xfId="0" applyNumberFormat="1" applyFont="1" applyFill="1" applyBorder="1" applyAlignment="1" applyProtection="1">
      <alignment horizontal="center" vertical="center"/>
      <protection hidden="1"/>
    </xf>
    <xf numFmtId="165" fontId="31" fillId="4" borderId="28" xfId="0" applyNumberFormat="1" applyFont="1" applyFill="1" applyBorder="1" applyAlignment="1" applyProtection="1">
      <alignment horizontal="center" vertical="center"/>
      <protection hidden="1"/>
    </xf>
    <xf numFmtId="0" fontId="27" fillId="25" borderId="32" xfId="0" applyFont="1" applyFill="1" applyBorder="1" applyAlignment="1" applyProtection="1">
      <alignment horizontal="center"/>
      <protection hidden="1"/>
    </xf>
    <xf numFmtId="0" fontId="27" fillId="0" borderId="32" xfId="2" applyFont="1" applyBorder="1" applyAlignment="1" applyProtection="1">
      <alignment horizontal="center" vertical="center" wrapText="1"/>
      <protection hidden="1"/>
    </xf>
    <xf numFmtId="0" fontId="27" fillId="25" borderId="32" xfId="0" applyFont="1" applyFill="1" applyBorder="1" applyAlignment="1" applyProtection="1">
      <alignment horizontal="center" vertical="center" wrapText="1"/>
      <protection hidden="1"/>
    </xf>
    <xf numFmtId="0" fontId="27" fillId="0" borderId="32" xfId="0" applyFont="1" applyBorder="1" applyAlignment="1" applyProtection="1">
      <alignment horizontal="left" vertical="center" wrapText="1" indent="2"/>
      <protection hidden="1"/>
    </xf>
    <xf numFmtId="0" fontId="26" fillId="0" borderId="32" xfId="0" applyFont="1" applyBorder="1" applyAlignment="1" applyProtection="1">
      <alignment horizontal="left" vertical="center" wrapText="1" indent="1"/>
      <protection hidden="1"/>
    </xf>
    <xf numFmtId="0" fontId="25" fillId="14" borderId="32" xfId="0" applyFont="1" applyFill="1" applyBorder="1" applyAlignment="1" applyProtection="1">
      <alignment horizontal="center" vertical="center"/>
      <protection hidden="1"/>
    </xf>
    <xf numFmtId="2" fontId="23" fillId="0" borderId="32" xfId="0" applyNumberFormat="1" applyFont="1" applyBorder="1" applyAlignment="1" applyProtection="1">
      <alignment horizontal="center" vertical="center"/>
      <protection hidden="1"/>
    </xf>
    <xf numFmtId="2" fontId="23" fillId="0" borderId="32" xfId="0" applyNumberFormat="1" applyFont="1" applyBorder="1" applyAlignment="1" applyProtection="1">
      <alignment horizontal="center" vertical="center" wrapText="1"/>
      <protection hidden="1"/>
    </xf>
    <xf numFmtId="0" fontId="0" fillId="0" borderId="41" xfId="0" applyBorder="1" applyProtection="1">
      <protection hidden="1"/>
    </xf>
    <xf numFmtId="0" fontId="16" fillId="0" borderId="42" xfId="0" applyFont="1" applyBorder="1" applyProtection="1">
      <protection hidden="1"/>
    </xf>
    <xf numFmtId="0" fontId="40" fillId="0" borderId="42" xfId="0" applyFont="1" applyBorder="1" applyProtection="1">
      <protection hidden="1"/>
    </xf>
    <xf numFmtId="0" fontId="16" fillId="0" borderId="43" xfId="0" applyFont="1" applyBorder="1" applyProtection="1">
      <protection hidden="1"/>
    </xf>
    <xf numFmtId="0" fontId="0" fillId="0" borderId="44" xfId="0" applyBorder="1" applyProtection="1">
      <protection hidden="1"/>
    </xf>
    <xf numFmtId="0" fontId="16" fillId="0" borderId="45" xfId="0" applyFont="1" applyBorder="1" applyAlignment="1" applyProtection="1">
      <alignment horizontal="center" vertical="center"/>
      <protection hidden="1"/>
    </xf>
    <xf numFmtId="0" fontId="16" fillId="0" borderId="45" xfId="0" applyFont="1" applyBorder="1" applyProtection="1">
      <protection hidden="1"/>
    </xf>
    <xf numFmtId="0" fontId="0" fillId="0" borderId="45" xfId="0" applyBorder="1" applyProtection="1">
      <protection hidden="1"/>
    </xf>
    <xf numFmtId="0" fontId="0" fillId="0" borderId="46" xfId="0" applyBorder="1" applyProtection="1">
      <protection hidden="1"/>
    </xf>
    <xf numFmtId="0" fontId="0" fillId="0" borderId="47" xfId="0" applyBorder="1" applyProtection="1">
      <protection hidden="1"/>
    </xf>
    <xf numFmtId="0" fontId="0" fillId="0" borderId="48" xfId="0" applyBorder="1" applyProtection="1">
      <protection hidden="1"/>
    </xf>
    <xf numFmtId="0" fontId="15" fillId="18" borderId="0" xfId="0" applyFont="1" applyFill="1" applyProtection="1">
      <protection hidden="1"/>
    </xf>
    <xf numFmtId="0" fontId="15" fillId="18" borderId="0" xfId="0" applyFont="1" applyFill="1" applyAlignment="1" applyProtection="1">
      <alignment horizontal="center"/>
      <protection hidden="1"/>
    </xf>
    <xf numFmtId="0" fontId="12" fillId="0" borderId="0" xfId="0" applyFont="1" applyAlignment="1" applyProtection="1">
      <alignment horizontal="center"/>
      <protection hidden="1"/>
    </xf>
    <xf numFmtId="1" fontId="14" fillId="25" borderId="0" xfId="0" applyNumberFormat="1" applyFont="1" applyFill="1" applyProtection="1">
      <protection hidden="1"/>
    </xf>
    <xf numFmtId="0" fontId="9" fillId="25" borderId="0" xfId="0" applyFont="1" applyFill="1" applyProtection="1">
      <protection hidden="1"/>
    </xf>
    <xf numFmtId="0" fontId="0" fillId="0" borderId="49" xfId="0" applyBorder="1" applyProtection="1">
      <protection hidden="1"/>
    </xf>
    <xf numFmtId="0" fontId="0" fillId="0" borderId="50" xfId="0" applyBorder="1" applyProtection="1">
      <protection hidden="1"/>
    </xf>
    <xf numFmtId="0" fontId="15" fillId="18" borderId="49" xfId="0" applyFont="1" applyFill="1" applyBorder="1" applyProtection="1">
      <protection hidden="1"/>
    </xf>
    <xf numFmtId="0" fontId="0" fillId="25" borderId="56" xfId="0" applyFill="1" applyBorder="1" applyProtection="1">
      <protection hidden="1"/>
    </xf>
    <xf numFmtId="0" fontId="0" fillId="25" borderId="57" xfId="0" applyFill="1" applyBorder="1" applyProtection="1">
      <protection hidden="1"/>
    </xf>
    <xf numFmtId="0" fontId="9" fillId="25" borderId="50" xfId="0" applyFont="1" applyFill="1" applyBorder="1" applyProtection="1">
      <protection hidden="1"/>
    </xf>
    <xf numFmtId="0" fontId="0" fillId="25" borderId="51" xfId="0" applyFill="1" applyBorder="1" applyProtection="1">
      <protection hidden="1"/>
    </xf>
    <xf numFmtId="0" fontId="0" fillId="25" borderId="52" xfId="0" applyFill="1" applyBorder="1" applyProtection="1">
      <protection hidden="1"/>
    </xf>
    <xf numFmtId="0" fontId="0" fillId="25" borderId="53" xfId="0" applyFill="1" applyBorder="1" applyProtection="1">
      <protection hidden="1"/>
    </xf>
    <xf numFmtId="0" fontId="27" fillId="0" borderId="3" xfId="0" applyFont="1" applyBorder="1" applyAlignment="1" applyProtection="1">
      <alignment horizontal="left" vertical="center" indent="6"/>
      <protection hidden="1"/>
    </xf>
    <xf numFmtId="0" fontId="6" fillId="0" borderId="0" xfId="0" applyFont="1" applyAlignment="1">
      <alignment horizontal="left" vertical="center" wrapText="1"/>
    </xf>
    <xf numFmtId="0" fontId="13" fillId="27" borderId="0" xfId="0" applyFont="1" applyFill="1" applyAlignment="1" applyProtection="1">
      <alignment horizontal="center" vertical="center"/>
      <protection hidden="1"/>
    </xf>
    <xf numFmtId="0" fontId="16" fillId="0" borderId="3" xfId="0" applyFont="1" applyBorder="1" applyAlignment="1" applyProtection="1">
      <alignment horizontal="left" vertical="center" indent="6"/>
      <protection hidden="1"/>
    </xf>
    <xf numFmtId="0" fontId="31" fillId="5" borderId="58" xfId="0" applyFont="1" applyFill="1" applyBorder="1" applyAlignment="1" applyProtection="1">
      <alignment horizontal="center" vertical="center" wrapText="1" readingOrder="1"/>
      <protection hidden="1"/>
    </xf>
    <xf numFmtId="0" fontId="43" fillId="6" borderId="58" xfId="0" applyFont="1" applyFill="1" applyBorder="1" applyAlignment="1" applyProtection="1">
      <alignment horizontal="center" vertical="center" wrapText="1" readingOrder="1"/>
      <protection hidden="1"/>
    </xf>
    <xf numFmtId="0" fontId="43" fillId="7" borderId="58" xfId="0" applyFont="1" applyFill="1" applyBorder="1" applyAlignment="1" applyProtection="1">
      <alignment horizontal="center" vertical="center" wrapText="1" readingOrder="1"/>
      <protection hidden="1"/>
    </xf>
    <xf numFmtId="0" fontId="43" fillId="8" borderId="58" xfId="0" applyFont="1" applyFill="1" applyBorder="1" applyAlignment="1" applyProtection="1">
      <alignment horizontal="center" vertical="center" wrapText="1" readingOrder="1"/>
      <protection hidden="1"/>
    </xf>
    <xf numFmtId="0" fontId="43" fillId="9" borderId="58" xfId="0" applyFont="1" applyFill="1" applyBorder="1" applyAlignment="1" applyProtection="1">
      <alignment horizontal="center" vertical="center" wrapText="1" readingOrder="1"/>
      <protection hidden="1"/>
    </xf>
    <xf numFmtId="0" fontId="43" fillId="10" borderId="58" xfId="0" applyFont="1" applyFill="1" applyBorder="1" applyAlignment="1" applyProtection="1">
      <alignment horizontal="center" vertical="center" wrapText="1" readingOrder="1"/>
      <protection hidden="1"/>
    </xf>
    <xf numFmtId="0" fontId="43" fillId="15" borderId="58" xfId="0" applyFont="1" applyFill="1" applyBorder="1" applyAlignment="1" applyProtection="1">
      <alignment horizontal="center" vertical="center" wrapText="1" readingOrder="1"/>
      <protection hidden="1"/>
    </xf>
    <xf numFmtId="0" fontId="43" fillId="11" borderId="58" xfId="0" applyFont="1" applyFill="1" applyBorder="1" applyAlignment="1" applyProtection="1">
      <alignment horizontal="center" vertical="center" wrapText="1" readingOrder="1"/>
      <protection hidden="1"/>
    </xf>
    <xf numFmtId="0" fontId="43" fillId="12" borderId="58" xfId="0" applyFont="1" applyFill="1" applyBorder="1" applyAlignment="1" applyProtection="1">
      <alignment horizontal="center" vertical="center" wrapText="1" readingOrder="1"/>
      <protection hidden="1"/>
    </xf>
    <xf numFmtId="0" fontId="16" fillId="20" borderId="0" xfId="0" applyFont="1" applyFill="1" applyProtection="1">
      <protection hidden="1"/>
    </xf>
    <xf numFmtId="0" fontId="16" fillId="20" borderId="0" xfId="0" applyFont="1" applyFill="1" applyAlignment="1" applyProtection="1">
      <alignment horizontal="center" vertical="center"/>
      <protection hidden="1"/>
    </xf>
    <xf numFmtId="0" fontId="15" fillId="16" borderId="4" xfId="0" applyFont="1" applyFill="1" applyBorder="1" applyProtection="1">
      <protection hidden="1"/>
    </xf>
    <xf numFmtId="0" fontId="16" fillId="16" borderId="0" xfId="0" applyFont="1" applyFill="1" applyProtection="1">
      <protection hidden="1"/>
    </xf>
    <xf numFmtId="0" fontId="16" fillId="16" borderId="5" xfId="0" applyFont="1" applyFill="1" applyBorder="1" applyProtection="1">
      <protection hidden="1"/>
    </xf>
    <xf numFmtId="0" fontId="8" fillId="0" borderId="59" xfId="0" applyFont="1" applyBorder="1" applyProtection="1">
      <protection hidden="1"/>
    </xf>
    <xf numFmtId="0" fontId="16" fillId="0" borderId="59" xfId="0" applyFont="1" applyBorder="1" applyProtection="1">
      <protection hidden="1"/>
    </xf>
    <xf numFmtId="0" fontId="26" fillId="0" borderId="0" xfId="0" applyFont="1"/>
    <xf numFmtId="0" fontId="30" fillId="0" borderId="0" xfId="0" applyFont="1" applyAlignment="1" applyProtection="1">
      <alignment horizontal="left" vertical="center" wrapText="1" indent="1"/>
      <protection hidden="1"/>
    </xf>
    <xf numFmtId="0" fontId="30" fillId="0" borderId="0" xfId="0" applyFont="1" applyAlignment="1" applyProtection="1">
      <alignment horizontal="left" vertical="center" wrapText="1"/>
      <protection hidden="1"/>
    </xf>
    <xf numFmtId="0" fontId="38" fillId="28" borderId="11" xfId="0" applyFont="1" applyFill="1" applyBorder="1" applyAlignment="1" applyProtection="1">
      <alignment horizontal="center" vertical="center" wrapText="1"/>
      <protection hidden="1"/>
    </xf>
    <xf numFmtId="0" fontId="31" fillId="28" borderId="12" xfId="0" applyFont="1" applyFill="1" applyBorder="1" applyAlignment="1" applyProtection="1">
      <alignment horizontal="left" wrapText="1"/>
      <protection hidden="1"/>
    </xf>
    <xf numFmtId="0" fontId="31" fillId="28" borderId="12" xfId="0" applyFont="1" applyFill="1" applyBorder="1" applyAlignment="1" applyProtection="1">
      <alignment horizontal="center" vertical="center"/>
      <protection hidden="1"/>
    </xf>
    <xf numFmtId="0" fontId="38" fillId="2" borderId="11" xfId="0" applyFont="1" applyFill="1" applyBorder="1" applyProtection="1">
      <protection hidden="1"/>
    </xf>
    <xf numFmtId="0" fontId="31" fillId="2" borderId="12" xfId="0" applyFont="1" applyFill="1" applyBorder="1" applyAlignment="1" applyProtection="1">
      <alignment horizontal="left" wrapText="1"/>
      <protection hidden="1"/>
    </xf>
    <xf numFmtId="165" fontId="38" fillId="2" borderId="12" xfId="0" applyNumberFormat="1" applyFont="1" applyFill="1" applyBorder="1" applyAlignment="1" applyProtection="1">
      <alignment horizontal="center" vertical="center"/>
      <protection hidden="1"/>
    </xf>
    <xf numFmtId="165" fontId="38" fillId="2" borderId="13" xfId="0" applyNumberFormat="1" applyFont="1" applyFill="1" applyBorder="1" applyAlignment="1" applyProtection="1">
      <alignment horizontal="center" vertical="center"/>
      <protection hidden="1"/>
    </xf>
    <xf numFmtId="0" fontId="31" fillId="2" borderId="11" xfId="0" applyFont="1" applyFill="1" applyBorder="1" applyAlignment="1" applyProtection="1">
      <alignment wrapText="1"/>
      <protection hidden="1"/>
    </xf>
    <xf numFmtId="0" fontId="31" fillId="2" borderId="12" xfId="0" applyFont="1" applyFill="1" applyBorder="1" applyAlignment="1" applyProtection="1">
      <alignment horizontal="center" vertical="center"/>
      <protection hidden="1"/>
    </xf>
    <xf numFmtId="165" fontId="31" fillId="2" borderId="12" xfId="0" applyNumberFormat="1" applyFont="1" applyFill="1" applyBorder="1" applyAlignment="1" applyProtection="1">
      <alignment horizontal="center" vertical="center"/>
      <protection hidden="1"/>
    </xf>
    <xf numFmtId="165" fontId="31" fillId="2" borderId="13" xfId="0" applyNumberFormat="1" applyFont="1" applyFill="1" applyBorder="1" applyAlignment="1" applyProtection="1">
      <alignment horizontal="center" vertical="center"/>
      <protection hidden="1"/>
    </xf>
    <xf numFmtId="0" fontId="31" fillId="28" borderId="11" xfId="0" applyFont="1" applyFill="1" applyBorder="1" applyProtection="1">
      <protection hidden="1"/>
    </xf>
    <xf numFmtId="0" fontId="25" fillId="22" borderId="8" xfId="0" applyFont="1" applyFill="1" applyBorder="1" applyAlignment="1" applyProtection="1">
      <alignment horizontal="center" vertical="center" wrapText="1"/>
      <protection hidden="1"/>
    </xf>
    <xf numFmtId="0" fontId="25" fillId="22" borderId="9" xfId="0" applyFont="1" applyFill="1" applyBorder="1" applyAlignment="1" applyProtection="1">
      <alignment horizontal="center" vertical="center" wrapText="1"/>
      <protection hidden="1"/>
    </xf>
    <xf numFmtId="0" fontId="30" fillId="17" borderId="7" xfId="0" applyFont="1" applyFill="1" applyBorder="1" applyAlignment="1" applyProtection="1">
      <alignment horizontal="center" vertical="center"/>
      <protection locked="0" hidden="1"/>
    </xf>
    <xf numFmtId="0" fontId="46" fillId="0" borderId="0" xfId="4" applyFont="1" applyProtection="1">
      <protection hidden="1"/>
    </xf>
    <xf numFmtId="0" fontId="46" fillId="0" borderId="0" xfId="4" applyFont="1" applyAlignment="1" applyProtection="1">
      <alignment vertical="center"/>
      <protection hidden="1"/>
    </xf>
    <xf numFmtId="1" fontId="33" fillId="16" borderId="12" xfId="0" applyNumberFormat="1" applyFont="1" applyFill="1" applyBorder="1" applyAlignment="1" applyProtection="1">
      <alignment horizontal="center" vertical="center" wrapText="1"/>
      <protection locked="0" hidden="1"/>
    </xf>
    <xf numFmtId="1" fontId="33" fillId="16" borderId="13" xfId="0" applyNumberFormat="1" applyFont="1" applyFill="1" applyBorder="1" applyAlignment="1" applyProtection="1">
      <alignment horizontal="center" vertical="center" wrapText="1"/>
      <protection locked="0" hidden="1"/>
    </xf>
    <xf numFmtId="1" fontId="34" fillId="0" borderId="12" xfId="2" applyNumberFormat="1" applyFont="1" applyBorder="1" applyAlignment="1" applyProtection="1">
      <alignment horizontal="center" vertical="center" wrapText="1"/>
      <protection hidden="1"/>
    </xf>
    <xf numFmtId="1" fontId="34" fillId="0" borderId="13" xfId="2" applyNumberFormat="1" applyFont="1" applyBorder="1" applyAlignment="1" applyProtection="1">
      <alignment horizontal="center" vertical="center" wrapText="1"/>
      <protection hidden="1"/>
    </xf>
    <xf numFmtId="1" fontId="34" fillId="0" borderId="15" xfId="2" applyNumberFormat="1" applyFont="1" applyBorder="1" applyAlignment="1" applyProtection="1">
      <alignment horizontal="center" vertical="center" wrapText="1"/>
      <protection hidden="1"/>
    </xf>
    <xf numFmtId="1" fontId="34" fillId="0" borderId="16" xfId="2" applyNumberFormat="1" applyFont="1" applyBorder="1" applyAlignment="1" applyProtection="1">
      <alignment horizontal="center" vertical="center" wrapText="1"/>
      <protection hidden="1"/>
    </xf>
    <xf numFmtId="3" fontId="33" fillId="16" borderId="12" xfId="0" applyNumberFormat="1" applyFont="1" applyFill="1" applyBorder="1" applyAlignment="1" applyProtection="1">
      <alignment horizontal="center" vertical="center" wrapText="1"/>
      <protection locked="0" hidden="1"/>
    </xf>
    <xf numFmtId="3" fontId="33" fillId="16" borderId="13" xfId="0" applyNumberFormat="1" applyFont="1" applyFill="1" applyBorder="1" applyAlignment="1" applyProtection="1">
      <alignment horizontal="center" vertical="center" wrapText="1"/>
      <protection locked="0" hidden="1"/>
    </xf>
    <xf numFmtId="3" fontId="31" fillId="28" borderId="12" xfId="0" applyNumberFormat="1" applyFont="1" applyFill="1" applyBorder="1" applyAlignment="1" applyProtection="1">
      <alignment horizontal="center"/>
      <protection hidden="1"/>
    </xf>
    <xf numFmtId="3" fontId="31" fillId="28" borderId="13" xfId="0" applyNumberFormat="1" applyFont="1" applyFill="1" applyBorder="1" applyAlignment="1" applyProtection="1">
      <alignment horizontal="center"/>
      <protection hidden="1"/>
    </xf>
    <xf numFmtId="3" fontId="31" fillId="28" borderId="12" xfId="0" applyNumberFormat="1" applyFont="1" applyFill="1" applyBorder="1" applyAlignment="1" applyProtection="1">
      <alignment horizontal="center" wrapText="1"/>
      <protection hidden="1"/>
    </xf>
    <xf numFmtId="3" fontId="31" fillId="28" borderId="13" xfId="0" applyNumberFormat="1" applyFont="1" applyFill="1" applyBorder="1" applyAlignment="1" applyProtection="1">
      <alignment horizontal="center" wrapText="1"/>
      <protection hidden="1"/>
    </xf>
    <xf numFmtId="3" fontId="33" fillId="16" borderId="12" xfId="0" applyNumberFormat="1" applyFont="1" applyFill="1" applyBorder="1" applyAlignment="1" applyProtection="1">
      <alignment horizontal="center"/>
      <protection locked="0" hidden="1"/>
    </xf>
    <xf numFmtId="3" fontId="33" fillId="16" borderId="12" xfId="0" applyNumberFormat="1" applyFont="1" applyFill="1" applyBorder="1" applyAlignment="1" applyProtection="1">
      <alignment horizontal="center" wrapText="1"/>
      <protection locked="0" hidden="1"/>
    </xf>
    <xf numFmtId="3" fontId="33" fillId="16" borderId="13" xfId="0" applyNumberFormat="1" applyFont="1" applyFill="1" applyBorder="1" applyAlignment="1" applyProtection="1">
      <alignment horizontal="center" wrapText="1"/>
      <protection locked="0" hidden="1"/>
    </xf>
    <xf numFmtId="3" fontId="31" fillId="28" borderId="12" xfId="0" applyNumberFormat="1" applyFont="1" applyFill="1" applyBorder="1" applyAlignment="1" applyProtection="1">
      <alignment horizontal="center" vertical="center"/>
      <protection hidden="1"/>
    </xf>
    <xf numFmtId="3" fontId="31" fillId="28" borderId="13" xfId="0" applyNumberFormat="1" applyFont="1" applyFill="1" applyBorder="1" applyAlignment="1" applyProtection="1">
      <alignment horizontal="center" vertical="center"/>
      <protection hidden="1"/>
    </xf>
    <xf numFmtId="3" fontId="38" fillId="28" borderId="12" xfId="0" applyNumberFormat="1" applyFont="1" applyFill="1" applyBorder="1" applyAlignment="1" applyProtection="1">
      <alignment horizontal="center" wrapText="1"/>
      <protection hidden="1"/>
    </xf>
    <xf numFmtId="3" fontId="38" fillId="28" borderId="13" xfId="0" applyNumberFormat="1" applyFont="1" applyFill="1" applyBorder="1" applyAlignment="1" applyProtection="1">
      <alignment horizontal="center" wrapText="1"/>
      <protection hidden="1"/>
    </xf>
    <xf numFmtId="3" fontId="33" fillId="16" borderId="15" xfId="0" applyNumberFormat="1" applyFont="1" applyFill="1" applyBorder="1" applyAlignment="1" applyProtection="1">
      <alignment horizontal="center" wrapText="1"/>
      <protection locked="0" hidden="1"/>
    </xf>
    <xf numFmtId="3" fontId="33" fillId="16" borderId="16" xfId="0" applyNumberFormat="1" applyFont="1" applyFill="1" applyBorder="1" applyAlignment="1" applyProtection="1">
      <alignment horizontal="center" wrapText="1"/>
      <protection locked="0" hidden="1"/>
    </xf>
    <xf numFmtId="167" fontId="33" fillId="16" borderId="12" xfId="0" applyNumberFormat="1" applyFont="1" applyFill="1" applyBorder="1" applyAlignment="1" applyProtection="1">
      <alignment horizontal="center"/>
      <protection locked="0" hidden="1"/>
    </xf>
    <xf numFmtId="167" fontId="33" fillId="16" borderId="15" xfId="0" applyNumberFormat="1" applyFont="1" applyFill="1" applyBorder="1" applyAlignment="1" applyProtection="1">
      <alignment horizontal="center"/>
      <protection locked="0" hidden="1"/>
    </xf>
    <xf numFmtId="0" fontId="6" fillId="19" borderId="0" xfId="0" applyFont="1" applyFill="1" applyAlignment="1">
      <alignment horizontal="left" vertical="center" wrapText="1"/>
    </xf>
    <xf numFmtId="0" fontId="16" fillId="25" borderId="0" xfId="0" applyFont="1" applyFill="1" applyAlignment="1">
      <alignment horizontal="left" vertical="center" wrapText="1" indent="4"/>
    </xf>
    <xf numFmtId="0" fontId="19" fillId="26" borderId="0" xfId="0" applyFont="1" applyFill="1" applyAlignment="1" applyProtection="1">
      <alignment horizontal="center" vertical="center"/>
      <protection hidden="1"/>
    </xf>
    <xf numFmtId="0" fontId="34" fillId="12" borderId="3" xfId="0" applyFont="1" applyFill="1" applyBorder="1" applyAlignment="1" applyProtection="1">
      <alignment horizontal="center" vertical="center" wrapText="1" readingOrder="1"/>
      <protection hidden="1"/>
    </xf>
    <xf numFmtId="0" fontId="32" fillId="25" borderId="0" xfId="0" applyFont="1" applyFill="1" applyAlignment="1" applyProtection="1">
      <alignment horizontal="center" vertical="center" wrapText="1"/>
      <protection hidden="1"/>
    </xf>
    <xf numFmtId="0" fontId="34" fillId="7" borderId="3" xfId="0" applyFont="1" applyFill="1" applyBorder="1" applyAlignment="1" applyProtection="1">
      <alignment horizontal="center" vertical="center" wrapText="1" readingOrder="1"/>
      <protection hidden="1"/>
    </xf>
    <xf numFmtId="0" fontId="34" fillId="8" borderId="3" xfId="0" applyFont="1" applyFill="1" applyBorder="1" applyAlignment="1" applyProtection="1">
      <alignment horizontal="center" vertical="center" wrapText="1" readingOrder="1"/>
      <protection hidden="1"/>
    </xf>
    <xf numFmtId="0" fontId="34" fillId="9" borderId="3" xfId="0" applyFont="1" applyFill="1" applyBorder="1" applyAlignment="1" applyProtection="1">
      <alignment horizontal="center" vertical="center" wrapText="1" readingOrder="1"/>
      <protection hidden="1"/>
    </xf>
    <xf numFmtId="0" fontId="34" fillId="10" borderId="3" xfId="0" applyFont="1" applyFill="1" applyBorder="1" applyAlignment="1" applyProtection="1">
      <alignment horizontal="center" vertical="center" wrapText="1" readingOrder="1"/>
      <protection hidden="1"/>
    </xf>
    <xf numFmtId="0" fontId="34" fillId="15" borderId="3" xfId="0" applyFont="1" applyFill="1" applyBorder="1" applyAlignment="1" applyProtection="1">
      <alignment horizontal="center" vertical="center" wrapText="1" readingOrder="1"/>
      <protection hidden="1"/>
    </xf>
    <xf numFmtId="0" fontId="16" fillId="0" borderId="0" xfId="0" applyFont="1" applyAlignment="1" applyProtection="1">
      <alignment horizontal="center"/>
      <protection hidden="1"/>
    </xf>
    <xf numFmtId="0" fontId="22" fillId="0" borderId="0" xfId="0" applyFont="1" applyAlignment="1" applyProtection="1">
      <alignment horizontal="center"/>
      <protection hidden="1"/>
    </xf>
    <xf numFmtId="0" fontId="31" fillId="5" borderId="3" xfId="0" applyFont="1" applyFill="1" applyBorder="1" applyAlignment="1" applyProtection="1">
      <alignment horizontal="center" vertical="center" wrapText="1" readingOrder="1"/>
      <protection hidden="1"/>
    </xf>
    <xf numFmtId="0" fontId="34" fillId="6" borderId="3" xfId="0" applyFont="1" applyFill="1" applyBorder="1" applyAlignment="1" applyProtection="1">
      <alignment horizontal="center" vertical="center" wrapText="1" readingOrder="1"/>
      <protection hidden="1"/>
    </xf>
    <xf numFmtId="0" fontId="34" fillId="11" borderId="3" xfId="0" applyFont="1" applyFill="1" applyBorder="1" applyAlignment="1" applyProtection="1">
      <alignment horizontal="center" vertical="center" wrapText="1" readingOrder="1"/>
      <protection hidden="1"/>
    </xf>
    <xf numFmtId="0" fontId="39" fillId="20" borderId="3" xfId="0" applyFont="1" applyFill="1" applyBorder="1" applyAlignment="1" applyProtection="1">
      <alignment horizontal="left" vertical="center" wrapText="1" indent="1"/>
      <protection locked="0" hidden="1"/>
    </xf>
    <xf numFmtId="0" fontId="12" fillId="27" borderId="0" xfId="0" applyFont="1" applyFill="1" applyAlignment="1" applyProtection="1">
      <alignment horizontal="center" vertical="center" wrapText="1"/>
      <protection locked="0" hidden="1"/>
    </xf>
    <xf numFmtId="0" fontId="15" fillId="0" borderId="0" xfId="0" applyFont="1" applyAlignment="1" applyProtection="1">
      <alignment horizontal="center"/>
      <protection locked="0" hidden="1"/>
    </xf>
    <xf numFmtId="0" fontId="30" fillId="0" borderId="2" xfId="0" applyFont="1" applyBorder="1" applyAlignment="1" applyProtection="1">
      <alignment horizontal="left" vertical="center" wrapText="1" indent="1"/>
      <protection hidden="1"/>
    </xf>
    <xf numFmtId="0" fontId="4" fillId="0" borderId="0" xfId="0" applyFont="1" applyAlignment="1" applyProtection="1">
      <alignment horizontal="center" wrapText="1"/>
      <protection hidden="1"/>
    </xf>
    <xf numFmtId="0" fontId="15" fillId="0" borderId="0" xfId="0" applyFont="1" applyAlignment="1" applyProtection="1">
      <alignment horizontal="center" vertical="center" wrapText="1"/>
      <protection hidden="1"/>
    </xf>
    <xf numFmtId="0" fontId="30" fillId="0" borderId="3" xfId="0" applyFont="1" applyBorder="1" applyAlignment="1" applyProtection="1">
      <alignment horizontal="left" vertical="center" wrapText="1" indent="1"/>
      <protection hidden="1"/>
    </xf>
    <xf numFmtId="0" fontId="15" fillId="0" borderId="0" xfId="0" applyFont="1" applyAlignment="1" applyProtection="1">
      <alignment horizontal="center"/>
      <protection hidden="1"/>
    </xf>
    <xf numFmtId="0" fontId="27" fillId="0" borderId="60" xfId="0" applyFont="1" applyBorder="1" applyAlignment="1" applyProtection="1">
      <alignment horizontal="left" vertical="center" wrapText="1"/>
      <protection hidden="1"/>
    </xf>
    <xf numFmtId="0" fontId="27" fillId="0" borderId="62" xfId="0" applyFont="1" applyBorder="1" applyAlignment="1" applyProtection="1">
      <alignment horizontal="left" vertical="center" wrapText="1"/>
      <protection hidden="1"/>
    </xf>
    <xf numFmtId="0" fontId="27" fillId="0" borderId="61" xfId="0" applyFont="1" applyBorder="1" applyAlignment="1" applyProtection="1">
      <alignment horizontal="left" vertical="center" wrapText="1"/>
      <protection hidden="1"/>
    </xf>
    <xf numFmtId="0" fontId="27" fillId="25" borderId="60" xfId="0" applyFont="1" applyFill="1" applyBorder="1" applyAlignment="1" applyProtection="1">
      <alignment horizontal="right" vertical="center" wrapText="1"/>
      <protection hidden="1"/>
    </xf>
    <xf numFmtId="0" fontId="27" fillId="25" borderId="61" xfId="0" applyFont="1" applyFill="1" applyBorder="1" applyAlignment="1" applyProtection="1">
      <alignment horizontal="right" vertical="center" wrapText="1"/>
      <protection hidden="1"/>
    </xf>
    <xf numFmtId="0" fontId="29" fillId="2" borderId="0" xfId="0" applyFont="1" applyFill="1"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22" fillId="13" borderId="32" xfId="0" applyFont="1" applyFill="1" applyBorder="1" applyAlignment="1" applyProtection="1">
      <alignment horizontal="center" vertical="center" wrapText="1"/>
      <protection hidden="1"/>
    </xf>
    <xf numFmtId="165" fontId="26" fillId="0" borderId="32" xfId="0" applyNumberFormat="1" applyFont="1" applyBorder="1" applyAlignment="1" applyProtection="1">
      <alignment horizontal="center" vertical="center" wrapText="1"/>
      <protection hidden="1"/>
    </xf>
    <xf numFmtId="0" fontId="22" fillId="13" borderId="32" xfId="0" applyFont="1" applyFill="1" applyBorder="1" applyAlignment="1" applyProtection="1">
      <alignment horizontal="left" vertical="center" wrapText="1" indent="3"/>
      <protection hidden="1"/>
    </xf>
    <xf numFmtId="0" fontId="27" fillId="25" borderId="32" xfId="0" applyFont="1" applyFill="1" applyBorder="1" applyAlignment="1" applyProtection="1">
      <alignment horizontal="center" vertical="center"/>
      <protection hidden="1"/>
    </xf>
    <xf numFmtId="2" fontId="23" fillId="0" borderId="33" xfId="0" applyNumberFormat="1" applyFont="1" applyBorder="1" applyAlignment="1" applyProtection="1">
      <alignment horizontal="center" vertical="center"/>
      <protection hidden="1"/>
    </xf>
    <xf numFmtId="2" fontId="23" fillId="0" borderId="34" xfId="0" applyNumberFormat="1" applyFont="1" applyBorder="1" applyAlignment="1" applyProtection="1">
      <alignment horizontal="center" vertical="center"/>
      <protection hidden="1"/>
    </xf>
    <xf numFmtId="2" fontId="23" fillId="0" borderId="35" xfId="0" applyNumberFormat="1" applyFont="1" applyBorder="1" applyAlignment="1" applyProtection="1">
      <alignment horizontal="center" vertical="center"/>
      <protection hidden="1"/>
    </xf>
    <xf numFmtId="2" fontId="23" fillId="0" borderId="36" xfId="0" applyNumberFormat="1" applyFont="1" applyBorder="1" applyAlignment="1" applyProtection="1">
      <alignment horizontal="center" vertical="center"/>
      <protection hidden="1"/>
    </xf>
    <xf numFmtId="2" fontId="23" fillId="0" borderId="3" xfId="0" applyNumberFormat="1" applyFont="1" applyBorder="1" applyAlignment="1" applyProtection="1">
      <alignment horizontal="center" vertical="center"/>
      <protection hidden="1"/>
    </xf>
    <xf numFmtId="2" fontId="23" fillId="0" borderId="37" xfId="0" applyNumberFormat="1" applyFont="1" applyBorder="1" applyAlignment="1" applyProtection="1">
      <alignment horizontal="center" vertical="center"/>
      <protection hidden="1"/>
    </xf>
    <xf numFmtId="2" fontId="23" fillId="0" borderId="38" xfId="0" applyNumberFormat="1" applyFont="1" applyBorder="1" applyAlignment="1" applyProtection="1">
      <alignment horizontal="center" vertical="center"/>
      <protection hidden="1"/>
    </xf>
    <xf numFmtId="2" fontId="23" fillId="0" borderId="39" xfId="0" applyNumberFormat="1" applyFont="1" applyBorder="1" applyAlignment="1" applyProtection="1">
      <alignment horizontal="center" vertical="center"/>
      <protection hidden="1"/>
    </xf>
    <xf numFmtId="2" fontId="23" fillId="0" borderId="40" xfId="0" applyNumberFormat="1" applyFont="1" applyBorder="1" applyAlignment="1" applyProtection="1">
      <alignment horizontal="center" vertical="center"/>
      <protection hidden="1"/>
    </xf>
    <xf numFmtId="165" fontId="23" fillId="0" borderId="32" xfId="0" applyNumberFormat="1" applyFont="1" applyBorder="1" applyAlignment="1" applyProtection="1">
      <alignment horizontal="center" vertical="center"/>
      <protection hidden="1"/>
    </xf>
    <xf numFmtId="0" fontId="27" fillId="25" borderId="32" xfId="0" applyFont="1" applyFill="1" applyBorder="1" applyAlignment="1" applyProtection="1">
      <alignment horizontal="center" vertical="center" wrapText="1"/>
      <protection hidden="1"/>
    </xf>
    <xf numFmtId="0" fontId="20" fillId="25" borderId="49" xfId="0" applyFont="1" applyFill="1" applyBorder="1" applyAlignment="1" applyProtection="1">
      <alignment horizontal="center" vertical="center"/>
      <protection hidden="1"/>
    </xf>
    <xf numFmtId="0" fontId="20" fillId="25" borderId="0" xfId="0" applyFont="1" applyFill="1" applyAlignment="1" applyProtection="1">
      <alignment horizontal="center" vertical="center"/>
      <protection hidden="1"/>
    </xf>
    <xf numFmtId="0" fontId="20" fillId="25" borderId="50" xfId="0" applyFont="1" applyFill="1" applyBorder="1" applyAlignment="1" applyProtection="1">
      <alignment horizontal="center" vertical="center"/>
      <protection hidden="1"/>
    </xf>
    <xf numFmtId="0" fontId="21" fillId="25" borderId="49" xfId="0" applyFont="1" applyFill="1" applyBorder="1" applyAlignment="1" applyProtection="1">
      <alignment horizontal="center" vertical="top"/>
      <protection hidden="1"/>
    </xf>
    <xf numFmtId="0" fontId="21" fillId="25" borderId="0" xfId="0" applyFont="1" applyFill="1" applyAlignment="1" applyProtection="1">
      <alignment horizontal="center" vertical="top"/>
      <protection hidden="1"/>
    </xf>
    <xf numFmtId="0" fontId="21" fillId="25" borderId="50" xfId="0" applyFont="1" applyFill="1" applyBorder="1" applyAlignment="1" applyProtection="1">
      <alignment horizontal="center" vertical="top"/>
      <protection hidden="1"/>
    </xf>
    <xf numFmtId="0" fontId="30" fillId="0" borderId="54" xfId="0" applyFont="1" applyBorder="1" applyAlignment="1" applyProtection="1">
      <alignment horizontal="left" vertical="center" indent="6"/>
      <protection hidden="1"/>
    </xf>
    <xf numFmtId="0" fontId="30" fillId="0" borderId="3" xfId="0" applyFont="1" applyBorder="1" applyAlignment="1" applyProtection="1">
      <alignment horizontal="left" vertical="center" indent="6"/>
      <protection hidden="1"/>
    </xf>
    <xf numFmtId="165" fontId="39" fillId="0" borderId="3" xfId="0" applyNumberFormat="1" applyFont="1" applyBorder="1" applyAlignment="1" applyProtection="1">
      <alignment horizontal="center" vertical="center"/>
      <protection hidden="1"/>
    </xf>
    <xf numFmtId="165" fontId="39" fillId="0" borderId="55" xfId="0" applyNumberFormat="1" applyFont="1" applyBorder="1" applyAlignment="1" applyProtection="1">
      <alignment horizontal="center" vertical="center"/>
      <protection hidden="1"/>
    </xf>
    <xf numFmtId="0" fontId="15" fillId="18" borderId="0" xfId="0" applyFont="1" applyFill="1" applyAlignment="1" applyProtection="1">
      <alignment horizontal="center"/>
      <protection hidden="1"/>
    </xf>
    <xf numFmtId="0" fontId="15" fillId="18" borderId="50" xfId="0" applyFont="1" applyFill="1" applyBorder="1" applyAlignment="1" applyProtection="1">
      <alignment horizontal="center"/>
      <protection hidden="1"/>
    </xf>
    <xf numFmtId="0" fontId="39" fillId="21" borderId="49" xfId="0" applyFont="1" applyFill="1" applyBorder="1" applyAlignment="1" applyProtection="1">
      <alignment horizontal="center" vertical="center"/>
      <protection hidden="1"/>
    </xf>
    <xf numFmtId="0" fontId="39" fillId="21" borderId="0" xfId="0" applyFont="1" applyFill="1" applyAlignment="1" applyProtection="1">
      <alignment horizontal="center" vertical="center"/>
      <protection hidden="1"/>
    </xf>
    <xf numFmtId="0" fontId="39" fillId="21" borderId="50" xfId="0" applyFont="1" applyFill="1" applyBorder="1" applyAlignment="1" applyProtection="1">
      <alignment horizontal="center" vertical="center"/>
      <protection hidden="1"/>
    </xf>
    <xf numFmtId="0" fontId="12" fillId="0" borderId="0" xfId="0" applyFont="1" applyAlignment="1" applyProtection="1">
      <alignment horizontal="center"/>
      <protection hidden="1"/>
    </xf>
    <xf numFmtId="0" fontId="12" fillId="0" borderId="50" xfId="0" applyFont="1" applyBorder="1" applyAlignment="1" applyProtection="1">
      <alignment horizontal="center"/>
      <protection hidden="1"/>
    </xf>
    <xf numFmtId="0" fontId="23" fillId="0" borderId="54" xfId="0" applyFont="1" applyBorder="1" applyAlignment="1" applyProtection="1">
      <alignment horizontal="left" vertical="center" wrapText="1" indent="6"/>
      <protection hidden="1"/>
    </xf>
    <xf numFmtId="0" fontId="23" fillId="0" borderId="3" xfId="0" applyFont="1" applyBorder="1" applyAlignment="1" applyProtection="1">
      <alignment horizontal="left" vertical="center" wrapText="1" indent="6"/>
      <protection hidden="1"/>
    </xf>
    <xf numFmtId="2" fontId="23" fillId="0" borderId="55" xfId="0" applyNumberFormat="1" applyFont="1" applyBorder="1" applyAlignment="1" applyProtection="1">
      <alignment horizontal="center" vertical="center"/>
      <protection hidden="1"/>
    </xf>
    <xf numFmtId="0" fontId="23" fillId="25" borderId="49" xfId="0" applyFont="1" applyFill="1" applyBorder="1" applyAlignment="1" applyProtection="1">
      <alignment horizontal="right"/>
      <protection hidden="1"/>
    </xf>
    <xf numFmtId="0" fontId="23" fillId="25" borderId="0" xfId="0" applyFont="1" applyFill="1" applyAlignment="1" applyProtection="1">
      <alignment horizontal="right"/>
      <protection hidden="1"/>
    </xf>
    <xf numFmtId="0" fontId="27" fillId="0" borderId="54" xfId="0" applyFont="1" applyBorder="1" applyAlignment="1" applyProtection="1">
      <alignment horizontal="left" vertical="center" indent="6"/>
      <protection hidden="1"/>
    </xf>
    <xf numFmtId="0" fontId="27" fillId="0" borderId="3" xfId="0" applyFont="1" applyBorder="1" applyAlignment="1" applyProtection="1">
      <alignment horizontal="left" vertical="center" indent="6"/>
      <protection hidden="1"/>
    </xf>
    <xf numFmtId="165" fontId="23" fillId="0" borderId="3" xfId="0" applyNumberFormat="1" applyFont="1" applyBorder="1" applyAlignment="1" applyProtection="1">
      <alignment horizontal="center" vertical="center"/>
      <protection hidden="1"/>
    </xf>
    <xf numFmtId="165" fontId="23" fillId="0" borderId="55" xfId="0" applyNumberFormat="1" applyFont="1" applyBorder="1" applyAlignment="1" applyProtection="1">
      <alignment horizontal="center" vertical="center"/>
      <protection hidden="1"/>
    </xf>
    <xf numFmtId="0" fontId="16" fillId="20" borderId="0" xfId="0" applyFont="1" applyFill="1" applyAlignment="1">
      <alignment horizontal="left" wrapText="1"/>
    </xf>
    <xf numFmtId="0" fontId="16" fillId="20" borderId="0" xfId="0" applyFont="1" applyFill="1" applyAlignment="1">
      <alignment horizontal="left"/>
    </xf>
    <xf numFmtId="0" fontId="16" fillId="20" borderId="0" xfId="0" applyFont="1" applyFill="1" applyAlignment="1">
      <alignment horizontal="center" wrapText="1"/>
    </xf>
    <xf numFmtId="0" fontId="26" fillId="0" borderId="0" xfId="0" applyFont="1" applyAlignment="1">
      <alignment horizontal="left" wrapText="1"/>
    </xf>
  </cellXfs>
  <cellStyles count="5">
    <cellStyle name="Comma 2" xfId="3" xr:uid="{7E4DAE00-10DE-469E-A487-FC29543B87F7}"/>
    <cellStyle name="Hyperlink" xfId="4" builtinId="8"/>
    <cellStyle name="Normal" xfId="0" builtinId="0"/>
    <cellStyle name="Normal 3" xfId="2" xr:uid="{7E35D2E4-AA39-4C8A-B2B2-5FD37154AE50}"/>
    <cellStyle name="Percent" xfId="1" builtinId="5"/>
  </cellStyles>
  <dxfs count="40">
    <dxf>
      <fill>
        <patternFill>
          <bgColor rgb="FFEA162A"/>
        </patternFill>
      </fill>
    </dxf>
    <dxf>
      <fill>
        <patternFill>
          <bgColor rgb="FFF26E7B"/>
        </patternFill>
      </fill>
    </dxf>
    <dxf>
      <fill>
        <patternFill>
          <bgColor rgb="FFF9BDC3"/>
        </patternFill>
      </fill>
    </dxf>
    <dxf>
      <fill>
        <patternFill>
          <bgColor rgb="FFFFC000"/>
        </patternFill>
      </fill>
    </dxf>
    <dxf>
      <fill>
        <patternFill>
          <bgColor rgb="FFFFD54F"/>
        </patternFill>
      </fill>
    </dxf>
    <dxf>
      <fill>
        <patternFill>
          <bgColor rgb="FFFFEAA7"/>
        </patternFill>
      </fill>
    </dxf>
    <dxf>
      <fill>
        <patternFill>
          <bgColor rgb="FFB8E08C"/>
        </patternFill>
      </fill>
    </dxf>
    <dxf>
      <fill>
        <patternFill>
          <bgColor rgb="FF92D050"/>
        </patternFill>
      </fill>
    </dxf>
    <dxf>
      <fill>
        <patternFill>
          <bgColor rgb="FFEA162A"/>
        </patternFill>
      </fill>
    </dxf>
    <dxf>
      <fill>
        <patternFill>
          <bgColor rgb="FFF26E7B"/>
        </patternFill>
      </fill>
    </dxf>
    <dxf>
      <fill>
        <patternFill>
          <bgColor rgb="FFF9BDC3"/>
        </patternFill>
      </fill>
    </dxf>
    <dxf>
      <fill>
        <patternFill>
          <bgColor rgb="FFFFC000"/>
        </patternFill>
      </fill>
    </dxf>
    <dxf>
      <fill>
        <patternFill>
          <bgColor rgb="FFFFD54F"/>
        </patternFill>
      </fill>
    </dxf>
    <dxf>
      <fill>
        <patternFill>
          <bgColor rgb="FFFFEAA7"/>
        </patternFill>
      </fill>
    </dxf>
    <dxf>
      <fill>
        <patternFill>
          <bgColor rgb="FFB8E08C"/>
        </patternFill>
      </fill>
    </dxf>
    <dxf>
      <fill>
        <patternFill>
          <bgColor rgb="FF92D050"/>
        </patternFill>
      </fill>
    </dxf>
    <dxf>
      <fill>
        <patternFill>
          <bgColor rgb="FFEA162A"/>
        </patternFill>
      </fill>
    </dxf>
    <dxf>
      <fill>
        <patternFill>
          <bgColor rgb="FFF26E7B"/>
        </patternFill>
      </fill>
    </dxf>
    <dxf>
      <fill>
        <patternFill>
          <bgColor rgb="FFF9BDC3"/>
        </patternFill>
      </fill>
    </dxf>
    <dxf>
      <fill>
        <patternFill>
          <bgColor rgb="FFFFC000"/>
        </patternFill>
      </fill>
    </dxf>
    <dxf>
      <fill>
        <patternFill>
          <bgColor rgb="FFFFD54F"/>
        </patternFill>
      </fill>
    </dxf>
    <dxf>
      <fill>
        <patternFill>
          <bgColor rgb="FFFFEAA7"/>
        </patternFill>
      </fill>
    </dxf>
    <dxf>
      <fill>
        <patternFill>
          <bgColor rgb="FFB8E08C"/>
        </patternFill>
      </fill>
    </dxf>
    <dxf>
      <fill>
        <patternFill>
          <bgColor rgb="FF92D050"/>
        </patternFill>
      </fill>
    </dxf>
    <dxf>
      <fill>
        <patternFill>
          <bgColor rgb="FFEA162A"/>
        </patternFill>
      </fill>
    </dxf>
    <dxf>
      <fill>
        <patternFill>
          <bgColor rgb="FFF26E7B"/>
        </patternFill>
      </fill>
    </dxf>
    <dxf>
      <fill>
        <patternFill>
          <bgColor rgb="FFF9BDC3"/>
        </patternFill>
      </fill>
    </dxf>
    <dxf>
      <fill>
        <patternFill>
          <bgColor rgb="FFFFC000"/>
        </patternFill>
      </fill>
    </dxf>
    <dxf>
      <fill>
        <patternFill>
          <bgColor rgb="FFFFD54F"/>
        </patternFill>
      </fill>
    </dxf>
    <dxf>
      <fill>
        <patternFill>
          <bgColor rgb="FFFFEAA7"/>
        </patternFill>
      </fill>
    </dxf>
    <dxf>
      <fill>
        <patternFill>
          <bgColor rgb="FFB8E08C"/>
        </patternFill>
      </fill>
    </dxf>
    <dxf>
      <fill>
        <patternFill>
          <bgColor rgb="FF92D050"/>
        </patternFill>
      </fill>
    </dxf>
    <dxf>
      <fill>
        <patternFill>
          <bgColor rgb="FFEA162A"/>
        </patternFill>
      </fill>
    </dxf>
    <dxf>
      <fill>
        <patternFill>
          <bgColor rgb="FFF26E7B"/>
        </patternFill>
      </fill>
    </dxf>
    <dxf>
      <fill>
        <patternFill>
          <bgColor rgb="FFF9BDC3"/>
        </patternFill>
      </fill>
    </dxf>
    <dxf>
      <fill>
        <patternFill>
          <bgColor rgb="FFFFC000"/>
        </patternFill>
      </fill>
    </dxf>
    <dxf>
      <fill>
        <patternFill>
          <bgColor rgb="FFFFD54F"/>
        </patternFill>
      </fill>
    </dxf>
    <dxf>
      <fill>
        <patternFill>
          <bgColor rgb="FFFFEAA7"/>
        </patternFill>
      </fill>
    </dxf>
    <dxf>
      <fill>
        <patternFill>
          <bgColor rgb="FFB8E08C"/>
        </patternFill>
      </fill>
    </dxf>
    <dxf>
      <fill>
        <patternFill>
          <bgColor rgb="FF92D050"/>
        </patternFill>
      </fill>
    </dxf>
  </dxfs>
  <tableStyles count="0" defaultTableStyle="TableStyleMedium2" defaultPivotStyle="PivotStyleLight16"/>
  <colors>
    <mruColors>
      <color rgb="FF7CD6B2"/>
      <color rgb="FFD8EEC0"/>
      <color rgb="FF33CCCC"/>
      <color rgb="FFDCF4EA"/>
      <color rgb="FF38465E"/>
      <color rgb="FFFFEAA7"/>
      <color rgb="FFFE94EA"/>
      <color rgb="FFF0A678"/>
      <color rgb="FFB8E08C"/>
      <color rgb="FFFFCD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Operating Score'!A1"/><Relationship Id="rId3" Type="http://schemas.openxmlformats.org/officeDocument/2006/relationships/hyperlink" Target="#'Operating Ratios'!A1"/><Relationship Id="rId7" Type="http://schemas.openxmlformats.org/officeDocument/2006/relationships/hyperlink" Target="#Summary!A1"/><Relationship Id="rId2" Type="http://schemas.openxmlformats.org/officeDocument/2006/relationships/hyperlink" Target="#'Financial Ratios'!A1"/><Relationship Id="rId1" Type="http://schemas.openxmlformats.org/officeDocument/2006/relationships/hyperlink" Target="#'Data Input'!A1"/><Relationship Id="rId6" Type="http://schemas.openxmlformats.org/officeDocument/2006/relationships/hyperlink" Target="#'Final Score &amp; Grade'!A1"/><Relationship Id="rId5" Type="http://schemas.openxmlformats.org/officeDocument/2006/relationships/hyperlink" Target="#'Financial Score'!A1"/><Relationship Id="rId4" Type="http://schemas.openxmlformats.org/officeDocument/2006/relationships/hyperlink" Target="#'User Guide'!Print_Area"/><Relationship Id="rId9"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Financial Score'!A1"/><Relationship Id="rId3" Type="http://schemas.openxmlformats.org/officeDocument/2006/relationships/hyperlink" Target="#'Financial Ratios'!A1"/><Relationship Id="rId7" Type="http://schemas.openxmlformats.org/officeDocument/2006/relationships/hyperlink" Target="#'User Guide'!A1"/><Relationship Id="rId2" Type="http://schemas.openxmlformats.org/officeDocument/2006/relationships/hyperlink" Target="#'Data Input'!A1"/><Relationship Id="rId1" Type="http://schemas.openxmlformats.org/officeDocument/2006/relationships/image" Target="../media/image1.png"/><Relationship Id="rId6" Type="http://schemas.openxmlformats.org/officeDocument/2006/relationships/hyperlink" Target="#Summary!A1"/><Relationship Id="rId5" Type="http://schemas.openxmlformats.org/officeDocument/2006/relationships/hyperlink" Target="#'Final Score &amp; Grade'!A1"/><Relationship Id="rId4" Type="http://schemas.openxmlformats.org/officeDocument/2006/relationships/hyperlink" Target="#'Operating Ratios'!A1"/><Relationship Id="rId9" Type="http://schemas.openxmlformats.org/officeDocument/2006/relationships/hyperlink" Target="#'Operating Score'!A1"/></Relationships>
</file>

<file path=xl/drawings/_rels/drawing3.xml.rels><?xml version="1.0" encoding="UTF-8" standalone="yes"?>
<Relationships xmlns="http://schemas.openxmlformats.org/package/2006/relationships"><Relationship Id="rId8" Type="http://schemas.openxmlformats.org/officeDocument/2006/relationships/hyperlink" Target="#'Operating Score'!A1"/><Relationship Id="rId3" Type="http://schemas.openxmlformats.org/officeDocument/2006/relationships/hyperlink" Target="#'Operating Ratios'!A1"/><Relationship Id="rId7" Type="http://schemas.openxmlformats.org/officeDocument/2006/relationships/hyperlink" Target="#'Financial Score'!A1"/><Relationship Id="rId2" Type="http://schemas.openxmlformats.org/officeDocument/2006/relationships/hyperlink" Target="#'Financial Ratios'!A1"/><Relationship Id="rId1" Type="http://schemas.openxmlformats.org/officeDocument/2006/relationships/hyperlink" Target="#'Data Input'!A1"/><Relationship Id="rId6" Type="http://schemas.openxmlformats.org/officeDocument/2006/relationships/hyperlink" Target="#'User Guide'!Print_Area"/><Relationship Id="rId5" Type="http://schemas.openxmlformats.org/officeDocument/2006/relationships/hyperlink" Target="#Summary!A1"/><Relationship Id="rId4" Type="http://schemas.openxmlformats.org/officeDocument/2006/relationships/hyperlink" Target="#'Final Score &amp; Grade'!A1"/><Relationship Id="rId9"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hyperlink" Target="#'Operating Score'!A1"/><Relationship Id="rId3" Type="http://schemas.openxmlformats.org/officeDocument/2006/relationships/hyperlink" Target="#'Operating Ratios'!A1"/><Relationship Id="rId7" Type="http://schemas.openxmlformats.org/officeDocument/2006/relationships/hyperlink" Target="#'Financial Score'!A1"/><Relationship Id="rId2" Type="http://schemas.openxmlformats.org/officeDocument/2006/relationships/hyperlink" Target="#'Financial Ratios'!A1"/><Relationship Id="rId1" Type="http://schemas.openxmlformats.org/officeDocument/2006/relationships/hyperlink" Target="#'Data Input'!A1"/><Relationship Id="rId6" Type="http://schemas.openxmlformats.org/officeDocument/2006/relationships/hyperlink" Target="#'User Guide'!Print_Area"/><Relationship Id="rId5" Type="http://schemas.openxmlformats.org/officeDocument/2006/relationships/hyperlink" Target="#Summary!A1"/><Relationship Id="rId4" Type="http://schemas.openxmlformats.org/officeDocument/2006/relationships/hyperlink" Target="#'Final Score &amp; Grade'!A1"/><Relationship Id="rId9" Type="http://schemas.openxmlformats.org/officeDocument/2006/relationships/image" Target="../media/image1.png"/></Relationships>
</file>

<file path=xl/drawings/_rels/drawing5.xml.rels><?xml version="1.0" encoding="UTF-8" standalone="yes"?>
<Relationships xmlns="http://schemas.openxmlformats.org/package/2006/relationships"><Relationship Id="rId8" Type="http://schemas.openxmlformats.org/officeDocument/2006/relationships/hyperlink" Target="#'Operating Score'!A1"/><Relationship Id="rId3" Type="http://schemas.openxmlformats.org/officeDocument/2006/relationships/hyperlink" Target="#'Operating Ratios'!A1"/><Relationship Id="rId7" Type="http://schemas.openxmlformats.org/officeDocument/2006/relationships/hyperlink" Target="#'Financial Score'!A1"/><Relationship Id="rId2" Type="http://schemas.openxmlformats.org/officeDocument/2006/relationships/hyperlink" Target="#'Financial Ratios'!A1"/><Relationship Id="rId1" Type="http://schemas.openxmlformats.org/officeDocument/2006/relationships/hyperlink" Target="#'Data Input'!A1"/><Relationship Id="rId6" Type="http://schemas.openxmlformats.org/officeDocument/2006/relationships/hyperlink" Target="#'User Guide'!Print_Area"/><Relationship Id="rId5" Type="http://schemas.openxmlformats.org/officeDocument/2006/relationships/hyperlink" Target="#Summary!A1"/><Relationship Id="rId4" Type="http://schemas.openxmlformats.org/officeDocument/2006/relationships/hyperlink" Target="#'Final Score &amp; Grade'!A1"/><Relationship Id="rId9"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hyperlink" Target="#'Operating Score'!A1"/><Relationship Id="rId3" Type="http://schemas.openxmlformats.org/officeDocument/2006/relationships/hyperlink" Target="#'Operating Ratios'!A1"/><Relationship Id="rId7" Type="http://schemas.openxmlformats.org/officeDocument/2006/relationships/hyperlink" Target="#'Financial Score'!A1"/><Relationship Id="rId2" Type="http://schemas.openxmlformats.org/officeDocument/2006/relationships/hyperlink" Target="#'Financial Ratios'!A1"/><Relationship Id="rId1" Type="http://schemas.openxmlformats.org/officeDocument/2006/relationships/hyperlink" Target="#'Data Input'!A1"/><Relationship Id="rId6" Type="http://schemas.openxmlformats.org/officeDocument/2006/relationships/hyperlink" Target="#'User Guide'!Print_Area"/><Relationship Id="rId5" Type="http://schemas.openxmlformats.org/officeDocument/2006/relationships/hyperlink" Target="#Summary!A1"/><Relationship Id="rId4" Type="http://schemas.openxmlformats.org/officeDocument/2006/relationships/hyperlink" Target="#'Final Score &amp; Grade'!A1"/><Relationship Id="rId9"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hyperlink" Target="#'Operating Score'!A1"/><Relationship Id="rId3" Type="http://schemas.openxmlformats.org/officeDocument/2006/relationships/hyperlink" Target="#'Operating Ratios'!A1"/><Relationship Id="rId7" Type="http://schemas.openxmlformats.org/officeDocument/2006/relationships/hyperlink" Target="#'Financial Score'!A1"/><Relationship Id="rId2" Type="http://schemas.openxmlformats.org/officeDocument/2006/relationships/hyperlink" Target="#'Financial Ratios'!A1"/><Relationship Id="rId1" Type="http://schemas.openxmlformats.org/officeDocument/2006/relationships/hyperlink" Target="#'Data Input'!A1"/><Relationship Id="rId6" Type="http://schemas.openxmlformats.org/officeDocument/2006/relationships/hyperlink" Target="#'User Guide'!Print_Area"/><Relationship Id="rId5" Type="http://schemas.openxmlformats.org/officeDocument/2006/relationships/hyperlink" Target="#Summary!A1"/><Relationship Id="rId4" Type="http://schemas.openxmlformats.org/officeDocument/2006/relationships/hyperlink" Target="#'Final Score &amp; Grade'!A1"/><Relationship Id="rId9"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hyperlink" Target="#'Operating Score'!A1"/><Relationship Id="rId3" Type="http://schemas.openxmlformats.org/officeDocument/2006/relationships/hyperlink" Target="#'Operating Ratios'!A1"/><Relationship Id="rId7" Type="http://schemas.openxmlformats.org/officeDocument/2006/relationships/hyperlink" Target="#'Financial Score'!A1"/><Relationship Id="rId2" Type="http://schemas.openxmlformats.org/officeDocument/2006/relationships/hyperlink" Target="#'Financial Ratios'!A1"/><Relationship Id="rId1" Type="http://schemas.openxmlformats.org/officeDocument/2006/relationships/hyperlink" Target="#'Data Input'!A1"/><Relationship Id="rId6" Type="http://schemas.openxmlformats.org/officeDocument/2006/relationships/hyperlink" Target="#'User Guide'!Print_Area"/><Relationship Id="rId11" Type="http://schemas.openxmlformats.org/officeDocument/2006/relationships/image" Target="../media/image1.png"/><Relationship Id="rId5" Type="http://schemas.openxmlformats.org/officeDocument/2006/relationships/hyperlink" Target="#Summary!A1"/><Relationship Id="rId10" Type="http://schemas.microsoft.com/office/2007/relationships/hdphoto" Target="../media/hdphoto1.wdp"/><Relationship Id="rId4" Type="http://schemas.openxmlformats.org/officeDocument/2006/relationships/hyperlink" Target="#'Final Score &amp; Grade'!A1"/><Relationship Id="rId9" Type="http://schemas.openxmlformats.org/officeDocument/2006/relationships/image" Target="../media/image4.png"/></Relationships>
</file>

<file path=xl/drawings/_rels/drawing9.xml.rels><?xml version="1.0" encoding="UTF-8" standalone="yes"?>
<Relationships xmlns="http://schemas.openxmlformats.org/package/2006/relationships"><Relationship Id="rId8" Type="http://schemas.openxmlformats.org/officeDocument/2006/relationships/hyperlink" Target="#'User Guide'!Print_Area"/><Relationship Id="rId3" Type="http://schemas.openxmlformats.org/officeDocument/2006/relationships/hyperlink" Target="#'Data Input'!A1"/><Relationship Id="rId7" Type="http://schemas.openxmlformats.org/officeDocument/2006/relationships/hyperlink" Target="#Summary!A1"/><Relationship Id="rId2" Type="http://schemas.microsoft.com/office/2007/relationships/hdphoto" Target="../media/hdphoto1.wdp"/><Relationship Id="rId1" Type="http://schemas.openxmlformats.org/officeDocument/2006/relationships/image" Target="../media/image4.png"/><Relationship Id="rId6" Type="http://schemas.openxmlformats.org/officeDocument/2006/relationships/hyperlink" Target="#'Final Score &amp; Grade'!A1"/><Relationship Id="rId11" Type="http://schemas.openxmlformats.org/officeDocument/2006/relationships/image" Target="../media/image1.png"/><Relationship Id="rId5" Type="http://schemas.openxmlformats.org/officeDocument/2006/relationships/hyperlink" Target="#'Operating Ratios'!A1"/><Relationship Id="rId10" Type="http://schemas.openxmlformats.org/officeDocument/2006/relationships/hyperlink" Target="#'Operating Score'!A1"/><Relationship Id="rId4" Type="http://schemas.openxmlformats.org/officeDocument/2006/relationships/hyperlink" Target="#'Financial Ratios'!A1"/><Relationship Id="rId9" Type="http://schemas.openxmlformats.org/officeDocument/2006/relationships/hyperlink" Target="#'Financial Score'!A1"/></Relationships>
</file>

<file path=xl/drawings/_rels/drawing10.xml.rels><?xml version="1.0" encoding="UTF-8" standalone="yes"?>
<Relationships xmlns="http://schemas.openxmlformats.org/package/2006/relationships"><Relationship Id="rId8" Type="http://schemas.openxmlformats.org/officeDocument/2006/relationships/hyperlink" Target="#'Operating Score'!A1"/><Relationship Id="rId3" Type="http://schemas.openxmlformats.org/officeDocument/2006/relationships/hyperlink" Target="#'Operating Ratios'!A1"/><Relationship Id="rId7" Type="http://schemas.openxmlformats.org/officeDocument/2006/relationships/hyperlink" Target="#'Financial Score'!A1"/><Relationship Id="rId2" Type="http://schemas.openxmlformats.org/officeDocument/2006/relationships/hyperlink" Target="#'Financial Ratios'!A1"/><Relationship Id="rId1" Type="http://schemas.openxmlformats.org/officeDocument/2006/relationships/hyperlink" Target="#'Data Input'!A1"/><Relationship Id="rId6" Type="http://schemas.openxmlformats.org/officeDocument/2006/relationships/hyperlink" Target="#'User Guide'!Print_Area"/><Relationship Id="rId5" Type="http://schemas.openxmlformats.org/officeDocument/2006/relationships/hyperlink" Target="#Summary!A1"/><Relationship Id="rId4" Type="http://schemas.openxmlformats.org/officeDocument/2006/relationships/hyperlink" Target="#'Final Score &amp; Grade'!A1"/><Relationship Id="rId9"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1438275</xdr:rowOff>
    </xdr:from>
    <xdr:to>
      <xdr:col>8</xdr:col>
      <xdr:colOff>0</xdr:colOff>
      <xdr:row>5</xdr:row>
      <xdr:rowOff>9525</xdr:rowOff>
    </xdr:to>
    <xdr:sp macro="" textlink="">
      <xdr:nvSpPr>
        <xdr:cNvPr id="17" name="Rectangle 16">
          <a:extLst>
            <a:ext uri="{FF2B5EF4-FFF2-40B4-BE49-F238E27FC236}">
              <a16:creationId xmlns:a16="http://schemas.microsoft.com/office/drawing/2014/main" id="{782BF904-5EEA-5844-F594-C299A295581E}"/>
            </a:ext>
          </a:extLst>
        </xdr:cNvPr>
        <xdr:cNvSpPr/>
      </xdr:nvSpPr>
      <xdr:spPr>
        <a:xfrm>
          <a:off x="209550" y="1438275"/>
          <a:ext cx="6153150" cy="1676400"/>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222101</xdr:colOff>
      <xdr:row>4</xdr:row>
      <xdr:rowOff>281669</xdr:rowOff>
    </xdr:from>
    <xdr:to>
      <xdr:col>7</xdr:col>
      <xdr:colOff>681038</xdr:colOff>
      <xdr:row>4</xdr:row>
      <xdr:rowOff>578984</xdr:rowOff>
    </xdr:to>
    <xdr:grpSp>
      <xdr:nvGrpSpPr>
        <xdr:cNvPr id="4" name="Group 3">
          <a:extLst>
            <a:ext uri="{FF2B5EF4-FFF2-40B4-BE49-F238E27FC236}">
              <a16:creationId xmlns:a16="http://schemas.microsoft.com/office/drawing/2014/main" id="{B99A890C-161C-45DB-D18B-B507E4F57360}"/>
            </a:ext>
          </a:extLst>
        </xdr:cNvPr>
        <xdr:cNvGrpSpPr/>
      </xdr:nvGrpSpPr>
      <xdr:grpSpPr>
        <a:xfrm>
          <a:off x="436414" y="2150950"/>
          <a:ext cx="5709593" cy="297315"/>
          <a:chOff x="393551" y="1862819"/>
          <a:chExt cx="5716737" cy="297315"/>
        </a:xfrm>
      </xdr:grpSpPr>
      <xdr:sp macro="" textlink="">
        <xdr:nvSpPr>
          <xdr:cNvPr id="19" name="Rectangle 18">
            <a:hlinkClick xmlns:r="http://schemas.openxmlformats.org/officeDocument/2006/relationships" r:id="rId1"/>
            <a:extLst>
              <a:ext uri="{FF2B5EF4-FFF2-40B4-BE49-F238E27FC236}">
                <a16:creationId xmlns:a16="http://schemas.microsoft.com/office/drawing/2014/main" id="{4DA7BDCE-628F-9DB9-1DB8-71269122713C}"/>
              </a:ext>
            </a:extLst>
          </xdr:cNvPr>
          <xdr:cNvSpPr/>
        </xdr:nvSpPr>
        <xdr:spPr>
          <a:xfrm>
            <a:off x="1462957" y="1872343"/>
            <a:ext cx="887345" cy="287621"/>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sp macro="" textlink="">
        <xdr:nvSpPr>
          <xdr:cNvPr id="20" name="Rectangle 19">
            <a:hlinkClick xmlns:r="http://schemas.openxmlformats.org/officeDocument/2006/relationships" r:id="rId2"/>
            <a:extLst>
              <a:ext uri="{FF2B5EF4-FFF2-40B4-BE49-F238E27FC236}">
                <a16:creationId xmlns:a16="http://schemas.microsoft.com/office/drawing/2014/main" id="{95BF46A6-4671-633E-9F81-6E9819B67C09}"/>
              </a:ext>
            </a:extLst>
          </xdr:cNvPr>
          <xdr:cNvSpPr/>
        </xdr:nvSpPr>
        <xdr:spPr>
          <a:xfrm>
            <a:off x="2526221" y="1872344"/>
            <a:ext cx="1038510" cy="27826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sp macro="" textlink="">
        <xdr:nvSpPr>
          <xdr:cNvPr id="21" name="Rectangle 20">
            <a:hlinkClick xmlns:r="http://schemas.openxmlformats.org/officeDocument/2006/relationships" r:id="rId3"/>
            <a:extLst>
              <a:ext uri="{FF2B5EF4-FFF2-40B4-BE49-F238E27FC236}">
                <a16:creationId xmlns:a16="http://schemas.microsoft.com/office/drawing/2014/main" id="{683E9EAF-42FF-DD6F-0598-1DA2CCD89EA9}"/>
              </a:ext>
            </a:extLst>
          </xdr:cNvPr>
          <xdr:cNvSpPr/>
        </xdr:nvSpPr>
        <xdr:spPr>
          <a:xfrm>
            <a:off x="4919322" y="1870132"/>
            <a:ext cx="1190966" cy="290002"/>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sp macro="" textlink="">
        <xdr:nvSpPr>
          <xdr:cNvPr id="24" name="Rectangle 23">
            <a:hlinkClick xmlns:r="http://schemas.openxmlformats.org/officeDocument/2006/relationships" r:id="rId4"/>
            <a:extLst>
              <a:ext uri="{FF2B5EF4-FFF2-40B4-BE49-F238E27FC236}">
                <a16:creationId xmlns:a16="http://schemas.microsoft.com/office/drawing/2014/main" id="{E802C261-49C0-C1B0-CC57-B3587101BDC7}"/>
              </a:ext>
            </a:extLst>
          </xdr:cNvPr>
          <xdr:cNvSpPr/>
        </xdr:nvSpPr>
        <xdr:spPr>
          <a:xfrm>
            <a:off x="393551" y="1881698"/>
            <a:ext cx="939949" cy="278266"/>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 Guide</a:t>
            </a:r>
          </a:p>
        </xdr:txBody>
      </xdr:sp>
      <xdr:sp macro="" textlink="">
        <xdr:nvSpPr>
          <xdr:cNvPr id="25" name="Rectangle 24">
            <a:hlinkClick xmlns:r="http://schemas.openxmlformats.org/officeDocument/2006/relationships" r:id="rId5"/>
            <a:extLst>
              <a:ext uri="{FF2B5EF4-FFF2-40B4-BE49-F238E27FC236}">
                <a16:creationId xmlns:a16="http://schemas.microsoft.com/office/drawing/2014/main" id="{42BB3EA3-7031-1E00-44E6-9C438F7A9E17}"/>
              </a:ext>
            </a:extLst>
          </xdr:cNvPr>
          <xdr:cNvSpPr/>
        </xdr:nvSpPr>
        <xdr:spPr>
          <a:xfrm>
            <a:off x="3718714" y="1862819"/>
            <a:ext cx="1062836" cy="287620"/>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grpSp>
    <xdr:clientData/>
  </xdr:twoCellAnchor>
  <xdr:twoCellAnchor>
    <xdr:from>
      <xdr:col>1</xdr:col>
      <xdr:colOff>919040</xdr:colOff>
      <xdr:row>4</xdr:row>
      <xdr:rowOff>755089</xdr:rowOff>
    </xdr:from>
    <xdr:to>
      <xdr:col>6</xdr:col>
      <xdr:colOff>392907</xdr:colOff>
      <xdr:row>4</xdr:row>
      <xdr:rowOff>1063801</xdr:rowOff>
    </xdr:to>
    <xdr:grpSp>
      <xdr:nvGrpSpPr>
        <xdr:cNvPr id="3" name="Group 2">
          <a:extLst>
            <a:ext uri="{FF2B5EF4-FFF2-40B4-BE49-F238E27FC236}">
              <a16:creationId xmlns:a16="http://schemas.microsoft.com/office/drawing/2014/main" id="{38C11471-1289-4940-B469-2B6AF320D690}"/>
            </a:ext>
          </a:extLst>
        </xdr:cNvPr>
        <xdr:cNvGrpSpPr/>
      </xdr:nvGrpSpPr>
      <xdr:grpSpPr>
        <a:xfrm>
          <a:off x="1133353" y="2624370"/>
          <a:ext cx="4153023" cy="308712"/>
          <a:chOff x="1100015" y="2345764"/>
          <a:chExt cx="4160167" cy="308712"/>
        </a:xfrm>
      </xdr:grpSpPr>
      <xdr:sp macro="" textlink="">
        <xdr:nvSpPr>
          <xdr:cNvPr id="22" name="Rectangle 21">
            <a:hlinkClick xmlns:r="http://schemas.openxmlformats.org/officeDocument/2006/relationships" r:id="rId6"/>
            <a:extLst>
              <a:ext uri="{FF2B5EF4-FFF2-40B4-BE49-F238E27FC236}">
                <a16:creationId xmlns:a16="http://schemas.microsoft.com/office/drawing/2014/main" id="{AC78D0DA-C5E6-468B-552F-5CBC0FD2F4E4}"/>
              </a:ext>
            </a:extLst>
          </xdr:cNvPr>
          <xdr:cNvSpPr/>
        </xdr:nvSpPr>
        <xdr:spPr>
          <a:xfrm>
            <a:off x="2427328" y="2345764"/>
            <a:ext cx="1418391" cy="308712"/>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sp macro="" textlink="">
        <xdr:nvSpPr>
          <xdr:cNvPr id="23" name="Rectangle 22">
            <a:hlinkClick xmlns:r="http://schemas.openxmlformats.org/officeDocument/2006/relationships" r:id="rId7"/>
            <a:extLst>
              <a:ext uri="{FF2B5EF4-FFF2-40B4-BE49-F238E27FC236}">
                <a16:creationId xmlns:a16="http://schemas.microsoft.com/office/drawing/2014/main" id="{4A1FE62F-9B11-862A-E48B-DBC57EAD71B9}"/>
              </a:ext>
            </a:extLst>
          </xdr:cNvPr>
          <xdr:cNvSpPr/>
        </xdr:nvSpPr>
        <xdr:spPr>
          <a:xfrm>
            <a:off x="4096572" y="2345764"/>
            <a:ext cx="1163610" cy="299356"/>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Report</a:t>
            </a:r>
          </a:p>
        </xdr:txBody>
      </xdr:sp>
      <xdr:sp macro="" textlink="">
        <xdr:nvSpPr>
          <xdr:cNvPr id="26" name="Rectangle 25">
            <a:hlinkClick xmlns:r="http://schemas.openxmlformats.org/officeDocument/2006/relationships" r:id="rId8"/>
            <a:extLst>
              <a:ext uri="{FF2B5EF4-FFF2-40B4-BE49-F238E27FC236}">
                <a16:creationId xmlns:a16="http://schemas.microsoft.com/office/drawing/2014/main" id="{B3ED7E23-12D7-739A-DD7B-339CA4AEFEB8}"/>
              </a:ext>
            </a:extLst>
          </xdr:cNvPr>
          <xdr:cNvSpPr/>
        </xdr:nvSpPr>
        <xdr:spPr>
          <a:xfrm>
            <a:off x="1100015" y="2347914"/>
            <a:ext cx="1093116" cy="299357"/>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grpSp>
    <xdr:clientData/>
  </xdr:twoCellAnchor>
  <xdr:twoCellAnchor>
    <xdr:from>
      <xdr:col>0</xdr:col>
      <xdr:colOff>209548</xdr:colOff>
      <xdr:row>1</xdr:row>
      <xdr:rowOff>66675</xdr:rowOff>
    </xdr:from>
    <xdr:to>
      <xdr:col>7</xdr:col>
      <xdr:colOff>894598</xdr:colOff>
      <xdr:row>1</xdr:row>
      <xdr:rowOff>1571625</xdr:rowOff>
    </xdr:to>
    <xdr:sp macro="" textlink="">
      <xdr:nvSpPr>
        <xdr:cNvPr id="27" name="Rectangle 26">
          <a:extLst>
            <a:ext uri="{FF2B5EF4-FFF2-40B4-BE49-F238E27FC236}">
              <a16:creationId xmlns:a16="http://schemas.microsoft.com/office/drawing/2014/main" id="{0A66F537-98FC-6525-A591-81C36E832C5B}"/>
            </a:ext>
          </a:extLst>
        </xdr:cNvPr>
        <xdr:cNvSpPr/>
      </xdr:nvSpPr>
      <xdr:spPr>
        <a:xfrm>
          <a:off x="209548" y="66675"/>
          <a:ext cx="6152400" cy="1504950"/>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b="1" kern="1200">
            <a:solidFill>
              <a:schemeClr val="bg1"/>
            </a:solidFill>
            <a:latin typeface="Aptos" panose="020B0004020202020204" pitchFamily="34" charset="0"/>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N" sz="2400" b="1" kern="1200">
              <a:solidFill>
                <a:schemeClr val="bg1"/>
              </a:solidFill>
              <a:latin typeface="Aptos" panose="020B0004020202020204" pitchFamily="34" charset="0"/>
              <a:ea typeface="+mn-ea"/>
              <a:cs typeface="+mn-cs"/>
            </a:rPr>
            <a:t>PAS  Creditworthiness Assessment </a:t>
          </a:r>
          <a:endParaRPr lang="en-IN" sz="2400" b="1" kern="1200">
            <a:solidFill>
              <a:schemeClr val="bg1"/>
            </a:solidFill>
            <a:latin typeface="Aptos" panose="020B0004020202020204" pitchFamily="34" charset="0"/>
          </a:endParaRPr>
        </a:p>
        <a:p>
          <a:pPr algn="ctr"/>
          <a:r>
            <a:rPr lang="en-IN" sz="2000" b="1" kern="1200">
              <a:solidFill>
                <a:schemeClr val="bg1"/>
              </a:solidFill>
              <a:latin typeface="Aptos" panose="020B0004020202020204" pitchFamily="34" charset="0"/>
            </a:rPr>
            <a:t>An Approach for Indian Cities</a:t>
          </a:r>
        </a:p>
      </xdr:txBody>
    </xdr:sp>
    <xdr:clientData/>
  </xdr:twoCellAnchor>
  <xdr:twoCellAnchor>
    <xdr:from>
      <xdr:col>1</xdr:col>
      <xdr:colOff>1170985</xdr:colOff>
      <xdr:row>1</xdr:row>
      <xdr:rowOff>1280262</xdr:rowOff>
    </xdr:from>
    <xdr:to>
      <xdr:col>6</xdr:col>
      <xdr:colOff>142875</xdr:colOff>
      <xdr:row>3</xdr:row>
      <xdr:rowOff>232473</xdr:rowOff>
    </xdr:to>
    <xdr:pic>
      <xdr:nvPicPr>
        <xdr:cNvPr id="18" name="Picture 17" descr="A close-up of a black background&#10;&#10;Description automatically generated">
          <a:extLst>
            <a:ext uri="{FF2B5EF4-FFF2-40B4-BE49-F238E27FC236}">
              <a16:creationId xmlns:a16="http://schemas.microsoft.com/office/drawing/2014/main" id="{4DD58864-AD9C-BE3A-1708-3A6BF0A64F3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bwMode="auto">
        <a:xfrm>
          <a:off x="1380535" y="1280262"/>
          <a:ext cx="3658190" cy="580986"/>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324971</xdr:colOff>
      <xdr:row>38</xdr:row>
      <xdr:rowOff>6722</xdr:rowOff>
    </xdr:from>
    <xdr:to>
      <xdr:col>16</xdr:col>
      <xdr:colOff>336176</xdr:colOff>
      <xdr:row>64</xdr:row>
      <xdr:rowOff>0</xdr:rowOff>
    </xdr:to>
    <xdr:sp macro="" textlink="">
      <xdr:nvSpPr>
        <xdr:cNvPr id="30" name="Rectangle 29">
          <a:extLst>
            <a:ext uri="{FF2B5EF4-FFF2-40B4-BE49-F238E27FC236}">
              <a16:creationId xmlns:a16="http://schemas.microsoft.com/office/drawing/2014/main" id="{9C2A5387-2B29-40A4-8038-9BCB1DFAD4F6}"/>
            </a:ext>
          </a:extLst>
        </xdr:cNvPr>
        <xdr:cNvSpPr/>
      </xdr:nvSpPr>
      <xdr:spPr>
        <a:xfrm>
          <a:off x="324971" y="9318810"/>
          <a:ext cx="5950323" cy="5103161"/>
        </a:xfrm>
        <a:prstGeom prst="rect">
          <a:avLst/>
        </a:prstGeom>
        <a:solidFill>
          <a:srgbClr val="D8EEC0">
            <a:alpha val="69804"/>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0</xdr:colOff>
      <xdr:row>7</xdr:row>
      <xdr:rowOff>11206</xdr:rowOff>
    </xdr:from>
    <xdr:to>
      <xdr:col>17</xdr:col>
      <xdr:colOff>0</xdr:colOff>
      <xdr:row>34</xdr:row>
      <xdr:rowOff>0</xdr:rowOff>
    </xdr:to>
    <xdr:sp macro="" textlink="">
      <xdr:nvSpPr>
        <xdr:cNvPr id="29" name="Rectangle 28">
          <a:extLst>
            <a:ext uri="{FF2B5EF4-FFF2-40B4-BE49-F238E27FC236}">
              <a16:creationId xmlns:a16="http://schemas.microsoft.com/office/drawing/2014/main" id="{AD4A0CD2-9A96-60B8-5A44-D401B692D887}"/>
            </a:ext>
          </a:extLst>
        </xdr:cNvPr>
        <xdr:cNvSpPr/>
      </xdr:nvSpPr>
      <xdr:spPr>
        <a:xfrm>
          <a:off x="347382" y="3316941"/>
          <a:ext cx="5939118" cy="5233147"/>
        </a:xfrm>
        <a:prstGeom prst="rect">
          <a:avLst/>
        </a:prstGeom>
        <a:solidFill>
          <a:srgbClr val="D8EEC0">
            <a:alpha val="69804"/>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549089</xdr:colOff>
      <xdr:row>58</xdr:row>
      <xdr:rowOff>117660</xdr:rowOff>
    </xdr:from>
    <xdr:to>
      <xdr:col>16</xdr:col>
      <xdr:colOff>156882</xdr:colOff>
      <xdr:row>63</xdr:row>
      <xdr:rowOff>44821</xdr:rowOff>
    </xdr:to>
    <xdr:sp macro="" textlink="">
      <xdr:nvSpPr>
        <xdr:cNvPr id="2" name="Text Box 7">
          <a:extLst>
            <a:ext uri="{FF2B5EF4-FFF2-40B4-BE49-F238E27FC236}">
              <a16:creationId xmlns:a16="http://schemas.microsoft.com/office/drawing/2014/main" id="{E3B4AAAF-557B-4D9A-8CB0-BC5EF1EAD7EA}"/>
            </a:ext>
          </a:extLst>
        </xdr:cNvPr>
        <xdr:cNvSpPr txBox="1">
          <a:spLocks noChangeArrowheads="1"/>
        </xdr:cNvSpPr>
      </xdr:nvSpPr>
      <xdr:spPr bwMode="auto">
        <a:xfrm>
          <a:off x="2028265" y="13396631"/>
          <a:ext cx="4067735" cy="879661"/>
        </a:xfrm>
        <a:prstGeom prst="rect">
          <a:avLst/>
        </a:prstGeom>
        <a:solidFill>
          <a:srgbClr val="33CCCC">
            <a:alpha val="50196"/>
          </a:srgbClr>
        </a:solidFill>
        <a:ln w="9525">
          <a:solidFill>
            <a:srgbClr val="000000"/>
          </a:solidFill>
          <a:miter lim="800000"/>
          <a:headEnd/>
          <a:tailEnd/>
        </a:ln>
      </xdr:spPr>
      <xdr:txBody>
        <a:bodyPr vertOverflow="clip" wrap="square" lIns="182880" tIns="0" rIns="18288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lang="en-IN" sz="1000" b="0" i="0" u="none" strike="noStrike" baseline="0">
              <a:solidFill>
                <a:srgbClr val="000000"/>
              </a:solidFill>
              <a:latin typeface="Aptos" panose="020B0004020202020204" pitchFamily="34" charset="0"/>
              <a:cs typeface="Calibri"/>
            </a:rPr>
            <a:t>The </a:t>
          </a:r>
          <a:r>
            <a:rPr lang="en-IN" sz="1000" b="1" i="0" u="none" strike="noStrike" baseline="0">
              <a:solidFill>
                <a:srgbClr val="000000"/>
              </a:solidFill>
              <a:latin typeface="Aptos" panose="020B0004020202020204" pitchFamily="34" charset="0"/>
              <a:cs typeface="Calibri"/>
            </a:rPr>
            <a:t>Summary  sheet</a:t>
          </a:r>
          <a:r>
            <a:rPr lang="en-IN" sz="1000" b="0" i="0" u="none" strike="noStrike" baseline="0">
              <a:solidFill>
                <a:srgbClr val="000000"/>
              </a:solidFill>
              <a:latin typeface="Aptos" panose="020B0004020202020204" pitchFamily="34" charset="0"/>
              <a:cs typeface="Calibri"/>
            </a:rPr>
            <a:t> shows summary of the creditworthiness score on a benchmark of 100 based on financial and operational performance of the city. It also asseses the borrowing capacity for a city. </a:t>
          </a:r>
          <a:r>
            <a:rPr lang="en-IN" sz="1000" b="0" i="0" baseline="0">
              <a:effectLst/>
              <a:latin typeface="+mn-lt"/>
              <a:ea typeface="+mn-ea"/>
              <a:cs typeface="+mn-cs"/>
            </a:rPr>
            <a:t>The sheet allows user to download a report from </a:t>
          </a:r>
          <a:r>
            <a:rPr lang="en-IN" sz="1000" b="1" i="0" baseline="0">
              <a:effectLst/>
              <a:latin typeface="+mn-lt"/>
              <a:ea typeface="+mn-ea"/>
              <a:cs typeface="+mn-cs"/>
            </a:rPr>
            <a:t>Tool Controller &gt;  Print PDF</a:t>
          </a:r>
          <a:endParaRPr lang="en-IN">
            <a:effectLst/>
          </a:endParaRPr>
        </a:p>
        <a:p>
          <a:pPr algn="ctr" rtl="0">
            <a:defRPr sz="1000"/>
          </a:pPr>
          <a:endParaRPr lang="en-IN" sz="1000" b="0" i="0" u="none" strike="noStrike" baseline="0">
            <a:solidFill>
              <a:srgbClr val="000000"/>
            </a:solidFill>
            <a:latin typeface="Aptos" panose="020B0004020202020204" pitchFamily="34" charset="0"/>
            <a:cs typeface="Calibri"/>
          </a:endParaRPr>
        </a:p>
      </xdr:txBody>
    </xdr:sp>
    <xdr:clientData/>
  </xdr:twoCellAnchor>
  <xdr:twoCellAnchor>
    <xdr:from>
      <xdr:col>2</xdr:col>
      <xdr:colOff>516029</xdr:colOff>
      <xdr:row>20</xdr:row>
      <xdr:rowOff>146795</xdr:rowOff>
    </xdr:from>
    <xdr:to>
      <xdr:col>16</xdr:col>
      <xdr:colOff>156883</xdr:colOff>
      <xdr:row>27</xdr:row>
      <xdr:rowOff>89647</xdr:rowOff>
    </xdr:to>
    <xdr:sp macro="" textlink="">
      <xdr:nvSpPr>
        <xdr:cNvPr id="4" name="Text Box 7">
          <a:extLst>
            <a:ext uri="{FF2B5EF4-FFF2-40B4-BE49-F238E27FC236}">
              <a16:creationId xmlns:a16="http://schemas.microsoft.com/office/drawing/2014/main" id="{FD47A4F0-65F3-4F95-AAD6-98D5D5094643}"/>
            </a:ext>
          </a:extLst>
        </xdr:cNvPr>
        <xdr:cNvSpPr txBox="1">
          <a:spLocks noChangeArrowheads="1"/>
        </xdr:cNvSpPr>
      </xdr:nvSpPr>
      <xdr:spPr bwMode="auto">
        <a:xfrm>
          <a:off x="1995205" y="6029883"/>
          <a:ext cx="4100796" cy="1276352"/>
        </a:xfrm>
        <a:prstGeom prst="rect">
          <a:avLst/>
        </a:prstGeom>
        <a:solidFill>
          <a:schemeClr val="bg1">
            <a:alpha val="50196"/>
          </a:schemeClr>
        </a:solidFill>
        <a:ln w="9525">
          <a:solidFill>
            <a:srgbClr val="000000"/>
          </a:solidFill>
          <a:miter lim="800000"/>
          <a:headEnd/>
          <a:tailEnd/>
        </a:ln>
      </xdr:spPr>
      <xdr:txBody>
        <a:bodyPr vertOverflow="clip" wrap="square" lIns="182880" tIns="0" rIns="182880" bIns="0" anchor="ctr" upright="1"/>
        <a:lstStyle/>
        <a:p>
          <a:pPr marL="0" indent="0" algn="ctr" rtl="0">
            <a:defRPr sz="1000"/>
          </a:pPr>
          <a:r>
            <a:rPr lang="en-IN" sz="1000" b="0" i="0" u="none" strike="noStrike" baseline="0">
              <a:solidFill>
                <a:srgbClr val="000000"/>
              </a:solidFill>
              <a:latin typeface="Aptos" panose="020B0004020202020204" pitchFamily="34" charset="0"/>
              <a:ea typeface="+mn-ea"/>
              <a:cs typeface="Calibri"/>
            </a:rPr>
            <a:t>The</a:t>
          </a:r>
          <a:r>
            <a:rPr lang="en-IN" sz="1000" b="1" i="0" u="none" strike="noStrike" baseline="0">
              <a:solidFill>
                <a:srgbClr val="000000"/>
              </a:solidFill>
              <a:latin typeface="Aptos" panose="020B0004020202020204" pitchFamily="34" charset="0"/>
              <a:ea typeface="+mn-ea"/>
              <a:cs typeface="Calibri"/>
            </a:rPr>
            <a:t> Financial Ratios </a:t>
          </a:r>
          <a:r>
            <a:rPr lang="en-IN" sz="1000" b="0" i="0" u="none" strike="noStrike" baseline="0">
              <a:solidFill>
                <a:srgbClr val="000000"/>
              </a:solidFill>
              <a:latin typeface="Aptos" panose="020B0004020202020204" pitchFamily="34" charset="0"/>
              <a:ea typeface="+mn-ea"/>
              <a:cs typeface="Calibri"/>
            </a:rPr>
            <a:t>sheet is an autocalculated sheet. It has various Financial Ratios like Income Ratios, Expense Ratios, Operating Ratios, Debt Servicing Ratios, Liquidity Ratios,Leverage Ratios and Revenue Size which are autocalculated based on the input of the data sheet. </a:t>
          </a:r>
        </a:p>
        <a:p>
          <a:pPr marL="0" indent="0" algn="ctr" rtl="0">
            <a:defRPr sz="1000"/>
          </a:pPr>
          <a:r>
            <a:rPr lang="en-IN" sz="1000" b="0" i="0" u="none" strike="noStrike" baseline="0">
              <a:solidFill>
                <a:srgbClr val="000000"/>
              </a:solidFill>
              <a:latin typeface="Aptos" panose="020B0004020202020204" pitchFamily="34" charset="0"/>
              <a:ea typeface="+mn-ea"/>
              <a:cs typeface="Calibri"/>
            </a:rPr>
            <a:t>The ratios also show traffic light analysis  where green indicates the best performance, yellow indicates an average performance and red indicates poor performance.</a:t>
          </a:r>
        </a:p>
      </xdr:txBody>
    </xdr:sp>
    <xdr:clientData/>
  </xdr:twoCellAnchor>
  <xdr:twoCellAnchor>
    <xdr:from>
      <xdr:col>2</xdr:col>
      <xdr:colOff>537882</xdr:colOff>
      <xdr:row>28</xdr:row>
      <xdr:rowOff>30255</xdr:rowOff>
    </xdr:from>
    <xdr:to>
      <xdr:col>16</xdr:col>
      <xdr:colOff>168087</xdr:colOff>
      <xdr:row>32</xdr:row>
      <xdr:rowOff>163604</xdr:rowOff>
    </xdr:to>
    <xdr:sp macro="" textlink="">
      <xdr:nvSpPr>
        <xdr:cNvPr id="5" name="Text Box 7">
          <a:extLst>
            <a:ext uri="{FF2B5EF4-FFF2-40B4-BE49-F238E27FC236}">
              <a16:creationId xmlns:a16="http://schemas.microsoft.com/office/drawing/2014/main" id="{4BDF2094-B969-4148-9969-1E2F4B180F77}"/>
            </a:ext>
          </a:extLst>
        </xdr:cNvPr>
        <xdr:cNvSpPr txBox="1">
          <a:spLocks noChangeArrowheads="1"/>
        </xdr:cNvSpPr>
      </xdr:nvSpPr>
      <xdr:spPr bwMode="auto">
        <a:xfrm>
          <a:off x="2017058" y="7437343"/>
          <a:ext cx="4090147" cy="895349"/>
        </a:xfrm>
        <a:prstGeom prst="rect">
          <a:avLst/>
        </a:prstGeom>
        <a:solidFill>
          <a:srgbClr val="33CCCC">
            <a:alpha val="50196"/>
          </a:srgbClr>
        </a:solidFill>
        <a:ln w="9525">
          <a:solidFill>
            <a:srgbClr val="000000"/>
          </a:solidFill>
          <a:miter lim="800000"/>
          <a:headEnd/>
          <a:tailEnd/>
        </a:ln>
      </xdr:spPr>
      <xdr:txBody>
        <a:bodyPr vertOverflow="clip" wrap="square" lIns="182880" tIns="0" rIns="182880" bIns="0" anchor="ctr" upright="1"/>
        <a:lstStyle/>
        <a:p>
          <a:pPr marL="0" indent="0" algn="ctr" rtl="0">
            <a:defRPr sz="1000"/>
          </a:pPr>
          <a:r>
            <a:rPr lang="en-IN" sz="1000" b="0" i="0" u="none" strike="noStrike" baseline="0">
              <a:solidFill>
                <a:srgbClr val="000000"/>
              </a:solidFill>
              <a:latin typeface="Aptos" panose="020B0004020202020204" pitchFamily="34" charset="0"/>
              <a:ea typeface="+mn-ea"/>
              <a:cs typeface="Calibri"/>
            </a:rPr>
            <a:t>The </a:t>
          </a:r>
          <a:r>
            <a:rPr lang="en-IN" sz="1000" b="1" i="0" u="none" strike="noStrike" baseline="0">
              <a:solidFill>
                <a:srgbClr val="000000"/>
              </a:solidFill>
              <a:latin typeface="Aptos" panose="020B0004020202020204" pitchFamily="34" charset="0"/>
              <a:ea typeface="+mn-ea"/>
              <a:cs typeface="Calibri"/>
            </a:rPr>
            <a:t>Financial Score </a:t>
          </a:r>
          <a:r>
            <a:rPr lang="en-IN" sz="1000" b="0" i="0" u="none" strike="noStrike" baseline="0">
              <a:solidFill>
                <a:srgbClr val="000000"/>
              </a:solidFill>
              <a:latin typeface="Aptos" panose="020B0004020202020204" pitchFamily="34" charset="0"/>
              <a:ea typeface="+mn-ea"/>
              <a:cs typeface="Calibri"/>
            </a:rPr>
            <a:t>sheet is an autocalculated sheet. It has scores assigned from a range of 0-4 based on the annual financial performance of the city. The total score is the sum of individual scores of each indicator assigned out of 100. This helps cities to assess their yearly performance. </a:t>
          </a:r>
        </a:p>
      </xdr:txBody>
    </xdr:sp>
    <xdr:clientData/>
  </xdr:twoCellAnchor>
  <xdr:twoCellAnchor>
    <xdr:from>
      <xdr:col>2</xdr:col>
      <xdr:colOff>514349</xdr:colOff>
      <xdr:row>39</xdr:row>
      <xdr:rowOff>9523</xdr:rowOff>
    </xdr:from>
    <xdr:to>
      <xdr:col>16</xdr:col>
      <xdr:colOff>179295</xdr:colOff>
      <xdr:row>46</xdr:row>
      <xdr:rowOff>156882</xdr:rowOff>
    </xdr:to>
    <xdr:sp macro="" textlink="">
      <xdr:nvSpPr>
        <xdr:cNvPr id="6" name="Text Box 7">
          <a:extLst>
            <a:ext uri="{FF2B5EF4-FFF2-40B4-BE49-F238E27FC236}">
              <a16:creationId xmlns:a16="http://schemas.microsoft.com/office/drawing/2014/main" id="{D9A0E5FD-20F7-48CD-9BB6-18954C7F3D63}"/>
            </a:ext>
          </a:extLst>
        </xdr:cNvPr>
        <xdr:cNvSpPr txBox="1">
          <a:spLocks noChangeArrowheads="1"/>
        </xdr:cNvSpPr>
      </xdr:nvSpPr>
      <xdr:spPr bwMode="auto">
        <a:xfrm>
          <a:off x="1993525" y="9668994"/>
          <a:ext cx="4124888" cy="1480859"/>
        </a:xfrm>
        <a:prstGeom prst="rect">
          <a:avLst/>
        </a:prstGeom>
        <a:solidFill>
          <a:schemeClr val="bg1">
            <a:alpha val="50196"/>
          </a:schemeClr>
        </a:solidFill>
        <a:ln w="9525">
          <a:solidFill>
            <a:srgbClr val="000000"/>
          </a:solidFill>
          <a:miter lim="800000"/>
          <a:headEnd/>
          <a:tailEnd/>
        </a:ln>
      </xdr:spPr>
      <xdr:txBody>
        <a:bodyPr vertOverflow="clip" wrap="square" lIns="182880" tIns="0" rIns="182880" bIns="0" anchor="ctr" upright="1"/>
        <a:lstStyle/>
        <a:p>
          <a:pPr marL="0" indent="0" algn="ctr" rtl="0">
            <a:defRPr sz="1000"/>
          </a:pPr>
          <a:r>
            <a:rPr lang="en-IN" sz="1000" b="0" i="0" u="none" strike="noStrike" baseline="0">
              <a:solidFill>
                <a:srgbClr val="000000"/>
              </a:solidFill>
              <a:latin typeface="Aptos" panose="020B0004020202020204" pitchFamily="34" charset="0"/>
              <a:ea typeface="+mn-ea"/>
              <a:cs typeface="Calibri"/>
            </a:rPr>
            <a:t>The </a:t>
          </a:r>
          <a:r>
            <a:rPr lang="en-IN" sz="1000" b="1" i="0" u="none" strike="noStrike" baseline="0">
              <a:solidFill>
                <a:srgbClr val="000000"/>
              </a:solidFill>
              <a:latin typeface="Aptos" panose="020B0004020202020204" pitchFamily="34" charset="0"/>
              <a:ea typeface="+mn-ea"/>
              <a:cs typeface="Calibri"/>
            </a:rPr>
            <a:t>Operational  Ratios </a:t>
          </a:r>
          <a:r>
            <a:rPr lang="en-IN" sz="1000" b="0" i="0" u="none" strike="noStrike" baseline="0">
              <a:solidFill>
                <a:srgbClr val="000000"/>
              </a:solidFill>
              <a:latin typeface="Aptos" panose="020B0004020202020204" pitchFamily="34" charset="0"/>
              <a:ea typeface="+mn-ea"/>
              <a:cs typeface="Calibri"/>
            </a:rPr>
            <a:t>sheet is an autocalculated sheet. It has various Operational Ratios like Access and Coverage, Collection Efficiency, Cost Recovery, Treatment, Quality, Reuse, Accounting quality and transparency, Human Resource Adequaucy and Complaint redressal mechanism which are autocalculated based on the input of the data sheet. </a:t>
          </a:r>
        </a:p>
        <a:p>
          <a:pPr marL="0" indent="0" algn="ctr" rtl="0">
            <a:defRPr sz="1000"/>
          </a:pPr>
          <a:r>
            <a:rPr lang="en-IN" sz="1000" b="0" i="0" u="none" strike="noStrike" baseline="0">
              <a:solidFill>
                <a:srgbClr val="000000"/>
              </a:solidFill>
              <a:latin typeface="Aptos" panose="020B0004020202020204" pitchFamily="34" charset="0"/>
              <a:ea typeface="+mn-ea"/>
              <a:cs typeface="Calibri"/>
            </a:rPr>
            <a:t>The ratios also show traffic light analysis  where green indicates the best performance, yellow indicates an average performance and red indicates poor performance.</a:t>
          </a:r>
        </a:p>
      </xdr:txBody>
    </xdr:sp>
    <xdr:clientData/>
  </xdr:twoCellAnchor>
  <xdr:twoCellAnchor>
    <xdr:from>
      <xdr:col>2</xdr:col>
      <xdr:colOff>504823</xdr:colOff>
      <xdr:row>47</xdr:row>
      <xdr:rowOff>83482</xdr:rowOff>
    </xdr:from>
    <xdr:to>
      <xdr:col>16</xdr:col>
      <xdr:colOff>168088</xdr:colOff>
      <xdr:row>52</xdr:row>
      <xdr:rowOff>7283</xdr:rowOff>
    </xdr:to>
    <xdr:sp macro="" textlink="">
      <xdr:nvSpPr>
        <xdr:cNvPr id="7" name="Text Box 7">
          <a:extLst>
            <a:ext uri="{FF2B5EF4-FFF2-40B4-BE49-F238E27FC236}">
              <a16:creationId xmlns:a16="http://schemas.microsoft.com/office/drawing/2014/main" id="{4F10D8D5-FACE-4660-AEC0-B873DA6DDFF7}"/>
            </a:ext>
          </a:extLst>
        </xdr:cNvPr>
        <xdr:cNvSpPr txBox="1">
          <a:spLocks noChangeArrowheads="1"/>
        </xdr:cNvSpPr>
      </xdr:nvSpPr>
      <xdr:spPr bwMode="auto">
        <a:xfrm>
          <a:off x="1983999" y="11266953"/>
          <a:ext cx="4123207" cy="876301"/>
        </a:xfrm>
        <a:prstGeom prst="rect">
          <a:avLst/>
        </a:prstGeom>
        <a:solidFill>
          <a:srgbClr val="33CCCC">
            <a:alpha val="49804"/>
          </a:srgbClr>
        </a:solidFill>
        <a:ln w="9525">
          <a:solidFill>
            <a:srgbClr val="000000"/>
          </a:solidFill>
          <a:miter lim="800000"/>
          <a:headEnd/>
          <a:tailEnd/>
        </a:ln>
      </xdr:spPr>
      <xdr:txBody>
        <a:bodyPr vertOverflow="clip" wrap="square" lIns="182880" tIns="0" rIns="182880" bIns="0" anchor="ctr" upright="1"/>
        <a:lstStyle/>
        <a:p>
          <a:pPr algn="ctr" rtl="0">
            <a:defRPr sz="1000"/>
          </a:pPr>
          <a:r>
            <a:rPr lang="en-IN" sz="1000" b="0" i="0" u="none" strike="noStrike" baseline="0">
              <a:solidFill>
                <a:srgbClr val="000000"/>
              </a:solidFill>
              <a:latin typeface="Aptos" panose="020B0004020202020204" pitchFamily="34" charset="0"/>
              <a:cs typeface="Calibri"/>
            </a:rPr>
            <a:t>The </a:t>
          </a:r>
          <a:r>
            <a:rPr lang="en-IN" sz="1000" b="1" i="0" u="none" strike="noStrike" baseline="0">
              <a:solidFill>
                <a:srgbClr val="000000"/>
              </a:solidFill>
              <a:latin typeface="Aptos" panose="020B0004020202020204" pitchFamily="34" charset="0"/>
              <a:cs typeface="Calibri"/>
            </a:rPr>
            <a:t>Operational Score sheet </a:t>
          </a:r>
          <a:r>
            <a:rPr lang="en-IN" sz="1000" b="0" i="0" u="none" strike="noStrike" baseline="0">
              <a:solidFill>
                <a:srgbClr val="000000"/>
              </a:solidFill>
              <a:latin typeface="Aptos" panose="020B0004020202020204" pitchFamily="34" charset="0"/>
              <a:cs typeface="Calibri"/>
            </a:rPr>
            <a:t>is an autocalculated sheet. It has scores assigned from a range of 0-4 based on the annual operational  performance of the city. The total score is the sum of individual scores of each indicator assigned out of 100. This helps cities to assess their yearly performance. </a:t>
          </a:r>
        </a:p>
      </xdr:txBody>
    </xdr:sp>
    <xdr:clientData/>
  </xdr:twoCellAnchor>
  <xdr:twoCellAnchor>
    <xdr:from>
      <xdr:col>2</xdr:col>
      <xdr:colOff>525555</xdr:colOff>
      <xdr:row>52</xdr:row>
      <xdr:rowOff>132789</xdr:rowOff>
    </xdr:from>
    <xdr:to>
      <xdr:col>16</xdr:col>
      <xdr:colOff>156883</xdr:colOff>
      <xdr:row>57</xdr:row>
      <xdr:rowOff>190498</xdr:rowOff>
    </xdr:to>
    <xdr:sp macro="" textlink="">
      <xdr:nvSpPr>
        <xdr:cNvPr id="8" name="Text Box 7">
          <a:extLst>
            <a:ext uri="{FF2B5EF4-FFF2-40B4-BE49-F238E27FC236}">
              <a16:creationId xmlns:a16="http://schemas.microsoft.com/office/drawing/2014/main" id="{1D6A6D50-CA47-417C-B4D7-DFDD7373D8CB}"/>
            </a:ext>
          </a:extLst>
        </xdr:cNvPr>
        <xdr:cNvSpPr txBox="1">
          <a:spLocks noChangeArrowheads="1"/>
        </xdr:cNvSpPr>
      </xdr:nvSpPr>
      <xdr:spPr bwMode="auto">
        <a:xfrm>
          <a:off x="2004731" y="12268760"/>
          <a:ext cx="4091270" cy="1010209"/>
        </a:xfrm>
        <a:prstGeom prst="rect">
          <a:avLst/>
        </a:prstGeom>
        <a:solidFill>
          <a:schemeClr val="bg1">
            <a:alpha val="49804"/>
          </a:schemeClr>
        </a:solidFill>
        <a:ln w="9525">
          <a:solidFill>
            <a:srgbClr val="000000"/>
          </a:solidFill>
          <a:miter lim="800000"/>
          <a:headEnd/>
          <a:tailEnd/>
        </a:ln>
      </xdr:spPr>
      <xdr:txBody>
        <a:bodyPr vertOverflow="clip" wrap="square" lIns="182880" tIns="0" rIns="182880" bIns="0" anchor="ctr" upright="1"/>
        <a:lstStyle/>
        <a:p>
          <a:pPr algn="ctr" rtl="0">
            <a:defRPr sz="1000"/>
          </a:pPr>
          <a:r>
            <a:rPr lang="en-IN" sz="1000" b="0" i="0" u="none" strike="noStrike" baseline="0">
              <a:solidFill>
                <a:srgbClr val="000000"/>
              </a:solidFill>
              <a:latin typeface="Aptos" panose="020B0004020202020204" pitchFamily="34" charset="0"/>
              <a:cs typeface="Calibri"/>
            </a:rPr>
            <a:t>The </a:t>
          </a:r>
          <a:r>
            <a:rPr lang="en-IN" sz="1000" b="1" i="0" u="none" strike="noStrike" baseline="0">
              <a:solidFill>
                <a:srgbClr val="000000"/>
              </a:solidFill>
              <a:latin typeface="Aptos" panose="020B0004020202020204" pitchFamily="34" charset="0"/>
              <a:cs typeface="Calibri"/>
            </a:rPr>
            <a:t>Final Assessment and Grading sheet </a:t>
          </a:r>
          <a:r>
            <a:rPr lang="en-IN" sz="1000" b="0" i="0" u="none" strike="noStrike" baseline="0">
              <a:solidFill>
                <a:srgbClr val="000000"/>
              </a:solidFill>
              <a:latin typeface="Aptos" panose="020B0004020202020204" pitchFamily="34" charset="0"/>
              <a:cs typeface="Calibri"/>
            </a:rPr>
            <a:t>assigns the final creditworthiness score of the city out of 100. Based on this score, an assessment grade is given to the city which indicates the city's level of creditworthiness and credit risk. The sheet also has a set of recommendations and factors that can improve the city's creditworthiness score. </a:t>
          </a:r>
        </a:p>
      </xdr:txBody>
    </xdr:sp>
    <xdr:clientData/>
  </xdr:twoCellAnchor>
  <xdr:twoCellAnchor>
    <xdr:from>
      <xdr:col>1</xdr:col>
      <xdr:colOff>137272</xdr:colOff>
      <xdr:row>7</xdr:row>
      <xdr:rowOff>98611</xdr:rowOff>
    </xdr:from>
    <xdr:to>
      <xdr:col>2</xdr:col>
      <xdr:colOff>413497</xdr:colOff>
      <xdr:row>20</xdr:row>
      <xdr:rowOff>11205</xdr:rowOff>
    </xdr:to>
    <xdr:sp macro="" textlink="">
      <xdr:nvSpPr>
        <xdr:cNvPr id="9" name="Text Box 7">
          <a:extLst>
            <a:ext uri="{FF2B5EF4-FFF2-40B4-BE49-F238E27FC236}">
              <a16:creationId xmlns:a16="http://schemas.microsoft.com/office/drawing/2014/main" id="{94278709-5F56-4587-92C8-F5ED37D2579B}"/>
            </a:ext>
          </a:extLst>
        </xdr:cNvPr>
        <xdr:cNvSpPr txBox="1">
          <a:spLocks noChangeArrowheads="1"/>
        </xdr:cNvSpPr>
      </xdr:nvSpPr>
      <xdr:spPr bwMode="auto">
        <a:xfrm>
          <a:off x="484654" y="3404346"/>
          <a:ext cx="1408019" cy="2489947"/>
        </a:xfrm>
        <a:prstGeom prst="rect">
          <a:avLst/>
        </a:prstGeom>
        <a:solidFill>
          <a:srgbClr val="33CCCC">
            <a:alpha val="49804"/>
          </a:srgbClr>
        </a:solidFill>
        <a:ln w="9525">
          <a:solidFill>
            <a:srgbClr val="000000"/>
          </a:solidFill>
          <a:miter lim="800000"/>
          <a:headEnd/>
          <a:tailEnd/>
        </a:ln>
      </xdr:spPr>
      <xdr:txBody>
        <a:bodyPr vertOverflow="clip" wrap="square" lIns="27432" tIns="27432" rIns="0" bIns="0" anchor="ctr" upright="1"/>
        <a:lstStyle/>
        <a:p>
          <a:pPr algn="ctr" rtl="0">
            <a:defRPr sz="1000"/>
          </a:pPr>
          <a:r>
            <a:rPr lang="en-IN" sz="1200" b="1" i="0" u="none" strike="noStrike" baseline="0">
              <a:solidFill>
                <a:srgbClr val="000000"/>
              </a:solidFill>
              <a:latin typeface="Aptos" panose="020B0004020202020204" pitchFamily="34" charset="0"/>
              <a:cs typeface="Calibri"/>
            </a:rPr>
            <a:t>Data Input</a:t>
          </a:r>
        </a:p>
      </xdr:txBody>
    </xdr:sp>
    <xdr:clientData/>
  </xdr:twoCellAnchor>
  <xdr:twoCellAnchor>
    <xdr:from>
      <xdr:col>1</xdr:col>
      <xdr:colOff>105336</xdr:colOff>
      <xdr:row>58</xdr:row>
      <xdr:rowOff>117659</xdr:rowOff>
    </xdr:from>
    <xdr:to>
      <xdr:col>2</xdr:col>
      <xdr:colOff>403412</xdr:colOff>
      <xdr:row>63</xdr:row>
      <xdr:rowOff>55956</xdr:rowOff>
    </xdr:to>
    <xdr:sp macro="" textlink="">
      <xdr:nvSpPr>
        <xdr:cNvPr id="10" name="Text Box 7">
          <a:extLst>
            <a:ext uri="{FF2B5EF4-FFF2-40B4-BE49-F238E27FC236}">
              <a16:creationId xmlns:a16="http://schemas.microsoft.com/office/drawing/2014/main" id="{6287165E-13AB-481C-908D-82F9B0390E41}"/>
            </a:ext>
          </a:extLst>
        </xdr:cNvPr>
        <xdr:cNvSpPr txBox="1">
          <a:spLocks noChangeArrowheads="1"/>
        </xdr:cNvSpPr>
      </xdr:nvSpPr>
      <xdr:spPr bwMode="auto">
        <a:xfrm>
          <a:off x="452718" y="13396630"/>
          <a:ext cx="1429870" cy="890797"/>
        </a:xfrm>
        <a:prstGeom prst="rect">
          <a:avLst/>
        </a:prstGeom>
        <a:solidFill>
          <a:srgbClr val="33CCCC">
            <a:alpha val="50196"/>
          </a:srgbClr>
        </a:solidFill>
        <a:ln w="9525">
          <a:solidFill>
            <a:srgbClr val="000000"/>
          </a:solidFill>
          <a:miter lim="800000"/>
          <a:headEnd/>
          <a:tailEnd/>
        </a:ln>
      </xdr:spPr>
      <xdr:txBody>
        <a:bodyPr vertOverflow="clip" wrap="square" lIns="27432" tIns="27432"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lang="en-IN" sz="1200" b="1" i="0" u="none" strike="noStrike" baseline="0">
              <a:solidFill>
                <a:srgbClr val="000000"/>
              </a:solidFill>
              <a:latin typeface="Aptos" panose="020B0004020202020204" pitchFamily="34" charset="0"/>
              <a:ea typeface="+mn-ea"/>
              <a:cs typeface="Calibri"/>
            </a:rPr>
            <a:t>Summary and Tool Controller</a:t>
          </a:r>
        </a:p>
      </xdr:txBody>
    </xdr:sp>
    <xdr:clientData/>
  </xdr:twoCellAnchor>
  <xdr:twoCellAnchor>
    <xdr:from>
      <xdr:col>1</xdr:col>
      <xdr:colOff>137272</xdr:colOff>
      <xdr:row>20</xdr:row>
      <xdr:rowOff>156883</xdr:rowOff>
    </xdr:from>
    <xdr:to>
      <xdr:col>2</xdr:col>
      <xdr:colOff>413497</xdr:colOff>
      <xdr:row>27</xdr:row>
      <xdr:rowOff>100852</xdr:rowOff>
    </xdr:to>
    <xdr:sp macro="" textlink="">
      <xdr:nvSpPr>
        <xdr:cNvPr id="11" name="Text Box 7">
          <a:extLst>
            <a:ext uri="{FF2B5EF4-FFF2-40B4-BE49-F238E27FC236}">
              <a16:creationId xmlns:a16="http://schemas.microsoft.com/office/drawing/2014/main" id="{9598D3E0-2E3E-4A16-BB35-F426BA77EC5A}"/>
            </a:ext>
          </a:extLst>
        </xdr:cNvPr>
        <xdr:cNvSpPr txBox="1">
          <a:spLocks noChangeArrowheads="1"/>
        </xdr:cNvSpPr>
      </xdr:nvSpPr>
      <xdr:spPr bwMode="auto">
        <a:xfrm>
          <a:off x="484654" y="6039971"/>
          <a:ext cx="1408019" cy="1277469"/>
        </a:xfrm>
        <a:prstGeom prst="rect">
          <a:avLst/>
        </a:prstGeom>
        <a:solidFill>
          <a:schemeClr val="bg1">
            <a:alpha val="50196"/>
          </a:schemeClr>
        </a:solidFill>
        <a:ln w="9525">
          <a:solidFill>
            <a:srgbClr val="000000"/>
          </a:solidFill>
          <a:miter lim="800000"/>
          <a:headEnd/>
          <a:tailEnd/>
        </a:ln>
      </xdr:spPr>
      <xdr:txBody>
        <a:bodyPr vertOverflow="clip" wrap="square" lIns="27432" tIns="27432" rIns="0" bIns="0" anchor="ctr" upright="1"/>
        <a:lstStyle/>
        <a:p>
          <a:pPr algn="ctr" rtl="0">
            <a:defRPr sz="1000"/>
          </a:pPr>
          <a:r>
            <a:rPr lang="en-IN" sz="1200" b="1" i="0" u="none" strike="noStrike" baseline="0">
              <a:solidFill>
                <a:srgbClr val="000000"/>
              </a:solidFill>
              <a:latin typeface="Aptos" panose="020B0004020202020204" pitchFamily="34" charset="0"/>
              <a:cs typeface="Calibri"/>
            </a:rPr>
            <a:t>Financial Ratios </a:t>
          </a:r>
          <a:endParaRPr lang="en-IN" sz="1200" b="0" i="0" u="none" strike="noStrike" baseline="0">
            <a:solidFill>
              <a:srgbClr val="000000"/>
            </a:solidFill>
            <a:latin typeface="Aptos" panose="020B0004020202020204" pitchFamily="34" charset="0"/>
            <a:cs typeface="Calibri"/>
          </a:endParaRPr>
        </a:p>
      </xdr:txBody>
    </xdr:sp>
    <xdr:clientData/>
  </xdr:twoCellAnchor>
  <xdr:twoCellAnchor>
    <xdr:from>
      <xdr:col>1</xdr:col>
      <xdr:colOff>156882</xdr:colOff>
      <xdr:row>28</xdr:row>
      <xdr:rowOff>39780</xdr:rowOff>
    </xdr:from>
    <xdr:to>
      <xdr:col>2</xdr:col>
      <xdr:colOff>403412</xdr:colOff>
      <xdr:row>32</xdr:row>
      <xdr:rowOff>163605</xdr:rowOff>
    </xdr:to>
    <xdr:sp macro="" textlink="">
      <xdr:nvSpPr>
        <xdr:cNvPr id="12" name="Text Box 7">
          <a:extLst>
            <a:ext uri="{FF2B5EF4-FFF2-40B4-BE49-F238E27FC236}">
              <a16:creationId xmlns:a16="http://schemas.microsoft.com/office/drawing/2014/main" id="{63EA5114-AE10-423C-B80C-53E6B7C7455E}"/>
            </a:ext>
          </a:extLst>
        </xdr:cNvPr>
        <xdr:cNvSpPr txBox="1">
          <a:spLocks noChangeArrowheads="1"/>
        </xdr:cNvSpPr>
      </xdr:nvSpPr>
      <xdr:spPr bwMode="auto">
        <a:xfrm>
          <a:off x="504264" y="7446868"/>
          <a:ext cx="1378324" cy="885825"/>
        </a:xfrm>
        <a:prstGeom prst="rect">
          <a:avLst/>
        </a:prstGeom>
        <a:solidFill>
          <a:srgbClr val="33CCCC">
            <a:alpha val="50196"/>
          </a:srgbClr>
        </a:solidFill>
        <a:ln w="9525">
          <a:solidFill>
            <a:srgbClr val="000000"/>
          </a:solidFill>
          <a:miter lim="800000"/>
          <a:headEnd/>
          <a:tailEnd/>
        </a:ln>
      </xdr:spPr>
      <xdr:txBody>
        <a:bodyPr vertOverflow="clip" wrap="square" lIns="27432" tIns="27432" rIns="0" bIns="0" anchor="ctr" upright="1"/>
        <a:lstStyle/>
        <a:p>
          <a:pPr algn="ctr" rtl="0">
            <a:defRPr sz="1000"/>
          </a:pPr>
          <a:r>
            <a:rPr lang="en-IN" sz="1200" b="1" i="0" u="none" strike="noStrike" baseline="0">
              <a:solidFill>
                <a:srgbClr val="000000"/>
              </a:solidFill>
              <a:latin typeface="Aptos" panose="020B0004020202020204" pitchFamily="34" charset="0"/>
              <a:cs typeface="Calibri"/>
            </a:rPr>
            <a:t>Financial  Score</a:t>
          </a:r>
          <a:endParaRPr lang="en-IN" sz="1200" b="0" i="0" u="none" strike="noStrike" baseline="0">
            <a:solidFill>
              <a:srgbClr val="000000"/>
            </a:solidFill>
            <a:latin typeface="Aptos" panose="020B0004020202020204" pitchFamily="34" charset="0"/>
            <a:cs typeface="Calibri"/>
          </a:endParaRPr>
        </a:p>
      </xdr:txBody>
    </xdr:sp>
    <xdr:clientData/>
  </xdr:twoCellAnchor>
  <xdr:twoCellAnchor>
    <xdr:from>
      <xdr:col>1</xdr:col>
      <xdr:colOff>126066</xdr:colOff>
      <xdr:row>47</xdr:row>
      <xdr:rowOff>62752</xdr:rowOff>
    </xdr:from>
    <xdr:to>
      <xdr:col>2</xdr:col>
      <xdr:colOff>392766</xdr:colOff>
      <xdr:row>51</xdr:row>
      <xdr:rowOff>186578</xdr:rowOff>
    </xdr:to>
    <xdr:sp macro="" textlink="">
      <xdr:nvSpPr>
        <xdr:cNvPr id="13" name="Text Box 7">
          <a:extLst>
            <a:ext uri="{FF2B5EF4-FFF2-40B4-BE49-F238E27FC236}">
              <a16:creationId xmlns:a16="http://schemas.microsoft.com/office/drawing/2014/main" id="{924817AE-9571-4EED-85DA-7FAE1B1C7494}"/>
            </a:ext>
          </a:extLst>
        </xdr:cNvPr>
        <xdr:cNvSpPr txBox="1">
          <a:spLocks noChangeArrowheads="1"/>
        </xdr:cNvSpPr>
      </xdr:nvSpPr>
      <xdr:spPr bwMode="auto">
        <a:xfrm>
          <a:off x="473448" y="11246223"/>
          <a:ext cx="1398494" cy="885826"/>
        </a:xfrm>
        <a:prstGeom prst="rect">
          <a:avLst/>
        </a:prstGeom>
        <a:solidFill>
          <a:srgbClr val="33CCCC">
            <a:alpha val="49804"/>
          </a:srgbClr>
        </a:solidFill>
        <a:ln w="9525">
          <a:solidFill>
            <a:srgbClr val="000000"/>
          </a:solidFill>
          <a:miter lim="800000"/>
          <a:headEnd/>
          <a:tailEnd/>
        </a:ln>
      </xdr:spPr>
      <xdr:txBody>
        <a:bodyPr vertOverflow="clip" wrap="square" lIns="27432" tIns="27432" rIns="0" bIns="0" anchor="ctr" upright="1"/>
        <a:lstStyle/>
        <a:p>
          <a:pPr algn="ctr" rtl="0">
            <a:defRPr sz="1000"/>
          </a:pPr>
          <a:r>
            <a:rPr lang="en-IN" sz="1200" b="1" i="0" u="none" strike="noStrike" baseline="0">
              <a:solidFill>
                <a:srgbClr val="000000"/>
              </a:solidFill>
              <a:latin typeface="Aptos" panose="020B0004020202020204" pitchFamily="34" charset="0"/>
              <a:cs typeface="Calibri"/>
            </a:rPr>
            <a:t>Operational Score</a:t>
          </a:r>
          <a:endParaRPr lang="en-IN" sz="1200" b="0" i="0" u="none" strike="noStrike" baseline="0">
            <a:solidFill>
              <a:srgbClr val="000000"/>
            </a:solidFill>
            <a:latin typeface="Aptos" panose="020B0004020202020204" pitchFamily="34" charset="0"/>
            <a:cs typeface="Calibri"/>
          </a:endParaRPr>
        </a:p>
      </xdr:txBody>
    </xdr:sp>
    <xdr:clientData/>
  </xdr:twoCellAnchor>
  <xdr:twoCellAnchor>
    <xdr:from>
      <xdr:col>1</xdr:col>
      <xdr:colOff>47625</xdr:colOff>
      <xdr:row>3</xdr:row>
      <xdr:rowOff>542925</xdr:rowOff>
    </xdr:from>
    <xdr:to>
      <xdr:col>16</xdr:col>
      <xdr:colOff>371476</xdr:colOff>
      <xdr:row>5</xdr:row>
      <xdr:rowOff>123825</xdr:rowOff>
    </xdr:to>
    <xdr:sp macro="" textlink="">
      <xdr:nvSpPr>
        <xdr:cNvPr id="16" name="Rectangle 15">
          <a:extLst>
            <a:ext uri="{FF2B5EF4-FFF2-40B4-BE49-F238E27FC236}">
              <a16:creationId xmlns:a16="http://schemas.microsoft.com/office/drawing/2014/main" id="{00BEA232-B79F-4CF3-B8ED-F6DEFBB0AA71}"/>
            </a:ext>
          </a:extLst>
        </xdr:cNvPr>
        <xdr:cNvSpPr/>
      </xdr:nvSpPr>
      <xdr:spPr>
        <a:xfrm>
          <a:off x="400050" y="2581275"/>
          <a:ext cx="5895976" cy="352425"/>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kern="1200">
              <a:solidFill>
                <a:schemeClr val="bg1"/>
              </a:solidFill>
              <a:latin typeface="Aptos" panose="020B0004020202020204" pitchFamily="34" charset="0"/>
            </a:rPr>
            <a:t>User</a:t>
          </a:r>
          <a:r>
            <a:rPr lang="en-IN" sz="1400" b="1" kern="1200" baseline="0">
              <a:solidFill>
                <a:schemeClr val="bg1"/>
              </a:solidFill>
              <a:latin typeface="Aptos" panose="020B0004020202020204" pitchFamily="34" charset="0"/>
            </a:rPr>
            <a:t> Guide</a:t>
          </a:r>
          <a:endParaRPr lang="en-IN" sz="1400" b="1" kern="1200">
            <a:solidFill>
              <a:schemeClr val="bg1"/>
            </a:solidFill>
            <a:latin typeface="Aptos" panose="020B0004020202020204" pitchFamily="34" charset="0"/>
          </a:endParaRPr>
        </a:p>
      </xdr:txBody>
    </xdr:sp>
    <xdr:clientData/>
  </xdr:twoCellAnchor>
  <xdr:twoCellAnchor>
    <xdr:from>
      <xdr:col>1</xdr:col>
      <xdr:colOff>47626</xdr:colOff>
      <xdr:row>0</xdr:row>
      <xdr:rowOff>784412</xdr:rowOff>
    </xdr:from>
    <xdr:to>
      <xdr:col>16</xdr:col>
      <xdr:colOff>342902</xdr:colOff>
      <xdr:row>3</xdr:row>
      <xdr:rowOff>540543</xdr:rowOff>
    </xdr:to>
    <xdr:grpSp>
      <xdr:nvGrpSpPr>
        <xdr:cNvPr id="17" name="Group 16">
          <a:extLst>
            <a:ext uri="{FF2B5EF4-FFF2-40B4-BE49-F238E27FC236}">
              <a16:creationId xmlns:a16="http://schemas.microsoft.com/office/drawing/2014/main" id="{3607380D-B04A-430C-B41E-4158FAAB105E}"/>
            </a:ext>
          </a:extLst>
        </xdr:cNvPr>
        <xdr:cNvGrpSpPr/>
      </xdr:nvGrpSpPr>
      <xdr:grpSpPr>
        <a:xfrm>
          <a:off x="404814" y="784412"/>
          <a:ext cx="5867401" cy="1804006"/>
          <a:chOff x="126767" y="-7541"/>
          <a:chExt cx="6225722" cy="1695846"/>
        </a:xfrm>
      </xdr:grpSpPr>
      <xdr:sp macro="" textlink="">
        <xdr:nvSpPr>
          <xdr:cNvPr id="18" name="Rectangle 17">
            <a:extLst>
              <a:ext uri="{FF2B5EF4-FFF2-40B4-BE49-F238E27FC236}">
                <a16:creationId xmlns:a16="http://schemas.microsoft.com/office/drawing/2014/main" id="{214798AC-37ED-3A7E-F602-4D691783AB20}"/>
              </a:ext>
            </a:extLst>
          </xdr:cNvPr>
          <xdr:cNvSpPr/>
        </xdr:nvSpPr>
        <xdr:spPr>
          <a:xfrm>
            <a:off x="126767" y="-7541"/>
            <a:ext cx="6225722" cy="1695846"/>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pic>
        <xdr:nvPicPr>
          <xdr:cNvPr id="19" name="Picture 18" descr="A close-up of a black background&#10;&#10;Description automatically generated">
            <a:extLst>
              <a:ext uri="{FF2B5EF4-FFF2-40B4-BE49-F238E27FC236}">
                <a16:creationId xmlns:a16="http://schemas.microsoft.com/office/drawing/2014/main" id="{CA268972-AEC2-339E-4714-EF08E7A104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1692469" y="157565"/>
            <a:ext cx="2930093" cy="407803"/>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sp macro="" textlink="">
        <xdr:nvSpPr>
          <xdr:cNvPr id="20" name="Rectangle 19">
            <a:hlinkClick xmlns:r="http://schemas.openxmlformats.org/officeDocument/2006/relationships" r:id="rId2"/>
            <a:extLst>
              <a:ext uri="{FF2B5EF4-FFF2-40B4-BE49-F238E27FC236}">
                <a16:creationId xmlns:a16="http://schemas.microsoft.com/office/drawing/2014/main" id="{C626E09D-A055-6CC6-880D-BE0348A7CBDC}"/>
              </a:ext>
            </a:extLst>
          </xdr:cNvPr>
          <xdr:cNvSpPr/>
        </xdr:nvSpPr>
        <xdr:spPr>
          <a:xfrm>
            <a:off x="1442628" y="773114"/>
            <a:ext cx="86550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sp macro="" textlink="">
        <xdr:nvSpPr>
          <xdr:cNvPr id="21" name="Rectangle 20">
            <a:hlinkClick xmlns:r="http://schemas.openxmlformats.org/officeDocument/2006/relationships" r:id="rId3"/>
            <a:extLst>
              <a:ext uri="{FF2B5EF4-FFF2-40B4-BE49-F238E27FC236}">
                <a16:creationId xmlns:a16="http://schemas.microsoft.com/office/drawing/2014/main" id="{49000CE7-D41D-0DDD-073B-4AD0129EF26D}"/>
              </a:ext>
            </a:extLst>
          </xdr:cNvPr>
          <xdr:cNvSpPr/>
        </xdr:nvSpPr>
        <xdr:spPr>
          <a:xfrm>
            <a:off x="2386814" y="773115"/>
            <a:ext cx="1160561" cy="28621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sp macro="" textlink="">
        <xdr:nvSpPr>
          <xdr:cNvPr id="22" name="Rectangle 21">
            <a:hlinkClick xmlns:r="http://schemas.openxmlformats.org/officeDocument/2006/relationships" r:id="rId4"/>
            <a:extLst>
              <a:ext uri="{FF2B5EF4-FFF2-40B4-BE49-F238E27FC236}">
                <a16:creationId xmlns:a16="http://schemas.microsoft.com/office/drawing/2014/main" id="{0684FA0C-F97E-A9A9-7D1B-4FE632CAD1F4}"/>
              </a:ext>
            </a:extLst>
          </xdr:cNvPr>
          <xdr:cNvSpPr/>
        </xdr:nvSpPr>
        <xdr:spPr>
          <a:xfrm>
            <a:off x="4943979" y="763575"/>
            <a:ext cx="1223637"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sp macro="" textlink="">
        <xdr:nvSpPr>
          <xdr:cNvPr id="23" name="Rectangle 22">
            <a:hlinkClick xmlns:r="http://schemas.openxmlformats.org/officeDocument/2006/relationships" r:id="rId5"/>
            <a:extLst>
              <a:ext uri="{FF2B5EF4-FFF2-40B4-BE49-F238E27FC236}">
                <a16:creationId xmlns:a16="http://schemas.microsoft.com/office/drawing/2014/main" id="{82D6459D-1437-0EA7-3E00-5259EDBE0195}"/>
              </a:ext>
            </a:extLst>
          </xdr:cNvPr>
          <xdr:cNvSpPr/>
        </xdr:nvSpPr>
        <xdr:spPr>
          <a:xfrm>
            <a:off x="1986088" y="1200071"/>
            <a:ext cx="1514629" cy="31483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sp macro="" textlink="">
        <xdr:nvSpPr>
          <xdr:cNvPr id="24" name="Rectangle 23">
            <a:hlinkClick xmlns:r="http://schemas.openxmlformats.org/officeDocument/2006/relationships" r:id="rId6"/>
            <a:extLst>
              <a:ext uri="{FF2B5EF4-FFF2-40B4-BE49-F238E27FC236}">
                <a16:creationId xmlns:a16="http://schemas.microsoft.com/office/drawing/2014/main" id="{B58E8008-DA16-81B8-BDA5-14E8F462375D}"/>
              </a:ext>
            </a:extLst>
          </xdr:cNvPr>
          <xdr:cNvSpPr/>
        </xdr:nvSpPr>
        <xdr:spPr>
          <a:xfrm>
            <a:off x="3628179" y="1200071"/>
            <a:ext cx="1819523" cy="305294"/>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Report</a:t>
            </a:r>
          </a:p>
        </xdr:txBody>
      </xdr:sp>
      <xdr:sp macro="" textlink="">
        <xdr:nvSpPr>
          <xdr:cNvPr id="25" name="Rectangle 24">
            <a:hlinkClick xmlns:r="http://schemas.openxmlformats.org/officeDocument/2006/relationships" r:id="rId7"/>
            <a:extLst>
              <a:ext uri="{FF2B5EF4-FFF2-40B4-BE49-F238E27FC236}">
                <a16:creationId xmlns:a16="http://schemas.microsoft.com/office/drawing/2014/main" id="{19079CEE-125C-E63D-181E-320EBB01EE79}"/>
              </a:ext>
            </a:extLst>
          </xdr:cNvPr>
          <xdr:cNvSpPr/>
        </xdr:nvSpPr>
        <xdr:spPr>
          <a:xfrm>
            <a:off x="390255" y="782656"/>
            <a:ext cx="1003196" cy="28621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 Guide</a:t>
            </a:r>
          </a:p>
        </xdr:txBody>
      </xdr:sp>
      <xdr:sp macro="" textlink="">
        <xdr:nvSpPr>
          <xdr:cNvPr id="26" name="Rectangle 25">
            <a:hlinkClick xmlns:r="http://schemas.openxmlformats.org/officeDocument/2006/relationships" r:id="rId8"/>
            <a:extLst>
              <a:ext uri="{FF2B5EF4-FFF2-40B4-BE49-F238E27FC236}">
                <a16:creationId xmlns:a16="http://schemas.microsoft.com/office/drawing/2014/main" id="{DF02B139-0915-F813-E38E-982D87656831}"/>
              </a:ext>
            </a:extLst>
          </xdr:cNvPr>
          <xdr:cNvSpPr/>
        </xdr:nvSpPr>
        <xdr:spPr>
          <a:xfrm>
            <a:off x="3635892" y="773115"/>
            <a:ext cx="1219571" cy="29575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sp macro="" textlink="">
        <xdr:nvSpPr>
          <xdr:cNvPr id="27" name="Rectangle 26">
            <a:hlinkClick xmlns:r="http://schemas.openxmlformats.org/officeDocument/2006/relationships" r:id="rId9"/>
            <a:extLst>
              <a:ext uri="{FF2B5EF4-FFF2-40B4-BE49-F238E27FC236}">
                <a16:creationId xmlns:a16="http://schemas.microsoft.com/office/drawing/2014/main" id="{B79282EE-C02B-C74C-3FB9-F95576C321D4}"/>
              </a:ext>
            </a:extLst>
          </xdr:cNvPr>
          <xdr:cNvSpPr/>
        </xdr:nvSpPr>
        <xdr:spPr>
          <a:xfrm>
            <a:off x="754161" y="1211978"/>
            <a:ext cx="1150724" cy="30529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grpSp>
    <xdr:clientData/>
  </xdr:twoCellAnchor>
  <xdr:twoCellAnchor>
    <xdr:from>
      <xdr:col>1</xdr:col>
      <xdr:colOff>47625</xdr:colOff>
      <xdr:row>0</xdr:row>
      <xdr:rowOff>0</xdr:rowOff>
    </xdr:from>
    <xdr:to>
      <xdr:col>16</xdr:col>
      <xdr:colOff>371474</xdr:colOff>
      <xdr:row>0</xdr:row>
      <xdr:rowOff>800100</xdr:rowOff>
    </xdr:to>
    <xdr:sp macro="" textlink="">
      <xdr:nvSpPr>
        <xdr:cNvPr id="28" name="Rectangle 27">
          <a:extLst>
            <a:ext uri="{FF2B5EF4-FFF2-40B4-BE49-F238E27FC236}">
              <a16:creationId xmlns:a16="http://schemas.microsoft.com/office/drawing/2014/main" id="{693D25B9-9D25-4D28-ACED-D11E30A35196}"/>
            </a:ext>
          </a:extLst>
        </xdr:cNvPr>
        <xdr:cNvSpPr/>
      </xdr:nvSpPr>
      <xdr:spPr>
        <a:xfrm>
          <a:off x="400050" y="0"/>
          <a:ext cx="5895974" cy="800100"/>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kern="1200">
              <a:solidFill>
                <a:schemeClr val="bg1"/>
              </a:solidFill>
              <a:latin typeface="Aptos" panose="020B0004020202020204" pitchFamily="34" charset="0"/>
            </a:rPr>
            <a:t>Creditworthiness Assessment Tool</a:t>
          </a:r>
          <a:endParaRPr lang="en-IN" sz="1600" b="1" kern="1200">
            <a:solidFill>
              <a:schemeClr val="bg1"/>
            </a:solidFill>
            <a:latin typeface="Aptos" panose="020B0004020202020204" pitchFamily="34" charset="0"/>
          </a:endParaRPr>
        </a:p>
        <a:p>
          <a:pPr algn="ctr"/>
          <a:r>
            <a:rPr lang="en-IN" sz="1600" b="1" kern="1200">
              <a:solidFill>
                <a:schemeClr val="bg1"/>
              </a:solidFill>
              <a:latin typeface="Aptos" panose="020B0004020202020204" pitchFamily="34" charset="0"/>
            </a:rPr>
            <a:t>An Approach for Indian Cities</a:t>
          </a:r>
        </a:p>
      </xdr:txBody>
    </xdr:sp>
    <xdr:clientData/>
  </xdr:twoCellAnchor>
  <xdr:twoCellAnchor>
    <xdr:from>
      <xdr:col>2</xdr:col>
      <xdr:colOff>485775</xdr:colOff>
      <xdr:row>7</xdr:row>
      <xdr:rowOff>89086</xdr:rowOff>
    </xdr:from>
    <xdr:to>
      <xdr:col>16</xdr:col>
      <xdr:colOff>145676</xdr:colOff>
      <xdr:row>20</xdr:row>
      <xdr:rowOff>11205</xdr:rowOff>
    </xdr:to>
    <xdr:sp macro="" textlink="">
      <xdr:nvSpPr>
        <xdr:cNvPr id="3" name="Text Box 7">
          <a:extLst>
            <a:ext uri="{FF2B5EF4-FFF2-40B4-BE49-F238E27FC236}">
              <a16:creationId xmlns:a16="http://schemas.microsoft.com/office/drawing/2014/main" id="{ED998C42-7558-46F3-AEF1-85C4B53A7B69}"/>
            </a:ext>
          </a:extLst>
        </xdr:cNvPr>
        <xdr:cNvSpPr txBox="1">
          <a:spLocks noChangeArrowheads="1"/>
        </xdr:cNvSpPr>
      </xdr:nvSpPr>
      <xdr:spPr bwMode="auto">
        <a:xfrm>
          <a:off x="1964951" y="3394821"/>
          <a:ext cx="4119843" cy="2499472"/>
        </a:xfrm>
        <a:prstGeom prst="rect">
          <a:avLst/>
        </a:prstGeom>
        <a:solidFill>
          <a:srgbClr val="33CCCC">
            <a:alpha val="49804"/>
          </a:srgbClr>
        </a:solidFill>
        <a:ln w="9525">
          <a:solidFill>
            <a:srgbClr val="000000"/>
          </a:solidFill>
          <a:miter lim="800000"/>
          <a:headEnd/>
          <a:tailEnd/>
        </a:ln>
      </xdr:spPr>
      <xdr:txBody>
        <a:bodyPr vertOverflow="clip" wrap="square" lIns="182880" tIns="0" rIns="182880" bIns="0" anchor="ctr" upright="1"/>
        <a:lstStyle/>
        <a:p>
          <a:pPr algn="ctr" rtl="0">
            <a:defRPr sz="1000"/>
          </a:pPr>
          <a:r>
            <a:rPr lang="en-IN" sz="1000" b="0" i="0" u="none" strike="noStrike" baseline="0">
              <a:solidFill>
                <a:srgbClr val="000000"/>
              </a:solidFill>
              <a:latin typeface="Aptos" panose="020B0004020202020204" pitchFamily="34" charset="0"/>
              <a:cs typeface="Calibri"/>
            </a:rPr>
            <a:t>In this sheet, the user has to enter two types of datasets: financial and operational data points for each indicator. </a:t>
          </a:r>
        </a:p>
        <a:p>
          <a:pPr algn="ctr" rtl="0">
            <a:defRPr sz="1000"/>
          </a:pPr>
          <a:r>
            <a:rPr lang="en-IN" sz="1000" b="0" i="0" u="none" strike="noStrike" baseline="0">
              <a:solidFill>
                <a:srgbClr val="000000"/>
              </a:solidFill>
              <a:latin typeface="Aptos" panose="020B0004020202020204" pitchFamily="34" charset="0"/>
              <a:cs typeface="Calibri"/>
            </a:rPr>
            <a:t>In this sheet, first enter the city name for which creditworthiness assessment is to be done. The user can also enter latest </a:t>
          </a:r>
          <a:r>
            <a:rPr lang="en-IN" sz="800" b="0" i="0" u="none" strike="noStrike" baseline="0">
              <a:solidFill>
                <a:srgbClr val="000000"/>
              </a:solidFill>
              <a:latin typeface="Aptos" panose="020B0004020202020204" pitchFamily="34" charset="0"/>
              <a:cs typeface="Calibri"/>
            </a:rPr>
            <a:t>four</a:t>
          </a:r>
          <a:r>
            <a:rPr lang="en-IN" sz="1000" b="0" i="0" u="none" strike="noStrike" baseline="0">
              <a:solidFill>
                <a:srgbClr val="000000"/>
              </a:solidFill>
              <a:latin typeface="Aptos" panose="020B0004020202020204" pitchFamily="34" charset="0"/>
              <a:cs typeface="Calibri"/>
            </a:rPr>
            <a:t> consecutive financial years for assessment. </a:t>
          </a:r>
        </a:p>
        <a:p>
          <a:pPr algn="ctr" rtl="0">
            <a:defRPr sz="1000"/>
          </a:pPr>
          <a:r>
            <a:rPr lang="en-IN" sz="1000" b="0" i="0" u="none" strike="noStrike" baseline="0">
              <a:solidFill>
                <a:srgbClr val="000000"/>
              </a:solidFill>
              <a:latin typeface="Aptos" panose="020B0004020202020204" pitchFamily="34" charset="0"/>
              <a:cs typeface="Calibri"/>
            </a:rPr>
            <a:t>Eg: FY 2019-20, FY 2020-21, FY 2021-22, FY 2022-23  etc. </a:t>
          </a:r>
        </a:p>
        <a:p>
          <a:pPr algn="ctr" rtl="0">
            <a:defRPr sz="1000"/>
          </a:pPr>
          <a:r>
            <a:rPr lang="en-IN" sz="1000" b="0" i="0" u="none" strike="noStrike" baseline="0">
              <a:solidFill>
                <a:srgbClr val="000000"/>
              </a:solidFill>
              <a:latin typeface="Aptos" panose="020B0004020202020204" pitchFamily="34" charset="0"/>
              <a:cs typeface="Calibri"/>
            </a:rPr>
            <a:t>Data must be entered in </a:t>
          </a:r>
          <a:r>
            <a:rPr lang="en-IN" sz="1000" b="1" i="0" u="none" strike="noStrike" baseline="0">
              <a:solidFill>
                <a:schemeClr val="tx2"/>
              </a:solidFill>
              <a:latin typeface="Aptos" panose="020B0004020202020204" pitchFamily="34" charset="0"/>
              <a:cs typeface="Calibri"/>
            </a:rPr>
            <a:t>grey coloured cells </a:t>
          </a:r>
          <a:r>
            <a:rPr lang="en-IN" sz="1000" b="0" i="0" u="none" strike="noStrike" baseline="0">
              <a:solidFill>
                <a:srgbClr val="000000"/>
              </a:solidFill>
              <a:latin typeface="Aptos" panose="020B0004020202020204" pitchFamily="34" charset="0"/>
              <a:cs typeface="Calibri"/>
            </a:rPr>
            <a:t>in the Data Sheet. Please DO NOT enter any values in </a:t>
          </a:r>
          <a:r>
            <a:rPr lang="en-IN" sz="1000" b="1" i="0" u="none" strike="noStrike" baseline="0">
              <a:solidFill>
                <a:schemeClr val="accent4">
                  <a:lumMod val="75000"/>
                </a:schemeClr>
              </a:solidFill>
              <a:latin typeface="Aptos" panose="020B0004020202020204" pitchFamily="34" charset="0"/>
              <a:cs typeface="Calibri"/>
            </a:rPr>
            <a:t>blue  coloured cells </a:t>
          </a:r>
          <a:r>
            <a:rPr lang="en-IN" sz="1000" b="0" i="0" u="none" strike="noStrike" baseline="0">
              <a:solidFill>
                <a:srgbClr val="000000"/>
              </a:solidFill>
              <a:latin typeface="Aptos" panose="020B0004020202020204" pitchFamily="34" charset="0"/>
              <a:cs typeface="Calibri"/>
            </a:rPr>
            <a:t>in data sheet as they are autocalculated. </a:t>
          </a:r>
        </a:p>
        <a:p>
          <a:pPr algn="ctr" rtl="0">
            <a:defRPr sz="1000"/>
          </a:pPr>
          <a:r>
            <a:rPr lang="en-IN" sz="1000" b="0" i="0" u="none" strike="noStrike" baseline="0">
              <a:solidFill>
                <a:srgbClr val="000000"/>
              </a:solidFill>
              <a:latin typeface="Aptos" panose="020B0004020202020204" pitchFamily="34" charset="0"/>
              <a:cs typeface="Calibri"/>
            </a:rPr>
            <a:t>Incase data is not available for an indicator, add </a:t>
          </a:r>
          <a:r>
            <a:rPr lang="en-IN" sz="1000" b="1" i="0" u="none" strike="noStrike" baseline="0">
              <a:solidFill>
                <a:srgbClr val="000000"/>
              </a:solidFill>
              <a:latin typeface="Aptos" panose="020B0004020202020204" pitchFamily="34" charset="0"/>
              <a:cs typeface="Calibri"/>
            </a:rPr>
            <a:t>ND</a:t>
          </a:r>
          <a:r>
            <a:rPr lang="en-IN" sz="1000" b="0" i="0" u="none" strike="noStrike" baseline="0">
              <a:solidFill>
                <a:srgbClr val="000000"/>
              </a:solidFill>
              <a:latin typeface="Aptos" panose="020B0004020202020204" pitchFamily="34" charset="0"/>
              <a:cs typeface="Calibri"/>
            </a:rPr>
            <a:t> which means </a:t>
          </a:r>
          <a:r>
            <a:rPr lang="en-IN" sz="1000" b="1" i="0" u="none" strike="noStrike" baseline="0">
              <a:solidFill>
                <a:srgbClr val="000000"/>
              </a:solidFill>
              <a:latin typeface="Aptos" panose="020B0004020202020204" pitchFamily="34" charset="0"/>
              <a:cs typeface="Calibri"/>
            </a:rPr>
            <a:t>No Data.</a:t>
          </a:r>
        </a:p>
        <a:p>
          <a:pPr algn="ctr" rtl="0">
            <a:defRPr sz="1000"/>
          </a:pPr>
          <a:r>
            <a:rPr lang="en-IN" sz="1000" b="1" i="0" u="none" strike="noStrike" baseline="0">
              <a:solidFill>
                <a:srgbClr val="000000"/>
              </a:solidFill>
              <a:latin typeface="Aptos" panose="020B0004020202020204" pitchFamily="34" charset="0"/>
              <a:cs typeface="Calibri"/>
            </a:rPr>
            <a:t>Operational Data </a:t>
          </a:r>
          <a:r>
            <a:rPr lang="en-IN" sz="1000" b="0" i="0" u="none" strike="noStrike" baseline="0">
              <a:solidFill>
                <a:srgbClr val="000000"/>
              </a:solidFill>
              <a:latin typeface="Aptos" panose="020B0004020202020204" pitchFamily="34" charset="0"/>
              <a:cs typeface="Calibri"/>
            </a:rPr>
            <a:t>has to be entered from Performance Assessment System. </a:t>
          </a:r>
          <a:r>
            <a:rPr lang="en-IN" sz="1000" b="1" i="0" u="none" strike="noStrike" baseline="0">
              <a:solidFill>
                <a:srgbClr val="000000"/>
              </a:solidFill>
              <a:latin typeface="Aptos" panose="020B0004020202020204" pitchFamily="34" charset="0"/>
              <a:cs typeface="Calibri"/>
            </a:rPr>
            <a:t>Financial Data </a:t>
          </a:r>
          <a:r>
            <a:rPr lang="en-IN" sz="1000" b="0" i="0" u="none" strike="noStrike" baseline="0">
              <a:solidFill>
                <a:srgbClr val="000000"/>
              </a:solidFill>
              <a:latin typeface="Aptos" panose="020B0004020202020204" pitchFamily="34" charset="0"/>
              <a:cs typeface="Calibri"/>
            </a:rPr>
            <a:t>has to be entered from City Budgets, City Balance Sheets, Annual Audited Financial Statements, Income and Expenditure Statements etc. </a:t>
          </a:r>
        </a:p>
      </xdr:txBody>
    </xdr:sp>
    <xdr:clientData/>
  </xdr:twoCellAnchor>
  <xdr:twoCellAnchor>
    <xdr:from>
      <xdr:col>1</xdr:col>
      <xdr:colOff>126066</xdr:colOff>
      <xdr:row>39</xdr:row>
      <xdr:rowOff>22411</xdr:rowOff>
    </xdr:from>
    <xdr:to>
      <xdr:col>2</xdr:col>
      <xdr:colOff>411815</xdr:colOff>
      <xdr:row>46</xdr:row>
      <xdr:rowOff>145047</xdr:rowOff>
    </xdr:to>
    <xdr:sp macro="" textlink="">
      <xdr:nvSpPr>
        <xdr:cNvPr id="15" name="Text Box 7">
          <a:extLst>
            <a:ext uri="{FF2B5EF4-FFF2-40B4-BE49-F238E27FC236}">
              <a16:creationId xmlns:a16="http://schemas.microsoft.com/office/drawing/2014/main" id="{83FDCECF-0339-4A6B-953F-6DBEB0439C49}"/>
            </a:ext>
          </a:extLst>
        </xdr:cNvPr>
        <xdr:cNvSpPr txBox="1">
          <a:spLocks noChangeArrowheads="1"/>
        </xdr:cNvSpPr>
      </xdr:nvSpPr>
      <xdr:spPr bwMode="auto">
        <a:xfrm>
          <a:off x="473448" y="9681882"/>
          <a:ext cx="1417543" cy="1456136"/>
        </a:xfrm>
        <a:prstGeom prst="rect">
          <a:avLst/>
        </a:prstGeom>
        <a:solidFill>
          <a:schemeClr val="bg1">
            <a:alpha val="49804"/>
          </a:schemeClr>
        </a:solidFill>
        <a:ln w="9525">
          <a:solidFill>
            <a:srgbClr val="000000"/>
          </a:solidFill>
          <a:miter lim="800000"/>
          <a:headEnd/>
          <a:tailEnd/>
        </a:ln>
      </xdr:spPr>
      <xdr:txBody>
        <a:bodyPr vertOverflow="clip" wrap="square" lIns="27432" tIns="27432" rIns="0" bIns="0" anchor="ctr" upright="1"/>
        <a:lstStyle/>
        <a:p>
          <a:pPr algn="ctr" rtl="0">
            <a:defRPr sz="1000"/>
          </a:pPr>
          <a:r>
            <a:rPr lang="en-IN" sz="1200" b="1" i="0" u="none" strike="noStrike" baseline="0">
              <a:solidFill>
                <a:srgbClr val="000000"/>
              </a:solidFill>
              <a:latin typeface="Aptos" panose="020B0004020202020204" pitchFamily="34" charset="0"/>
              <a:cs typeface="Calibri"/>
            </a:rPr>
            <a:t>Operational Ratios</a:t>
          </a:r>
          <a:endParaRPr lang="en-IN" sz="1200" b="0" i="0" u="none" strike="noStrike" baseline="0">
            <a:solidFill>
              <a:srgbClr val="000000"/>
            </a:solidFill>
            <a:latin typeface="Aptos" panose="020B0004020202020204" pitchFamily="34" charset="0"/>
            <a:cs typeface="Calibri"/>
          </a:endParaRPr>
        </a:p>
      </xdr:txBody>
    </xdr:sp>
    <xdr:clientData/>
  </xdr:twoCellAnchor>
  <xdr:twoCellAnchor>
    <xdr:from>
      <xdr:col>1</xdr:col>
      <xdr:colOff>108697</xdr:colOff>
      <xdr:row>52</xdr:row>
      <xdr:rowOff>120462</xdr:rowOff>
    </xdr:from>
    <xdr:to>
      <xdr:col>2</xdr:col>
      <xdr:colOff>394446</xdr:colOff>
      <xdr:row>58</xdr:row>
      <xdr:rowOff>0</xdr:rowOff>
    </xdr:to>
    <xdr:sp macro="" textlink="">
      <xdr:nvSpPr>
        <xdr:cNvPr id="31" name="Text Box 7">
          <a:extLst>
            <a:ext uri="{FF2B5EF4-FFF2-40B4-BE49-F238E27FC236}">
              <a16:creationId xmlns:a16="http://schemas.microsoft.com/office/drawing/2014/main" id="{33C1BCB9-2781-4129-9528-382F66AA5D9C}"/>
            </a:ext>
          </a:extLst>
        </xdr:cNvPr>
        <xdr:cNvSpPr txBox="1">
          <a:spLocks noChangeArrowheads="1"/>
        </xdr:cNvSpPr>
      </xdr:nvSpPr>
      <xdr:spPr bwMode="auto">
        <a:xfrm>
          <a:off x="456079" y="12256433"/>
          <a:ext cx="1417543" cy="1022538"/>
        </a:xfrm>
        <a:prstGeom prst="rect">
          <a:avLst/>
        </a:prstGeom>
        <a:solidFill>
          <a:schemeClr val="bg1">
            <a:alpha val="49804"/>
          </a:schemeClr>
        </a:solidFill>
        <a:ln w="9525">
          <a:solidFill>
            <a:srgbClr val="000000"/>
          </a:solidFill>
          <a:miter lim="800000"/>
          <a:headEnd/>
          <a:tailEnd/>
        </a:ln>
      </xdr:spPr>
      <xdr:txBody>
        <a:bodyPr vertOverflow="clip" wrap="square" lIns="27432" tIns="27432" rIns="0" bIns="0" anchor="ctr" upright="1"/>
        <a:lstStyle/>
        <a:p>
          <a:pPr algn="ctr" rtl="0">
            <a:defRPr sz="1000"/>
          </a:pPr>
          <a:r>
            <a:rPr lang="en-IN" sz="1200" b="1" i="0" u="none" strike="noStrike" baseline="0">
              <a:solidFill>
                <a:srgbClr val="000000"/>
              </a:solidFill>
              <a:latin typeface="Aptos" panose="020B0004020202020204" pitchFamily="34" charset="0"/>
              <a:cs typeface="Calibri"/>
            </a:rPr>
            <a:t>Final Assessment and Grading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752475</xdr:rowOff>
    </xdr:from>
    <xdr:to>
      <xdr:col>8</xdr:col>
      <xdr:colOff>9525</xdr:colOff>
      <xdr:row>4</xdr:row>
      <xdr:rowOff>247650</xdr:rowOff>
    </xdr:to>
    <xdr:sp macro="" textlink="">
      <xdr:nvSpPr>
        <xdr:cNvPr id="19" name="Rectangle 18">
          <a:extLst>
            <a:ext uri="{FF2B5EF4-FFF2-40B4-BE49-F238E27FC236}">
              <a16:creationId xmlns:a16="http://schemas.microsoft.com/office/drawing/2014/main" id="{DFC69EA4-7685-444B-E99B-1D7D30D98953}"/>
            </a:ext>
          </a:extLst>
        </xdr:cNvPr>
        <xdr:cNvSpPr/>
      </xdr:nvSpPr>
      <xdr:spPr>
        <a:xfrm>
          <a:off x="228600" y="752475"/>
          <a:ext cx="6172200" cy="2324100"/>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667438</xdr:colOff>
      <xdr:row>2</xdr:row>
      <xdr:rowOff>531551</xdr:rowOff>
    </xdr:from>
    <xdr:to>
      <xdr:col>2</xdr:col>
      <xdr:colOff>1549302</xdr:colOff>
      <xdr:row>2</xdr:row>
      <xdr:rowOff>855493</xdr:rowOff>
    </xdr:to>
    <xdr:sp macro="" textlink="">
      <xdr:nvSpPr>
        <xdr:cNvPr id="21" name="Rectangle 20">
          <a:hlinkClick xmlns:r="http://schemas.openxmlformats.org/officeDocument/2006/relationships" r:id="rId1"/>
          <a:extLst>
            <a:ext uri="{FF2B5EF4-FFF2-40B4-BE49-F238E27FC236}">
              <a16:creationId xmlns:a16="http://schemas.microsoft.com/office/drawing/2014/main" id="{DC454FD4-6CB9-EBDA-9090-4B4B70BFC07D}"/>
            </a:ext>
          </a:extLst>
        </xdr:cNvPr>
        <xdr:cNvSpPr/>
      </xdr:nvSpPr>
      <xdr:spPr>
        <a:xfrm>
          <a:off x="1486588" y="2055551"/>
          <a:ext cx="881864" cy="323942"/>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clientData/>
  </xdr:twoCellAnchor>
  <xdr:twoCellAnchor>
    <xdr:from>
      <xdr:col>2</xdr:col>
      <xdr:colOff>1629471</xdr:colOff>
      <xdr:row>2</xdr:row>
      <xdr:rowOff>531552</xdr:rowOff>
    </xdr:from>
    <xdr:to>
      <xdr:col>4</xdr:col>
      <xdr:colOff>468820</xdr:colOff>
      <xdr:row>2</xdr:row>
      <xdr:rowOff>845044</xdr:rowOff>
    </xdr:to>
    <xdr:sp macro="" textlink="">
      <xdr:nvSpPr>
        <xdr:cNvPr id="22" name="Rectangle 21">
          <a:hlinkClick xmlns:r="http://schemas.openxmlformats.org/officeDocument/2006/relationships" r:id="rId2"/>
          <a:extLst>
            <a:ext uri="{FF2B5EF4-FFF2-40B4-BE49-F238E27FC236}">
              <a16:creationId xmlns:a16="http://schemas.microsoft.com/office/drawing/2014/main" id="{FD988597-1778-55FF-1729-0C1C801BCFFA}"/>
            </a:ext>
          </a:extLst>
        </xdr:cNvPr>
        <xdr:cNvSpPr/>
      </xdr:nvSpPr>
      <xdr:spPr>
        <a:xfrm>
          <a:off x="2448621" y="2055552"/>
          <a:ext cx="1182499" cy="313492"/>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clientData/>
  </xdr:twoCellAnchor>
  <xdr:twoCellAnchor>
    <xdr:from>
      <xdr:col>6</xdr:col>
      <xdr:colOff>234476</xdr:colOff>
      <xdr:row>2</xdr:row>
      <xdr:rowOff>521100</xdr:rowOff>
    </xdr:from>
    <xdr:to>
      <xdr:col>7</xdr:col>
      <xdr:colOff>538192</xdr:colOff>
      <xdr:row>2</xdr:row>
      <xdr:rowOff>845042</xdr:rowOff>
    </xdr:to>
    <xdr:sp macro="" textlink="">
      <xdr:nvSpPr>
        <xdr:cNvPr id="23" name="Rectangle 22">
          <a:hlinkClick xmlns:r="http://schemas.openxmlformats.org/officeDocument/2006/relationships" r:id="rId3"/>
          <a:extLst>
            <a:ext uri="{FF2B5EF4-FFF2-40B4-BE49-F238E27FC236}">
              <a16:creationId xmlns:a16="http://schemas.microsoft.com/office/drawing/2014/main" id="{3E80E171-F5A2-4516-99AF-48FE6FEED1DB}"/>
            </a:ext>
          </a:extLst>
        </xdr:cNvPr>
        <xdr:cNvSpPr/>
      </xdr:nvSpPr>
      <xdr:spPr>
        <a:xfrm>
          <a:off x="5054126" y="2045100"/>
          <a:ext cx="1132391" cy="323942"/>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clientData/>
  </xdr:twoCellAnchor>
  <xdr:twoCellAnchor>
    <xdr:from>
      <xdr:col>2</xdr:col>
      <xdr:colOff>1221171</xdr:colOff>
      <xdr:row>2</xdr:row>
      <xdr:rowOff>999199</xdr:rowOff>
    </xdr:from>
    <xdr:to>
      <xdr:col>4</xdr:col>
      <xdr:colOff>421281</xdr:colOff>
      <xdr:row>4</xdr:row>
      <xdr:rowOff>39116</xdr:rowOff>
    </xdr:to>
    <xdr:sp macro="" textlink="">
      <xdr:nvSpPr>
        <xdr:cNvPr id="24" name="Rectangle 23">
          <a:hlinkClick xmlns:r="http://schemas.openxmlformats.org/officeDocument/2006/relationships" r:id="rId4"/>
          <a:extLst>
            <a:ext uri="{FF2B5EF4-FFF2-40B4-BE49-F238E27FC236}">
              <a16:creationId xmlns:a16="http://schemas.microsoft.com/office/drawing/2014/main" id="{431CC8CB-B51A-F3DD-6AA1-C244D016C6D8}"/>
            </a:ext>
          </a:extLst>
        </xdr:cNvPr>
        <xdr:cNvSpPr/>
      </xdr:nvSpPr>
      <xdr:spPr>
        <a:xfrm>
          <a:off x="2040321" y="2523199"/>
          <a:ext cx="1543260" cy="344842"/>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clientData/>
  </xdr:twoCellAnchor>
  <xdr:twoCellAnchor>
    <xdr:from>
      <xdr:col>4</xdr:col>
      <xdr:colOff>551152</xdr:colOff>
      <xdr:row>2</xdr:row>
      <xdr:rowOff>999199</xdr:rowOff>
    </xdr:from>
    <xdr:to>
      <xdr:col>6</xdr:col>
      <xdr:colOff>747719</xdr:colOff>
      <xdr:row>4</xdr:row>
      <xdr:rowOff>28665</xdr:rowOff>
    </xdr:to>
    <xdr:sp macro="" textlink="">
      <xdr:nvSpPr>
        <xdr:cNvPr id="25" name="Rectangle 24">
          <a:hlinkClick xmlns:r="http://schemas.openxmlformats.org/officeDocument/2006/relationships" r:id="rId5"/>
          <a:extLst>
            <a:ext uri="{FF2B5EF4-FFF2-40B4-BE49-F238E27FC236}">
              <a16:creationId xmlns:a16="http://schemas.microsoft.com/office/drawing/2014/main" id="{12AE493B-0C69-74C6-7585-4A1B492A88A6}"/>
            </a:ext>
          </a:extLst>
        </xdr:cNvPr>
        <xdr:cNvSpPr/>
      </xdr:nvSpPr>
      <xdr:spPr>
        <a:xfrm>
          <a:off x="3713452" y="2523199"/>
          <a:ext cx="1853917" cy="334391"/>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Report</a:t>
          </a:r>
        </a:p>
      </xdr:txBody>
    </xdr:sp>
    <xdr:clientData/>
  </xdr:twoCellAnchor>
  <xdr:twoCellAnchor>
    <xdr:from>
      <xdr:col>1</xdr:col>
      <xdr:colOff>185722</xdr:colOff>
      <xdr:row>2</xdr:row>
      <xdr:rowOff>542000</xdr:rowOff>
    </xdr:from>
    <xdr:to>
      <xdr:col>2</xdr:col>
      <xdr:colOff>617331</xdr:colOff>
      <xdr:row>2</xdr:row>
      <xdr:rowOff>855493</xdr:rowOff>
    </xdr:to>
    <xdr:sp macro="" textlink="">
      <xdr:nvSpPr>
        <xdr:cNvPr id="26" name="Rectangle 25">
          <a:hlinkClick xmlns:r="http://schemas.openxmlformats.org/officeDocument/2006/relationships" r:id="rId6"/>
          <a:extLst>
            <a:ext uri="{FF2B5EF4-FFF2-40B4-BE49-F238E27FC236}">
              <a16:creationId xmlns:a16="http://schemas.microsoft.com/office/drawing/2014/main" id="{FABC2AD6-2A60-D2F1-DAFC-54A35A9D9AB7}"/>
            </a:ext>
          </a:extLst>
        </xdr:cNvPr>
        <xdr:cNvSpPr/>
      </xdr:nvSpPr>
      <xdr:spPr>
        <a:xfrm>
          <a:off x="414322" y="2066000"/>
          <a:ext cx="1022159" cy="31349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 Guide</a:t>
          </a:r>
        </a:p>
      </xdr:txBody>
    </xdr:sp>
    <xdr:clientData/>
  </xdr:twoCellAnchor>
  <xdr:twoCellAnchor>
    <xdr:from>
      <xdr:col>4</xdr:col>
      <xdr:colOff>559010</xdr:colOff>
      <xdr:row>2</xdr:row>
      <xdr:rowOff>531552</xdr:rowOff>
    </xdr:from>
    <xdr:to>
      <xdr:col>6</xdr:col>
      <xdr:colOff>144284</xdr:colOff>
      <xdr:row>2</xdr:row>
      <xdr:rowOff>855493</xdr:rowOff>
    </xdr:to>
    <xdr:sp macro="" textlink="">
      <xdr:nvSpPr>
        <xdr:cNvPr id="27" name="Rectangle 26">
          <a:hlinkClick xmlns:r="http://schemas.openxmlformats.org/officeDocument/2006/relationships" r:id="rId7"/>
          <a:extLst>
            <a:ext uri="{FF2B5EF4-FFF2-40B4-BE49-F238E27FC236}">
              <a16:creationId xmlns:a16="http://schemas.microsoft.com/office/drawing/2014/main" id="{91400696-0211-6317-1E0A-411EEAFFCD32}"/>
            </a:ext>
          </a:extLst>
        </xdr:cNvPr>
        <xdr:cNvSpPr/>
      </xdr:nvSpPr>
      <xdr:spPr>
        <a:xfrm>
          <a:off x="3721310" y="2055552"/>
          <a:ext cx="1242624" cy="323941"/>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clientData/>
  </xdr:twoCellAnchor>
  <xdr:twoCellAnchor>
    <xdr:from>
      <xdr:col>1</xdr:col>
      <xdr:colOff>556506</xdr:colOff>
      <xdr:row>2</xdr:row>
      <xdr:rowOff>1012242</xdr:rowOff>
    </xdr:from>
    <xdr:to>
      <xdr:col>2</xdr:col>
      <xdr:colOff>1138432</xdr:colOff>
      <xdr:row>4</xdr:row>
      <xdr:rowOff>41710</xdr:rowOff>
    </xdr:to>
    <xdr:sp macro="" textlink="">
      <xdr:nvSpPr>
        <xdr:cNvPr id="28" name="Rectangle 27">
          <a:hlinkClick xmlns:r="http://schemas.openxmlformats.org/officeDocument/2006/relationships" r:id="rId8"/>
          <a:extLst>
            <a:ext uri="{FF2B5EF4-FFF2-40B4-BE49-F238E27FC236}">
              <a16:creationId xmlns:a16="http://schemas.microsoft.com/office/drawing/2014/main" id="{B4B25AC4-D1C4-3555-C349-74AFEFD85636}"/>
            </a:ext>
          </a:extLst>
        </xdr:cNvPr>
        <xdr:cNvSpPr/>
      </xdr:nvSpPr>
      <xdr:spPr>
        <a:xfrm>
          <a:off x="785106" y="2536242"/>
          <a:ext cx="1172476" cy="33439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clientData/>
  </xdr:twoCellAnchor>
  <xdr:twoCellAnchor>
    <xdr:from>
      <xdr:col>0</xdr:col>
      <xdr:colOff>226218</xdr:colOff>
      <xdr:row>4</xdr:row>
      <xdr:rowOff>400049</xdr:rowOff>
    </xdr:from>
    <xdr:to>
      <xdr:col>8</xdr:col>
      <xdr:colOff>9525</xdr:colOff>
      <xdr:row>5</xdr:row>
      <xdr:rowOff>314324</xdr:rowOff>
    </xdr:to>
    <xdr:sp macro="" textlink="">
      <xdr:nvSpPr>
        <xdr:cNvPr id="30" name="Rectangle 29">
          <a:extLst>
            <a:ext uri="{FF2B5EF4-FFF2-40B4-BE49-F238E27FC236}">
              <a16:creationId xmlns:a16="http://schemas.microsoft.com/office/drawing/2014/main" id="{1AA88146-5133-4F20-B8C8-10EC0C0A7914}"/>
            </a:ext>
          </a:extLst>
        </xdr:cNvPr>
        <xdr:cNvSpPr/>
      </xdr:nvSpPr>
      <xdr:spPr>
        <a:xfrm>
          <a:off x="226218" y="3228974"/>
          <a:ext cx="6174582" cy="333375"/>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kern="1200">
              <a:solidFill>
                <a:schemeClr val="bg1"/>
              </a:solidFill>
              <a:latin typeface="Aptos" panose="020B0004020202020204" pitchFamily="34" charset="0"/>
            </a:rPr>
            <a:t>Data</a:t>
          </a:r>
          <a:r>
            <a:rPr lang="en-IN" sz="1400" b="1" kern="1200" baseline="0">
              <a:solidFill>
                <a:schemeClr val="bg1"/>
              </a:solidFill>
              <a:latin typeface="Aptos" panose="020B0004020202020204" pitchFamily="34" charset="0"/>
            </a:rPr>
            <a:t> Input </a:t>
          </a:r>
          <a:endParaRPr lang="en-IN" sz="1400" b="1" kern="1200">
            <a:solidFill>
              <a:schemeClr val="bg1"/>
            </a:solidFill>
            <a:latin typeface="Aptos" panose="020B0004020202020204" pitchFamily="34" charset="0"/>
          </a:endParaRPr>
        </a:p>
      </xdr:txBody>
    </xdr:sp>
    <xdr:clientData/>
  </xdr:twoCellAnchor>
  <xdr:twoCellAnchor>
    <xdr:from>
      <xdr:col>1</xdr:col>
      <xdr:colOff>0</xdr:colOff>
      <xdr:row>0</xdr:row>
      <xdr:rowOff>0</xdr:rowOff>
    </xdr:from>
    <xdr:to>
      <xdr:col>8</xdr:col>
      <xdr:colOff>11907</xdr:colOff>
      <xdr:row>1</xdr:row>
      <xdr:rowOff>0</xdr:rowOff>
    </xdr:to>
    <xdr:sp macro="" textlink="">
      <xdr:nvSpPr>
        <xdr:cNvPr id="31" name="Rectangle 30">
          <a:extLst>
            <a:ext uri="{FF2B5EF4-FFF2-40B4-BE49-F238E27FC236}">
              <a16:creationId xmlns:a16="http://schemas.microsoft.com/office/drawing/2014/main" id="{84105812-F7C4-424E-8169-2B15D68D1C9D}"/>
            </a:ext>
          </a:extLst>
        </xdr:cNvPr>
        <xdr:cNvSpPr/>
      </xdr:nvSpPr>
      <xdr:spPr>
        <a:xfrm>
          <a:off x="228600" y="0"/>
          <a:ext cx="6126957" cy="800100"/>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kern="1200">
              <a:solidFill>
                <a:schemeClr val="bg1"/>
              </a:solidFill>
              <a:latin typeface="Aptos" panose="020B0004020202020204" pitchFamily="34" charset="0"/>
            </a:rPr>
            <a:t>Creditworthiness Assessment Tool</a:t>
          </a:r>
          <a:endParaRPr lang="en-IN" sz="1600" b="1" kern="1200">
            <a:solidFill>
              <a:schemeClr val="bg1"/>
            </a:solidFill>
            <a:latin typeface="Aptos" panose="020B0004020202020204" pitchFamily="34" charset="0"/>
          </a:endParaRPr>
        </a:p>
        <a:p>
          <a:pPr algn="ctr"/>
          <a:r>
            <a:rPr lang="en-IN" sz="1600" b="1" kern="1200">
              <a:solidFill>
                <a:schemeClr val="bg1"/>
              </a:solidFill>
              <a:latin typeface="Aptos" panose="020B0004020202020204" pitchFamily="34" charset="0"/>
            </a:rPr>
            <a:t>An Approach for Indian Cities</a:t>
          </a:r>
        </a:p>
      </xdr:txBody>
    </xdr:sp>
    <xdr:clientData/>
  </xdr:twoCellAnchor>
  <xdr:twoCellAnchor>
    <xdr:from>
      <xdr:col>2</xdr:col>
      <xdr:colOff>962025</xdr:colOff>
      <xdr:row>1</xdr:row>
      <xdr:rowOff>214312</xdr:rowOff>
    </xdr:from>
    <xdr:to>
      <xdr:col>5</xdr:col>
      <xdr:colOff>565100</xdr:colOff>
      <xdr:row>2</xdr:row>
      <xdr:rowOff>166687</xdr:rowOff>
    </xdr:to>
    <xdr:pic>
      <xdr:nvPicPr>
        <xdr:cNvPr id="2" name="Picture 1" descr="A close-up of a black background&#10;&#10;Description automatically generated">
          <a:extLst>
            <a:ext uri="{FF2B5EF4-FFF2-40B4-BE49-F238E27FC236}">
              <a16:creationId xmlns:a16="http://schemas.microsoft.com/office/drawing/2014/main" id="{BE535919-B5D9-44FB-9820-DB41B8AC5A6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bwMode="auto">
        <a:xfrm>
          <a:off x="1783556" y="1202531"/>
          <a:ext cx="2782044" cy="488156"/>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xdr:colOff>
      <xdr:row>1</xdr:row>
      <xdr:rowOff>369094</xdr:rowOff>
    </xdr:from>
    <xdr:to>
      <xdr:col>7</xdr:col>
      <xdr:colOff>9526</xdr:colOff>
      <xdr:row>4</xdr:row>
      <xdr:rowOff>104775</xdr:rowOff>
    </xdr:to>
    <xdr:grpSp>
      <xdr:nvGrpSpPr>
        <xdr:cNvPr id="51" name="Group 50">
          <a:extLst>
            <a:ext uri="{FF2B5EF4-FFF2-40B4-BE49-F238E27FC236}">
              <a16:creationId xmlns:a16="http://schemas.microsoft.com/office/drawing/2014/main" id="{5FEE81C1-B021-4626-9FF5-9A19A462BBA4}"/>
            </a:ext>
          </a:extLst>
        </xdr:cNvPr>
        <xdr:cNvGrpSpPr/>
      </xdr:nvGrpSpPr>
      <xdr:grpSpPr>
        <a:xfrm>
          <a:off x="328613" y="762000"/>
          <a:ext cx="6003132" cy="1878806"/>
          <a:chOff x="325447" y="9525"/>
          <a:chExt cx="5944431" cy="1954845"/>
        </a:xfrm>
      </xdr:grpSpPr>
      <xdr:sp macro="" textlink="">
        <xdr:nvSpPr>
          <xdr:cNvPr id="52" name="Rectangle 51">
            <a:extLst>
              <a:ext uri="{FF2B5EF4-FFF2-40B4-BE49-F238E27FC236}">
                <a16:creationId xmlns:a16="http://schemas.microsoft.com/office/drawing/2014/main" id="{C6FA1BA3-4837-4BF4-3507-690306F69C89}"/>
              </a:ext>
            </a:extLst>
          </xdr:cNvPr>
          <xdr:cNvSpPr/>
        </xdr:nvSpPr>
        <xdr:spPr>
          <a:xfrm>
            <a:off x="325447" y="9525"/>
            <a:ext cx="5944431" cy="1954845"/>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54" name="Rectangle 53">
            <a:hlinkClick xmlns:r="http://schemas.openxmlformats.org/officeDocument/2006/relationships" r:id="rId1"/>
            <a:extLst>
              <a:ext uri="{FF2B5EF4-FFF2-40B4-BE49-F238E27FC236}">
                <a16:creationId xmlns:a16="http://schemas.microsoft.com/office/drawing/2014/main" id="{ED834865-3029-0DE5-297A-0854B14F494B}"/>
              </a:ext>
            </a:extLst>
          </xdr:cNvPr>
          <xdr:cNvSpPr/>
        </xdr:nvSpPr>
        <xdr:spPr>
          <a:xfrm>
            <a:off x="1498655" y="976152"/>
            <a:ext cx="86550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sp macro="" textlink="">
        <xdr:nvSpPr>
          <xdr:cNvPr id="55" name="Rectangle 54">
            <a:hlinkClick xmlns:r="http://schemas.openxmlformats.org/officeDocument/2006/relationships" r:id="rId2"/>
            <a:extLst>
              <a:ext uri="{FF2B5EF4-FFF2-40B4-BE49-F238E27FC236}">
                <a16:creationId xmlns:a16="http://schemas.microsoft.com/office/drawing/2014/main" id="{1514616B-B0B6-CBB3-ADF0-6431F4F2B676}"/>
              </a:ext>
            </a:extLst>
          </xdr:cNvPr>
          <xdr:cNvSpPr/>
        </xdr:nvSpPr>
        <xdr:spPr>
          <a:xfrm>
            <a:off x="2442841" y="976153"/>
            <a:ext cx="1160561" cy="28621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sp macro="" textlink="">
        <xdr:nvSpPr>
          <xdr:cNvPr id="56" name="Rectangle 55">
            <a:hlinkClick xmlns:r="http://schemas.openxmlformats.org/officeDocument/2006/relationships" r:id="rId3"/>
            <a:extLst>
              <a:ext uri="{FF2B5EF4-FFF2-40B4-BE49-F238E27FC236}">
                <a16:creationId xmlns:a16="http://schemas.microsoft.com/office/drawing/2014/main" id="{01B2A797-7268-8F4F-6733-97CA27234DA1}"/>
              </a:ext>
            </a:extLst>
          </xdr:cNvPr>
          <xdr:cNvSpPr/>
        </xdr:nvSpPr>
        <xdr:spPr>
          <a:xfrm>
            <a:off x="5000008" y="966611"/>
            <a:ext cx="111138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sp macro="" textlink="">
        <xdr:nvSpPr>
          <xdr:cNvPr id="57" name="Rectangle 56">
            <a:hlinkClick xmlns:r="http://schemas.openxmlformats.org/officeDocument/2006/relationships" r:id="rId4"/>
            <a:extLst>
              <a:ext uri="{FF2B5EF4-FFF2-40B4-BE49-F238E27FC236}">
                <a16:creationId xmlns:a16="http://schemas.microsoft.com/office/drawing/2014/main" id="{7B9AD6D5-08EE-6AAA-7D7E-7A4447A595AF}"/>
              </a:ext>
            </a:extLst>
          </xdr:cNvPr>
          <xdr:cNvSpPr/>
        </xdr:nvSpPr>
        <xdr:spPr>
          <a:xfrm>
            <a:off x="2042116" y="1403108"/>
            <a:ext cx="1514629" cy="31483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sp macro="" textlink="">
        <xdr:nvSpPr>
          <xdr:cNvPr id="58" name="Rectangle 57">
            <a:hlinkClick xmlns:r="http://schemas.openxmlformats.org/officeDocument/2006/relationships" r:id="rId5"/>
            <a:extLst>
              <a:ext uri="{FF2B5EF4-FFF2-40B4-BE49-F238E27FC236}">
                <a16:creationId xmlns:a16="http://schemas.microsoft.com/office/drawing/2014/main" id="{2AC1C5D4-838F-EAFE-FFE7-01329FD47413}"/>
              </a:ext>
            </a:extLst>
          </xdr:cNvPr>
          <xdr:cNvSpPr/>
        </xdr:nvSpPr>
        <xdr:spPr>
          <a:xfrm>
            <a:off x="3684207" y="1403108"/>
            <a:ext cx="1819523" cy="305294"/>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Report</a:t>
            </a:r>
          </a:p>
        </xdr:txBody>
      </xdr:sp>
      <xdr:sp macro="" textlink="">
        <xdr:nvSpPr>
          <xdr:cNvPr id="59" name="Rectangle 58">
            <a:hlinkClick xmlns:r="http://schemas.openxmlformats.org/officeDocument/2006/relationships" r:id="rId6"/>
            <a:extLst>
              <a:ext uri="{FF2B5EF4-FFF2-40B4-BE49-F238E27FC236}">
                <a16:creationId xmlns:a16="http://schemas.microsoft.com/office/drawing/2014/main" id="{D88A9BE6-AE3B-3676-94D2-8E53409E0A9D}"/>
              </a:ext>
            </a:extLst>
          </xdr:cNvPr>
          <xdr:cNvSpPr/>
        </xdr:nvSpPr>
        <xdr:spPr>
          <a:xfrm>
            <a:off x="446283" y="985693"/>
            <a:ext cx="1003196" cy="28621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 Guide</a:t>
            </a:r>
          </a:p>
        </xdr:txBody>
      </xdr:sp>
      <xdr:sp macro="" textlink="">
        <xdr:nvSpPr>
          <xdr:cNvPr id="60" name="Rectangle 59">
            <a:hlinkClick xmlns:r="http://schemas.openxmlformats.org/officeDocument/2006/relationships" r:id="rId7"/>
            <a:extLst>
              <a:ext uri="{FF2B5EF4-FFF2-40B4-BE49-F238E27FC236}">
                <a16:creationId xmlns:a16="http://schemas.microsoft.com/office/drawing/2014/main" id="{DC3E5562-66F4-CE81-53C1-12DB0DCC0EE9}"/>
              </a:ext>
            </a:extLst>
          </xdr:cNvPr>
          <xdr:cNvSpPr/>
        </xdr:nvSpPr>
        <xdr:spPr>
          <a:xfrm>
            <a:off x="3691919" y="976153"/>
            <a:ext cx="1219571" cy="29575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sp macro="" textlink="">
        <xdr:nvSpPr>
          <xdr:cNvPr id="61" name="Rectangle 60">
            <a:hlinkClick xmlns:r="http://schemas.openxmlformats.org/officeDocument/2006/relationships" r:id="rId8"/>
            <a:extLst>
              <a:ext uri="{FF2B5EF4-FFF2-40B4-BE49-F238E27FC236}">
                <a16:creationId xmlns:a16="http://schemas.microsoft.com/office/drawing/2014/main" id="{C92888AC-2160-CE8D-A813-AFDE7F3769B5}"/>
              </a:ext>
            </a:extLst>
          </xdr:cNvPr>
          <xdr:cNvSpPr/>
        </xdr:nvSpPr>
        <xdr:spPr>
          <a:xfrm>
            <a:off x="810188" y="1415015"/>
            <a:ext cx="1150724" cy="30529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grpSp>
    <xdr:clientData/>
  </xdr:twoCellAnchor>
  <xdr:twoCellAnchor>
    <xdr:from>
      <xdr:col>1</xdr:col>
      <xdr:colOff>21431</xdr:colOff>
      <xdr:row>4</xdr:row>
      <xdr:rowOff>104774</xdr:rowOff>
    </xdr:from>
    <xdr:to>
      <xdr:col>7</xdr:col>
      <xdr:colOff>9525</xdr:colOff>
      <xdr:row>4</xdr:row>
      <xdr:rowOff>380999</xdr:rowOff>
    </xdr:to>
    <xdr:sp macro="" textlink="">
      <xdr:nvSpPr>
        <xdr:cNvPr id="38" name="Rectangle 37">
          <a:extLst>
            <a:ext uri="{FF2B5EF4-FFF2-40B4-BE49-F238E27FC236}">
              <a16:creationId xmlns:a16="http://schemas.microsoft.com/office/drawing/2014/main" id="{A6EB58D4-CF66-4735-8C11-2683D15133E5}"/>
            </a:ext>
          </a:extLst>
        </xdr:cNvPr>
        <xdr:cNvSpPr/>
      </xdr:nvSpPr>
      <xdr:spPr>
        <a:xfrm>
          <a:off x="335756" y="2638424"/>
          <a:ext cx="5998369" cy="276225"/>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kern="1200">
              <a:solidFill>
                <a:schemeClr val="bg1"/>
              </a:solidFill>
              <a:latin typeface="Aptos" panose="020B0004020202020204" pitchFamily="34" charset="0"/>
            </a:rPr>
            <a:t>Financial</a:t>
          </a:r>
          <a:r>
            <a:rPr lang="en-IN" sz="1400" b="1" kern="1200" baseline="0">
              <a:solidFill>
                <a:schemeClr val="bg1"/>
              </a:solidFill>
              <a:latin typeface="Aptos" panose="020B0004020202020204" pitchFamily="34" charset="0"/>
            </a:rPr>
            <a:t> Ratios</a:t>
          </a:r>
          <a:endParaRPr lang="en-IN" sz="1400" b="1" kern="1200">
            <a:solidFill>
              <a:schemeClr val="bg1"/>
            </a:solidFill>
            <a:latin typeface="Aptos" panose="020B0004020202020204" pitchFamily="34" charset="0"/>
          </a:endParaRPr>
        </a:p>
      </xdr:txBody>
    </xdr:sp>
    <xdr:clientData/>
  </xdr:twoCellAnchor>
  <xdr:twoCellAnchor>
    <xdr:from>
      <xdr:col>1</xdr:col>
      <xdr:colOff>23812</xdr:colOff>
      <xdr:row>0</xdr:row>
      <xdr:rowOff>0</xdr:rowOff>
    </xdr:from>
    <xdr:to>
      <xdr:col>7</xdr:col>
      <xdr:colOff>11907</xdr:colOff>
      <xdr:row>1</xdr:row>
      <xdr:rowOff>407194</xdr:rowOff>
    </xdr:to>
    <xdr:sp macro="" textlink="">
      <xdr:nvSpPr>
        <xdr:cNvPr id="62" name="Rectangle 61">
          <a:extLst>
            <a:ext uri="{FF2B5EF4-FFF2-40B4-BE49-F238E27FC236}">
              <a16:creationId xmlns:a16="http://schemas.microsoft.com/office/drawing/2014/main" id="{617F1BB0-4D1B-48B8-8FF1-4A100860E700}"/>
            </a:ext>
          </a:extLst>
        </xdr:cNvPr>
        <xdr:cNvSpPr/>
      </xdr:nvSpPr>
      <xdr:spPr>
        <a:xfrm>
          <a:off x="333375" y="0"/>
          <a:ext cx="5965032" cy="800100"/>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kern="1200">
              <a:solidFill>
                <a:schemeClr val="bg1"/>
              </a:solidFill>
              <a:latin typeface="Aptos" panose="020B0004020202020204" pitchFamily="34" charset="0"/>
            </a:rPr>
            <a:t>Creditworthiness Assessment Tool</a:t>
          </a:r>
          <a:endParaRPr lang="en-IN" sz="1600" b="1" kern="1200">
            <a:solidFill>
              <a:schemeClr val="bg1"/>
            </a:solidFill>
            <a:latin typeface="Aptos" panose="020B0004020202020204" pitchFamily="34" charset="0"/>
          </a:endParaRPr>
        </a:p>
        <a:p>
          <a:pPr algn="ctr"/>
          <a:r>
            <a:rPr lang="en-IN" sz="1600" b="1" kern="1200">
              <a:solidFill>
                <a:schemeClr val="bg1"/>
              </a:solidFill>
              <a:latin typeface="Aptos" panose="020B0004020202020204" pitchFamily="34" charset="0"/>
            </a:rPr>
            <a:t>An Approach for Indian Cities</a:t>
          </a:r>
        </a:p>
      </xdr:txBody>
    </xdr:sp>
    <xdr:clientData/>
  </xdr:twoCellAnchor>
  <xdr:twoCellAnchor>
    <xdr:from>
      <xdr:col>1</xdr:col>
      <xdr:colOff>1388269</xdr:colOff>
      <xdr:row>1</xdr:row>
      <xdr:rowOff>595313</xdr:rowOff>
    </xdr:from>
    <xdr:to>
      <xdr:col>4</xdr:col>
      <xdr:colOff>634157</xdr:colOff>
      <xdr:row>1</xdr:row>
      <xdr:rowOff>1083469</xdr:rowOff>
    </xdr:to>
    <xdr:pic>
      <xdr:nvPicPr>
        <xdr:cNvPr id="2" name="Picture 1" descr="A close-up of a black background&#10;&#10;Description automatically generated">
          <a:extLst>
            <a:ext uri="{FF2B5EF4-FFF2-40B4-BE49-F238E27FC236}">
              <a16:creationId xmlns:a16="http://schemas.microsoft.com/office/drawing/2014/main" id="{B58DA561-52B9-4B9C-942E-7606697BD1D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bwMode="auto">
        <a:xfrm>
          <a:off x="1697832" y="988219"/>
          <a:ext cx="2782044" cy="488156"/>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1516855</xdr:rowOff>
    </xdr:from>
    <xdr:to>
      <xdr:col>7</xdr:col>
      <xdr:colOff>19050</xdr:colOff>
      <xdr:row>1</xdr:row>
      <xdr:rowOff>1850231</xdr:rowOff>
    </xdr:to>
    <xdr:sp macro="" textlink="">
      <xdr:nvSpPr>
        <xdr:cNvPr id="13" name="Rectangle 12">
          <a:extLst>
            <a:ext uri="{FF2B5EF4-FFF2-40B4-BE49-F238E27FC236}">
              <a16:creationId xmlns:a16="http://schemas.microsoft.com/office/drawing/2014/main" id="{CE015D75-0ED6-4EB4-A828-EFD2603B2D64}"/>
            </a:ext>
          </a:extLst>
        </xdr:cNvPr>
        <xdr:cNvSpPr/>
      </xdr:nvSpPr>
      <xdr:spPr>
        <a:xfrm>
          <a:off x="381000" y="2717005"/>
          <a:ext cx="6000750" cy="333376"/>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kern="1200">
              <a:solidFill>
                <a:schemeClr val="bg1"/>
              </a:solidFill>
              <a:latin typeface="Aptos" panose="020B0004020202020204" pitchFamily="34" charset="0"/>
            </a:rPr>
            <a:t>Financial</a:t>
          </a:r>
          <a:r>
            <a:rPr lang="en-IN" sz="1400" b="1" kern="1200" baseline="0">
              <a:solidFill>
                <a:schemeClr val="bg1"/>
              </a:solidFill>
              <a:latin typeface="Aptos" panose="020B0004020202020204" pitchFamily="34" charset="0"/>
            </a:rPr>
            <a:t> Score</a:t>
          </a:r>
          <a:endParaRPr lang="en-IN" sz="1400" b="1" kern="1200">
            <a:solidFill>
              <a:schemeClr val="bg1"/>
            </a:solidFill>
            <a:latin typeface="Aptos" panose="020B0004020202020204" pitchFamily="34" charset="0"/>
          </a:endParaRPr>
        </a:p>
      </xdr:txBody>
    </xdr:sp>
    <xdr:clientData/>
  </xdr:twoCellAnchor>
  <xdr:twoCellAnchor>
    <xdr:from>
      <xdr:col>1</xdr:col>
      <xdr:colOff>0</xdr:colOff>
      <xdr:row>0</xdr:row>
      <xdr:rowOff>0</xdr:rowOff>
    </xdr:from>
    <xdr:to>
      <xdr:col>7</xdr:col>
      <xdr:colOff>19050</xdr:colOff>
      <xdr:row>0</xdr:row>
      <xdr:rowOff>838200</xdr:rowOff>
    </xdr:to>
    <xdr:sp macro="" textlink="">
      <xdr:nvSpPr>
        <xdr:cNvPr id="36" name="Rectangle 35">
          <a:extLst>
            <a:ext uri="{FF2B5EF4-FFF2-40B4-BE49-F238E27FC236}">
              <a16:creationId xmlns:a16="http://schemas.microsoft.com/office/drawing/2014/main" id="{B4B8180A-9F2D-4623-82A9-A68E0709A6F2}"/>
            </a:ext>
          </a:extLst>
        </xdr:cNvPr>
        <xdr:cNvSpPr/>
      </xdr:nvSpPr>
      <xdr:spPr>
        <a:xfrm>
          <a:off x="381000" y="0"/>
          <a:ext cx="6000750" cy="838200"/>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kern="1200">
              <a:solidFill>
                <a:schemeClr val="bg1"/>
              </a:solidFill>
              <a:latin typeface="Aptos" panose="020B0004020202020204" pitchFamily="34" charset="0"/>
            </a:rPr>
            <a:t>Creditworthiness Assessment Tool</a:t>
          </a:r>
          <a:endParaRPr lang="en-IN" sz="1600" b="1" kern="1200">
            <a:solidFill>
              <a:schemeClr val="bg1"/>
            </a:solidFill>
            <a:latin typeface="Aptos" panose="020B0004020202020204" pitchFamily="34" charset="0"/>
          </a:endParaRPr>
        </a:p>
        <a:p>
          <a:pPr algn="ctr"/>
          <a:r>
            <a:rPr lang="en-IN" sz="1600" b="1" kern="1200">
              <a:solidFill>
                <a:schemeClr val="bg1"/>
              </a:solidFill>
              <a:latin typeface="Aptos" panose="020B0004020202020204" pitchFamily="34" charset="0"/>
            </a:rPr>
            <a:t>An Approach for Indian Cities</a:t>
          </a:r>
        </a:p>
      </xdr:txBody>
    </xdr:sp>
    <xdr:clientData/>
  </xdr:twoCellAnchor>
  <xdr:twoCellAnchor>
    <xdr:from>
      <xdr:col>1</xdr:col>
      <xdr:colOff>0</xdr:colOff>
      <xdr:row>0</xdr:row>
      <xdr:rowOff>838200</xdr:rowOff>
    </xdr:from>
    <xdr:to>
      <xdr:col>7</xdr:col>
      <xdr:colOff>19051</xdr:colOff>
      <xdr:row>1</xdr:row>
      <xdr:rowOff>1516856</xdr:rowOff>
    </xdr:to>
    <xdr:grpSp>
      <xdr:nvGrpSpPr>
        <xdr:cNvPr id="2" name="Group 1">
          <a:extLst>
            <a:ext uri="{FF2B5EF4-FFF2-40B4-BE49-F238E27FC236}">
              <a16:creationId xmlns:a16="http://schemas.microsoft.com/office/drawing/2014/main" id="{02B68187-4C18-4308-A1E7-388252DCF325}"/>
            </a:ext>
          </a:extLst>
        </xdr:cNvPr>
        <xdr:cNvGrpSpPr/>
      </xdr:nvGrpSpPr>
      <xdr:grpSpPr>
        <a:xfrm>
          <a:off x="381000" y="838200"/>
          <a:ext cx="6007895" cy="1881187"/>
          <a:chOff x="325447" y="9525"/>
          <a:chExt cx="5944431" cy="1954845"/>
        </a:xfrm>
      </xdr:grpSpPr>
      <xdr:sp macro="" textlink="">
        <xdr:nvSpPr>
          <xdr:cNvPr id="3" name="Rectangle 2">
            <a:extLst>
              <a:ext uri="{FF2B5EF4-FFF2-40B4-BE49-F238E27FC236}">
                <a16:creationId xmlns:a16="http://schemas.microsoft.com/office/drawing/2014/main" id="{DFB9CBD2-F64B-AFFD-9E6F-5A5513A2927B}"/>
              </a:ext>
            </a:extLst>
          </xdr:cNvPr>
          <xdr:cNvSpPr/>
        </xdr:nvSpPr>
        <xdr:spPr>
          <a:xfrm>
            <a:off x="325447" y="9525"/>
            <a:ext cx="5944431" cy="1954845"/>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763934D0-6817-6827-062F-82F11B1ABC9F}"/>
              </a:ext>
            </a:extLst>
          </xdr:cNvPr>
          <xdr:cNvSpPr/>
        </xdr:nvSpPr>
        <xdr:spPr>
          <a:xfrm>
            <a:off x="1498655" y="976152"/>
            <a:ext cx="86550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sp macro="" textlink="">
        <xdr:nvSpPr>
          <xdr:cNvPr id="6" name="Rectangle 5">
            <a:hlinkClick xmlns:r="http://schemas.openxmlformats.org/officeDocument/2006/relationships" r:id="rId2"/>
            <a:extLst>
              <a:ext uri="{FF2B5EF4-FFF2-40B4-BE49-F238E27FC236}">
                <a16:creationId xmlns:a16="http://schemas.microsoft.com/office/drawing/2014/main" id="{F7B813F0-54E4-AD37-D747-68E436D88B59}"/>
              </a:ext>
            </a:extLst>
          </xdr:cNvPr>
          <xdr:cNvSpPr/>
        </xdr:nvSpPr>
        <xdr:spPr>
          <a:xfrm>
            <a:off x="2442841" y="976153"/>
            <a:ext cx="1160561" cy="28621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sp macro="" textlink="">
        <xdr:nvSpPr>
          <xdr:cNvPr id="7" name="Rectangle 6">
            <a:hlinkClick xmlns:r="http://schemas.openxmlformats.org/officeDocument/2006/relationships" r:id="rId3"/>
            <a:extLst>
              <a:ext uri="{FF2B5EF4-FFF2-40B4-BE49-F238E27FC236}">
                <a16:creationId xmlns:a16="http://schemas.microsoft.com/office/drawing/2014/main" id="{56B78AED-BC9B-E617-D236-7678D2FFCE1C}"/>
              </a:ext>
            </a:extLst>
          </xdr:cNvPr>
          <xdr:cNvSpPr/>
        </xdr:nvSpPr>
        <xdr:spPr>
          <a:xfrm>
            <a:off x="5000008" y="966611"/>
            <a:ext cx="111138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sp macro="" textlink="">
        <xdr:nvSpPr>
          <xdr:cNvPr id="8" name="Rectangle 7">
            <a:hlinkClick xmlns:r="http://schemas.openxmlformats.org/officeDocument/2006/relationships" r:id="rId4"/>
            <a:extLst>
              <a:ext uri="{FF2B5EF4-FFF2-40B4-BE49-F238E27FC236}">
                <a16:creationId xmlns:a16="http://schemas.microsoft.com/office/drawing/2014/main" id="{034E89AE-DED2-B4B6-5D07-5A01C1A77193}"/>
              </a:ext>
            </a:extLst>
          </xdr:cNvPr>
          <xdr:cNvSpPr/>
        </xdr:nvSpPr>
        <xdr:spPr>
          <a:xfrm>
            <a:off x="2042116" y="1403108"/>
            <a:ext cx="1514629" cy="31483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sp macro="" textlink="">
        <xdr:nvSpPr>
          <xdr:cNvPr id="9" name="Rectangle 8">
            <a:hlinkClick xmlns:r="http://schemas.openxmlformats.org/officeDocument/2006/relationships" r:id="rId5"/>
            <a:extLst>
              <a:ext uri="{FF2B5EF4-FFF2-40B4-BE49-F238E27FC236}">
                <a16:creationId xmlns:a16="http://schemas.microsoft.com/office/drawing/2014/main" id="{1DFDA008-62C2-76C6-E472-C7E6324C51B0}"/>
              </a:ext>
            </a:extLst>
          </xdr:cNvPr>
          <xdr:cNvSpPr/>
        </xdr:nvSpPr>
        <xdr:spPr>
          <a:xfrm>
            <a:off x="3684207" y="1403108"/>
            <a:ext cx="1819523" cy="305294"/>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Report</a:t>
            </a:r>
          </a:p>
        </xdr:txBody>
      </xdr:sp>
      <xdr:sp macro="" textlink="">
        <xdr:nvSpPr>
          <xdr:cNvPr id="10" name="Rectangle 9">
            <a:hlinkClick xmlns:r="http://schemas.openxmlformats.org/officeDocument/2006/relationships" r:id="rId6"/>
            <a:extLst>
              <a:ext uri="{FF2B5EF4-FFF2-40B4-BE49-F238E27FC236}">
                <a16:creationId xmlns:a16="http://schemas.microsoft.com/office/drawing/2014/main" id="{7888B598-C850-DADC-A995-9A0D3E41B8B2}"/>
              </a:ext>
            </a:extLst>
          </xdr:cNvPr>
          <xdr:cNvSpPr/>
        </xdr:nvSpPr>
        <xdr:spPr>
          <a:xfrm>
            <a:off x="446283" y="985693"/>
            <a:ext cx="1003196" cy="28621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 Guide</a:t>
            </a:r>
          </a:p>
        </xdr:txBody>
      </xdr:sp>
      <xdr:sp macro="" textlink="">
        <xdr:nvSpPr>
          <xdr:cNvPr id="11" name="Rectangle 10">
            <a:hlinkClick xmlns:r="http://schemas.openxmlformats.org/officeDocument/2006/relationships" r:id="rId7"/>
            <a:extLst>
              <a:ext uri="{FF2B5EF4-FFF2-40B4-BE49-F238E27FC236}">
                <a16:creationId xmlns:a16="http://schemas.microsoft.com/office/drawing/2014/main" id="{EE561040-6231-8711-8DFE-6CE6FA0FCF3A}"/>
              </a:ext>
            </a:extLst>
          </xdr:cNvPr>
          <xdr:cNvSpPr/>
        </xdr:nvSpPr>
        <xdr:spPr>
          <a:xfrm>
            <a:off x="3691919" y="976153"/>
            <a:ext cx="1219571" cy="29575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sp macro="" textlink="">
        <xdr:nvSpPr>
          <xdr:cNvPr id="12" name="Rectangle 11">
            <a:hlinkClick xmlns:r="http://schemas.openxmlformats.org/officeDocument/2006/relationships" r:id="rId8"/>
            <a:extLst>
              <a:ext uri="{FF2B5EF4-FFF2-40B4-BE49-F238E27FC236}">
                <a16:creationId xmlns:a16="http://schemas.microsoft.com/office/drawing/2014/main" id="{3FAE79BB-41FE-DCEA-8133-A4CC36A8884D}"/>
              </a:ext>
            </a:extLst>
          </xdr:cNvPr>
          <xdr:cNvSpPr/>
        </xdr:nvSpPr>
        <xdr:spPr>
          <a:xfrm>
            <a:off x="810188" y="1415015"/>
            <a:ext cx="1150724" cy="30529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grpSp>
    <xdr:clientData/>
  </xdr:twoCellAnchor>
  <xdr:twoCellAnchor>
    <xdr:from>
      <xdr:col>1</xdr:col>
      <xdr:colOff>1512094</xdr:colOff>
      <xdr:row>0</xdr:row>
      <xdr:rowOff>1076325</xdr:rowOff>
    </xdr:from>
    <xdr:to>
      <xdr:col>4</xdr:col>
      <xdr:colOff>222200</xdr:colOff>
      <xdr:row>1</xdr:row>
      <xdr:rowOff>361950</xdr:rowOff>
    </xdr:to>
    <xdr:pic>
      <xdr:nvPicPr>
        <xdr:cNvPr id="14" name="Picture 13" descr="A close-up of a black background&#10;&#10;Description automatically generated">
          <a:extLst>
            <a:ext uri="{FF2B5EF4-FFF2-40B4-BE49-F238E27FC236}">
              <a16:creationId xmlns:a16="http://schemas.microsoft.com/office/drawing/2014/main" id="{30AD7608-E271-41B3-9D72-E0E06804663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bwMode="auto">
        <a:xfrm>
          <a:off x="1893094" y="1076325"/>
          <a:ext cx="2782044" cy="488156"/>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314324</xdr:colOff>
      <xdr:row>1</xdr:row>
      <xdr:rowOff>1285875</xdr:rowOff>
    </xdr:from>
    <xdr:to>
      <xdr:col>7</xdr:col>
      <xdr:colOff>28574</xdr:colOff>
      <xdr:row>1</xdr:row>
      <xdr:rowOff>1631159</xdr:rowOff>
    </xdr:to>
    <xdr:sp macro="" textlink="">
      <xdr:nvSpPr>
        <xdr:cNvPr id="14" name="Rectangle 13">
          <a:extLst>
            <a:ext uri="{FF2B5EF4-FFF2-40B4-BE49-F238E27FC236}">
              <a16:creationId xmlns:a16="http://schemas.microsoft.com/office/drawing/2014/main" id="{82911944-EF11-4570-BD47-AD7641FE2627}"/>
            </a:ext>
          </a:extLst>
        </xdr:cNvPr>
        <xdr:cNvSpPr/>
      </xdr:nvSpPr>
      <xdr:spPr>
        <a:xfrm>
          <a:off x="314324" y="2676525"/>
          <a:ext cx="6067425" cy="345284"/>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kern="1200" baseline="0">
              <a:solidFill>
                <a:schemeClr val="bg1"/>
              </a:solidFill>
              <a:latin typeface="Aptos" panose="020B0004020202020204" pitchFamily="34" charset="0"/>
            </a:rPr>
            <a:t>Operating Ratios</a:t>
          </a:r>
          <a:endParaRPr lang="en-IN" sz="1400" b="1" kern="1200">
            <a:solidFill>
              <a:schemeClr val="bg1"/>
            </a:solidFill>
            <a:latin typeface="Aptos" panose="020B0004020202020204" pitchFamily="34" charset="0"/>
          </a:endParaRPr>
        </a:p>
      </xdr:txBody>
    </xdr:sp>
    <xdr:clientData/>
  </xdr:twoCellAnchor>
  <xdr:twoCellAnchor>
    <xdr:from>
      <xdr:col>0</xdr:col>
      <xdr:colOff>314324</xdr:colOff>
      <xdr:row>0</xdr:row>
      <xdr:rowOff>0</xdr:rowOff>
    </xdr:from>
    <xdr:to>
      <xdr:col>7</xdr:col>
      <xdr:colOff>19050</xdr:colOff>
      <xdr:row>0</xdr:row>
      <xdr:rowOff>800100</xdr:rowOff>
    </xdr:to>
    <xdr:sp macro="" textlink="">
      <xdr:nvSpPr>
        <xdr:cNvPr id="26" name="Rectangle 25">
          <a:extLst>
            <a:ext uri="{FF2B5EF4-FFF2-40B4-BE49-F238E27FC236}">
              <a16:creationId xmlns:a16="http://schemas.microsoft.com/office/drawing/2014/main" id="{180FA238-244B-4B21-A4F1-4D4A589C5246}"/>
            </a:ext>
          </a:extLst>
        </xdr:cNvPr>
        <xdr:cNvSpPr/>
      </xdr:nvSpPr>
      <xdr:spPr>
        <a:xfrm>
          <a:off x="314324" y="0"/>
          <a:ext cx="6057901" cy="800100"/>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kern="1200">
              <a:solidFill>
                <a:schemeClr val="bg1"/>
              </a:solidFill>
              <a:latin typeface="Aptos" panose="020B0004020202020204" pitchFamily="34" charset="0"/>
            </a:rPr>
            <a:t>Creditworthiness Assessment Tool</a:t>
          </a:r>
          <a:endParaRPr lang="en-IN" sz="1600" b="1" kern="1200">
            <a:solidFill>
              <a:schemeClr val="bg1"/>
            </a:solidFill>
            <a:latin typeface="Aptos" panose="020B0004020202020204" pitchFamily="34" charset="0"/>
          </a:endParaRPr>
        </a:p>
        <a:p>
          <a:pPr algn="ctr"/>
          <a:r>
            <a:rPr lang="en-IN" sz="1600" b="1" kern="1200">
              <a:solidFill>
                <a:schemeClr val="bg1"/>
              </a:solidFill>
              <a:latin typeface="Aptos" panose="020B0004020202020204" pitchFamily="34" charset="0"/>
            </a:rPr>
            <a:t>An Approach for Indian Cities</a:t>
          </a:r>
        </a:p>
      </xdr:txBody>
    </xdr:sp>
    <xdr:clientData/>
  </xdr:twoCellAnchor>
  <xdr:twoCellAnchor>
    <xdr:from>
      <xdr:col>0</xdr:col>
      <xdr:colOff>314325</xdr:colOff>
      <xdr:row>0</xdr:row>
      <xdr:rowOff>800100</xdr:rowOff>
    </xdr:from>
    <xdr:to>
      <xdr:col>7</xdr:col>
      <xdr:colOff>28575</xdr:colOff>
      <xdr:row>1</xdr:row>
      <xdr:rowOff>1288256</xdr:rowOff>
    </xdr:to>
    <xdr:grpSp>
      <xdr:nvGrpSpPr>
        <xdr:cNvPr id="37" name="Group 36">
          <a:extLst>
            <a:ext uri="{FF2B5EF4-FFF2-40B4-BE49-F238E27FC236}">
              <a16:creationId xmlns:a16="http://schemas.microsoft.com/office/drawing/2014/main" id="{DF02E902-9BFF-4803-B53F-9DDA38BB7E7E}"/>
            </a:ext>
          </a:extLst>
        </xdr:cNvPr>
        <xdr:cNvGrpSpPr/>
      </xdr:nvGrpSpPr>
      <xdr:grpSpPr>
        <a:xfrm>
          <a:off x="314325" y="800100"/>
          <a:ext cx="6072188" cy="1881187"/>
          <a:chOff x="325447" y="9525"/>
          <a:chExt cx="6010479" cy="1954845"/>
        </a:xfrm>
      </xdr:grpSpPr>
      <xdr:sp macro="" textlink="">
        <xdr:nvSpPr>
          <xdr:cNvPr id="38" name="Rectangle 37">
            <a:extLst>
              <a:ext uri="{FF2B5EF4-FFF2-40B4-BE49-F238E27FC236}">
                <a16:creationId xmlns:a16="http://schemas.microsoft.com/office/drawing/2014/main" id="{23721E7E-2638-3FAB-6C1F-0F69EAD2BC63}"/>
              </a:ext>
            </a:extLst>
          </xdr:cNvPr>
          <xdr:cNvSpPr/>
        </xdr:nvSpPr>
        <xdr:spPr>
          <a:xfrm>
            <a:off x="325447" y="9525"/>
            <a:ext cx="6010479" cy="1954845"/>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40" name="Rectangle 39">
            <a:hlinkClick xmlns:r="http://schemas.openxmlformats.org/officeDocument/2006/relationships" r:id="rId1"/>
            <a:extLst>
              <a:ext uri="{FF2B5EF4-FFF2-40B4-BE49-F238E27FC236}">
                <a16:creationId xmlns:a16="http://schemas.microsoft.com/office/drawing/2014/main" id="{253844A4-97C3-956F-691B-95B326203BE4}"/>
              </a:ext>
            </a:extLst>
          </xdr:cNvPr>
          <xdr:cNvSpPr/>
        </xdr:nvSpPr>
        <xdr:spPr>
          <a:xfrm>
            <a:off x="1498655" y="976152"/>
            <a:ext cx="86550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sp macro="" textlink="">
        <xdr:nvSpPr>
          <xdr:cNvPr id="41" name="Rectangle 40">
            <a:hlinkClick xmlns:r="http://schemas.openxmlformats.org/officeDocument/2006/relationships" r:id="rId2"/>
            <a:extLst>
              <a:ext uri="{FF2B5EF4-FFF2-40B4-BE49-F238E27FC236}">
                <a16:creationId xmlns:a16="http://schemas.microsoft.com/office/drawing/2014/main" id="{93C0F4B2-AE08-A28B-1979-42B8D8FCD1CF}"/>
              </a:ext>
            </a:extLst>
          </xdr:cNvPr>
          <xdr:cNvSpPr/>
        </xdr:nvSpPr>
        <xdr:spPr>
          <a:xfrm>
            <a:off x="2442841" y="976153"/>
            <a:ext cx="1160561" cy="28621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sp macro="" textlink="">
        <xdr:nvSpPr>
          <xdr:cNvPr id="42" name="Rectangle 41">
            <a:hlinkClick xmlns:r="http://schemas.openxmlformats.org/officeDocument/2006/relationships" r:id="rId3"/>
            <a:extLst>
              <a:ext uri="{FF2B5EF4-FFF2-40B4-BE49-F238E27FC236}">
                <a16:creationId xmlns:a16="http://schemas.microsoft.com/office/drawing/2014/main" id="{32220F13-D52F-88D0-EB0B-24848CE2235F}"/>
              </a:ext>
            </a:extLst>
          </xdr:cNvPr>
          <xdr:cNvSpPr/>
        </xdr:nvSpPr>
        <xdr:spPr>
          <a:xfrm>
            <a:off x="5000008" y="966611"/>
            <a:ext cx="111138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sp macro="" textlink="">
        <xdr:nvSpPr>
          <xdr:cNvPr id="43" name="Rectangle 42">
            <a:hlinkClick xmlns:r="http://schemas.openxmlformats.org/officeDocument/2006/relationships" r:id="rId4"/>
            <a:extLst>
              <a:ext uri="{FF2B5EF4-FFF2-40B4-BE49-F238E27FC236}">
                <a16:creationId xmlns:a16="http://schemas.microsoft.com/office/drawing/2014/main" id="{0345D8B1-3AFC-6CDD-9AE2-158C60CCB053}"/>
              </a:ext>
            </a:extLst>
          </xdr:cNvPr>
          <xdr:cNvSpPr/>
        </xdr:nvSpPr>
        <xdr:spPr>
          <a:xfrm>
            <a:off x="2042116" y="1403108"/>
            <a:ext cx="1514629" cy="31483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sp macro="" textlink="">
        <xdr:nvSpPr>
          <xdr:cNvPr id="44" name="Rectangle 43">
            <a:hlinkClick xmlns:r="http://schemas.openxmlformats.org/officeDocument/2006/relationships" r:id="rId5"/>
            <a:extLst>
              <a:ext uri="{FF2B5EF4-FFF2-40B4-BE49-F238E27FC236}">
                <a16:creationId xmlns:a16="http://schemas.microsoft.com/office/drawing/2014/main" id="{2B943D19-1B57-6889-9E87-B03C97703FD7}"/>
              </a:ext>
            </a:extLst>
          </xdr:cNvPr>
          <xdr:cNvSpPr/>
        </xdr:nvSpPr>
        <xdr:spPr>
          <a:xfrm>
            <a:off x="3684207" y="1403108"/>
            <a:ext cx="1819523" cy="305294"/>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Report</a:t>
            </a:r>
          </a:p>
        </xdr:txBody>
      </xdr:sp>
      <xdr:sp macro="" textlink="">
        <xdr:nvSpPr>
          <xdr:cNvPr id="45" name="Rectangle 44">
            <a:hlinkClick xmlns:r="http://schemas.openxmlformats.org/officeDocument/2006/relationships" r:id="rId6"/>
            <a:extLst>
              <a:ext uri="{FF2B5EF4-FFF2-40B4-BE49-F238E27FC236}">
                <a16:creationId xmlns:a16="http://schemas.microsoft.com/office/drawing/2014/main" id="{EBC11CB0-5F3B-1E7C-3666-2F4049B00FD2}"/>
              </a:ext>
            </a:extLst>
          </xdr:cNvPr>
          <xdr:cNvSpPr/>
        </xdr:nvSpPr>
        <xdr:spPr>
          <a:xfrm>
            <a:off x="446283" y="985693"/>
            <a:ext cx="1003196" cy="28621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 Guide</a:t>
            </a:r>
          </a:p>
        </xdr:txBody>
      </xdr:sp>
      <xdr:sp macro="" textlink="">
        <xdr:nvSpPr>
          <xdr:cNvPr id="46" name="Rectangle 45">
            <a:hlinkClick xmlns:r="http://schemas.openxmlformats.org/officeDocument/2006/relationships" r:id="rId7"/>
            <a:extLst>
              <a:ext uri="{FF2B5EF4-FFF2-40B4-BE49-F238E27FC236}">
                <a16:creationId xmlns:a16="http://schemas.microsoft.com/office/drawing/2014/main" id="{2263844F-C67A-05BE-D6B0-E78597AD607D}"/>
              </a:ext>
            </a:extLst>
          </xdr:cNvPr>
          <xdr:cNvSpPr/>
        </xdr:nvSpPr>
        <xdr:spPr>
          <a:xfrm>
            <a:off x="3691919" y="976153"/>
            <a:ext cx="1219571" cy="29575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sp macro="" textlink="">
        <xdr:nvSpPr>
          <xdr:cNvPr id="47" name="Rectangle 46">
            <a:hlinkClick xmlns:r="http://schemas.openxmlformats.org/officeDocument/2006/relationships" r:id="rId8"/>
            <a:extLst>
              <a:ext uri="{FF2B5EF4-FFF2-40B4-BE49-F238E27FC236}">
                <a16:creationId xmlns:a16="http://schemas.microsoft.com/office/drawing/2014/main" id="{5F746C1F-EB00-A813-E76E-FFDC08045B89}"/>
              </a:ext>
            </a:extLst>
          </xdr:cNvPr>
          <xdr:cNvSpPr/>
        </xdr:nvSpPr>
        <xdr:spPr>
          <a:xfrm>
            <a:off x="810188" y="1415015"/>
            <a:ext cx="1150724" cy="30529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grpSp>
    <xdr:clientData/>
  </xdr:twoCellAnchor>
  <xdr:twoCellAnchor>
    <xdr:from>
      <xdr:col>1</xdr:col>
      <xdr:colOff>1504950</xdr:colOff>
      <xdr:row>0</xdr:row>
      <xdr:rowOff>1002507</xdr:rowOff>
    </xdr:from>
    <xdr:to>
      <xdr:col>4</xdr:col>
      <xdr:colOff>619869</xdr:colOff>
      <xdr:row>1</xdr:row>
      <xdr:rowOff>97632</xdr:rowOff>
    </xdr:to>
    <xdr:pic>
      <xdr:nvPicPr>
        <xdr:cNvPr id="2" name="Picture 1" descr="A close-up of a black background&#10;&#10;Description automatically generated">
          <a:extLst>
            <a:ext uri="{FF2B5EF4-FFF2-40B4-BE49-F238E27FC236}">
              <a16:creationId xmlns:a16="http://schemas.microsoft.com/office/drawing/2014/main" id="{9E966BA6-AAAF-4EE4-98E3-597622CAD3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bwMode="auto">
        <a:xfrm>
          <a:off x="1826419" y="1002507"/>
          <a:ext cx="2782044" cy="488156"/>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457199</xdr:colOff>
      <xdr:row>2</xdr:row>
      <xdr:rowOff>11908</xdr:rowOff>
    </xdr:from>
    <xdr:to>
      <xdr:col>7</xdr:col>
      <xdr:colOff>19050</xdr:colOff>
      <xdr:row>2</xdr:row>
      <xdr:rowOff>345284</xdr:rowOff>
    </xdr:to>
    <xdr:sp macro="" textlink="">
      <xdr:nvSpPr>
        <xdr:cNvPr id="13" name="Rectangle 12">
          <a:extLst>
            <a:ext uri="{FF2B5EF4-FFF2-40B4-BE49-F238E27FC236}">
              <a16:creationId xmlns:a16="http://schemas.microsoft.com/office/drawing/2014/main" id="{935B0AB3-C49E-4F5F-B2F1-527A16D57A41}"/>
            </a:ext>
          </a:extLst>
        </xdr:cNvPr>
        <xdr:cNvSpPr/>
      </xdr:nvSpPr>
      <xdr:spPr>
        <a:xfrm>
          <a:off x="457199" y="2707483"/>
          <a:ext cx="5934076" cy="333376"/>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kern="1200" baseline="0">
              <a:solidFill>
                <a:schemeClr val="bg1"/>
              </a:solidFill>
              <a:latin typeface="Aptos" panose="020B0004020202020204" pitchFamily="34" charset="0"/>
            </a:rPr>
            <a:t>Operating Score</a:t>
          </a:r>
          <a:endParaRPr lang="en-IN" sz="1400" b="1" kern="1200">
            <a:solidFill>
              <a:schemeClr val="bg1"/>
            </a:solidFill>
            <a:latin typeface="Aptos" panose="020B0004020202020204" pitchFamily="34" charset="0"/>
          </a:endParaRPr>
        </a:p>
      </xdr:txBody>
    </xdr:sp>
    <xdr:clientData/>
  </xdr:twoCellAnchor>
  <xdr:twoCellAnchor>
    <xdr:from>
      <xdr:col>0</xdr:col>
      <xdr:colOff>457199</xdr:colOff>
      <xdr:row>0</xdr:row>
      <xdr:rowOff>11906</xdr:rowOff>
    </xdr:from>
    <xdr:to>
      <xdr:col>7</xdr:col>
      <xdr:colOff>19050</xdr:colOff>
      <xdr:row>0</xdr:row>
      <xdr:rowOff>838200</xdr:rowOff>
    </xdr:to>
    <xdr:sp macro="" textlink="">
      <xdr:nvSpPr>
        <xdr:cNvPr id="25" name="Rectangle 24">
          <a:extLst>
            <a:ext uri="{FF2B5EF4-FFF2-40B4-BE49-F238E27FC236}">
              <a16:creationId xmlns:a16="http://schemas.microsoft.com/office/drawing/2014/main" id="{45AC37BD-CAAD-4A68-B91D-DE3ABD7A8436}"/>
            </a:ext>
          </a:extLst>
        </xdr:cNvPr>
        <xdr:cNvSpPr/>
      </xdr:nvSpPr>
      <xdr:spPr>
        <a:xfrm>
          <a:off x="457199" y="11906"/>
          <a:ext cx="5934076" cy="826294"/>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kern="1200">
              <a:solidFill>
                <a:schemeClr val="bg1"/>
              </a:solidFill>
              <a:latin typeface="Aptos" panose="020B0004020202020204" pitchFamily="34" charset="0"/>
            </a:rPr>
            <a:t>Creditworthiness Assessment Tool</a:t>
          </a:r>
          <a:endParaRPr lang="en-IN" sz="1600" b="1" kern="1200">
            <a:solidFill>
              <a:schemeClr val="bg1"/>
            </a:solidFill>
            <a:latin typeface="Aptos" panose="020B0004020202020204" pitchFamily="34" charset="0"/>
          </a:endParaRPr>
        </a:p>
        <a:p>
          <a:pPr algn="ctr"/>
          <a:r>
            <a:rPr lang="en-IN" sz="1600" b="1" kern="1200">
              <a:solidFill>
                <a:schemeClr val="bg1"/>
              </a:solidFill>
              <a:latin typeface="Aptos" panose="020B0004020202020204" pitchFamily="34" charset="0"/>
            </a:rPr>
            <a:t>An Approach for Indian Cities</a:t>
          </a:r>
        </a:p>
      </xdr:txBody>
    </xdr:sp>
    <xdr:clientData/>
  </xdr:twoCellAnchor>
  <xdr:twoCellAnchor>
    <xdr:from>
      <xdr:col>1</xdr:col>
      <xdr:colOff>1</xdr:colOff>
      <xdr:row>0</xdr:row>
      <xdr:rowOff>828675</xdr:rowOff>
    </xdr:from>
    <xdr:to>
      <xdr:col>7</xdr:col>
      <xdr:colOff>19050</xdr:colOff>
      <xdr:row>2</xdr:row>
      <xdr:rowOff>11906</xdr:rowOff>
    </xdr:to>
    <xdr:grpSp>
      <xdr:nvGrpSpPr>
        <xdr:cNvPr id="2" name="Group 1">
          <a:extLst>
            <a:ext uri="{FF2B5EF4-FFF2-40B4-BE49-F238E27FC236}">
              <a16:creationId xmlns:a16="http://schemas.microsoft.com/office/drawing/2014/main" id="{0B75F05B-9EA3-4A11-BBA8-5B4F8911F320}"/>
            </a:ext>
          </a:extLst>
        </xdr:cNvPr>
        <xdr:cNvGrpSpPr/>
      </xdr:nvGrpSpPr>
      <xdr:grpSpPr>
        <a:xfrm>
          <a:off x="392907" y="828675"/>
          <a:ext cx="5924549" cy="1874044"/>
          <a:chOff x="325447" y="9525"/>
          <a:chExt cx="5981674" cy="1954845"/>
        </a:xfrm>
      </xdr:grpSpPr>
      <xdr:sp macro="" textlink="">
        <xdr:nvSpPr>
          <xdr:cNvPr id="3" name="Rectangle 2">
            <a:extLst>
              <a:ext uri="{FF2B5EF4-FFF2-40B4-BE49-F238E27FC236}">
                <a16:creationId xmlns:a16="http://schemas.microsoft.com/office/drawing/2014/main" id="{4937E5A7-7FAB-A723-C5A7-3147DEF8B87E}"/>
              </a:ext>
            </a:extLst>
          </xdr:cNvPr>
          <xdr:cNvSpPr/>
        </xdr:nvSpPr>
        <xdr:spPr>
          <a:xfrm>
            <a:off x="325447" y="9525"/>
            <a:ext cx="5981674" cy="1954845"/>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FE4586A9-3ED0-BF1B-553A-FB61059BB63A}"/>
              </a:ext>
            </a:extLst>
          </xdr:cNvPr>
          <xdr:cNvSpPr/>
        </xdr:nvSpPr>
        <xdr:spPr>
          <a:xfrm>
            <a:off x="1498655" y="976152"/>
            <a:ext cx="86550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sp macro="" textlink="">
        <xdr:nvSpPr>
          <xdr:cNvPr id="6" name="Rectangle 5">
            <a:hlinkClick xmlns:r="http://schemas.openxmlformats.org/officeDocument/2006/relationships" r:id="rId2"/>
            <a:extLst>
              <a:ext uri="{FF2B5EF4-FFF2-40B4-BE49-F238E27FC236}">
                <a16:creationId xmlns:a16="http://schemas.microsoft.com/office/drawing/2014/main" id="{8721A1A0-DB8B-254E-01C1-62F74656F0E8}"/>
              </a:ext>
            </a:extLst>
          </xdr:cNvPr>
          <xdr:cNvSpPr/>
        </xdr:nvSpPr>
        <xdr:spPr>
          <a:xfrm>
            <a:off x="2442841" y="976153"/>
            <a:ext cx="1160561" cy="28621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sp macro="" textlink="">
        <xdr:nvSpPr>
          <xdr:cNvPr id="7" name="Rectangle 6">
            <a:hlinkClick xmlns:r="http://schemas.openxmlformats.org/officeDocument/2006/relationships" r:id="rId3"/>
            <a:extLst>
              <a:ext uri="{FF2B5EF4-FFF2-40B4-BE49-F238E27FC236}">
                <a16:creationId xmlns:a16="http://schemas.microsoft.com/office/drawing/2014/main" id="{EC53AED3-C116-E5A3-7D2B-72C081DD287A}"/>
              </a:ext>
            </a:extLst>
          </xdr:cNvPr>
          <xdr:cNvSpPr/>
        </xdr:nvSpPr>
        <xdr:spPr>
          <a:xfrm>
            <a:off x="5000008" y="966611"/>
            <a:ext cx="111138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sp macro="" textlink="">
        <xdr:nvSpPr>
          <xdr:cNvPr id="8" name="Rectangle 7">
            <a:hlinkClick xmlns:r="http://schemas.openxmlformats.org/officeDocument/2006/relationships" r:id="rId4"/>
            <a:extLst>
              <a:ext uri="{FF2B5EF4-FFF2-40B4-BE49-F238E27FC236}">
                <a16:creationId xmlns:a16="http://schemas.microsoft.com/office/drawing/2014/main" id="{CA42553C-BECD-F903-EFBE-FDEBEFACE7F1}"/>
              </a:ext>
            </a:extLst>
          </xdr:cNvPr>
          <xdr:cNvSpPr/>
        </xdr:nvSpPr>
        <xdr:spPr>
          <a:xfrm>
            <a:off x="2042116" y="1403108"/>
            <a:ext cx="1514629" cy="31483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sp macro="" textlink="">
        <xdr:nvSpPr>
          <xdr:cNvPr id="9" name="Rectangle 8">
            <a:hlinkClick xmlns:r="http://schemas.openxmlformats.org/officeDocument/2006/relationships" r:id="rId5"/>
            <a:extLst>
              <a:ext uri="{FF2B5EF4-FFF2-40B4-BE49-F238E27FC236}">
                <a16:creationId xmlns:a16="http://schemas.microsoft.com/office/drawing/2014/main" id="{CD303CD8-DB7E-7486-55DC-0EE8AB376B4F}"/>
              </a:ext>
            </a:extLst>
          </xdr:cNvPr>
          <xdr:cNvSpPr/>
        </xdr:nvSpPr>
        <xdr:spPr>
          <a:xfrm>
            <a:off x="3684207" y="1403108"/>
            <a:ext cx="1819523" cy="305294"/>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Report</a:t>
            </a:r>
          </a:p>
        </xdr:txBody>
      </xdr:sp>
      <xdr:sp macro="" textlink="">
        <xdr:nvSpPr>
          <xdr:cNvPr id="10" name="Rectangle 9">
            <a:hlinkClick xmlns:r="http://schemas.openxmlformats.org/officeDocument/2006/relationships" r:id="rId6"/>
            <a:extLst>
              <a:ext uri="{FF2B5EF4-FFF2-40B4-BE49-F238E27FC236}">
                <a16:creationId xmlns:a16="http://schemas.microsoft.com/office/drawing/2014/main" id="{40DC5C4B-56F9-7386-C330-1B144FF24617}"/>
              </a:ext>
            </a:extLst>
          </xdr:cNvPr>
          <xdr:cNvSpPr/>
        </xdr:nvSpPr>
        <xdr:spPr>
          <a:xfrm>
            <a:off x="446283" y="985693"/>
            <a:ext cx="1003196" cy="28621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a:t>
            </a:r>
            <a:r>
              <a:rPr lang="en-IN" sz="900" b="1" baseline="0">
                <a:solidFill>
                  <a:sysClr val="windowText" lastClr="000000"/>
                </a:solidFill>
                <a:latin typeface="Aptos" panose="020B0004020202020204" pitchFamily="34" charset="0"/>
              </a:rPr>
              <a:t> Guide</a:t>
            </a:r>
            <a:endParaRPr lang="en-IN" sz="900" b="1">
              <a:solidFill>
                <a:sysClr val="windowText" lastClr="000000"/>
              </a:solidFill>
              <a:latin typeface="Aptos" panose="020B0004020202020204" pitchFamily="34" charset="0"/>
            </a:endParaRPr>
          </a:p>
        </xdr:txBody>
      </xdr:sp>
      <xdr:sp macro="" textlink="">
        <xdr:nvSpPr>
          <xdr:cNvPr id="11" name="Rectangle 10">
            <a:hlinkClick xmlns:r="http://schemas.openxmlformats.org/officeDocument/2006/relationships" r:id="rId7"/>
            <a:extLst>
              <a:ext uri="{FF2B5EF4-FFF2-40B4-BE49-F238E27FC236}">
                <a16:creationId xmlns:a16="http://schemas.microsoft.com/office/drawing/2014/main" id="{1F68E92A-7B38-BB12-FE61-89E455BCA32F}"/>
              </a:ext>
            </a:extLst>
          </xdr:cNvPr>
          <xdr:cNvSpPr/>
        </xdr:nvSpPr>
        <xdr:spPr>
          <a:xfrm>
            <a:off x="3691919" y="976153"/>
            <a:ext cx="1219571" cy="29575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sp macro="" textlink="">
        <xdr:nvSpPr>
          <xdr:cNvPr id="12" name="Rectangle 11">
            <a:hlinkClick xmlns:r="http://schemas.openxmlformats.org/officeDocument/2006/relationships" r:id="rId8"/>
            <a:extLst>
              <a:ext uri="{FF2B5EF4-FFF2-40B4-BE49-F238E27FC236}">
                <a16:creationId xmlns:a16="http://schemas.microsoft.com/office/drawing/2014/main" id="{61F61143-0738-ED29-EE8F-1AD23DDECBC4}"/>
              </a:ext>
            </a:extLst>
          </xdr:cNvPr>
          <xdr:cNvSpPr/>
        </xdr:nvSpPr>
        <xdr:spPr>
          <a:xfrm>
            <a:off x="810188" y="1415015"/>
            <a:ext cx="1150724" cy="30529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grpSp>
    <xdr:clientData/>
  </xdr:twoCellAnchor>
  <xdr:twoCellAnchor>
    <xdr:from>
      <xdr:col>1</xdr:col>
      <xdr:colOff>1452563</xdr:colOff>
      <xdr:row>0</xdr:row>
      <xdr:rowOff>1007269</xdr:rowOff>
    </xdr:from>
    <xdr:to>
      <xdr:col>4</xdr:col>
      <xdr:colOff>722263</xdr:colOff>
      <xdr:row>1</xdr:row>
      <xdr:rowOff>411956</xdr:rowOff>
    </xdr:to>
    <xdr:pic>
      <xdr:nvPicPr>
        <xdr:cNvPr id="14" name="Picture 13" descr="A close-up of a black background&#10;&#10;Description automatically generated">
          <a:extLst>
            <a:ext uri="{FF2B5EF4-FFF2-40B4-BE49-F238E27FC236}">
              <a16:creationId xmlns:a16="http://schemas.microsoft.com/office/drawing/2014/main" id="{A8486040-3B9C-4D59-93B9-F87FB6D2D39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bwMode="auto">
        <a:xfrm>
          <a:off x="1845469" y="1007269"/>
          <a:ext cx="2782044" cy="488156"/>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257121</xdr:colOff>
      <xdr:row>0</xdr:row>
      <xdr:rowOff>840441</xdr:rowOff>
    </xdr:from>
    <xdr:to>
      <xdr:col>6</xdr:col>
      <xdr:colOff>11205</xdr:colOff>
      <xdr:row>2</xdr:row>
      <xdr:rowOff>186718</xdr:rowOff>
    </xdr:to>
    <xdr:grpSp>
      <xdr:nvGrpSpPr>
        <xdr:cNvPr id="13" name="Group 12">
          <a:extLst>
            <a:ext uri="{FF2B5EF4-FFF2-40B4-BE49-F238E27FC236}">
              <a16:creationId xmlns:a16="http://schemas.microsoft.com/office/drawing/2014/main" id="{D6CEA26A-B0E2-48B2-B900-16283B032A6C}"/>
            </a:ext>
          </a:extLst>
        </xdr:cNvPr>
        <xdr:cNvGrpSpPr/>
      </xdr:nvGrpSpPr>
      <xdr:grpSpPr>
        <a:xfrm>
          <a:off x="257121" y="840441"/>
          <a:ext cx="6052490" cy="1870402"/>
          <a:chOff x="325446" y="9525"/>
          <a:chExt cx="6111012" cy="1954845"/>
        </a:xfrm>
      </xdr:grpSpPr>
      <xdr:sp macro="" textlink="">
        <xdr:nvSpPr>
          <xdr:cNvPr id="14" name="Rectangle 13">
            <a:extLst>
              <a:ext uri="{FF2B5EF4-FFF2-40B4-BE49-F238E27FC236}">
                <a16:creationId xmlns:a16="http://schemas.microsoft.com/office/drawing/2014/main" id="{282617E5-74A3-931D-A737-04B23334BE02}"/>
              </a:ext>
            </a:extLst>
          </xdr:cNvPr>
          <xdr:cNvSpPr/>
        </xdr:nvSpPr>
        <xdr:spPr>
          <a:xfrm>
            <a:off x="325446" y="9525"/>
            <a:ext cx="6111012" cy="1954845"/>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6" name="Rectangle 15">
            <a:hlinkClick xmlns:r="http://schemas.openxmlformats.org/officeDocument/2006/relationships" r:id="rId1"/>
            <a:extLst>
              <a:ext uri="{FF2B5EF4-FFF2-40B4-BE49-F238E27FC236}">
                <a16:creationId xmlns:a16="http://schemas.microsoft.com/office/drawing/2014/main" id="{C0CD9AC8-2D51-382D-F797-14B2DC1B1AE9}"/>
              </a:ext>
            </a:extLst>
          </xdr:cNvPr>
          <xdr:cNvSpPr/>
        </xdr:nvSpPr>
        <xdr:spPr>
          <a:xfrm>
            <a:off x="1498655" y="976152"/>
            <a:ext cx="86550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sp macro="" textlink="">
        <xdr:nvSpPr>
          <xdr:cNvPr id="17" name="Rectangle 16">
            <a:hlinkClick xmlns:r="http://schemas.openxmlformats.org/officeDocument/2006/relationships" r:id="rId2"/>
            <a:extLst>
              <a:ext uri="{FF2B5EF4-FFF2-40B4-BE49-F238E27FC236}">
                <a16:creationId xmlns:a16="http://schemas.microsoft.com/office/drawing/2014/main" id="{046979EE-B8B2-DC23-4ACD-DF9499DBE925}"/>
              </a:ext>
            </a:extLst>
          </xdr:cNvPr>
          <xdr:cNvSpPr/>
        </xdr:nvSpPr>
        <xdr:spPr>
          <a:xfrm>
            <a:off x="2442841" y="976153"/>
            <a:ext cx="1160561" cy="28621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sp macro="" textlink="">
        <xdr:nvSpPr>
          <xdr:cNvPr id="18" name="Rectangle 17">
            <a:hlinkClick xmlns:r="http://schemas.openxmlformats.org/officeDocument/2006/relationships" r:id="rId3"/>
            <a:extLst>
              <a:ext uri="{FF2B5EF4-FFF2-40B4-BE49-F238E27FC236}">
                <a16:creationId xmlns:a16="http://schemas.microsoft.com/office/drawing/2014/main" id="{AE882B7F-1862-F9A5-3B21-3735BFDC1482}"/>
              </a:ext>
            </a:extLst>
          </xdr:cNvPr>
          <xdr:cNvSpPr/>
        </xdr:nvSpPr>
        <xdr:spPr>
          <a:xfrm>
            <a:off x="5000008" y="966611"/>
            <a:ext cx="111138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sp macro="" textlink="">
        <xdr:nvSpPr>
          <xdr:cNvPr id="19" name="Rectangle 18">
            <a:hlinkClick xmlns:r="http://schemas.openxmlformats.org/officeDocument/2006/relationships" r:id="rId4"/>
            <a:extLst>
              <a:ext uri="{FF2B5EF4-FFF2-40B4-BE49-F238E27FC236}">
                <a16:creationId xmlns:a16="http://schemas.microsoft.com/office/drawing/2014/main" id="{935B0249-357C-73C9-2491-93801DFB4083}"/>
              </a:ext>
            </a:extLst>
          </xdr:cNvPr>
          <xdr:cNvSpPr/>
        </xdr:nvSpPr>
        <xdr:spPr>
          <a:xfrm>
            <a:off x="2042116" y="1403108"/>
            <a:ext cx="1514629" cy="31483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sp macro="" textlink="">
        <xdr:nvSpPr>
          <xdr:cNvPr id="20" name="Rectangle 19">
            <a:hlinkClick xmlns:r="http://schemas.openxmlformats.org/officeDocument/2006/relationships" r:id="rId5"/>
            <a:extLst>
              <a:ext uri="{FF2B5EF4-FFF2-40B4-BE49-F238E27FC236}">
                <a16:creationId xmlns:a16="http://schemas.microsoft.com/office/drawing/2014/main" id="{1C2819A5-123A-0426-0B27-42D68CC88783}"/>
              </a:ext>
            </a:extLst>
          </xdr:cNvPr>
          <xdr:cNvSpPr/>
        </xdr:nvSpPr>
        <xdr:spPr>
          <a:xfrm>
            <a:off x="3684207" y="1403108"/>
            <a:ext cx="1819523" cy="305294"/>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Report</a:t>
            </a:r>
          </a:p>
        </xdr:txBody>
      </xdr:sp>
      <xdr:sp macro="" textlink="">
        <xdr:nvSpPr>
          <xdr:cNvPr id="21" name="Rectangle 20">
            <a:hlinkClick xmlns:r="http://schemas.openxmlformats.org/officeDocument/2006/relationships" r:id="rId6"/>
            <a:extLst>
              <a:ext uri="{FF2B5EF4-FFF2-40B4-BE49-F238E27FC236}">
                <a16:creationId xmlns:a16="http://schemas.microsoft.com/office/drawing/2014/main" id="{26AA14AA-EB60-69F1-33D4-DAF8319119FA}"/>
              </a:ext>
            </a:extLst>
          </xdr:cNvPr>
          <xdr:cNvSpPr/>
        </xdr:nvSpPr>
        <xdr:spPr>
          <a:xfrm>
            <a:off x="446283" y="985693"/>
            <a:ext cx="1003196" cy="28621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 Guide</a:t>
            </a:r>
          </a:p>
        </xdr:txBody>
      </xdr:sp>
      <xdr:sp macro="" textlink="">
        <xdr:nvSpPr>
          <xdr:cNvPr id="22" name="Rectangle 21">
            <a:hlinkClick xmlns:r="http://schemas.openxmlformats.org/officeDocument/2006/relationships" r:id="rId7"/>
            <a:extLst>
              <a:ext uri="{FF2B5EF4-FFF2-40B4-BE49-F238E27FC236}">
                <a16:creationId xmlns:a16="http://schemas.microsoft.com/office/drawing/2014/main" id="{8FB831B5-FC07-5AF8-3E95-54D915D09D31}"/>
              </a:ext>
            </a:extLst>
          </xdr:cNvPr>
          <xdr:cNvSpPr/>
        </xdr:nvSpPr>
        <xdr:spPr>
          <a:xfrm>
            <a:off x="3691919" y="976153"/>
            <a:ext cx="1219571" cy="29575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sp macro="" textlink="">
        <xdr:nvSpPr>
          <xdr:cNvPr id="23" name="Rectangle 22">
            <a:hlinkClick xmlns:r="http://schemas.openxmlformats.org/officeDocument/2006/relationships" r:id="rId8"/>
            <a:extLst>
              <a:ext uri="{FF2B5EF4-FFF2-40B4-BE49-F238E27FC236}">
                <a16:creationId xmlns:a16="http://schemas.microsoft.com/office/drawing/2014/main" id="{A1D74B7E-081E-5CDD-3300-340921E8CDE8}"/>
              </a:ext>
            </a:extLst>
          </xdr:cNvPr>
          <xdr:cNvSpPr/>
        </xdr:nvSpPr>
        <xdr:spPr>
          <a:xfrm>
            <a:off x="810188" y="1415015"/>
            <a:ext cx="1150724" cy="30529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grpSp>
    <xdr:clientData/>
  </xdr:twoCellAnchor>
  <xdr:twoCellAnchor>
    <xdr:from>
      <xdr:col>1</xdr:col>
      <xdr:colOff>0</xdr:colOff>
      <xdr:row>2</xdr:row>
      <xdr:rowOff>145677</xdr:rowOff>
    </xdr:from>
    <xdr:to>
      <xdr:col>6</xdr:col>
      <xdr:colOff>12604</xdr:colOff>
      <xdr:row>2</xdr:row>
      <xdr:rowOff>560294</xdr:rowOff>
    </xdr:to>
    <xdr:sp macro="" textlink="">
      <xdr:nvSpPr>
        <xdr:cNvPr id="25" name="Rectangle 24">
          <a:extLst>
            <a:ext uri="{FF2B5EF4-FFF2-40B4-BE49-F238E27FC236}">
              <a16:creationId xmlns:a16="http://schemas.microsoft.com/office/drawing/2014/main" id="{F8AEDAE3-03D2-4AF5-BC82-EDB785897BF4}"/>
            </a:ext>
          </a:extLst>
        </xdr:cNvPr>
        <xdr:cNvSpPr/>
      </xdr:nvSpPr>
      <xdr:spPr>
        <a:xfrm>
          <a:off x="371475" y="2669802"/>
          <a:ext cx="6051454" cy="414617"/>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kern="1200" baseline="0">
              <a:solidFill>
                <a:schemeClr val="bg1"/>
              </a:solidFill>
              <a:latin typeface="Aptos" panose="020B0004020202020204" pitchFamily="34" charset="0"/>
            </a:rPr>
            <a:t>Know Your City's Creditworthiness Score</a:t>
          </a:r>
          <a:endParaRPr lang="en-IN" sz="1400" b="1" kern="1200">
            <a:solidFill>
              <a:schemeClr val="bg1"/>
            </a:solidFill>
            <a:latin typeface="Aptos" panose="020B0004020202020204" pitchFamily="34" charset="0"/>
          </a:endParaRPr>
        </a:p>
      </xdr:txBody>
    </xdr:sp>
    <xdr:clientData/>
  </xdr:twoCellAnchor>
  <xdr:twoCellAnchor editAs="oneCell">
    <xdr:from>
      <xdr:col>1</xdr:col>
      <xdr:colOff>26195</xdr:colOff>
      <xdr:row>34</xdr:row>
      <xdr:rowOff>69056</xdr:rowOff>
    </xdr:from>
    <xdr:to>
      <xdr:col>5</xdr:col>
      <xdr:colOff>2067765</xdr:colOff>
      <xdr:row>75</xdr:row>
      <xdr:rowOff>47625</xdr:rowOff>
    </xdr:to>
    <xdr:pic>
      <xdr:nvPicPr>
        <xdr:cNvPr id="26" name="Picture 25">
          <a:extLst>
            <a:ext uri="{FF2B5EF4-FFF2-40B4-BE49-F238E27FC236}">
              <a16:creationId xmlns:a16="http://schemas.microsoft.com/office/drawing/2014/main" id="{8CD3F986-5A91-4CA7-9D08-8A8FBFAB2BFE}"/>
            </a:ext>
          </a:extLst>
        </xdr:cNvPr>
        <xdr:cNvPicPr>
          <a:picLocks noChangeAspect="1"/>
        </xdr:cNvPicPr>
      </xdr:nvPicPr>
      <xdr:blipFill rotWithShape="1">
        <a:blip xmlns:r="http://schemas.openxmlformats.org/officeDocument/2006/relationships" r:embed="rId9">
          <a:alphaModFix amt="79000"/>
          <a:extLst>
            <a:ext uri="{BEBA8EAE-BF5A-486C-A8C5-ECC9F3942E4B}">
              <a14:imgProps xmlns:a14="http://schemas.microsoft.com/office/drawing/2010/main">
                <a14:imgLayer r:embed="rId10">
                  <a14:imgEffect>
                    <a14:brightnessContrast bright="40000" contrast="40000"/>
                  </a14:imgEffect>
                </a14:imgLayer>
              </a14:imgProps>
            </a:ext>
          </a:extLst>
        </a:blip>
        <a:srcRect t="19944" r="1782" b="10919"/>
        <a:stretch/>
      </xdr:blipFill>
      <xdr:spPr>
        <a:xfrm>
          <a:off x="283370" y="9622631"/>
          <a:ext cx="5975395" cy="1350169"/>
        </a:xfrm>
        <a:prstGeom prst="rect">
          <a:avLst/>
        </a:prstGeom>
      </xdr:spPr>
    </xdr:pic>
    <xdr:clientData/>
  </xdr:twoCellAnchor>
  <xdr:twoCellAnchor>
    <xdr:from>
      <xdr:col>0</xdr:col>
      <xdr:colOff>367631</xdr:colOff>
      <xdr:row>0</xdr:row>
      <xdr:rowOff>0</xdr:rowOff>
    </xdr:from>
    <xdr:to>
      <xdr:col>6</xdr:col>
      <xdr:colOff>0</xdr:colOff>
      <xdr:row>0</xdr:row>
      <xdr:rowOff>840441</xdr:rowOff>
    </xdr:to>
    <xdr:sp macro="" textlink="">
      <xdr:nvSpPr>
        <xdr:cNvPr id="38" name="Rectangle 37">
          <a:extLst>
            <a:ext uri="{FF2B5EF4-FFF2-40B4-BE49-F238E27FC236}">
              <a16:creationId xmlns:a16="http://schemas.microsoft.com/office/drawing/2014/main" id="{A14CA32F-7FDD-4711-BFE7-9CF60227A5EC}"/>
            </a:ext>
          </a:extLst>
        </xdr:cNvPr>
        <xdr:cNvSpPr/>
      </xdr:nvSpPr>
      <xdr:spPr>
        <a:xfrm>
          <a:off x="367631" y="0"/>
          <a:ext cx="6042694" cy="840441"/>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kern="1200">
              <a:solidFill>
                <a:schemeClr val="bg1"/>
              </a:solidFill>
              <a:latin typeface="Aptos" panose="020B0004020202020204" pitchFamily="34" charset="0"/>
            </a:rPr>
            <a:t>Creditworthiness Assessment Tool</a:t>
          </a:r>
          <a:endParaRPr lang="en-IN" sz="1600" b="1" kern="1200">
            <a:solidFill>
              <a:schemeClr val="bg1"/>
            </a:solidFill>
            <a:latin typeface="Aptos" panose="020B0004020202020204" pitchFamily="34" charset="0"/>
          </a:endParaRPr>
        </a:p>
        <a:p>
          <a:pPr algn="ctr"/>
          <a:r>
            <a:rPr lang="en-IN" sz="1600" b="1" kern="1200">
              <a:solidFill>
                <a:schemeClr val="bg1"/>
              </a:solidFill>
              <a:latin typeface="Aptos" panose="020B0004020202020204" pitchFamily="34" charset="0"/>
            </a:rPr>
            <a:t>An Approach for Indian Cities</a:t>
          </a:r>
        </a:p>
      </xdr:txBody>
    </xdr:sp>
    <xdr:clientData/>
  </xdr:twoCellAnchor>
  <xdr:twoCellAnchor>
    <xdr:from>
      <xdr:col>2</xdr:col>
      <xdr:colOff>185684</xdr:colOff>
      <xdr:row>0</xdr:row>
      <xdr:rowOff>1030941</xdr:rowOff>
    </xdr:from>
    <xdr:to>
      <xdr:col>5</xdr:col>
      <xdr:colOff>360259</xdr:colOff>
      <xdr:row>1</xdr:row>
      <xdr:rowOff>233222</xdr:rowOff>
    </xdr:to>
    <xdr:pic>
      <xdr:nvPicPr>
        <xdr:cNvPr id="2" name="Picture 1" descr="A close-up of a black background&#10;&#10;Description automatically generated">
          <a:extLst>
            <a:ext uri="{FF2B5EF4-FFF2-40B4-BE49-F238E27FC236}">
              <a16:creationId xmlns:a16="http://schemas.microsoft.com/office/drawing/2014/main" id="{5BBEB660-BB70-4E07-8F31-DA7A565949E9}"/>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bwMode="auto">
        <a:xfrm>
          <a:off x="1769215" y="1030941"/>
          <a:ext cx="2782044" cy="488156"/>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200025</xdr:colOff>
      <xdr:row>32</xdr:row>
      <xdr:rowOff>11907</xdr:rowOff>
    </xdr:from>
    <xdr:to>
      <xdr:col>8</xdr:col>
      <xdr:colOff>9525</xdr:colOff>
      <xdr:row>33</xdr:row>
      <xdr:rowOff>147637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alphaModFix amt="79000"/>
          <a:extLst>
            <a:ext uri="{BEBA8EAE-BF5A-486C-A8C5-ECC9F3942E4B}">
              <a14:imgProps xmlns:a14="http://schemas.microsoft.com/office/drawing/2010/main">
                <a14:imgLayer r:embed="rId2">
                  <a14:imgEffect>
                    <a14:brightnessContrast bright="40000" contrast="40000"/>
                  </a14:imgEffect>
                </a14:imgLayer>
              </a14:imgProps>
            </a:ext>
          </a:extLst>
        </a:blip>
        <a:srcRect l="1780" t="2790"/>
        <a:stretch/>
      </xdr:blipFill>
      <xdr:spPr>
        <a:xfrm>
          <a:off x="200025" y="6250782"/>
          <a:ext cx="6076950" cy="2040730"/>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6</xdr:col>
          <xdr:colOff>247650</xdr:colOff>
          <xdr:row>36</xdr:row>
          <xdr:rowOff>180975</xdr:rowOff>
        </xdr:from>
        <xdr:to>
          <xdr:col>7</xdr:col>
          <xdr:colOff>438150</xdr:colOff>
          <xdr:row>38</xdr:row>
          <xdr:rowOff>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381000</xdr:colOff>
          <xdr:row>36</xdr:row>
          <xdr:rowOff>180975</xdr:rowOff>
        </xdr:from>
        <xdr:to>
          <xdr:col>6</xdr:col>
          <xdr:colOff>57150</xdr:colOff>
          <xdr:row>38</xdr:row>
          <xdr:rowOff>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a:rPr>
                <a:t>View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40</xdr:row>
          <xdr:rowOff>19050</xdr:rowOff>
        </xdr:from>
        <xdr:to>
          <xdr:col>7</xdr:col>
          <xdr:colOff>57150</xdr:colOff>
          <xdr:row>41</xdr:row>
          <xdr:rowOff>28575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a:rPr>
                <a:t>Clear fields</a:t>
              </a:r>
            </a:p>
          </xdr:txBody>
        </xdr:sp>
        <xdr:clientData fPrintsWithSheet="0"/>
      </xdr:twoCellAnchor>
    </mc:Choice>
    <mc:Fallback/>
  </mc:AlternateContent>
  <xdr:twoCellAnchor>
    <xdr:from>
      <xdr:col>1</xdr:col>
      <xdr:colOff>0</xdr:colOff>
      <xdr:row>1</xdr:row>
      <xdr:rowOff>1845469</xdr:rowOff>
    </xdr:from>
    <xdr:to>
      <xdr:col>8</xdr:col>
      <xdr:colOff>9525</xdr:colOff>
      <xdr:row>1</xdr:row>
      <xdr:rowOff>2262190</xdr:rowOff>
    </xdr:to>
    <xdr:sp macro="" textlink="">
      <xdr:nvSpPr>
        <xdr:cNvPr id="17" name="Rectangle 16">
          <a:extLst>
            <a:ext uri="{FF2B5EF4-FFF2-40B4-BE49-F238E27FC236}">
              <a16:creationId xmlns:a16="http://schemas.microsoft.com/office/drawing/2014/main" id="{F16B14B2-E4A4-4124-8B0F-B6EF0414B95C}"/>
            </a:ext>
          </a:extLst>
        </xdr:cNvPr>
        <xdr:cNvSpPr/>
      </xdr:nvSpPr>
      <xdr:spPr>
        <a:xfrm>
          <a:off x="209550" y="2712244"/>
          <a:ext cx="6067425" cy="416721"/>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kern="1200">
              <a:solidFill>
                <a:schemeClr val="bg1"/>
              </a:solidFill>
              <a:latin typeface="Aptos" panose="020B0004020202020204" pitchFamily="34" charset="0"/>
            </a:rPr>
            <a:t>Creditworthiness</a:t>
          </a:r>
          <a:r>
            <a:rPr lang="en-IN" sz="1400" b="1" kern="1200" baseline="0">
              <a:solidFill>
                <a:schemeClr val="bg1"/>
              </a:solidFill>
              <a:latin typeface="Aptos" panose="020B0004020202020204" pitchFamily="34" charset="0"/>
            </a:rPr>
            <a:t> Score</a:t>
          </a:r>
          <a:endParaRPr lang="en-IN" sz="1400" b="1" kern="1200">
            <a:solidFill>
              <a:schemeClr val="bg1"/>
            </a:solidFill>
            <a:latin typeface="Aptos" panose="020B0004020202020204" pitchFamily="34" charset="0"/>
          </a:endParaRPr>
        </a:p>
      </xdr:txBody>
    </xdr:sp>
    <xdr:clientData/>
  </xdr:twoCellAnchor>
  <xdr:twoCellAnchor>
    <xdr:from>
      <xdr:col>0</xdr:col>
      <xdr:colOff>400050</xdr:colOff>
      <xdr:row>34</xdr:row>
      <xdr:rowOff>4763</xdr:rowOff>
    </xdr:from>
    <xdr:to>
      <xdr:col>8</xdr:col>
      <xdr:colOff>9525</xdr:colOff>
      <xdr:row>36</xdr:row>
      <xdr:rowOff>9525</xdr:rowOff>
    </xdr:to>
    <xdr:sp macro="" textlink="">
      <xdr:nvSpPr>
        <xdr:cNvPr id="30" name="Rectangle 29">
          <a:extLst>
            <a:ext uri="{FF2B5EF4-FFF2-40B4-BE49-F238E27FC236}">
              <a16:creationId xmlns:a16="http://schemas.microsoft.com/office/drawing/2014/main" id="{D7618ED7-8427-4DC9-BA2C-52CE5EAE626B}"/>
            </a:ext>
          </a:extLst>
        </xdr:cNvPr>
        <xdr:cNvSpPr/>
      </xdr:nvSpPr>
      <xdr:spPr>
        <a:xfrm>
          <a:off x="400050" y="9539288"/>
          <a:ext cx="6076950" cy="442912"/>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kern="1200">
              <a:solidFill>
                <a:schemeClr val="bg1"/>
              </a:solidFill>
              <a:latin typeface="Aptos" panose="020B0004020202020204" pitchFamily="34" charset="0"/>
            </a:rPr>
            <a:t>Tool</a:t>
          </a:r>
          <a:r>
            <a:rPr lang="en-IN" sz="1400" b="1" kern="1200" baseline="0">
              <a:solidFill>
                <a:schemeClr val="bg1"/>
              </a:solidFill>
              <a:latin typeface="Aptos" panose="020B0004020202020204" pitchFamily="34" charset="0"/>
            </a:rPr>
            <a:t> Controller </a:t>
          </a:r>
          <a:endParaRPr lang="en-IN" sz="1400" b="1" kern="1200">
            <a:solidFill>
              <a:schemeClr val="bg1"/>
            </a:solidFill>
            <a:latin typeface="Aptos" panose="020B0004020202020204" pitchFamily="34" charset="0"/>
          </a:endParaRPr>
        </a:p>
      </xdr:txBody>
    </xdr:sp>
    <xdr:clientData/>
  </xdr:twoCellAnchor>
  <xdr:twoCellAnchor>
    <xdr:from>
      <xdr:col>0</xdr:col>
      <xdr:colOff>209550</xdr:colOff>
      <xdr:row>0</xdr:row>
      <xdr:rowOff>840441</xdr:rowOff>
    </xdr:from>
    <xdr:to>
      <xdr:col>8</xdr:col>
      <xdr:colOff>9525</xdr:colOff>
      <xdr:row>1</xdr:row>
      <xdr:rowOff>1850092</xdr:rowOff>
    </xdr:to>
    <xdr:grpSp>
      <xdr:nvGrpSpPr>
        <xdr:cNvPr id="16" name="Group 15">
          <a:extLst>
            <a:ext uri="{FF2B5EF4-FFF2-40B4-BE49-F238E27FC236}">
              <a16:creationId xmlns:a16="http://schemas.microsoft.com/office/drawing/2014/main" id="{14C8A267-61E4-4EDE-908A-0ED22587ADE6}"/>
            </a:ext>
          </a:extLst>
        </xdr:cNvPr>
        <xdr:cNvGrpSpPr/>
      </xdr:nvGrpSpPr>
      <xdr:grpSpPr>
        <a:xfrm>
          <a:off x="209550" y="840441"/>
          <a:ext cx="6062663" cy="1878807"/>
          <a:chOff x="329117" y="9525"/>
          <a:chExt cx="6120887" cy="1954845"/>
        </a:xfrm>
      </xdr:grpSpPr>
      <xdr:sp macro="" textlink="">
        <xdr:nvSpPr>
          <xdr:cNvPr id="31" name="Rectangle 30">
            <a:extLst>
              <a:ext uri="{FF2B5EF4-FFF2-40B4-BE49-F238E27FC236}">
                <a16:creationId xmlns:a16="http://schemas.microsoft.com/office/drawing/2014/main" id="{17FF7311-DA8F-1C23-19BF-9DC872980DB1}"/>
              </a:ext>
            </a:extLst>
          </xdr:cNvPr>
          <xdr:cNvSpPr/>
        </xdr:nvSpPr>
        <xdr:spPr>
          <a:xfrm>
            <a:off x="329117" y="9525"/>
            <a:ext cx="6120887" cy="1954845"/>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33" name="Rectangle 32">
            <a:hlinkClick xmlns:r="http://schemas.openxmlformats.org/officeDocument/2006/relationships" r:id="rId3"/>
            <a:extLst>
              <a:ext uri="{FF2B5EF4-FFF2-40B4-BE49-F238E27FC236}">
                <a16:creationId xmlns:a16="http://schemas.microsoft.com/office/drawing/2014/main" id="{CE87C2B1-9574-D8F6-38E8-74718B8C96CF}"/>
              </a:ext>
            </a:extLst>
          </xdr:cNvPr>
          <xdr:cNvSpPr/>
        </xdr:nvSpPr>
        <xdr:spPr>
          <a:xfrm>
            <a:off x="1498655" y="976152"/>
            <a:ext cx="86550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sp macro="" textlink="">
        <xdr:nvSpPr>
          <xdr:cNvPr id="34" name="Rectangle 33">
            <a:hlinkClick xmlns:r="http://schemas.openxmlformats.org/officeDocument/2006/relationships" r:id="rId4"/>
            <a:extLst>
              <a:ext uri="{FF2B5EF4-FFF2-40B4-BE49-F238E27FC236}">
                <a16:creationId xmlns:a16="http://schemas.microsoft.com/office/drawing/2014/main" id="{31DB415A-585B-52D8-7D9A-E47251BADD58}"/>
              </a:ext>
            </a:extLst>
          </xdr:cNvPr>
          <xdr:cNvSpPr/>
        </xdr:nvSpPr>
        <xdr:spPr>
          <a:xfrm>
            <a:off x="2442841" y="976153"/>
            <a:ext cx="1160561" cy="28621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sp macro="" textlink="">
        <xdr:nvSpPr>
          <xdr:cNvPr id="35" name="Rectangle 34">
            <a:hlinkClick xmlns:r="http://schemas.openxmlformats.org/officeDocument/2006/relationships" r:id="rId5"/>
            <a:extLst>
              <a:ext uri="{FF2B5EF4-FFF2-40B4-BE49-F238E27FC236}">
                <a16:creationId xmlns:a16="http://schemas.microsoft.com/office/drawing/2014/main" id="{18BF02B9-69CB-4439-6B24-FECD3B59A89C}"/>
              </a:ext>
            </a:extLst>
          </xdr:cNvPr>
          <xdr:cNvSpPr/>
        </xdr:nvSpPr>
        <xdr:spPr>
          <a:xfrm>
            <a:off x="5000008" y="966611"/>
            <a:ext cx="111138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sp macro="" textlink="">
        <xdr:nvSpPr>
          <xdr:cNvPr id="36" name="Rectangle 35">
            <a:hlinkClick xmlns:r="http://schemas.openxmlformats.org/officeDocument/2006/relationships" r:id="rId6"/>
            <a:extLst>
              <a:ext uri="{FF2B5EF4-FFF2-40B4-BE49-F238E27FC236}">
                <a16:creationId xmlns:a16="http://schemas.microsoft.com/office/drawing/2014/main" id="{0CDDCE9B-E99D-FFE2-A5DA-523035B05A70}"/>
              </a:ext>
            </a:extLst>
          </xdr:cNvPr>
          <xdr:cNvSpPr/>
        </xdr:nvSpPr>
        <xdr:spPr>
          <a:xfrm>
            <a:off x="2042116" y="1403108"/>
            <a:ext cx="1514629" cy="31483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sp macro="" textlink="">
        <xdr:nvSpPr>
          <xdr:cNvPr id="37" name="Rectangle 36">
            <a:hlinkClick xmlns:r="http://schemas.openxmlformats.org/officeDocument/2006/relationships" r:id="rId7"/>
            <a:extLst>
              <a:ext uri="{FF2B5EF4-FFF2-40B4-BE49-F238E27FC236}">
                <a16:creationId xmlns:a16="http://schemas.microsoft.com/office/drawing/2014/main" id="{ABE55049-0A67-819F-EDD7-81ACED3BC25B}"/>
              </a:ext>
            </a:extLst>
          </xdr:cNvPr>
          <xdr:cNvSpPr/>
        </xdr:nvSpPr>
        <xdr:spPr>
          <a:xfrm>
            <a:off x="3684207" y="1403108"/>
            <a:ext cx="1819523" cy="305294"/>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Report</a:t>
            </a:r>
          </a:p>
        </xdr:txBody>
      </xdr:sp>
      <xdr:sp macro="" textlink="">
        <xdr:nvSpPr>
          <xdr:cNvPr id="38" name="Rectangle 37">
            <a:hlinkClick xmlns:r="http://schemas.openxmlformats.org/officeDocument/2006/relationships" r:id="rId8"/>
            <a:extLst>
              <a:ext uri="{FF2B5EF4-FFF2-40B4-BE49-F238E27FC236}">
                <a16:creationId xmlns:a16="http://schemas.microsoft.com/office/drawing/2014/main" id="{3177ED76-BECE-CE94-923A-A58B9457C631}"/>
              </a:ext>
            </a:extLst>
          </xdr:cNvPr>
          <xdr:cNvSpPr/>
        </xdr:nvSpPr>
        <xdr:spPr>
          <a:xfrm>
            <a:off x="446283" y="985693"/>
            <a:ext cx="1003196" cy="28621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 Guide</a:t>
            </a:r>
          </a:p>
        </xdr:txBody>
      </xdr:sp>
      <xdr:sp macro="" textlink="">
        <xdr:nvSpPr>
          <xdr:cNvPr id="39" name="Rectangle 38">
            <a:hlinkClick xmlns:r="http://schemas.openxmlformats.org/officeDocument/2006/relationships" r:id="rId9"/>
            <a:extLst>
              <a:ext uri="{FF2B5EF4-FFF2-40B4-BE49-F238E27FC236}">
                <a16:creationId xmlns:a16="http://schemas.microsoft.com/office/drawing/2014/main" id="{A61C3CF1-1577-B07D-2499-6431A59CA806}"/>
              </a:ext>
            </a:extLst>
          </xdr:cNvPr>
          <xdr:cNvSpPr/>
        </xdr:nvSpPr>
        <xdr:spPr>
          <a:xfrm>
            <a:off x="3691919" y="976153"/>
            <a:ext cx="1219571" cy="29575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sp macro="" textlink="">
        <xdr:nvSpPr>
          <xdr:cNvPr id="40" name="Rectangle 39">
            <a:hlinkClick xmlns:r="http://schemas.openxmlformats.org/officeDocument/2006/relationships" r:id="rId10"/>
            <a:extLst>
              <a:ext uri="{FF2B5EF4-FFF2-40B4-BE49-F238E27FC236}">
                <a16:creationId xmlns:a16="http://schemas.microsoft.com/office/drawing/2014/main" id="{B30247D8-99F5-DFF2-1AAC-62D65E428F8C}"/>
              </a:ext>
            </a:extLst>
          </xdr:cNvPr>
          <xdr:cNvSpPr/>
        </xdr:nvSpPr>
        <xdr:spPr>
          <a:xfrm>
            <a:off x="810188" y="1415015"/>
            <a:ext cx="1150724" cy="30529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grpSp>
    <xdr:clientData/>
  </xdr:twoCellAnchor>
  <xdr:twoCellAnchor>
    <xdr:from>
      <xdr:col>0</xdr:col>
      <xdr:colOff>400050</xdr:colOff>
      <xdr:row>0</xdr:row>
      <xdr:rowOff>0</xdr:rowOff>
    </xdr:from>
    <xdr:to>
      <xdr:col>8</xdr:col>
      <xdr:colOff>9524</xdr:colOff>
      <xdr:row>0</xdr:row>
      <xdr:rowOff>840441</xdr:rowOff>
    </xdr:to>
    <xdr:sp macro="" textlink="">
      <xdr:nvSpPr>
        <xdr:cNvPr id="41" name="Rectangle 40">
          <a:extLst>
            <a:ext uri="{FF2B5EF4-FFF2-40B4-BE49-F238E27FC236}">
              <a16:creationId xmlns:a16="http://schemas.microsoft.com/office/drawing/2014/main" id="{5BAC5165-C9A8-49DD-9686-E8D97B1E10F5}"/>
            </a:ext>
          </a:extLst>
        </xdr:cNvPr>
        <xdr:cNvSpPr/>
      </xdr:nvSpPr>
      <xdr:spPr>
        <a:xfrm>
          <a:off x="400050" y="0"/>
          <a:ext cx="6076949" cy="840441"/>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kern="1200">
              <a:solidFill>
                <a:schemeClr val="bg1"/>
              </a:solidFill>
              <a:latin typeface="Aptos" panose="020B0004020202020204" pitchFamily="34" charset="0"/>
            </a:rPr>
            <a:t>Creditworthiness Assessment Tool</a:t>
          </a:r>
          <a:endParaRPr lang="en-IN" sz="1600" b="1" kern="1200">
            <a:solidFill>
              <a:schemeClr val="bg1"/>
            </a:solidFill>
            <a:latin typeface="Aptos" panose="020B0004020202020204" pitchFamily="34" charset="0"/>
          </a:endParaRPr>
        </a:p>
        <a:p>
          <a:pPr algn="ctr"/>
          <a:r>
            <a:rPr lang="en-IN" sz="1600" b="1" kern="1200">
              <a:solidFill>
                <a:schemeClr val="bg1"/>
              </a:solidFill>
              <a:latin typeface="Aptos" panose="020B0004020202020204" pitchFamily="34" charset="0"/>
            </a:rPr>
            <a:t>An Approach for Indian Cities</a:t>
          </a:r>
        </a:p>
      </xdr:txBody>
    </xdr:sp>
    <xdr:clientData/>
  </xdr:twoCellAnchor>
  <xdr:twoCellAnchor>
    <xdr:from>
      <xdr:col>2</xdr:col>
      <xdr:colOff>197642</xdr:colOff>
      <xdr:row>1</xdr:row>
      <xdr:rowOff>197503</xdr:rowOff>
    </xdr:from>
    <xdr:to>
      <xdr:col>5</xdr:col>
      <xdr:colOff>193624</xdr:colOff>
      <xdr:row>1</xdr:row>
      <xdr:rowOff>685659</xdr:rowOff>
    </xdr:to>
    <xdr:pic>
      <xdr:nvPicPr>
        <xdr:cNvPr id="4" name="Picture 3" descr="A close-up of a black background&#10;&#10;Description automatically generated">
          <a:extLst>
            <a:ext uri="{FF2B5EF4-FFF2-40B4-BE49-F238E27FC236}">
              <a16:creationId xmlns:a16="http://schemas.microsoft.com/office/drawing/2014/main" id="{384E4401-5346-4A1B-9E78-C0C24F8F17C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bwMode="auto">
        <a:xfrm>
          <a:off x="1697830" y="1066659"/>
          <a:ext cx="2782044" cy="488156"/>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9525</xdr:rowOff>
    </xdr:from>
    <xdr:to>
      <xdr:col>9</xdr:col>
      <xdr:colOff>576264</xdr:colOff>
      <xdr:row>0</xdr:row>
      <xdr:rowOff>1000125</xdr:rowOff>
    </xdr:to>
    <xdr:sp macro="" textlink="">
      <xdr:nvSpPr>
        <xdr:cNvPr id="2" name="Rectangle 1">
          <a:extLst>
            <a:ext uri="{FF2B5EF4-FFF2-40B4-BE49-F238E27FC236}">
              <a16:creationId xmlns:a16="http://schemas.microsoft.com/office/drawing/2014/main" id="{8B19EADA-4A69-42E4-BE26-E9780151B580}"/>
            </a:ext>
          </a:extLst>
        </xdr:cNvPr>
        <xdr:cNvSpPr/>
      </xdr:nvSpPr>
      <xdr:spPr>
        <a:xfrm>
          <a:off x="0" y="9525"/>
          <a:ext cx="6062664" cy="990600"/>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kern="1200">
              <a:solidFill>
                <a:schemeClr val="bg1"/>
              </a:solidFill>
              <a:latin typeface="Aptos" panose="020B0004020202020204" pitchFamily="34" charset="0"/>
            </a:rPr>
            <a:t>Creditworthiness Assessment Tool</a:t>
          </a:r>
          <a:endParaRPr lang="en-IN" sz="1600" b="1" kern="1200">
            <a:solidFill>
              <a:schemeClr val="bg1"/>
            </a:solidFill>
            <a:latin typeface="Aptos" panose="020B0004020202020204" pitchFamily="34" charset="0"/>
          </a:endParaRPr>
        </a:p>
        <a:p>
          <a:pPr algn="ctr"/>
          <a:r>
            <a:rPr lang="en-IN" sz="1600" b="1" kern="1200">
              <a:solidFill>
                <a:schemeClr val="bg1"/>
              </a:solidFill>
              <a:latin typeface="Aptos" panose="020B0004020202020204" pitchFamily="34" charset="0"/>
            </a:rPr>
            <a:t>An Approach for Indian Cities</a:t>
          </a:r>
        </a:p>
      </xdr:txBody>
    </xdr:sp>
    <xdr:clientData/>
  </xdr:twoCellAnchor>
  <xdr:twoCellAnchor>
    <xdr:from>
      <xdr:col>0</xdr:col>
      <xdr:colOff>1</xdr:colOff>
      <xdr:row>0</xdr:row>
      <xdr:rowOff>1000125</xdr:rowOff>
    </xdr:from>
    <xdr:to>
      <xdr:col>9</xdr:col>
      <xdr:colOff>585789</xdr:colOff>
      <xdr:row>1</xdr:row>
      <xdr:rowOff>176212</xdr:rowOff>
    </xdr:to>
    <xdr:grpSp>
      <xdr:nvGrpSpPr>
        <xdr:cNvPr id="5" name="Group 4">
          <a:extLst>
            <a:ext uri="{FF2B5EF4-FFF2-40B4-BE49-F238E27FC236}">
              <a16:creationId xmlns:a16="http://schemas.microsoft.com/office/drawing/2014/main" id="{05FD974A-3B21-48DC-A1E5-0E824A7F43C8}"/>
            </a:ext>
          </a:extLst>
        </xdr:cNvPr>
        <xdr:cNvGrpSpPr/>
      </xdr:nvGrpSpPr>
      <xdr:grpSpPr>
        <a:xfrm>
          <a:off x="1" y="1000125"/>
          <a:ext cx="6072188" cy="1881187"/>
          <a:chOff x="325447" y="9525"/>
          <a:chExt cx="6010479" cy="1954845"/>
        </a:xfrm>
      </xdr:grpSpPr>
      <xdr:sp macro="" textlink="">
        <xdr:nvSpPr>
          <xdr:cNvPr id="6" name="Rectangle 5">
            <a:extLst>
              <a:ext uri="{FF2B5EF4-FFF2-40B4-BE49-F238E27FC236}">
                <a16:creationId xmlns:a16="http://schemas.microsoft.com/office/drawing/2014/main" id="{38702FB8-FE19-CE0D-3DAA-530FC1F1582B}"/>
              </a:ext>
            </a:extLst>
          </xdr:cNvPr>
          <xdr:cNvSpPr/>
        </xdr:nvSpPr>
        <xdr:spPr>
          <a:xfrm>
            <a:off x="325447" y="9525"/>
            <a:ext cx="6010479" cy="1954845"/>
          </a:xfrm>
          <a:prstGeom prst="rect">
            <a:avLst/>
          </a:prstGeom>
          <a:solidFill>
            <a:srgbClr val="33CCCC"/>
          </a:solid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7" name="Rectangle 6">
            <a:hlinkClick xmlns:r="http://schemas.openxmlformats.org/officeDocument/2006/relationships" r:id="rId1"/>
            <a:extLst>
              <a:ext uri="{FF2B5EF4-FFF2-40B4-BE49-F238E27FC236}">
                <a16:creationId xmlns:a16="http://schemas.microsoft.com/office/drawing/2014/main" id="{4FC47C02-B7D0-CCE3-2C91-BB892BD524BF}"/>
              </a:ext>
            </a:extLst>
          </xdr:cNvPr>
          <xdr:cNvSpPr/>
        </xdr:nvSpPr>
        <xdr:spPr>
          <a:xfrm>
            <a:off x="1498655" y="976152"/>
            <a:ext cx="86550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Data Input </a:t>
            </a:r>
            <a:endParaRPr lang="en-IN" sz="900" b="1">
              <a:solidFill>
                <a:sysClr val="windowText" lastClr="000000"/>
              </a:solidFill>
              <a:latin typeface="Aptos" panose="020B0004020202020204" pitchFamily="34" charset="0"/>
            </a:endParaRPr>
          </a:p>
        </xdr:txBody>
      </xdr:sp>
      <xdr:sp macro="" textlink="">
        <xdr:nvSpPr>
          <xdr:cNvPr id="8" name="Rectangle 7">
            <a:hlinkClick xmlns:r="http://schemas.openxmlformats.org/officeDocument/2006/relationships" r:id="rId2"/>
            <a:extLst>
              <a:ext uri="{FF2B5EF4-FFF2-40B4-BE49-F238E27FC236}">
                <a16:creationId xmlns:a16="http://schemas.microsoft.com/office/drawing/2014/main" id="{0A132E5A-E7AB-830E-08C8-79A7165896B6}"/>
              </a:ext>
            </a:extLst>
          </xdr:cNvPr>
          <xdr:cNvSpPr/>
        </xdr:nvSpPr>
        <xdr:spPr>
          <a:xfrm>
            <a:off x="2442841" y="976153"/>
            <a:ext cx="1160561" cy="28621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Financial</a:t>
            </a:r>
            <a:r>
              <a:rPr lang="en-IN" sz="900" b="1" baseline="0">
                <a:solidFill>
                  <a:sysClr val="windowText" lastClr="000000"/>
                </a:solidFill>
                <a:latin typeface="Aptos" panose="020B0004020202020204" pitchFamily="34" charset="0"/>
              </a:rPr>
              <a:t> Ratios </a:t>
            </a:r>
            <a:endParaRPr lang="en-IN" sz="900" b="1">
              <a:solidFill>
                <a:sysClr val="windowText" lastClr="000000"/>
              </a:solidFill>
              <a:latin typeface="Aptos" panose="020B0004020202020204" pitchFamily="34" charset="0"/>
            </a:endParaRPr>
          </a:p>
        </xdr:txBody>
      </xdr:sp>
      <xdr:sp macro="" textlink="">
        <xdr:nvSpPr>
          <xdr:cNvPr id="9" name="Rectangle 8">
            <a:hlinkClick xmlns:r="http://schemas.openxmlformats.org/officeDocument/2006/relationships" r:id="rId3"/>
            <a:extLst>
              <a:ext uri="{FF2B5EF4-FFF2-40B4-BE49-F238E27FC236}">
                <a16:creationId xmlns:a16="http://schemas.microsoft.com/office/drawing/2014/main" id="{8545166A-0B24-70C9-5F02-4FD2B6AE0B21}"/>
              </a:ext>
            </a:extLst>
          </xdr:cNvPr>
          <xdr:cNvSpPr/>
        </xdr:nvSpPr>
        <xdr:spPr>
          <a:xfrm>
            <a:off x="5000008" y="966611"/>
            <a:ext cx="1111383" cy="29575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Operating Ratios </a:t>
            </a:r>
          </a:p>
        </xdr:txBody>
      </xdr:sp>
      <xdr:sp macro="" textlink="">
        <xdr:nvSpPr>
          <xdr:cNvPr id="10" name="Rectangle 9">
            <a:hlinkClick xmlns:r="http://schemas.openxmlformats.org/officeDocument/2006/relationships" r:id="rId4"/>
            <a:extLst>
              <a:ext uri="{FF2B5EF4-FFF2-40B4-BE49-F238E27FC236}">
                <a16:creationId xmlns:a16="http://schemas.microsoft.com/office/drawing/2014/main" id="{ABDA1E3B-B924-EF30-28A2-3EF2B60F435B}"/>
              </a:ext>
            </a:extLst>
          </xdr:cNvPr>
          <xdr:cNvSpPr/>
        </xdr:nvSpPr>
        <xdr:spPr>
          <a:xfrm>
            <a:off x="2042116" y="1403108"/>
            <a:ext cx="1514629" cy="31483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Final Score and  Grade</a:t>
            </a:r>
            <a:endParaRPr lang="en-IN" sz="900" b="1">
              <a:solidFill>
                <a:sysClr val="windowText" lastClr="000000"/>
              </a:solidFill>
              <a:latin typeface="Aptos" panose="020B0004020202020204" pitchFamily="34" charset="0"/>
            </a:endParaRPr>
          </a:p>
        </xdr:txBody>
      </xdr:sp>
      <xdr:sp macro="" textlink="">
        <xdr:nvSpPr>
          <xdr:cNvPr id="11" name="Rectangle 10">
            <a:hlinkClick xmlns:r="http://schemas.openxmlformats.org/officeDocument/2006/relationships" r:id="rId5"/>
            <a:extLst>
              <a:ext uri="{FF2B5EF4-FFF2-40B4-BE49-F238E27FC236}">
                <a16:creationId xmlns:a16="http://schemas.microsoft.com/office/drawing/2014/main" id="{C73915B2-EC63-1ED0-361E-69D35BD680DA}"/>
              </a:ext>
            </a:extLst>
          </xdr:cNvPr>
          <xdr:cNvSpPr/>
        </xdr:nvSpPr>
        <xdr:spPr>
          <a:xfrm>
            <a:off x="3684207" y="1403108"/>
            <a:ext cx="1819523" cy="305294"/>
          </a:xfrm>
          <a:prstGeom prst="rect">
            <a:avLst/>
          </a:prstGeom>
          <a:solidFill>
            <a:schemeClr val="bg1">
              <a:lumMod val="95000"/>
            </a:schemeClr>
          </a:solidFill>
          <a:ln w="3175" cap="flat" cmpd="sng" algn="ctr">
            <a:solidFill>
              <a:schemeClr val="bg1"/>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900" b="1" i="0" u="none" strike="noStrike" kern="0" cap="none" spc="0" normalizeH="0" baseline="0" noProof="0">
                <a:ln>
                  <a:noFill/>
                </a:ln>
                <a:solidFill>
                  <a:sysClr val="windowText" lastClr="000000"/>
                </a:solidFill>
                <a:effectLst/>
                <a:uLnTx/>
                <a:uFillTx/>
                <a:latin typeface="Aptos" panose="020B0004020202020204" pitchFamily="34" charset="0"/>
                <a:ea typeface="+mn-ea"/>
                <a:cs typeface="+mn-cs"/>
              </a:rPr>
              <a:t>Summary and Tool Controller</a:t>
            </a:r>
          </a:p>
        </xdr:txBody>
      </xdr:sp>
      <xdr:sp macro="" textlink="">
        <xdr:nvSpPr>
          <xdr:cNvPr id="12" name="Rectangle 11">
            <a:hlinkClick xmlns:r="http://schemas.openxmlformats.org/officeDocument/2006/relationships" r:id="rId6"/>
            <a:extLst>
              <a:ext uri="{FF2B5EF4-FFF2-40B4-BE49-F238E27FC236}">
                <a16:creationId xmlns:a16="http://schemas.microsoft.com/office/drawing/2014/main" id="{2B5E1608-F471-3066-1009-703B72E3C179}"/>
              </a:ext>
            </a:extLst>
          </xdr:cNvPr>
          <xdr:cNvSpPr/>
        </xdr:nvSpPr>
        <xdr:spPr>
          <a:xfrm>
            <a:off x="446283" y="985693"/>
            <a:ext cx="1003196" cy="286214"/>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a:solidFill>
                  <a:sysClr val="windowText" lastClr="000000"/>
                </a:solidFill>
                <a:latin typeface="Aptos" panose="020B0004020202020204" pitchFamily="34" charset="0"/>
              </a:rPr>
              <a:t>User Guide</a:t>
            </a:r>
          </a:p>
        </xdr:txBody>
      </xdr:sp>
      <xdr:sp macro="" textlink="">
        <xdr:nvSpPr>
          <xdr:cNvPr id="13" name="Rectangle 12">
            <a:hlinkClick xmlns:r="http://schemas.openxmlformats.org/officeDocument/2006/relationships" r:id="rId7"/>
            <a:extLst>
              <a:ext uri="{FF2B5EF4-FFF2-40B4-BE49-F238E27FC236}">
                <a16:creationId xmlns:a16="http://schemas.microsoft.com/office/drawing/2014/main" id="{6EDE2676-783F-23E5-BDEE-91F76DE9DBB9}"/>
              </a:ext>
            </a:extLst>
          </xdr:cNvPr>
          <xdr:cNvSpPr/>
        </xdr:nvSpPr>
        <xdr:spPr>
          <a:xfrm>
            <a:off x="3691919" y="976153"/>
            <a:ext cx="1219571" cy="295753"/>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Financial Scores</a:t>
            </a:r>
            <a:endParaRPr lang="en-IN" sz="900" b="1">
              <a:solidFill>
                <a:sysClr val="windowText" lastClr="000000"/>
              </a:solidFill>
              <a:latin typeface="Aptos" panose="020B0004020202020204" pitchFamily="34" charset="0"/>
            </a:endParaRPr>
          </a:p>
        </xdr:txBody>
      </xdr:sp>
      <xdr:sp macro="" textlink="">
        <xdr:nvSpPr>
          <xdr:cNvPr id="14" name="Rectangle 13">
            <a:hlinkClick xmlns:r="http://schemas.openxmlformats.org/officeDocument/2006/relationships" r:id="rId8"/>
            <a:extLst>
              <a:ext uri="{FF2B5EF4-FFF2-40B4-BE49-F238E27FC236}">
                <a16:creationId xmlns:a16="http://schemas.microsoft.com/office/drawing/2014/main" id="{FE738F82-77EC-3373-68D1-3B86481F5E25}"/>
              </a:ext>
            </a:extLst>
          </xdr:cNvPr>
          <xdr:cNvSpPr/>
        </xdr:nvSpPr>
        <xdr:spPr>
          <a:xfrm>
            <a:off x="810188" y="1415015"/>
            <a:ext cx="1150724" cy="305295"/>
          </a:xfrm>
          <a:prstGeom prst="rect">
            <a:avLst/>
          </a:prstGeom>
          <a:solidFill>
            <a:schemeClr val="bg1">
              <a:lumMod val="95000"/>
            </a:schemeClr>
          </a:solidFill>
          <a:ln w="3175">
            <a:solidFill>
              <a:schemeClr val="bg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900" b="1" baseline="0">
                <a:solidFill>
                  <a:sysClr val="windowText" lastClr="000000"/>
                </a:solidFill>
                <a:latin typeface="Aptos" panose="020B0004020202020204" pitchFamily="34" charset="0"/>
              </a:rPr>
              <a:t>Operating Scores</a:t>
            </a:r>
            <a:endParaRPr lang="en-IN" sz="900" b="1">
              <a:solidFill>
                <a:sysClr val="windowText" lastClr="000000"/>
              </a:solidFill>
              <a:latin typeface="Aptos" panose="020B0004020202020204" pitchFamily="34" charset="0"/>
            </a:endParaRPr>
          </a:p>
        </xdr:txBody>
      </xdr:sp>
    </xdr:grpSp>
    <xdr:clientData/>
  </xdr:twoCellAnchor>
  <xdr:twoCellAnchor>
    <xdr:from>
      <xdr:col>2</xdr:col>
      <xdr:colOff>292895</xdr:colOff>
      <xdr:row>0</xdr:row>
      <xdr:rowOff>1202532</xdr:rowOff>
    </xdr:from>
    <xdr:to>
      <xdr:col>7</xdr:col>
      <xdr:colOff>26939</xdr:colOff>
      <xdr:row>0</xdr:row>
      <xdr:rowOff>1690688</xdr:rowOff>
    </xdr:to>
    <xdr:pic>
      <xdr:nvPicPr>
        <xdr:cNvPr id="15" name="Picture 14" descr="A close-up of a black background&#10;&#10;Description automatically generated">
          <a:extLst>
            <a:ext uri="{FF2B5EF4-FFF2-40B4-BE49-F238E27FC236}">
              <a16:creationId xmlns:a16="http://schemas.microsoft.com/office/drawing/2014/main" id="{3E66E318-BD41-468B-9ED8-5ABF9C4F3E4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bwMode="auto">
        <a:xfrm>
          <a:off x="1512095" y="1202532"/>
          <a:ext cx="2782044" cy="488156"/>
        </a:xfrm>
        <a:prstGeom prst="rect">
          <a:avLst/>
        </a:prstGeom>
        <a:solidFill>
          <a:schemeClr val="bg1"/>
        </a:solidFill>
        <a:ln w="3175">
          <a:solidFill>
            <a:schemeClr val="tx1"/>
          </a:solidFill>
        </a:ln>
        <a:extLst>
          <a:ext uri="{53640926-AAD7-44d8-BBD7-CCE9431645EC}">
            <a14:shadowObscured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a14="http://schemas.microsoft.com/office/drawing/2010/main"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6sdtdh="http://schemas.microsoft.com/office/word/2020/wordml/sdtdatahash" xmlns:w16="http://schemas.microsoft.com/office/word/2018/wordml" xmlns:w16cid="http://schemas.microsoft.com/office/word/2016/wordml/cid" xmlns:w16cex="http://schemas.microsoft.com/office/word/2018/wordml/c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oel="http://schemas.microsoft.com/office/2019/extlst" xmlns:am3d="http://schemas.microsoft.com/office/drawing/2017/model3d" xmlns:aink="http://schemas.microsoft.com/office/drawing/2016/ink" xmlns:mc="http://schemas.openxmlformats.org/markup-compatibility/2006"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cx1="http://schemas.microsoft.com/office/drawing/2015/9/8/chartex" xmlns:cx="http://schemas.microsoft.com/office/drawing/2014/chartex" xmlns:wpc="http://schemas.microsoft.com/office/word/2010/wordprocessingCanvas"/>
          </a:ext>
        </a:extLst>
      </xdr:spPr>
    </xdr:pic>
    <xdr:clientData/>
  </xdr:twoCellAnchor>
  <xdr:twoCellAnchor>
    <xdr:from>
      <xdr:col>0</xdr:col>
      <xdr:colOff>0</xdr:colOff>
      <xdr:row>1</xdr:row>
      <xdr:rowOff>133350</xdr:rowOff>
    </xdr:from>
    <xdr:to>
      <xdr:col>9</xdr:col>
      <xdr:colOff>571500</xdr:colOff>
      <xdr:row>3</xdr:row>
      <xdr:rowOff>85726</xdr:rowOff>
    </xdr:to>
    <xdr:sp macro="" textlink="">
      <xdr:nvSpPr>
        <xdr:cNvPr id="16" name="Rectangle 15">
          <a:extLst>
            <a:ext uri="{FF2B5EF4-FFF2-40B4-BE49-F238E27FC236}">
              <a16:creationId xmlns:a16="http://schemas.microsoft.com/office/drawing/2014/main" id="{AB85681A-E3F2-4FE8-BD8E-B9D8CCAF8821}"/>
            </a:ext>
          </a:extLst>
        </xdr:cNvPr>
        <xdr:cNvSpPr/>
      </xdr:nvSpPr>
      <xdr:spPr>
        <a:xfrm>
          <a:off x="0" y="2838450"/>
          <a:ext cx="6057900" cy="333376"/>
        </a:xfrm>
        <a:prstGeom prst="rect">
          <a:avLst/>
        </a:prstGeom>
        <a:solidFill>
          <a:srgbClr val="3846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kern="1200">
              <a:solidFill>
                <a:schemeClr val="bg1"/>
              </a:solidFill>
              <a:latin typeface="Aptos" panose="020B0004020202020204" pitchFamily="34" charset="0"/>
            </a:rPr>
            <a:t>Indicators</a:t>
          </a:r>
          <a:r>
            <a:rPr lang="en-IN" sz="1400" b="1" kern="1200" baseline="0">
              <a:solidFill>
                <a:schemeClr val="bg1"/>
              </a:solidFill>
              <a:latin typeface="Aptos" panose="020B0004020202020204" pitchFamily="34" charset="0"/>
            </a:rPr>
            <a:t> Definition </a:t>
          </a:r>
          <a:endParaRPr lang="en-IN" sz="1400" b="1" kern="1200">
            <a:solidFill>
              <a:schemeClr val="bg1"/>
            </a:solidFill>
            <a:latin typeface="Aptos" panose="020B0004020202020204" pitchFamily="34" charset="0"/>
          </a:endParaRPr>
        </a:p>
      </xdr:txBody>
    </xdr:sp>
    <xdr:clientData/>
  </xdr:twoCellAnchor>
  <xdr:twoCellAnchor>
    <xdr:from>
      <xdr:col>0</xdr:col>
      <xdr:colOff>0</xdr:colOff>
      <xdr:row>3</xdr:row>
      <xdr:rowOff>104775</xdr:rowOff>
    </xdr:from>
    <xdr:to>
      <xdr:col>9</xdr:col>
      <xdr:colOff>571500</xdr:colOff>
      <xdr:row>3</xdr:row>
      <xdr:rowOff>438151</xdr:rowOff>
    </xdr:to>
    <xdr:sp macro="" textlink="">
      <xdr:nvSpPr>
        <xdr:cNvPr id="17" name="Rectangle 16">
          <a:extLst>
            <a:ext uri="{FF2B5EF4-FFF2-40B4-BE49-F238E27FC236}">
              <a16:creationId xmlns:a16="http://schemas.microsoft.com/office/drawing/2014/main" id="{7497B225-E313-4B9C-848E-3B877B37577B}"/>
            </a:ext>
          </a:extLst>
        </xdr:cNvPr>
        <xdr:cNvSpPr/>
      </xdr:nvSpPr>
      <xdr:spPr>
        <a:xfrm>
          <a:off x="0" y="3190875"/>
          <a:ext cx="6057900" cy="333376"/>
        </a:xfrm>
        <a:prstGeom prst="rect">
          <a:avLst/>
        </a:prstGeom>
        <a:solidFill>
          <a:srgbClr val="7CD6B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kern="1200">
              <a:solidFill>
                <a:schemeClr val="bg1"/>
              </a:solidFill>
              <a:latin typeface="Aptos" panose="020B0004020202020204" pitchFamily="34" charset="0"/>
            </a:rPr>
            <a:t>Financial</a:t>
          </a:r>
          <a:r>
            <a:rPr lang="en-IN" sz="1400" b="1" kern="1200" baseline="0">
              <a:solidFill>
                <a:schemeClr val="bg1"/>
              </a:solidFill>
              <a:latin typeface="Aptos" panose="020B0004020202020204" pitchFamily="34" charset="0"/>
            </a:rPr>
            <a:t> Indicators</a:t>
          </a:r>
          <a:endParaRPr lang="en-IN" sz="1400" b="1" kern="1200">
            <a:solidFill>
              <a:schemeClr val="bg1"/>
            </a:solidFill>
            <a:latin typeface="Aptos" panose="020B00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wasra06\Downloads\SDG%20WASH%20Cost%20Tool%20SWA%20Prep%20Process_in%20english_dhwani_working%20excel.xlsx" TargetMode="External"/><Relationship Id="rId1" Type="http://schemas.openxmlformats.org/officeDocument/2006/relationships/externalLinkPath" Target="/Users/cwasra06/Downloads/SDG%20WASH%20Cost%20Tool%20SWA%20Prep%20Process_in%20english_dhwani_working%20exc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2)"/>
      <sheetName val="INTRODUCTION"/>
      <sheetName val="DATA VERIFICATION SHEET"/>
      <sheetName val="SDG COSTING SUMMARY REPORT ($)"/>
      <sheetName val="SDG COSTING SUMMARY REPORT (LC)"/>
      <sheetName val="SOURCE"/>
      <sheetName val="CALCULATIONS"/>
    </sheetNames>
    <sheetDataSet>
      <sheetData sheetId="0"/>
      <sheetData sheetId="1" refreshError="1"/>
      <sheetData sheetId="2" refreshError="1"/>
      <sheetData sheetId="3" refreshError="1"/>
      <sheetData sheetId="4" refreshError="1"/>
      <sheetData sheetId="5">
        <row r="7">
          <cell r="A7" t="str">
            <v>afghanistan</v>
          </cell>
        </row>
        <row r="8">
          <cell r="A8" t="str">
            <v>albania</v>
          </cell>
        </row>
        <row r="9">
          <cell r="A9" t="str">
            <v>algeria</v>
          </cell>
        </row>
        <row r="10">
          <cell r="A10" t="str">
            <v>angola</v>
          </cell>
        </row>
        <row r="11">
          <cell r="A11" t="str">
            <v>argentina</v>
          </cell>
        </row>
        <row r="12">
          <cell r="A12" t="str">
            <v>armenia</v>
          </cell>
        </row>
        <row r="13">
          <cell r="A13" t="str">
            <v>azerbaijan</v>
          </cell>
        </row>
        <row r="14">
          <cell r="A14" t="str">
            <v>bangladesh</v>
          </cell>
        </row>
        <row r="15">
          <cell r="A15" t="str">
            <v>belarus</v>
          </cell>
        </row>
        <row r="16">
          <cell r="A16" t="str">
            <v>belize</v>
          </cell>
        </row>
        <row r="17">
          <cell r="A17" t="str">
            <v>Benign</v>
          </cell>
        </row>
        <row r="18">
          <cell r="A18" t="str">
            <v>bhutan</v>
          </cell>
        </row>
        <row r="19">
          <cell r="A19" t="str">
            <v>bolivia</v>
          </cell>
        </row>
        <row r="20">
          <cell r="A20" t="str">
            <v>Bosnia and Herzegovina</v>
          </cell>
        </row>
        <row r="21">
          <cell r="A21" t="str">
            <v>botswana</v>
          </cell>
        </row>
        <row r="22">
          <cell r="A22" t="str">
            <v>brazil</v>
          </cell>
        </row>
        <row r="23">
          <cell r="A23" t="str">
            <v>bulgaria</v>
          </cell>
        </row>
        <row r="24">
          <cell r="A24" t="str">
            <v>Burkina Faso</v>
          </cell>
        </row>
        <row r="25">
          <cell r="A25" t="str">
            <v>Burundi</v>
          </cell>
        </row>
        <row r="26">
          <cell r="A26" t="str">
            <v>cambodia</v>
          </cell>
        </row>
        <row r="27">
          <cell r="A27" t="str">
            <v>cameroon</v>
          </cell>
        </row>
        <row r="28">
          <cell r="A28" t="str">
            <v>Cape Verde</v>
          </cell>
        </row>
        <row r="29">
          <cell r="A29" t="str">
            <v>Central African Republic</v>
          </cell>
        </row>
        <row r="30">
          <cell r="A30" t="str">
            <v>chad</v>
          </cell>
        </row>
        <row r="31">
          <cell r="A31" t="str">
            <v>china</v>
          </cell>
        </row>
        <row r="32">
          <cell r="A32" t="str">
            <v>colombia</v>
          </cell>
        </row>
        <row r="33">
          <cell r="A33" t="str">
            <v>Comoros</v>
          </cell>
        </row>
        <row r="34">
          <cell r="A34" t="str">
            <v>Congo</v>
          </cell>
        </row>
        <row r="35">
          <cell r="A35" t="str">
            <v>Cook Islands</v>
          </cell>
        </row>
        <row r="36">
          <cell r="A36" t="str">
            <v>Costa Rica</v>
          </cell>
        </row>
        <row r="37">
          <cell r="A37" t="str">
            <v>Ivory Coast</v>
          </cell>
        </row>
        <row r="38">
          <cell r="A38" t="str">
            <v>Cuba</v>
          </cell>
        </row>
        <row r="39">
          <cell r="A39" t="str">
            <v>DPR Korea</v>
          </cell>
        </row>
        <row r="40">
          <cell r="A40" t="str">
            <v>DR Congo</v>
          </cell>
        </row>
        <row r="41">
          <cell r="A41" t="str">
            <v>Djibouti</v>
          </cell>
        </row>
        <row r="42">
          <cell r="A42" t="str">
            <v>dominica</v>
          </cell>
        </row>
        <row r="43">
          <cell r="A43" t="str">
            <v>Dominican Republic</v>
          </cell>
        </row>
        <row r="44">
          <cell r="A44" t="str">
            <v>ecuador</v>
          </cell>
        </row>
        <row r="45">
          <cell r="A45" t="str">
            <v>egypt</v>
          </cell>
        </row>
        <row r="46">
          <cell r="A46" t="str">
            <v>El Salvador</v>
          </cell>
        </row>
        <row r="47">
          <cell r="A47" t="str">
            <v>Equatorial Guinea</v>
          </cell>
        </row>
        <row r="48">
          <cell r="A48" t="str">
            <v>eritrea</v>
          </cell>
        </row>
        <row r="49">
          <cell r="A49" t="str">
            <v>ethiopia</v>
          </cell>
        </row>
        <row r="50">
          <cell r="A50" t="str">
            <v>fiji</v>
          </cell>
        </row>
        <row r="51">
          <cell r="A51" t="str">
            <v>Gabon</v>
          </cell>
        </row>
        <row r="52">
          <cell r="A52" t="str">
            <v>Gambia</v>
          </cell>
        </row>
        <row r="53">
          <cell r="A53" t="str">
            <v>georgia</v>
          </cell>
        </row>
        <row r="54">
          <cell r="A54" t="str">
            <v>Ghana</v>
          </cell>
        </row>
        <row r="55">
          <cell r="A55" t="str">
            <v>grenada</v>
          </cell>
        </row>
        <row r="56">
          <cell r="A56" t="str">
            <v>Guatemala</v>
          </cell>
        </row>
        <row r="57">
          <cell r="A57" t="str">
            <v>guinea</v>
          </cell>
        </row>
        <row r="58">
          <cell r="A58" t="str">
            <v>Guinea-Bissau</v>
          </cell>
        </row>
        <row r="59">
          <cell r="A59" t="str">
            <v>guyana</v>
          </cell>
        </row>
        <row r="60">
          <cell r="A60" t="str">
            <v>Haiti</v>
          </cell>
        </row>
        <row r="61">
          <cell r="A61" t="str">
            <v>Honduras</v>
          </cell>
        </row>
        <row r="62">
          <cell r="A62" t="str">
            <v>india</v>
          </cell>
        </row>
        <row r="63">
          <cell r="A63" t="str">
            <v>indonesia</v>
          </cell>
        </row>
        <row r="64">
          <cell r="A64" t="str">
            <v>Iran</v>
          </cell>
        </row>
        <row r="65">
          <cell r="A65" t="str">
            <v>iraq</v>
          </cell>
        </row>
        <row r="66">
          <cell r="A66" t="str">
            <v>Jamaica</v>
          </cell>
        </row>
        <row r="67">
          <cell r="A67" t="str">
            <v>jordan</v>
          </cell>
        </row>
        <row r="68">
          <cell r="A68" t="str">
            <v>kazakhstan</v>
          </cell>
        </row>
        <row r="69">
          <cell r="A69" t="str">
            <v>Kenya</v>
          </cell>
        </row>
        <row r="70">
          <cell r="A70" t="str">
            <v>kiribati</v>
          </cell>
        </row>
        <row r="71">
          <cell r="A71" t="str">
            <v>kyrgyzstan</v>
          </cell>
        </row>
        <row r="72">
          <cell r="A72" t="str">
            <v>Lao PDR</v>
          </cell>
        </row>
        <row r="73">
          <cell r="A73" t="str">
            <v>lebanon</v>
          </cell>
        </row>
        <row r="74">
          <cell r="A74" t="str">
            <v>Lesotho</v>
          </cell>
        </row>
        <row r="75">
          <cell r="A75" t="str">
            <v>Liberia</v>
          </cell>
        </row>
        <row r="76">
          <cell r="A76" t="str">
            <v>Libya</v>
          </cell>
        </row>
        <row r="77">
          <cell r="A77" t="str">
            <v>Madagascar</v>
          </cell>
        </row>
        <row r="78">
          <cell r="A78" t="str">
            <v>Malawi</v>
          </cell>
        </row>
        <row r="79">
          <cell r="A79" t="str">
            <v>malaysia</v>
          </cell>
        </row>
        <row r="80">
          <cell r="A80" t="str">
            <v>Maldives</v>
          </cell>
        </row>
        <row r="81">
          <cell r="A81" t="str">
            <v>Mali</v>
          </cell>
        </row>
        <row r="82">
          <cell r="A82" t="str">
            <v>Marshall Islands</v>
          </cell>
        </row>
        <row r="83">
          <cell r="A83" t="str">
            <v>mauritania</v>
          </cell>
        </row>
        <row r="84">
          <cell r="A84" t="str">
            <v>mauritius</v>
          </cell>
        </row>
        <row r="85">
          <cell r="A85" t="str">
            <v>mexico</v>
          </cell>
        </row>
        <row r="86">
          <cell r="A86" t="str">
            <v>Micronesia</v>
          </cell>
        </row>
        <row r="87">
          <cell r="A87" t="str">
            <v>mongolia</v>
          </cell>
        </row>
        <row r="88">
          <cell r="A88" t="str">
            <v>Montenegro</v>
          </cell>
        </row>
        <row r="89">
          <cell r="A89" t="str">
            <v>Morocco</v>
          </cell>
        </row>
        <row r="90">
          <cell r="A90" t="str">
            <v>mozambique</v>
          </cell>
        </row>
        <row r="91">
          <cell r="A91" t="str">
            <v>Myanmar</v>
          </cell>
        </row>
        <row r="92">
          <cell r="A92" t="str">
            <v>namibia</v>
          </cell>
        </row>
        <row r="93">
          <cell r="A93" t="str">
            <v>nauru</v>
          </cell>
        </row>
        <row r="94">
          <cell r="A94" t="str">
            <v>Nepal</v>
          </cell>
        </row>
        <row r="95">
          <cell r="A95" t="str">
            <v>Nicaragua</v>
          </cell>
        </row>
        <row r="96">
          <cell r="A96" t="str">
            <v>Niger</v>
          </cell>
        </row>
        <row r="97">
          <cell r="A97" t="str">
            <v>Nigeria</v>
          </cell>
        </row>
        <row r="98">
          <cell r="A98" t="str">
            <v>niue</v>
          </cell>
        </row>
        <row r="99">
          <cell r="A99" t="str">
            <v>Pakistan</v>
          </cell>
        </row>
        <row r="100">
          <cell r="A100" t="str">
            <v>palau</v>
          </cell>
        </row>
        <row r="101">
          <cell r="A101" t="str">
            <v>Panama</v>
          </cell>
        </row>
        <row r="102">
          <cell r="A102" t="str">
            <v>Papua New Guinea</v>
          </cell>
        </row>
        <row r="103">
          <cell r="A103" t="str">
            <v>paraguay</v>
          </cell>
        </row>
        <row r="104">
          <cell r="A104" t="str">
            <v>peru</v>
          </cell>
        </row>
        <row r="105">
          <cell r="A105" t="str">
            <v>philippines</v>
          </cell>
        </row>
        <row r="106">
          <cell r="A106" t="str">
            <v>Republic of Moldova</v>
          </cell>
        </row>
        <row r="107">
          <cell r="A107" t="str">
            <v>romania</v>
          </cell>
        </row>
        <row r="108">
          <cell r="A108" t="str">
            <v>Russian Federation</v>
          </cell>
        </row>
        <row r="109">
          <cell r="A109" t="str">
            <v>Rwanda</v>
          </cell>
        </row>
        <row r="110">
          <cell r="A110" t="str">
            <v>Saint Lucia</v>
          </cell>
        </row>
        <row r="111">
          <cell r="A111" t="str">
            <v>Saint Vincent and the Grenadines</v>
          </cell>
        </row>
        <row r="112">
          <cell r="A112" t="str">
            <v>samoa</v>
          </cell>
        </row>
        <row r="113">
          <cell r="A113" t="str">
            <v>Sao Tome and Principe</v>
          </cell>
        </row>
        <row r="114">
          <cell r="A114" t="str">
            <v>Senegal</v>
          </cell>
        </row>
        <row r="115">
          <cell r="A115" t="str">
            <v>serbia</v>
          </cell>
        </row>
        <row r="116">
          <cell r="A116" t="str">
            <v>seychelles</v>
          </cell>
        </row>
        <row r="117">
          <cell r="A117" t="str">
            <v>Sierra Leone</v>
          </cell>
        </row>
        <row r="118">
          <cell r="A118" t="str">
            <v>Solomon Islands</v>
          </cell>
        </row>
        <row r="119">
          <cell r="A119" t="str">
            <v>somalia</v>
          </cell>
        </row>
        <row r="120">
          <cell r="A120" t="str">
            <v>South Africa</v>
          </cell>
        </row>
        <row r="121">
          <cell r="A121" t="str">
            <v>South Sudan</v>
          </cell>
        </row>
        <row r="122">
          <cell r="A122" t="str">
            <v>Sri Lanka</v>
          </cell>
        </row>
        <row r="123">
          <cell r="A123" t="str">
            <v>sudan</v>
          </cell>
        </row>
        <row r="124">
          <cell r="A124" t="str">
            <v>suriname</v>
          </cell>
        </row>
        <row r="125">
          <cell r="A125" t="str">
            <v>swaziland</v>
          </cell>
        </row>
        <row r="126">
          <cell r="A126" t="str">
            <v>syria</v>
          </cell>
        </row>
        <row r="127">
          <cell r="A127" t="str">
            <v>tajikistan</v>
          </cell>
        </row>
        <row r="128">
          <cell r="A128" t="str">
            <v>thailand</v>
          </cell>
        </row>
        <row r="129">
          <cell r="A129" t="str">
            <v>TFYR Macedonia</v>
          </cell>
        </row>
        <row r="130">
          <cell r="A130" t="str">
            <v>East Timor</v>
          </cell>
        </row>
        <row r="131">
          <cell r="A131" t="str">
            <v>Togo</v>
          </cell>
        </row>
        <row r="132">
          <cell r="A132" t="str">
            <v>tonga</v>
          </cell>
        </row>
        <row r="133">
          <cell r="A133" t="str">
            <v>tunisia</v>
          </cell>
        </row>
        <row r="134">
          <cell r="A134" t="str">
            <v>turkey</v>
          </cell>
        </row>
        <row r="135">
          <cell r="A135" t="str">
            <v>turkmenistan</v>
          </cell>
        </row>
        <row r="136">
          <cell r="A136" t="str">
            <v>tuvalu</v>
          </cell>
        </row>
        <row r="137">
          <cell r="A137" t="str">
            <v>uganda</v>
          </cell>
        </row>
        <row r="138">
          <cell r="A138" t="str">
            <v>Ukraine</v>
          </cell>
        </row>
        <row r="139">
          <cell r="A139" t="str">
            <v>A. Rep. tanzania</v>
          </cell>
        </row>
        <row r="140">
          <cell r="A140" t="str">
            <v>uzbekistan</v>
          </cell>
        </row>
        <row r="141">
          <cell r="A141" t="str">
            <v>vanuatu</v>
          </cell>
        </row>
        <row r="142">
          <cell r="A142" t="str">
            <v>Venezuela</v>
          </cell>
        </row>
        <row r="143">
          <cell r="A143" t="str">
            <v>Vietnam</v>
          </cell>
        </row>
        <row r="144">
          <cell r="A144" t="str">
            <v>Yemen</v>
          </cell>
        </row>
        <row r="145">
          <cell r="A145" t="str">
            <v>zambia</v>
          </cell>
        </row>
        <row r="146">
          <cell r="A146" t="str">
            <v>Zimbabwe</v>
          </cell>
        </row>
      </sheetData>
      <sheetData sheetId="6" refreshError="1"/>
    </sheetDataSet>
  </externalBook>
</externalLink>
</file>

<file path=xl/theme/theme1.xml><?xml version="1.0" encoding="utf-8"?>
<a:theme xmlns:a="http://schemas.openxmlformats.org/drawingml/2006/main" name="Office Theme">
  <a:themeElements>
    <a:clrScheme name="Violet">
      <a:dk1>
        <a:sysClr val="windowText" lastClr="000000"/>
      </a:dk1>
      <a:lt1>
        <a:sysClr val="window" lastClr="FFFFFF"/>
      </a:lt1>
      <a:dk2>
        <a:srgbClr val="373545"/>
      </a:dk2>
      <a:lt2>
        <a:srgbClr val="DCD8DC"/>
      </a:lt2>
      <a:accent1>
        <a:srgbClr val="AD84C6"/>
      </a:accent1>
      <a:accent2>
        <a:srgbClr val="8784C7"/>
      </a:accent2>
      <a:accent3>
        <a:srgbClr val="5D739A"/>
      </a:accent3>
      <a:accent4>
        <a:srgbClr val="6997AF"/>
      </a:accent4>
      <a:accent5>
        <a:srgbClr val="84ACB6"/>
      </a:accent5>
      <a:accent6>
        <a:srgbClr val="6F8183"/>
      </a:accent6>
      <a:hlink>
        <a:srgbClr val="69A020"/>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cwas.org.in/resources/file_manager/P2%20Creditworthiness%20assessment_an%20approach%20for%20Indian%20cities.pdf" TargetMode="Externa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cwas.org.in/resources/file_manager/P2%20Creditworthiness%20assessment_an%20approach%20for%20Indian%20cities.pdf" TargetMode="Externa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cwas.org.in/resources/file_manager/P2%20Creditworthiness%20assessment_an%20approach%20for%20Indian%20cities.pdf" TargetMode="Externa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s://cwas.org.in/resources/file_manager/P2%20Creditworthiness%20assessment_an%20approach%20for%20Indian%20cities.pdf" TargetMode="Externa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0.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E52B2-846A-4A13-A4D5-89C0C767CF1F}">
  <sheetPr codeName="Sheet9">
    <tabColor rgb="FF38465E"/>
  </sheetPr>
  <dimension ref="B1:AO23"/>
  <sheetViews>
    <sheetView showGridLines="0" topLeftCell="A2" zoomScale="80" zoomScaleNormal="80" workbookViewId="0">
      <selection activeCell="B18" sqref="B18:H18"/>
    </sheetView>
  </sheetViews>
  <sheetFormatPr defaultColWidth="9.140625" defaultRowHeight="15" x14ac:dyDescent="0.25"/>
  <cols>
    <col min="1" max="1" width="3.140625" style="1" customWidth="1"/>
    <col min="2" max="2" width="19.28515625" style="1" customWidth="1"/>
    <col min="3" max="3" width="13" style="1" customWidth="1"/>
    <col min="4" max="4" width="19.7109375" style="1" customWidth="1"/>
    <col min="5" max="6" width="9.140625" style="1"/>
    <col min="7" max="7" width="8.5703125" style="1" customWidth="1"/>
    <col min="8" max="8" width="13.42578125" style="1" customWidth="1"/>
    <col min="9" max="9" width="3.140625" style="1" customWidth="1"/>
    <col min="10" max="16384" width="9.140625" style="1"/>
  </cols>
  <sheetData>
    <row r="1" spans="2:41" ht="6" hidden="1" customHeight="1" x14ac:dyDescent="0.25">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row>
    <row r="2" spans="2:41" ht="128.25" customHeight="1" x14ac:dyDescent="0.45">
      <c r="B2" s="83"/>
      <c r="C2" s="84"/>
      <c r="D2" s="63"/>
      <c r="E2" s="63"/>
      <c r="F2" s="63"/>
      <c r="G2" s="2"/>
      <c r="H2" s="2"/>
      <c r="I2" s="2"/>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row>
    <row r="3" spans="2:41" s="3" customFormat="1" ht="48.75" hidden="1" customHeight="1" x14ac:dyDescent="0.3">
      <c r="B3" s="85"/>
      <c r="C3" s="86"/>
      <c r="D3" s="63"/>
      <c r="E3" s="63"/>
      <c r="F3" s="63"/>
      <c r="G3" s="2"/>
      <c r="H3" s="2"/>
      <c r="I3" s="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row>
    <row r="4" spans="2:41" ht="18.75" customHeight="1" x14ac:dyDescent="0.25">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row>
    <row r="5" spans="2:41" ht="97.5" customHeight="1" x14ac:dyDescent="0.25">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row>
    <row r="6" spans="2:41" s="88" customFormat="1" ht="37.5" customHeight="1" x14ac:dyDescent="0.25">
      <c r="B6" s="297" t="s">
        <v>371</v>
      </c>
      <c r="C6" s="297"/>
      <c r="D6" s="297"/>
      <c r="E6" s="297"/>
      <c r="F6" s="297"/>
      <c r="G6" s="297"/>
      <c r="H6" s="297"/>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row>
    <row r="7" spans="2:41" ht="30" hidden="1" customHeight="1" x14ac:dyDescent="0.25">
      <c r="J7" s="81"/>
      <c r="K7" s="81"/>
      <c r="L7" s="81"/>
      <c r="M7" s="81"/>
      <c r="N7" s="81"/>
      <c r="O7" s="81"/>
      <c r="P7" s="81"/>
      <c r="Q7" s="81"/>
      <c r="R7" s="81"/>
      <c r="S7" s="81"/>
      <c r="T7" s="81"/>
      <c r="U7" s="81"/>
      <c r="V7" s="81"/>
      <c r="W7" s="81"/>
      <c r="X7" s="81"/>
      <c r="Y7" s="81"/>
      <c r="Z7" s="81"/>
      <c r="AA7" s="81"/>
      <c r="AB7" s="81"/>
      <c r="AC7" s="81"/>
      <c r="AD7" s="81"/>
      <c r="AE7" s="81"/>
      <c r="AF7" s="81"/>
      <c r="AG7" s="81"/>
      <c r="AH7" s="81"/>
      <c r="AI7" s="81"/>
      <c r="AJ7" s="81"/>
      <c r="AK7" s="81"/>
      <c r="AL7" s="81"/>
      <c r="AM7" s="81"/>
      <c r="AN7" s="81"/>
      <c r="AO7" s="81"/>
    </row>
    <row r="8" spans="2:41" ht="18.75" hidden="1" customHeight="1" x14ac:dyDescent="0.3">
      <c r="B8" s="2" t="s">
        <v>209</v>
      </c>
      <c r="J8" s="81"/>
      <c r="K8" s="81"/>
      <c r="L8" s="81"/>
      <c r="M8" s="81"/>
      <c r="N8" s="81"/>
      <c r="O8" s="81"/>
      <c r="P8" s="81"/>
      <c r="Q8" s="81"/>
      <c r="R8" s="81"/>
      <c r="S8" s="81"/>
      <c r="T8" s="81"/>
      <c r="U8" s="81"/>
      <c r="V8" s="81"/>
      <c r="W8" s="81"/>
      <c r="X8" s="81"/>
      <c r="Y8" s="81"/>
      <c r="Z8" s="81"/>
      <c r="AA8" s="81"/>
      <c r="AB8" s="81"/>
      <c r="AC8" s="81"/>
      <c r="AD8" s="81"/>
      <c r="AE8" s="81"/>
      <c r="AF8" s="81"/>
      <c r="AG8" s="81"/>
      <c r="AH8" s="81"/>
      <c r="AI8" s="81"/>
      <c r="AJ8" s="81"/>
      <c r="AK8" s="81"/>
      <c r="AL8" s="81"/>
      <c r="AM8" s="81"/>
      <c r="AN8" s="81"/>
      <c r="AO8" s="81"/>
    </row>
    <row r="9" spans="2:41" ht="8.25" hidden="1" customHeight="1" x14ac:dyDescent="0.25">
      <c r="J9" s="81"/>
      <c r="K9" s="81"/>
      <c r="L9" s="81"/>
      <c r="M9" s="81"/>
      <c r="N9" s="81"/>
      <c r="O9" s="81"/>
      <c r="P9" s="81"/>
      <c r="Q9" s="81"/>
      <c r="R9" s="81"/>
      <c r="S9" s="81"/>
      <c r="T9" s="81"/>
      <c r="U9" s="81"/>
      <c r="V9" s="81"/>
      <c r="W9" s="81"/>
      <c r="X9" s="81"/>
      <c r="Y9" s="81"/>
      <c r="Z9" s="81"/>
      <c r="AA9" s="81"/>
      <c r="AB9" s="81"/>
      <c r="AC9" s="81"/>
      <c r="AD9" s="81"/>
      <c r="AE9" s="81"/>
      <c r="AF9" s="81"/>
      <c r="AG9" s="81"/>
      <c r="AH9" s="81"/>
      <c r="AI9" s="81"/>
      <c r="AJ9" s="81"/>
      <c r="AK9" s="81"/>
      <c r="AL9" s="81"/>
      <c r="AM9" s="81"/>
      <c r="AN9" s="81"/>
      <c r="AO9" s="81"/>
    </row>
    <row r="10" spans="2:41" ht="5.25" hidden="1" customHeight="1" x14ac:dyDescent="0.25">
      <c r="B10" s="295" t="s">
        <v>192</v>
      </c>
      <c r="C10" s="295"/>
      <c r="D10" s="295"/>
      <c r="E10" s="295"/>
      <c r="F10" s="295"/>
      <c r="G10" s="295"/>
      <c r="H10" s="295"/>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81"/>
      <c r="AI10" s="81"/>
      <c r="AJ10" s="81"/>
      <c r="AK10" s="81"/>
      <c r="AL10" s="81"/>
      <c r="AM10" s="81"/>
      <c r="AN10" s="81"/>
      <c r="AO10" s="81"/>
    </row>
    <row r="11" spans="2:41" ht="3" hidden="1" customHeight="1" x14ac:dyDescent="0.25">
      <c r="B11" s="295"/>
      <c r="C11" s="295"/>
      <c r="D11" s="295"/>
      <c r="E11" s="295"/>
      <c r="F11" s="295"/>
      <c r="G11" s="295"/>
      <c r="H11" s="295"/>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1"/>
    </row>
    <row r="12" spans="2:41" ht="15" hidden="1" customHeight="1" x14ac:dyDescent="0.25">
      <c r="B12" s="295"/>
      <c r="C12" s="295"/>
      <c r="D12" s="295"/>
      <c r="E12" s="295"/>
      <c r="F12" s="295"/>
      <c r="G12" s="295"/>
      <c r="H12" s="295"/>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81"/>
      <c r="AI12" s="81"/>
      <c r="AJ12" s="81"/>
      <c r="AK12" s="81"/>
      <c r="AL12" s="81"/>
      <c r="AM12" s="81"/>
      <c r="AN12" s="81"/>
      <c r="AO12" s="81"/>
    </row>
    <row r="13" spans="2:41" ht="15" hidden="1" customHeight="1" x14ac:dyDescent="0.25">
      <c r="B13" s="295"/>
      <c r="C13" s="295"/>
      <c r="D13" s="295"/>
      <c r="E13" s="295"/>
      <c r="F13" s="295"/>
      <c r="G13" s="295"/>
      <c r="H13" s="295"/>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81"/>
      <c r="AI13" s="81"/>
      <c r="AJ13" s="81"/>
      <c r="AK13" s="81"/>
      <c r="AL13" s="81"/>
      <c r="AM13" s="81"/>
      <c r="AN13" s="81"/>
      <c r="AO13" s="81"/>
    </row>
    <row r="14" spans="2:41" ht="15" hidden="1" customHeight="1" x14ac:dyDescent="0.25">
      <c r="B14" s="295"/>
      <c r="C14" s="295"/>
      <c r="D14" s="295"/>
      <c r="E14" s="295"/>
      <c r="F14" s="295"/>
      <c r="G14" s="295"/>
      <c r="H14" s="295"/>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row>
    <row r="15" spans="2:41" ht="15" hidden="1" customHeight="1" x14ac:dyDescent="0.25">
      <c r="B15" s="295"/>
      <c r="C15" s="295"/>
      <c r="D15" s="295"/>
      <c r="E15" s="295"/>
      <c r="F15" s="295"/>
      <c r="G15" s="295"/>
      <c r="H15" s="295"/>
      <c r="J15" s="81"/>
      <c r="K15" s="81"/>
      <c r="L15" s="81"/>
      <c r="M15" s="81"/>
      <c r="N15" s="81"/>
      <c r="O15" s="81"/>
      <c r="P15" s="81"/>
      <c r="Q15" s="81"/>
      <c r="R15" s="81"/>
      <c r="S15" s="81"/>
      <c r="T15" s="81"/>
      <c r="U15" s="81"/>
      <c r="V15" s="81"/>
      <c r="W15" s="81"/>
      <c r="X15" s="81"/>
      <c r="Y15" s="81"/>
      <c r="Z15" s="81"/>
      <c r="AA15" s="81"/>
      <c r="AB15" s="81"/>
      <c r="AC15" s="81"/>
      <c r="AD15" s="81"/>
      <c r="AE15" s="81"/>
      <c r="AF15" s="81"/>
      <c r="AG15" s="81"/>
      <c r="AH15" s="81"/>
      <c r="AI15" s="81"/>
      <c r="AJ15" s="81"/>
      <c r="AK15" s="81"/>
      <c r="AL15" s="81"/>
      <c r="AM15" s="81"/>
      <c r="AN15" s="81"/>
      <c r="AO15" s="81"/>
    </row>
    <row r="16" spans="2:41" ht="35.25" hidden="1" customHeight="1" x14ac:dyDescent="0.25">
      <c r="B16" s="295"/>
      <c r="C16" s="295"/>
      <c r="D16" s="295"/>
      <c r="E16" s="295"/>
      <c r="F16" s="295"/>
      <c r="G16" s="295"/>
      <c r="H16" s="295"/>
      <c r="J16" s="81"/>
      <c r="K16" s="81"/>
      <c r="L16" s="81"/>
      <c r="M16" s="81"/>
      <c r="N16" s="81"/>
      <c r="O16" s="81"/>
      <c r="P16" s="81"/>
      <c r="Q16" s="81"/>
      <c r="R16" s="81"/>
      <c r="S16" s="81"/>
      <c r="T16" s="81"/>
      <c r="U16" s="81"/>
      <c r="V16" s="81"/>
      <c r="W16" s="81"/>
      <c r="X16" s="81"/>
      <c r="Y16" s="81"/>
      <c r="Z16" s="81"/>
      <c r="AA16" s="81"/>
      <c r="AB16" s="81"/>
      <c r="AC16" s="81"/>
      <c r="AD16" s="81"/>
      <c r="AE16" s="81"/>
      <c r="AF16" s="81"/>
      <c r="AG16" s="81"/>
      <c r="AH16" s="81"/>
      <c r="AI16" s="81"/>
      <c r="AJ16" s="81"/>
      <c r="AK16" s="81"/>
      <c r="AL16" s="81"/>
      <c r="AM16" s="81"/>
      <c r="AN16" s="81"/>
      <c r="AO16" s="81"/>
    </row>
    <row r="17" spans="2:41" ht="86.25" hidden="1" customHeight="1" x14ac:dyDescent="0.25">
      <c r="B17" s="295"/>
      <c r="C17" s="295"/>
      <c r="D17" s="295"/>
      <c r="E17" s="295"/>
      <c r="F17" s="295"/>
      <c r="G17" s="295"/>
      <c r="H17" s="295"/>
      <c r="J17" s="81"/>
      <c r="K17" s="81"/>
      <c r="L17" s="81"/>
      <c r="M17" s="81"/>
      <c r="N17" s="81"/>
      <c r="O17" s="81"/>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row>
    <row r="18" spans="2:41" ht="264.75" customHeight="1" x14ac:dyDescent="0.25">
      <c r="B18" s="296" t="s">
        <v>363</v>
      </c>
      <c r="C18" s="296"/>
      <c r="D18" s="296"/>
      <c r="E18" s="296"/>
      <c r="F18" s="296"/>
      <c r="G18" s="296"/>
      <c r="H18" s="296"/>
      <c r="J18" s="81"/>
      <c r="K18" s="81"/>
      <c r="L18" s="81"/>
      <c r="M18" s="81"/>
      <c r="N18" s="81"/>
      <c r="O18" s="81"/>
      <c r="P18" s="81"/>
      <c r="Q18" s="81"/>
      <c r="R18" s="81"/>
      <c r="S18" s="81"/>
      <c r="T18" s="81"/>
      <c r="U18" s="81"/>
      <c r="V18" s="81"/>
      <c r="W18" s="81"/>
      <c r="X18" s="81"/>
      <c r="Y18" s="81"/>
      <c r="Z18" s="81"/>
      <c r="AA18" s="81"/>
      <c r="AB18" s="81"/>
      <c r="AC18" s="81"/>
      <c r="AD18" s="81"/>
      <c r="AE18" s="81"/>
      <c r="AF18" s="81"/>
      <c r="AG18" s="81"/>
      <c r="AH18" s="81"/>
      <c r="AI18" s="81"/>
      <c r="AJ18" s="81"/>
      <c r="AK18" s="81"/>
      <c r="AL18" s="81"/>
      <c r="AM18" s="81"/>
      <c r="AN18" s="81"/>
      <c r="AO18" s="81"/>
    </row>
    <row r="19" spans="2:41" ht="20.25" customHeight="1" x14ac:dyDescent="0.25">
      <c r="B19" s="87"/>
      <c r="C19" s="87"/>
      <c r="D19" s="87"/>
      <c r="E19" s="87"/>
      <c r="F19" s="87"/>
      <c r="G19" s="87"/>
      <c r="H19" s="87"/>
      <c r="J19" s="81"/>
      <c r="K19" s="81"/>
      <c r="L19" s="81"/>
      <c r="M19" s="81"/>
      <c r="N19" s="81"/>
      <c r="O19" s="81"/>
      <c r="P19" s="81"/>
      <c r="Q19" s="81"/>
      <c r="R19" s="81"/>
      <c r="S19" s="81"/>
      <c r="T19" s="81"/>
      <c r="U19" s="81"/>
      <c r="V19" s="81"/>
      <c r="W19" s="81"/>
      <c r="X19" s="81"/>
      <c r="Y19" s="81"/>
      <c r="Z19" s="81"/>
      <c r="AA19" s="81"/>
      <c r="AB19" s="81"/>
      <c r="AC19" s="81"/>
      <c r="AD19" s="81"/>
      <c r="AE19" s="81"/>
      <c r="AF19" s="81"/>
      <c r="AG19" s="81"/>
      <c r="AH19" s="81"/>
      <c r="AI19" s="81"/>
      <c r="AJ19" s="81"/>
      <c r="AK19" s="81"/>
      <c r="AL19" s="81"/>
      <c r="AM19" s="81"/>
      <c r="AN19" s="81"/>
      <c r="AO19" s="81"/>
    </row>
    <row r="20" spans="2:41" ht="6.75" customHeight="1" x14ac:dyDescent="0.25">
      <c r="J20" s="81"/>
      <c r="K20" s="81"/>
      <c r="L20" s="81"/>
      <c r="M20" s="81"/>
      <c r="N20" s="81"/>
      <c r="O20" s="81"/>
      <c r="P20" s="81"/>
      <c r="Q20" s="81"/>
      <c r="R20" s="81"/>
      <c r="S20" s="81"/>
      <c r="T20" s="81"/>
      <c r="U20" s="81"/>
      <c r="V20" s="81"/>
      <c r="W20" s="81"/>
      <c r="X20" s="81"/>
      <c r="Y20" s="81"/>
      <c r="Z20" s="81"/>
      <c r="AA20" s="81"/>
      <c r="AB20" s="81"/>
      <c r="AC20" s="81"/>
      <c r="AD20" s="81"/>
      <c r="AE20" s="81"/>
      <c r="AF20" s="81"/>
      <c r="AG20" s="81"/>
      <c r="AH20" s="81"/>
      <c r="AI20" s="81"/>
      <c r="AJ20" s="81"/>
      <c r="AK20" s="81"/>
      <c r="AL20" s="81"/>
      <c r="AM20" s="81"/>
      <c r="AN20" s="81"/>
      <c r="AO20" s="81"/>
    </row>
    <row r="21" spans="2:41" s="88" customFormat="1" ht="37.5" customHeight="1" x14ac:dyDescent="0.25">
      <c r="B21" s="297" t="s">
        <v>229</v>
      </c>
      <c r="C21" s="297"/>
      <c r="D21" s="297"/>
      <c r="E21" s="297"/>
      <c r="F21" s="297"/>
      <c r="G21" s="297"/>
      <c r="H21" s="297"/>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row>
    <row r="22" spans="2:41" ht="89.25" customHeight="1" x14ac:dyDescent="0.25">
      <c r="B22" s="296" t="s">
        <v>230</v>
      </c>
      <c r="C22" s="296"/>
      <c r="D22" s="296"/>
      <c r="E22" s="296"/>
      <c r="F22" s="296"/>
      <c r="G22" s="296"/>
      <c r="H22" s="296"/>
      <c r="J22" s="81"/>
      <c r="K22" s="81"/>
      <c r="L22" s="81"/>
      <c r="M22" s="81"/>
      <c r="N22" s="81"/>
      <c r="O22" s="81"/>
      <c r="P22" s="81"/>
      <c r="Q22" s="81"/>
      <c r="R22" s="81"/>
      <c r="S22" s="81"/>
      <c r="T22" s="81"/>
      <c r="U22" s="81"/>
      <c r="V22" s="81"/>
      <c r="W22" s="81"/>
      <c r="X22" s="81"/>
      <c r="Y22" s="81"/>
      <c r="Z22" s="81"/>
      <c r="AA22" s="81"/>
      <c r="AB22" s="81"/>
      <c r="AC22" s="81"/>
      <c r="AD22" s="81"/>
      <c r="AE22" s="81"/>
      <c r="AF22" s="81"/>
      <c r="AG22" s="81"/>
      <c r="AH22" s="81"/>
      <c r="AI22" s="81"/>
      <c r="AJ22" s="81"/>
      <c r="AK22" s="81"/>
      <c r="AL22" s="81"/>
      <c r="AM22" s="81"/>
      <c r="AN22" s="81"/>
      <c r="AO22" s="81"/>
    </row>
    <row r="23" spans="2:41" x14ac:dyDescent="0.25">
      <c r="J23" s="81"/>
      <c r="K23" s="81"/>
      <c r="L23" s="81"/>
      <c r="M23" s="81"/>
      <c r="N23" s="81"/>
      <c r="O23" s="81"/>
      <c r="P23" s="81"/>
      <c r="Q23" s="81"/>
      <c r="R23" s="81"/>
      <c r="S23" s="81"/>
      <c r="T23" s="81"/>
      <c r="U23" s="81"/>
      <c r="V23" s="81"/>
      <c r="W23" s="81"/>
      <c r="X23" s="81"/>
      <c r="Y23" s="81"/>
      <c r="Z23" s="81"/>
      <c r="AA23" s="81"/>
      <c r="AB23" s="81"/>
      <c r="AC23" s="81"/>
      <c r="AD23" s="81"/>
      <c r="AE23" s="81"/>
      <c r="AF23" s="81"/>
      <c r="AG23" s="81"/>
      <c r="AH23" s="81"/>
      <c r="AI23" s="81"/>
      <c r="AJ23" s="81"/>
      <c r="AK23" s="81"/>
      <c r="AL23" s="81"/>
      <c r="AM23" s="81"/>
      <c r="AN23" s="81"/>
      <c r="AO23" s="81"/>
    </row>
  </sheetData>
  <sheetProtection algorithmName="SHA-512" hashValue="jZbsk3HVdUqra1fKQnysV2sbIvslSxvHHrkur8ZvhROWIF/mS9FmFi/mp1Keqm7dCpCNsf5Fg3bqZ0bqzKCMlw==" saltValue="xCIzeuJ9lch14lgWCNxWvg==" spinCount="100000" sheet="1" objects="1" scenarios="1"/>
  <mergeCells count="5">
    <mergeCell ref="B10:H17"/>
    <mergeCell ref="B18:H18"/>
    <mergeCell ref="B6:H6"/>
    <mergeCell ref="B21:H21"/>
    <mergeCell ref="B22:H22"/>
  </mergeCells>
  <pageMargins left="0.25" right="0.25" top="0.75" bottom="0.75" header="0.3" footer="0.3"/>
  <pageSetup paperSize="9" orientation="portrait" r:id="rId1"/>
  <headerFooter differentFirst="1">
    <oddFooter>&amp;C&amp;G&amp;R_x000D_&amp;1#&amp;"Aptos"&amp;10&amp;K000000 Official Use Only</oddFooter>
    <firstHeader>&amp;RCreditworthiness Assessment - An Approach for Indian Cities</firstHeader>
    <firstFooter>&amp;L&amp;G&amp;R&amp;"-,Bold"&amp;K000000Page &amp;P of &amp;N_x000D_&amp;1#&amp;"Aptos"&amp;10&amp;K000000 Official Use Only</first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A903A-8152-469C-A626-6B71CE0AA52F}">
  <sheetPr codeName="Sheet12">
    <tabColor rgb="FF38465E"/>
  </sheetPr>
  <dimension ref="A1:AM82"/>
  <sheetViews>
    <sheetView showGridLines="0" zoomScale="80" zoomScaleNormal="80" workbookViewId="0">
      <selection activeCell="E78" sqref="E78"/>
    </sheetView>
  </sheetViews>
  <sheetFormatPr defaultColWidth="9.140625" defaultRowHeight="15" x14ac:dyDescent="0.25"/>
  <cols>
    <col min="1" max="1" width="5.28515625" style="24" customWidth="1"/>
    <col min="2" max="2" width="17" style="24" customWidth="1"/>
    <col min="3" max="3" width="13.85546875" style="24" customWidth="1"/>
    <col min="4" max="4" width="12.85546875" style="24" customWidth="1"/>
    <col min="5" max="5" width="11.85546875" style="24" customWidth="1"/>
    <col min="6" max="6" width="10.85546875" style="24" customWidth="1"/>
    <col min="7" max="7" width="4.28515625" style="24" customWidth="1"/>
    <col min="8" max="8" width="12.85546875" style="24" customWidth="1"/>
    <col min="9" max="9" width="3.140625" style="24" hidden="1" customWidth="1"/>
    <col min="10" max="15" width="9.140625" style="24" hidden="1" customWidth="1"/>
    <col min="16" max="16" width="24.42578125" style="24" hidden="1" customWidth="1"/>
    <col min="17" max="17" width="5.140625" style="24" customWidth="1"/>
    <col min="18" max="18" width="2.85546875" style="245" customWidth="1"/>
    <col min="19" max="16384" width="9.140625" style="24"/>
  </cols>
  <sheetData>
    <row r="1" spans="1:39" ht="72" customHeight="1" x14ac:dyDescent="0.25">
      <c r="S1" s="71"/>
      <c r="T1" s="71"/>
      <c r="U1" s="71"/>
      <c r="V1" s="71"/>
      <c r="W1" s="71"/>
      <c r="X1" s="71"/>
      <c r="Y1" s="71"/>
      <c r="Z1" s="71"/>
      <c r="AA1" s="71"/>
      <c r="AB1" s="71"/>
      <c r="AC1" s="71"/>
      <c r="AD1" s="71"/>
      <c r="AE1" s="71"/>
      <c r="AF1" s="71"/>
      <c r="AG1" s="71"/>
      <c r="AH1" s="71"/>
      <c r="AI1" s="71"/>
      <c r="AJ1" s="71"/>
      <c r="AK1" s="71"/>
      <c r="AL1" s="71"/>
      <c r="AM1" s="71"/>
    </row>
    <row r="2" spans="1:39" ht="38.25" customHeight="1" x14ac:dyDescent="0.4">
      <c r="A2" s="305"/>
      <c r="B2" s="305"/>
      <c r="C2" s="305"/>
      <c r="D2" s="305"/>
      <c r="E2" s="305"/>
      <c r="F2" s="305"/>
      <c r="G2" s="305"/>
      <c r="H2" s="305"/>
      <c r="I2" s="49"/>
      <c r="J2" s="49"/>
      <c r="K2" s="49"/>
      <c r="L2" s="49"/>
      <c r="M2" s="49"/>
      <c r="N2" s="49"/>
      <c r="O2" s="49"/>
      <c r="P2" s="49"/>
      <c r="S2" s="71"/>
      <c r="T2" s="71"/>
      <c r="U2" s="71"/>
      <c r="V2" s="71"/>
      <c r="W2" s="71"/>
      <c r="X2" s="71"/>
      <c r="Y2" s="71"/>
      <c r="Z2" s="71"/>
      <c r="AA2" s="71"/>
      <c r="AB2" s="71"/>
      <c r="AC2" s="71"/>
      <c r="AD2" s="71"/>
      <c r="AE2" s="71"/>
      <c r="AF2" s="71"/>
      <c r="AG2" s="71"/>
      <c r="AH2" s="71"/>
      <c r="AI2" s="71"/>
      <c r="AJ2" s="71"/>
      <c r="AK2" s="71"/>
      <c r="AL2" s="71"/>
      <c r="AM2" s="71"/>
    </row>
    <row r="3" spans="1:39" ht="50.25" customHeight="1" x14ac:dyDescent="0.4">
      <c r="A3" s="51"/>
      <c r="B3" s="52"/>
      <c r="C3" s="52"/>
      <c r="D3" s="53"/>
      <c r="E3" s="53"/>
      <c r="F3" s="53"/>
      <c r="G3" s="53"/>
      <c r="H3" s="51"/>
      <c r="I3" s="49"/>
      <c r="J3" s="49"/>
      <c r="K3" s="49"/>
      <c r="L3" s="49"/>
      <c r="M3" s="49"/>
      <c r="N3" s="49"/>
      <c r="O3" s="49"/>
      <c r="P3" s="49"/>
      <c r="S3" s="71"/>
      <c r="T3" s="71"/>
      <c r="U3" s="71"/>
      <c r="V3" s="71"/>
      <c r="W3" s="71"/>
      <c r="X3" s="71"/>
      <c r="Y3" s="71"/>
      <c r="Z3" s="71"/>
      <c r="AA3" s="71"/>
      <c r="AB3" s="71"/>
      <c r="AC3" s="71"/>
      <c r="AD3" s="71"/>
      <c r="AE3" s="71"/>
      <c r="AF3" s="71"/>
      <c r="AG3" s="71"/>
      <c r="AH3" s="71"/>
      <c r="AI3" s="71"/>
      <c r="AJ3" s="71"/>
      <c r="AK3" s="71"/>
      <c r="AL3" s="71"/>
      <c r="AM3" s="71"/>
    </row>
    <row r="4" spans="1:39" ht="44.25" customHeight="1" x14ac:dyDescent="0.4">
      <c r="A4" s="51"/>
      <c r="B4" s="52"/>
      <c r="C4" s="52"/>
      <c r="D4" s="53"/>
      <c r="E4" s="53"/>
      <c r="F4" s="53"/>
      <c r="G4" s="53"/>
      <c r="H4" s="51"/>
      <c r="I4" s="49"/>
      <c r="J4" s="49"/>
      <c r="K4" s="49"/>
      <c r="L4" s="49"/>
      <c r="M4" s="49"/>
      <c r="N4" s="49"/>
      <c r="O4" s="49"/>
      <c r="P4" s="49"/>
      <c r="S4" s="71"/>
      <c r="T4" s="71"/>
      <c r="U4" s="71"/>
      <c r="V4" s="71"/>
      <c r="W4" s="71"/>
      <c r="X4" s="71"/>
      <c r="Y4" s="71"/>
      <c r="Z4" s="71"/>
      <c r="AA4" s="71"/>
      <c r="AB4" s="71"/>
      <c r="AC4" s="71"/>
      <c r="AD4" s="71"/>
      <c r="AE4" s="71"/>
      <c r="AF4" s="71"/>
      <c r="AG4" s="71"/>
      <c r="AH4" s="71"/>
      <c r="AI4" s="71"/>
      <c r="AJ4" s="71"/>
      <c r="AK4" s="71"/>
      <c r="AL4" s="71"/>
      <c r="AM4" s="71"/>
    </row>
    <row r="5" spans="1:39" ht="16.5" customHeight="1" x14ac:dyDescent="0.4">
      <c r="A5" s="306" t="s">
        <v>300</v>
      </c>
      <c r="B5" s="306"/>
      <c r="C5" s="306"/>
      <c r="D5" s="306"/>
      <c r="E5" s="306"/>
      <c r="F5" s="306"/>
      <c r="G5" s="306"/>
      <c r="H5" s="306"/>
      <c r="I5" s="49"/>
      <c r="J5" s="49"/>
      <c r="K5" s="49"/>
      <c r="L5" s="49"/>
      <c r="M5" s="49"/>
      <c r="N5" s="49"/>
      <c r="O5" s="49"/>
      <c r="P5" s="49"/>
      <c r="S5" s="71"/>
      <c r="T5" s="71"/>
      <c r="U5" s="71"/>
      <c r="V5" s="71"/>
      <c r="W5" s="71"/>
      <c r="X5" s="71"/>
      <c r="Y5" s="71"/>
      <c r="Z5" s="71"/>
      <c r="AA5" s="71"/>
      <c r="AB5" s="71"/>
      <c r="AC5" s="71"/>
      <c r="AD5" s="71"/>
      <c r="AE5" s="71"/>
      <c r="AF5" s="71"/>
      <c r="AG5" s="71"/>
      <c r="AH5" s="71"/>
      <c r="AI5" s="71"/>
      <c r="AJ5" s="71"/>
      <c r="AK5" s="71"/>
      <c r="AL5" s="71"/>
      <c r="AM5" s="71"/>
    </row>
    <row r="6" spans="1:39" ht="12.75" customHeight="1" x14ac:dyDescent="0.4">
      <c r="A6" s="54"/>
      <c r="B6" s="54"/>
      <c r="C6" s="54"/>
      <c r="D6" s="54"/>
      <c r="E6" s="54"/>
      <c r="F6" s="54"/>
      <c r="G6" s="54"/>
      <c r="H6" s="54"/>
      <c r="I6" s="49"/>
      <c r="J6" s="49"/>
      <c r="K6" s="49"/>
      <c r="L6" s="49"/>
      <c r="M6" s="49"/>
      <c r="N6" s="49"/>
      <c r="O6" s="49"/>
      <c r="P6" s="49"/>
      <c r="S6" s="71"/>
      <c r="T6" s="71"/>
      <c r="U6" s="71"/>
      <c r="V6" s="71"/>
      <c r="W6" s="71"/>
      <c r="X6" s="71"/>
      <c r="Y6" s="71"/>
      <c r="Z6" s="71"/>
      <c r="AA6" s="71"/>
      <c r="AB6" s="71"/>
      <c r="AC6" s="71"/>
      <c r="AD6" s="71"/>
      <c r="AE6" s="71"/>
      <c r="AF6" s="71"/>
      <c r="AG6" s="71"/>
      <c r="AH6" s="71"/>
      <c r="AI6" s="71"/>
      <c r="AJ6" s="71"/>
      <c r="AK6" s="71"/>
      <c r="AL6" s="71"/>
      <c r="AM6" s="71"/>
    </row>
    <row r="7" spans="1:39" ht="26.25" customHeight="1" x14ac:dyDescent="0.25">
      <c r="B7" s="299" t="s">
        <v>357</v>
      </c>
      <c r="C7" s="299"/>
      <c r="D7" s="299"/>
      <c r="E7" s="299"/>
      <c r="F7" s="299"/>
      <c r="G7" s="299"/>
      <c r="H7" s="299"/>
      <c r="I7" s="299"/>
      <c r="J7" s="299"/>
      <c r="K7" s="299"/>
      <c r="L7" s="299"/>
      <c r="M7" s="299"/>
      <c r="N7" s="299"/>
      <c r="O7" s="299"/>
      <c r="P7" s="299"/>
      <c r="Q7" s="299"/>
      <c r="S7" s="71"/>
      <c r="T7" s="71"/>
      <c r="U7" s="71"/>
      <c r="V7" s="71"/>
      <c r="W7" s="71"/>
      <c r="X7" s="71"/>
      <c r="Y7" s="71"/>
      <c r="Z7" s="71"/>
      <c r="AA7" s="71"/>
      <c r="AB7" s="71"/>
      <c r="AC7" s="71"/>
      <c r="AD7" s="71"/>
      <c r="AE7" s="71"/>
      <c r="AF7" s="71"/>
      <c r="AG7" s="71"/>
      <c r="AH7" s="71"/>
      <c r="AI7" s="71"/>
      <c r="AJ7" s="71"/>
      <c r="AK7" s="71"/>
      <c r="AL7" s="71"/>
      <c r="AM7" s="71"/>
    </row>
    <row r="8" spans="1:39" ht="10.5" customHeight="1" x14ac:dyDescent="0.25">
      <c r="S8" s="71"/>
      <c r="T8" s="71"/>
      <c r="U8" s="71"/>
      <c r="V8" s="71"/>
      <c r="W8" s="71"/>
      <c r="X8" s="71"/>
      <c r="Y8" s="71"/>
      <c r="Z8" s="71"/>
      <c r="AA8" s="71"/>
      <c r="AB8" s="71"/>
      <c r="AC8" s="71"/>
      <c r="AD8" s="71"/>
      <c r="AE8" s="71"/>
      <c r="AF8" s="71"/>
      <c r="AG8" s="71"/>
      <c r="AH8" s="71"/>
      <c r="AI8" s="71"/>
      <c r="AJ8" s="71"/>
      <c r="AK8" s="71"/>
      <c r="AL8" s="71"/>
      <c r="AM8" s="71"/>
    </row>
    <row r="9" spans="1:39" x14ac:dyDescent="0.25">
      <c r="S9" s="71"/>
      <c r="T9" s="71"/>
      <c r="U9" s="71"/>
      <c r="V9" s="71"/>
      <c r="W9" s="71"/>
      <c r="X9" s="71"/>
      <c r="Y9" s="71"/>
      <c r="Z9" s="71"/>
      <c r="AA9" s="71"/>
      <c r="AB9" s="71"/>
      <c r="AC9" s="71"/>
      <c r="AD9" s="71"/>
      <c r="AE9" s="71"/>
      <c r="AF9" s="71"/>
      <c r="AG9" s="71"/>
      <c r="AH9" s="71"/>
      <c r="AI9" s="71"/>
      <c r="AJ9" s="71"/>
      <c r="AK9" s="71"/>
      <c r="AL9" s="71"/>
      <c r="AM9" s="71"/>
    </row>
    <row r="10" spans="1:39" x14ac:dyDescent="0.25">
      <c r="S10" s="71"/>
      <c r="T10" s="71"/>
      <c r="U10" s="71"/>
      <c r="V10" s="71"/>
      <c r="W10" s="71"/>
      <c r="X10" s="71"/>
      <c r="Y10" s="71"/>
      <c r="Z10" s="71"/>
      <c r="AA10" s="71"/>
      <c r="AB10" s="71"/>
      <c r="AC10" s="71"/>
      <c r="AD10" s="71"/>
      <c r="AE10" s="71"/>
      <c r="AF10" s="71"/>
      <c r="AG10" s="71"/>
      <c r="AH10" s="71"/>
      <c r="AI10" s="71"/>
      <c r="AJ10" s="71"/>
      <c r="AK10" s="71"/>
      <c r="AL10" s="71"/>
      <c r="AM10" s="71"/>
    </row>
    <row r="11" spans="1:39" x14ac:dyDescent="0.25">
      <c r="S11" s="71"/>
      <c r="T11" s="71"/>
      <c r="U11" s="71"/>
      <c r="V11" s="71"/>
      <c r="W11" s="71"/>
      <c r="X11" s="71"/>
      <c r="Y11" s="71"/>
      <c r="Z11" s="71"/>
      <c r="AA11" s="71"/>
      <c r="AB11" s="71"/>
      <c r="AC11" s="71"/>
      <c r="AD11" s="71"/>
      <c r="AE11" s="71"/>
      <c r="AF11" s="71"/>
      <c r="AG11" s="71"/>
      <c r="AH11" s="71"/>
      <c r="AI11" s="71"/>
      <c r="AJ11" s="71"/>
      <c r="AK11" s="71"/>
      <c r="AL11" s="71"/>
      <c r="AM11" s="71"/>
    </row>
    <row r="12" spans="1:39" ht="56.25" customHeight="1" x14ac:dyDescent="0.25">
      <c r="S12" s="71"/>
      <c r="T12" s="71"/>
      <c r="U12" s="71"/>
      <c r="V12" s="71"/>
      <c r="W12" s="71"/>
      <c r="X12" s="71"/>
      <c r="Y12" s="71"/>
      <c r="Z12" s="71"/>
      <c r="AA12" s="71"/>
      <c r="AB12" s="71"/>
      <c r="AC12" s="71"/>
      <c r="AD12" s="71"/>
      <c r="AE12" s="71"/>
      <c r="AF12" s="71"/>
      <c r="AG12" s="71"/>
      <c r="AH12" s="71"/>
      <c r="AI12" s="71"/>
      <c r="AJ12" s="71"/>
      <c r="AK12" s="71"/>
      <c r="AL12" s="71"/>
      <c r="AM12" s="71"/>
    </row>
    <row r="13" spans="1:39" hidden="1" x14ac:dyDescent="0.25">
      <c r="S13" s="71"/>
      <c r="T13" s="71"/>
      <c r="U13" s="71"/>
      <c r="V13" s="71"/>
      <c r="W13" s="71"/>
      <c r="X13" s="71"/>
      <c r="Y13" s="71"/>
      <c r="Z13" s="71"/>
      <c r="AA13" s="71"/>
      <c r="AB13" s="71"/>
      <c r="AC13" s="71"/>
      <c r="AD13" s="71"/>
      <c r="AE13" s="71"/>
      <c r="AF13" s="71"/>
      <c r="AG13" s="71"/>
      <c r="AH13" s="71"/>
      <c r="AI13" s="71"/>
      <c r="AJ13" s="71"/>
      <c r="AK13" s="71"/>
      <c r="AL13" s="71"/>
      <c r="AM13" s="71"/>
    </row>
    <row r="14" spans="1:39" hidden="1" x14ac:dyDescent="0.25">
      <c r="S14" s="71"/>
      <c r="T14" s="71"/>
      <c r="U14" s="71"/>
      <c r="V14" s="71"/>
      <c r="W14" s="71"/>
      <c r="X14" s="71"/>
      <c r="Y14" s="71"/>
      <c r="Z14" s="71"/>
      <c r="AA14" s="71"/>
      <c r="AB14" s="71"/>
      <c r="AC14" s="71"/>
      <c r="AD14" s="71"/>
      <c r="AE14" s="71"/>
      <c r="AF14" s="71"/>
      <c r="AG14" s="71"/>
      <c r="AH14" s="71"/>
      <c r="AI14" s="71"/>
      <c r="AJ14" s="71"/>
      <c r="AK14" s="71"/>
      <c r="AL14" s="71"/>
      <c r="AM14" s="71"/>
    </row>
    <row r="15" spans="1:39" x14ac:dyDescent="0.25">
      <c r="S15" s="71"/>
      <c r="T15" s="71"/>
      <c r="U15" s="71"/>
      <c r="V15" s="71"/>
      <c r="W15" s="71"/>
      <c r="X15" s="71"/>
      <c r="Y15" s="71"/>
      <c r="Z15" s="71"/>
      <c r="AA15" s="71"/>
      <c r="AB15" s="71"/>
      <c r="AC15" s="71"/>
      <c r="AD15" s="71"/>
      <c r="AE15" s="71"/>
      <c r="AF15" s="71"/>
      <c r="AG15" s="71"/>
      <c r="AH15" s="71"/>
      <c r="AI15" s="71"/>
      <c r="AJ15" s="71"/>
      <c r="AK15" s="71"/>
      <c r="AL15" s="71"/>
      <c r="AM15" s="71"/>
    </row>
    <row r="16" spans="1:39" x14ac:dyDescent="0.25">
      <c r="S16" s="71"/>
      <c r="T16" s="71"/>
      <c r="U16" s="71"/>
      <c r="V16" s="71"/>
      <c r="W16" s="71"/>
      <c r="X16" s="71"/>
      <c r="Y16" s="71"/>
      <c r="Z16" s="71"/>
      <c r="AA16" s="71"/>
      <c r="AB16" s="71"/>
      <c r="AC16" s="71"/>
      <c r="AD16" s="71"/>
      <c r="AE16" s="71"/>
      <c r="AF16" s="71"/>
      <c r="AG16" s="71"/>
      <c r="AH16" s="71"/>
      <c r="AI16" s="71"/>
      <c r="AJ16" s="71"/>
      <c r="AK16" s="71"/>
      <c r="AL16" s="71"/>
      <c r="AM16" s="71"/>
    </row>
    <row r="17" spans="17:39" x14ac:dyDescent="0.25">
      <c r="S17" s="71"/>
      <c r="T17" s="71"/>
      <c r="U17" s="71"/>
      <c r="V17" s="71"/>
      <c r="W17" s="71"/>
      <c r="X17" s="71"/>
      <c r="Y17" s="71"/>
      <c r="Z17" s="71"/>
      <c r="AA17" s="71"/>
      <c r="AB17" s="71"/>
      <c r="AC17" s="71"/>
      <c r="AD17" s="71"/>
      <c r="AE17" s="71"/>
      <c r="AF17" s="71"/>
      <c r="AG17" s="71"/>
      <c r="AH17" s="71"/>
      <c r="AI17" s="71"/>
      <c r="AJ17" s="71"/>
      <c r="AK17" s="71"/>
      <c r="AL17" s="71"/>
      <c r="AM17" s="71"/>
    </row>
    <row r="18" spans="17:39" x14ac:dyDescent="0.25">
      <c r="S18" s="71"/>
      <c r="T18" s="71"/>
      <c r="U18" s="71"/>
      <c r="V18" s="71"/>
      <c r="W18" s="71"/>
      <c r="X18" s="71"/>
      <c r="Y18" s="71"/>
      <c r="Z18" s="71"/>
      <c r="AA18" s="71"/>
      <c r="AB18" s="71"/>
      <c r="AC18" s="71"/>
      <c r="AD18" s="71"/>
      <c r="AE18" s="71"/>
      <c r="AF18" s="71"/>
      <c r="AG18" s="71"/>
      <c r="AH18" s="71"/>
      <c r="AI18" s="71"/>
      <c r="AJ18" s="71"/>
      <c r="AK18" s="71"/>
      <c r="AL18" s="71"/>
      <c r="AM18" s="71"/>
    </row>
    <row r="19" spans="17:39" x14ac:dyDescent="0.25">
      <c r="S19" s="71"/>
      <c r="T19" s="71"/>
      <c r="U19" s="71"/>
      <c r="V19" s="71"/>
      <c r="W19" s="71"/>
      <c r="X19" s="71"/>
      <c r="Y19" s="71"/>
      <c r="Z19" s="71"/>
      <c r="AA19" s="71"/>
      <c r="AB19" s="71"/>
      <c r="AC19" s="71"/>
      <c r="AD19" s="71"/>
      <c r="AE19" s="71"/>
      <c r="AF19" s="71"/>
      <c r="AG19" s="71"/>
      <c r="AH19" s="71"/>
      <c r="AI19" s="71"/>
      <c r="AJ19" s="71"/>
      <c r="AK19" s="71"/>
      <c r="AL19" s="71"/>
      <c r="AM19" s="71"/>
    </row>
    <row r="20" spans="17:39" ht="15.75" x14ac:dyDescent="0.25">
      <c r="Q20" s="38"/>
      <c r="S20" s="71"/>
      <c r="T20" s="71"/>
      <c r="U20" s="71"/>
      <c r="V20" s="71"/>
      <c r="W20" s="71"/>
      <c r="X20" s="71"/>
      <c r="Y20" s="71"/>
      <c r="Z20" s="71"/>
      <c r="AA20" s="71"/>
      <c r="AB20" s="71"/>
      <c r="AC20" s="71"/>
      <c r="AD20" s="71"/>
      <c r="AE20" s="71"/>
      <c r="AF20" s="71"/>
      <c r="AG20" s="71"/>
      <c r="AH20" s="71"/>
      <c r="AI20" s="71"/>
      <c r="AJ20" s="71"/>
      <c r="AK20" s="71"/>
      <c r="AL20" s="71"/>
      <c r="AM20" s="71"/>
    </row>
    <row r="21" spans="17:39" x14ac:dyDescent="0.25">
      <c r="S21" s="71"/>
      <c r="T21" s="71"/>
      <c r="U21" s="71"/>
      <c r="V21" s="71"/>
      <c r="W21" s="71"/>
      <c r="X21" s="71"/>
      <c r="Y21" s="71"/>
      <c r="Z21" s="71"/>
      <c r="AA21" s="71"/>
      <c r="AB21" s="71"/>
      <c r="AC21" s="71"/>
      <c r="AD21" s="71"/>
      <c r="AE21" s="71"/>
      <c r="AF21" s="71"/>
      <c r="AG21" s="71"/>
      <c r="AH21" s="71"/>
      <c r="AI21" s="71"/>
      <c r="AJ21" s="71"/>
      <c r="AK21" s="71"/>
      <c r="AL21" s="71"/>
      <c r="AM21" s="71"/>
    </row>
    <row r="22" spans="17:39" x14ac:dyDescent="0.25">
      <c r="S22" s="71"/>
      <c r="T22" s="71"/>
      <c r="U22" s="71"/>
      <c r="V22" s="71"/>
      <c r="W22" s="71"/>
      <c r="X22" s="71"/>
      <c r="Y22" s="71"/>
      <c r="Z22" s="71"/>
      <c r="AA22" s="71"/>
      <c r="AB22" s="71"/>
      <c r="AC22" s="71"/>
      <c r="AD22" s="71"/>
      <c r="AE22" s="71"/>
      <c r="AF22" s="71"/>
      <c r="AG22" s="71"/>
      <c r="AH22" s="71"/>
      <c r="AI22" s="71"/>
      <c r="AJ22" s="71"/>
      <c r="AK22" s="71"/>
      <c r="AL22" s="71"/>
      <c r="AM22" s="71"/>
    </row>
    <row r="23" spans="17:39" x14ac:dyDescent="0.25">
      <c r="S23" s="71"/>
      <c r="T23" s="71"/>
      <c r="U23" s="71"/>
      <c r="V23" s="71"/>
      <c r="W23" s="71"/>
      <c r="X23" s="71"/>
      <c r="Y23" s="71"/>
      <c r="Z23" s="71"/>
      <c r="AA23" s="71"/>
      <c r="AB23" s="71"/>
      <c r="AC23" s="71"/>
      <c r="AD23" s="71"/>
      <c r="AE23" s="71"/>
      <c r="AF23" s="71"/>
      <c r="AG23" s="71"/>
      <c r="AH23" s="71"/>
      <c r="AI23" s="71"/>
      <c r="AJ23" s="71"/>
      <c r="AK23" s="71"/>
      <c r="AL23" s="71"/>
      <c r="AM23" s="71"/>
    </row>
    <row r="24" spans="17:39" x14ac:dyDescent="0.25">
      <c r="S24" s="71"/>
      <c r="T24" s="71"/>
      <c r="U24" s="71"/>
      <c r="V24" s="71"/>
      <c r="W24" s="71"/>
      <c r="X24" s="71"/>
      <c r="Y24" s="71"/>
      <c r="Z24" s="71"/>
      <c r="AA24" s="71"/>
      <c r="AB24" s="71"/>
      <c r="AC24" s="71"/>
      <c r="AD24" s="71"/>
      <c r="AE24" s="71"/>
      <c r="AF24" s="71"/>
      <c r="AG24" s="71"/>
      <c r="AH24" s="71"/>
      <c r="AI24" s="71"/>
      <c r="AJ24" s="71"/>
      <c r="AK24" s="71"/>
      <c r="AL24" s="71"/>
      <c r="AM24" s="71"/>
    </row>
    <row r="25" spans="17:39" x14ac:dyDescent="0.25">
      <c r="S25" s="71"/>
      <c r="T25" s="71"/>
      <c r="U25" s="71"/>
      <c r="V25" s="71"/>
      <c r="W25" s="71"/>
      <c r="X25" s="71"/>
      <c r="Y25" s="71"/>
      <c r="Z25" s="71"/>
      <c r="AA25" s="71"/>
      <c r="AB25" s="71"/>
      <c r="AC25" s="71"/>
      <c r="AD25" s="71"/>
      <c r="AE25" s="71"/>
      <c r="AF25" s="71"/>
      <c r="AG25" s="71"/>
      <c r="AH25" s="71"/>
      <c r="AI25" s="71"/>
      <c r="AJ25" s="71"/>
      <c r="AK25" s="71"/>
      <c r="AL25" s="71"/>
      <c r="AM25" s="71"/>
    </row>
    <row r="26" spans="17:39" x14ac:dyDescent="0.25">
      <c r="S26" s="71"/>
      <c r="T26" s="71"/>
      <c r="U26" s="71"/>
      <c r="V26" s="71"/>
      <c r="W26" s="71"/>
      <c r="X26" s="71"/>
      <c r="Y26" s="71"/>
      <c r="Z26" s="71"/>
      <c r="AA26" s="71"/>
      <c r="AB26" s="71"/>
      <c r="AC26" s="71"/>
      <c r="AD26" s="71"/>
      <c r="AE26" s="71"/>
      <c r="AF26" s="71"/>
      <c r="AG26" s="71"/>
      <c r="AH26" s="71"/>
      <c r="AI26" s="71"/>
      <c r="AJ26" s="71"/>
      <c r="AK26" s="71"/>
      <c r="AL26" s="71"/>
      <c r="AM26" s="71"/>
    </row>
    <row r="27" spans="17:39" x14ac:dyDescent="0.25">
      <c r="S27" s="71"/>
      <c r="T27" s="71"/>
      <c r="U27" s="71"/>
      <c r="V27" s="71"/>
      <c r="W27" s="71"/>
      <c r="X27" s="71"/>
      <c r="Y27" s="71"/>
      <c r="Z27" s="71"/>
      <c r="AA27" s="71"/>
      <c r="AB27" s="71"/>
      <c r="AC27" s="71"/>
      <c r="AD27" s="71"/>
      <c r="AE27" s="71"/>
      <c r="AF27" s="71"/>
      <c r="AG27" s="71"/>
      <c r="AH27" s="71"/>
      <c r="AI27" s="71"/>
      <c r="AJ27" s="71"/>
      <c r="AK27" s="71"/>
      <c r="AL27" s="71"/>
      <c r="AM27" s="71"/>
    </row>
    <row r="28" spans="17:39" x14ac:dyDescent="0.25">
      <c r="S28" s="71"/>
      <c r="T28" s="71"/>
      <c r="U28" s="71"/>
      <c r="V28" s="71"/>
      <c r="W28" s="71"/>
      <c r="X28" s="71"/>
      <c r="Y28" s="71"/>
      <c r="Z28" s="71"/>
      <c r="AA28" s="71"/>
      <c r="AB28" s="71"/>
      <c r="AC28" s="71"/>
      <c r="AD28" s="71"/>
      <c r="AE28" s="71"/>
      <c r="AF28" s="71"/>
      <c r="AG28" s="71"/>
      <c r="AH28" s="71"/>
      <c r="AI28" s="71"/>
      <c r="AJ28" s="71"/>
      <c r="AK28" s="71"/>
      <c r="AL28" s="71"/>
      <c r="AM28" s="71"/>
    </row>
    <row r="29" spans="17:39" x14ac:dyDescent="0.25">
      <c r="S29" s="71"/>
      <c r="T29" s="71"/>
      <c r="U29" s="71"/>
      <c r="V29" s="71"/>
      <c r="W29" s="71"/>
      <c r="X29" s="71"/>
      <c r="Y29" s="71"/>
      <c r="Z29" s="71"/>
      <c r="AA29" s="71"/>
      <c r="AB29" s="71"/>
      <c r="AC29" s="71"/>
      <c r="AD29" s="71"/>
      <c r="AE29" s="71"/>
      <c r="AF29" s="71"/>
      <c r="AG29" s="71"/>
      <c r="AH29" s="71"/>
      <c r="AI29" s="71"/>
      <c r="AJ29" s="71"/>
      <c r="AK29" s="71"/>
      <c r="AL29" s="71"/>
      <c r="AM29" s="71"/>
    </row>
    <row r="30" spans="17:39" x14ac:dyDescent="0.25">
      <c r="S30" s="71"/>
      <c r="T30" s="71"/>
      <c r="U30" s="71"/>
      <c r="V30" s="71"/>
      <c r="W30" s="71"/>
      <c r="X30" s="71"/>
      <c r="Y30" s="71"/>
      <c r="Z30" s="71"/>
      <c r="AA30" s="71"/>
      <c r="AB30" s="71"/>
      <c r="AC30" s="71"/>
      <c r="AD30" s="71"/>
      <c r="AE30" s="71"/>
      <c r="AF30" s="71"/>
      <c r="AG30" s="71"/>
      <c r="AH30" s="71"/>
      <c r="AI30" s="71"/>
      <c r="AJ30" s="71"/>
      <c r="AK30" s="71"/>
      <c r="AL30" s="71"/>
      <c r="AM30" s="71"/>
    </row>
    <row r="31" spans="17:39" x14ac:dyDescent="0.25">
      <c r="S31" s="71"/>
      <c r="T31" s="71"/>
      <c r="U31" s="71"/>
      <c r="V31" s="71"/>
      <c r="W31" s="71"/>
      <c r="X31" s="71"/>
      <c r="Y31" s="71"/>
      <c r="Z31" s="71"/>
      <c r="AA31" s="71"/>
      <c r="AB31" s="71"/>
      <c r="AC31" s="71"/>
      <c r="AD31" s="71"/>
      <c r="AE31" s="71"/>
      <c r="AF31" s="71"/>
      <c r="AG31" s="71"/>
      <c r="AH31" s="71"/>
      <c r="AI31" s="71"/>
      <c r="AJ31" s="71"/>
      <c r="AK31" s="71"/>
      <c r="AL31" s="71"/>
      <c r="AM31" s="71"/>
    </row>
    <row r="32" spans="17:39" x14ac:dyDescent="0.25">
      <c r="S32" s="71"/>
      <c r="T32" s="71"/>
      <c r="U32" s="71"/>
      <c r="V32" s="71"/>
      <c r="W32" s="71"/>
      <c r="X32" s="71"/>
      <c r="Y32" s="71"/>
      <c r="Z32" s="71"/>
      <c r="AA32" s="71"/>
      <c r="AB32" s="71"/>
      <c r="AC32" s="71"/>
      <c r="AD32" s="71"/>
      <c r="AE32" s="71"/>
      <c r="AF32" s="71"/>
      <c r="AG32" s="71"/>
      <c r="AH32" s="71"/>
      <c r="AI32" s="71"/>
      <c r="AJ32" s="71"/>
      <c r="AK32" s="71"/>
      <c r="AL32" s="71"/>
      <c r="AM32" s="71"/>
    </row>
    <row r="33" spans="12:39" x14ac:dyDescent="0.25">
      <c r="S33" s="71"/>
      <c r="T33" s="71"/>
      <c r="U33" s="71"/>
      <c r="V33" s="71"/>
      <c r="W33" s="71"/>
      <c r="X33" s="71"/>
      <c r="Y33" s="71"/>
      <c r="Z33" s="71"/>
      <c r="AA33" s="71"/>
      <c r="AB33" s="71"/>
      <c r="AC33" s="71"/>
      <c r="AD33" s="71"/>
      <c r="AE33" s="71"/>
      <c r="AF33" s="71"/>
      <c r="AG33" s="71"/>
      <c r="AH33" s="71"/>
      <c r="AI33" s="71"/>
      <c r="AJ33" s="71"/>
      <c r="AK33" s="71"/>
      <c r="AL33" s="71"/>
      <c r="AM33" s="71"/>
    </row>
    <row r="34" spans="12:39" x14ac:dyDescent="0.25">
      <c r="S34" s="71"/>
      <c r="T34" s="71"/>
      <c r="U34" s="71"/>
      <c r="V34" s="71"/>
      <c r="W34" s="71"/>
      <c r="X34" s="71"/>
      <c r="Y34" s="71"/>
      <c r="Z34" s="71"/>
      <c r="AA34" s="71"/>
      <c r="AB34" s="71"/>
      <c r="AC34" s="71"/>
      <c r="AD34" s="71"/>
      <c r="AE34" s="71"/>
      <c r="AF34" s="71"/>
      <c r="AG34" s="71"/>
      <c r="AH34" s="71"/>
      <c r="AI34" s="71"/>
      <c r="AJ34" s="71"/>
      <c r="AK34" s="71"/>
      <c r="AL34" s="71"/>
      <c r="AM34" s="71"/>
    </row>
    <row r="35" spans="12:39" x14ac:dyDescent="0.25">
      <c r="S35" s="71"/>
      <c r="T35" s="71"/>
      <c r="U35" s="71"/>
      <c r="V35" s="71"/>
      <c r="W35" s="71"/>
      <c r="X35" s="71"/>
      <c r="Y35" s="71"/>
      <c r="Z35" s="71"/>
      <c r="AA35" s="71"/>
      <c r="AB35" s="71"/>
      <c r="AC35" s="71"/>
      <c r="AD35" s="71"/>
      <c r="AE35" s="71"/>
      <c r="AF35" s="71"/>
      <c r="AG35" s="71"/>
      <c r="AH35" s="71"/>
      <c r="AI35" s="71"/>
      <c r="AJ35" s="71"/>
      <c r="AK35" s="71"/>
      <c r="AL35" s="71"/>
      <c r="AM35" s="71"/>
    </row>
    <row r="36" spans="12:39" x14ac:dyDescent="0.25">
      <c r="S36" s="71"/>
      <c r="T36" s="71"/>
      <c r="U36" s="71"/>
      <c r="V36" s="71"/>
      <c r="W36" s="71"/>
      <c r="X36" s="71"/>
      <c r="Y36" s="71"/>
      <c r="Z36" s="71"/>
      <c r="AA36" s="71"/>
      <c r="AB36" s="71"/>
      <c r="AC36" s="71"/>
      <c r="AD36" s="71"/>
      <c r="AE36" s="71"/>
      <c r="AF36" s="71"/>
      <c r="AG36" s="71"/>
      <c r="AH36" s="71"/>
      <c r="AI36" s="71"/>
      <c r="AJ36" s="71"/>
      <c r="AK36" s="71"/>
      <c r="AL36" s="71"/>
      <c r="AM36" s="71"/>
    </row>
    <row r="37" spans="12:39" x14ac:dyDescent="0.25">
      <c r="S37" s="71"/>
      <c r="T37" s="71"/>
      <c r="U37" s="71"/>
      <c r="V37" s="71"/>
      <c r="W37" s="71"/>
      <c r="X37" s="71"/>
      <c r="Y37" s="71"/>
      <c r="Z37" s="71"/>
      <c r="AA37" s="71"/>
      <c r="AB37" s="71"/>
      <c r="AC37" s="71"/>
      <c r="AD37" s="71"/>
      <c r="AE37" s="71"/>
      <c r="AF37" s="71"/>
      <c r="AG37" s="71"/>
      <c r="AH37" s="71"/>
      <c r="AI37" s="71"/>
      <c r="AJ37" s="71"/>
      <c r="AK37" s="71"/>
      <c r="AL37" s="71"/>
      <c r="AM37" s="71"/>
    </row>
    <row r="38" spans="12:39" x14ac:dyDescent="0.25">
      <c r="S38" s="71"/>
      <c r="T38" s="71"/>
      <c r="U38" s="71"/>
      <c r="V38" s="71"/>
      <c r="W38" s="71"/>
      <c r="X38" s="71"/>
      <c r="Y38" s="71"/>
      <c r="Z38" s="71"/>
      <c r="AA38" s="71"/>
      <c r="AB38" s="71"/>
      <c r="AC38" s="71"/>
      <c r="AD38" s="71"/>
      <c r="AE38" s="71"/>
      <c r="AF38" s="71"/>
      <c r="AG38" s="71"/>
      <c r="AH38" s="71"/>
      <c r="AI38" s="71"/>
      <c r="AJ38" s="71"/>
      <c r="AK38" s="71"/>
      <c r="AL38" s="71"/>
      <c r="AM38" s="71"/>
    </row>
    <row r="39" spans="12:39" ht="27.75" customHeight="1" x14ac:dyDescent="0.25">
      <c r="S39" s="71"/>
      <c r="T39" s="71"/>
      <c r="U39" s="71"/>
      <c r="V39" s="71"/>
      <c r="W39" s="71"/>
      <c r="X39" s="71"/>
      <c r="Y39" s="71"/>
      <c r="Z39" s="71"/>
      <c r="AA39" s="71"/>
      <c r="AB39" s="71"/>
      <c r="AC39" s="71"/>
      <c r="AD39" s="71"/>
      <c r="AE39" s="71"/>
      <c r="AF39" s="71"/>
      <c r="AG39" s="71"/>
      <c r="AH39" s="71"/>
      <c r="AI39" s="71"/>
      <c r="AJ39" s="71"/>
      <c r="AK39" s="71"/>
      <c r="AL39" s="71"/>
      <c r="AM39" s="71"/>
    </row>
    <row r="40" spans="12:39" x14ac:dyDescent="0.25">
      <c r="S40" s="71"/>
      <c r="T40" s="71"/>
      <c r="U40" s="71"/>
      <c r="V40" s="71"/>
      <c r="W40" s="71"/>
      <c r="X40" s="71"/>
      <c r="Y40" s="71"/>
      <c r="Z40" s="71"/>
      <c r="AA40" s="71"/>
      <c r="AB40" s="71"/>
      <c r="AC40" s="71"/>
      <c r="AD40" s="71"/>
      <c r="AE40" s="71"/>
      <c r="AF40" s="71"/>
      <c r="AG40" s="71"/>
      <c r="AH40" s="71"/>
      <c r="AI40" s="71"/>
      <c r="AJ40" s="71"/>
      <c r="AK40" s="71"/>
      <c r="AL40" s="71"/>
      <c r="AM40" s="71"/>
    </row>
    <row r="41" spans="12:39" x14ac:dyDescent="0.25">
      <c r="S41" s="71"/>
      <c r="T41" s="71"/>
      <c r="U41" s="71"/>
      <c r="V41" s="71"/>
      <c r="W41" s="71"/>
      <c r="X41" s="71"/>
      <c r="Y41" s="71"/>
      <c r="Z41" s="71"/>
      <c r="AA41" s="71"/>
      <c r="AB41" s="71"/>
      <c r="AC41" s="71"/>
      <c r="AD41" s="71"/>
      <c r="AE41" s="71"/>
      <c r="AF41" s="71"/>
      <c r="AG41" s="71"/>
      <c r="AH41" s="71"/>
      <c r="AI41" s="71"/>
      <c r="AJ41" s="71"/>
      <c r="AK41" s="71"/>
      <c r="AL41" s="71"/>
      <c r="AM41" s="71"/>
    </row>
    <row r="42" spans="12:39" x14ac:dyDescent="0.25">
      <c r="S42" s="71"/>
      <c r="T42" s="71"/>
      <c r="U42" s="71"/>
      <c r="V42" s="71"/>
      <c r="W42" s="71"/>
      <c r="X42" s="71"/>
      <c r="Y42" s="71"/>
      <c r="Z42" s="71"/>
      <c r="AA42" s="71"/>
      <c r="AB42" s="71"/>
      <c r="AC42" s="71"/>
      <c r="AD42" s="71"/>
      <c r="AE42" s="71"/>
      <c r="AF42" s="71"/>
      <c r="AG42" s="71"/>
      <c r="AH42" s="71"/>
      <c r="AI42" s="71"/>
      <c r="AJ42" s="71"/>
      <c r="AK42" s="71"/>
      <c r="AL42" s="71"/>
      <c r="AM42" s="71"/>
    </row>
    <row r="43" spans="12:39" x14ac:dyDescent="0.25">
      <c r="S43" s="71"/>
      <c r="T43" s="71"/>
      <c r="U43" s="71"/>
      <c r="V43" s="71"/>
      <c r="W43" s="71"/>
      <c r="X43" s="71"/>
      <c r="Y43" s="71"/>
      <c r="Z43" s="71"/>
      <c r="AA43" s="71"/>
      <c r="AB43" s="71"/>
      <c r="AC43" s="71"/>
      <c r="AD43" s="71"/>
      <c r="AE43" s="71"/>
      <c r="AF43" s="71"/>
      <c r="AG43" s="71"/>
      <c r="AH43" s="71"/>
      <c r="AI43" s="71"/>
      <c r="AJ43" s="71"/>
      <c r="AK43" s="71"/>
      <c r="AL43" s="71"/>
      <c r="AM43" s="71"/>
    </row>
    <row r="44" spans="12:39" x14ac:dyDescent="0.25">
      <c r="S44" s="71"/>
      <c r="T44" s="71"/>
      <c r="U44" s="71"/>
      <c r="V44" s="71"/>
      <c r="W44" s="71"/>
      <c r="X44" s="71"/>
      <c r="Y44" s="71"/>
      <c r="Z44" s="71"/>
      <c r="AA44" s="71"/>
      <c r="AB44" s="71"/>
      <c r="AC44" s="71"/>
      <c r="AD44" s="71"/>
      <c r="AE44" s="71"/>
      <c r="AF44" s="71"/>
      <c r="AG44" s="71"/>
      <c r="AH44" s="71"/>
      <c r="AI44" s="71"/>
      <c r="AJ44" s="71"/>
      <c r="AK44" s="71"/>
      <c r="AL44" s="71"/>
      <c r="AM44" s="71"/>
    </row>
    <row r="45" spans="12:39" x14ac:dyDescent="0.25">
      <c r="S45" s="71"/>
      <c r="T45" s="71"/>
      <c r="U45" s="71"/>
      <c r="V45" s="71"/>
      <c r="W45" s="71"/>
      <c r="X45" s="71"/>
      <c r="Y45" s="71"/>
      <c r="Z45" s="71"/>
      <c r="AA45" s="71"/>
      <c r="AB45" s="71"/>
      <c r="AC45" s="71"/>
      <c r="AD45" s="71"/>
      <c r="AE45" s="71"/>
      <c r="AF45" s="71"/>
      <c r="AG45" s="71"/>
      <c r="AH45" s="71"/>
      <c r="AI45" s="71"/>
      <c r="AJ45" s="71"/>
      <c r="AK45" s="71"/>
      <c r="AL45" s="71"/>
      <c r="AM45" s="71"/>
    </row>
    <row r="46" spans="12:39" x14ac:dyDescent="0.25">
      <c r="S46" s="71"/>
      <c r="T46" s="71"/>
      <c r="U46" s="71"/>
      <c r="V46" s="71"/>
      <c r="W46" s="71"/>
      <c r="X46" s="71"/>
      <c r="Y46" s="71"/>
      <c r="Z46" s="71"/>
      <c r="AA46" s="71"/>
      <c r="AB46" s="71"/>
      <c r="AC46" s="71"/>
      <c r="AD46" s="71"/>
      <c r="AE46" s="71"/>
      <c r="AF46" s="71"/>
      <c r="AG46" s="71"/>
      <c r="AH46" s="71"/>
      <c r="AI46" s="71"/>
      <c r="AJ46" s="71"/>
      <c r="AK46" s="71"/>
      <c r="AL46" s="71"/>
      <c r="AM46" s="71"/>
    </row>
    <row r="47" spans="12:39" x14ac:dyDescent="0.25">
      <c r="L47" s="39"/>
      <c r="S47" s="71"/>
      <c r="T47" s="71"/>
      <c r="U47" s="71"/>
      <c r="V47" s="71"/>
      <c r="W47" s="71"/>
      <c r="X47" s="71"/>
      <c r="Y47" s="71"/>
      <c r="Z47" s="71"/>
      <c r="AA47" s="71"/>
      <c r="AB47" s="71"/>
      <c r="AC47" s="71"/>
      <c r="AD47" s="71"/>
      <c r="AE47" s="71"/>
      <c r="AF47" s="71"/>
      <c r="AG47" s="71"/>
      <c r="AH47" s="71"/>
      <c r="AI47" s="71"/>
      <c r="AJ47" s="71"/>
      <c r="AK47" s="71"/>
      <c r="AL47" s="71"/>
      <c r="AM47" s="71"/>
    </row>
    <row r="48" spans="12:39" x14ac:dyDescent="0.25">
      <c r="S48" s="71"/>
      <c r="T48" s="71"/>
      <c r="U48" s="71"/>
      <c r="V48" s="71"/>
      <c r="W48" s="71"/>
      <c r="X48" s="71"/>
      <c r="Y48" s="71"/>
      <c r="Z48" s="71"/>
      <c r="AA48" s="71"/>
      <c r="AB48" s="71"/>
      <c r="AC48" s="71"/>
      <c r="AD48" s="71"/>
      <c r="AE48" s="71"/>
      <c r="AF48" s="71"/>
      <c r="AG48" s="71"/>
      <c r="AH48" s="71"/>
      <c r="AI48" s="71"/>
      <c r="AJ48" s="71"/>
      <c r="AK48" s="71"/>
      <c r="AL48" s="71"/>
      <c r="AM48" s="71"/>
    </row>
    <row r="49" spans="19:39" x14ac:dyDescent="0.25">
      <c r="S49" s="71"/>
      <c r="T49" s="71"/>
      <c r="U49" s="71"/>
      <c r="V49" s="71"/>
      <c r="W49" s="71"/>
      <c r="X49" s="71"/>
      <c r="Y49" s="71"/>
      <c r="Z49" s="71"/>
      <c r="AA49" s="71"/>
      <c r="AB49" s="71"/>
      <c r="AC49" s="71"/>
      <c r="AD49" s="71"/>
      <c r="AE49" s="71"/>
      <c r="AF49" s="71"/>
      <c r="AG49" s="71"/>
      <c r="AH49" s="71"/>
      <c r="AI49" s="71"/>
      <c r="AJ49" s="71"/>
      <c r="AK49" s="71"/>
      <c r="AL49" s="71"/>
      <c r="AM49" s="71"/>
    </row>
    <row r="50" spans="19:39" x14ac:dyDescent="0.25">
      <c r="S50" s="71"/>
      <c r="T50" s="71"/>
      <c r="U50" s="71"/>
      <c r="V50" s="71"/>
      <c r="W50" s="71"/>
      <c r="X50" s="71"/>
      <c r="Y50" s="71"/>
      <c r="Z50" s="71"/>
      <c r="AA50" s="71"/>
      <c r="AB50" s="71"/>
      <c r="AC50" s="71"/>
      <c r="AD50" s="71"/>
      <c r="AE50" s="71"/>
      <c r="AF50" s="71"/>
      <c r="AG50" s="71"/>
      <c r="AH50" s="71"/>
      <c r="AI50" s="71"/>
      <c r="AJ50" s="71"/>
      <c r="AK50" s="71"/>
      <c r="AL50" s="71"/>
      <c r="AM50" s="71"/>
    </row>
    <row r="51" spans="19:39" x14ac:dyDescent="0.25">
      <c r="S51" s="71"/>
      <c r="T51" s="71"/>
      <c r="U51" s="71"/>
      <c r="V51" s="71"/>
      <c r="W51" s="71"/>
      <c r="X51" s="71"/>
      <c r="Y51" s="71"/>
      <c r="Z51" s="71"/>
      <c r="AA51" s="71"/>
      <c r="AB51" s="71"/>
      <c r="AC51" s="71"/>
      <c r="AD51" s="71"/>
      <c r="AE51" s="71"/>
      <c r="AF51" s="71"/>
      <c r="AG51" s="71"/>
      <c r="AH51" s="71"/>
      <c r="AI51" s="71"/>
      <c r="AJ51" s="71"/>
      <c r="AK51" s="71"/>
      <c r="AL51" s="71"/>
      <c r="AM51" s="71"/>
    </row>
    <row r="52" spans="19:39" x14ac:dyDescent="0.25">
      <c r="S52" s="71"/>
      <c r="T52" s="71"/>
      <c r="U52" s="71"/>
      <c r="V52" s="71"/>
      <c r="W52" s="71"/>
      <c r="X52" s="71"/>
      <c r="Y52" s="71"/>
      <c r="Z52" s="71"/>
      <c r="AA52" s="71"/>
      <c r="AB52" s="71"/>
      <c r="AC52" s="71"/>
      <c r="AD52" s="71"/>
      <c r="AE52" s="71"/>
      <c r="AF52" s="71"/>
      <c r="AG52" s="71"/>
      <c r="AH52" s="71"/>
      <c r="AI52" s="71"/>
      <c r="AJ52" s="71"/>
      <c r="AK52" s="71"/>
      <c r="AL52" s="71"/>
      <c r="AM52" s="71"/>
    </row>
    <row r="53" spans="19:39" x14ac:dyDescent="0.25">
      <c r="S53" s="71"/>
      <c r="T53" s="71"/>
      <c r="U53" s="71"/>
      <c r="V53" s="71"/>
      <c r="W53" s="71"/>
      <c r="X53" s="71"/>
      <c r="Y53" s="71"/>
      <c r="Z53" s="71"/>
      <c r="AA53" s="71"/>
      <c r="AB53" s="71"/>
      <c r="AC53" s="71"/>
      <c r="AD53" s="71"/>
      <c r="AE53" s="71"/>
      <c r="AF53" s="71"/>
      <c r="AG53" s="71"/>
      <c r="AH53" s="71"/>
      <c r="AI53" s="71"/>
      <c r="AJ53" s="71"/>
      <c r="AK53" s="71"/>
      <c r="AL53" s="71"/>
      <c r="AM53" s="71"/>
    </row>
    <row r="54" spans="19:39" x14ac:dyDescent="0.25">
      <c r="S54" s="71"/>
      <c r="T54" s="71"/>
      <c r="U54" s="71"/>
      <c r="V54" s="71"/>
      <c r="W54" s="71"/>
      <c r="X54" s="71"/>
      <c r="Y54" s="71"/>
      <c r="Z54" s="71"/>
      <c r="AA54" s="71"/>
      <c r="AB54" s="71"/>
      <c r="AC54" s="71"/>
      <c r="AD54" s="71"/>
      <c r="AE54" s="71"/>
      <c r="AF54" s="71"/>
      <c r="AG54" s="71"/>
      <c r="AH54" s="71"/>
      <c r="AI54" s="71"/>
      <c r="AJ54" s="71"/>
      <c r="AK54" s="71"/>
      <c r="AL54" s="71"/>
      <c r="AM54" s="71"/>
    </row>
    <row r="55" spans="19:39" x14ac:dyDescent="0.25">
      <c r="S55" s="71"/>
      <c r="T55" s="71"/>
      <c r="U55" s="71"/>
      <c r="V55" s="71"/>
      <c r="W55" s="71"/>
      <c r="X55" s="71"/>
      <c r="Y55" s="71"/>
      <c r="Z55" s="71"/>
      <c r="AA55" s="71"/>
      <c r="AB55" s="71"/>
      <c r="AC55" s="71"/>
      <c r="AD55" s="71"/>
      <c r="AE55" s="71"/>
      <c r="AF55" s="71"/>
      <c r="AG55" s="71"/>
      <c r="AH55" s="71"/>
      <c r="AI55" s="71"/>
      <c r="AJ55" s="71"/>
      <c r="AK55" s="71"/>
      <c r="AL55" s="71"/>
      <c r="AM55" s="71"/>
    </row>
    <row r="56" spans="19:39" x14ac:dyDescent="0.25">
      <c r="S56" s="71"/>
      <c r="T56" s="71"/>
      <c r="U56" s="71"/>
      <c r="V56" s="71"/>
      <c r="W56" s="71"/>
      <c r="X56" s="71"/>
      <c r="Y56" s="71"/>
      <c r="Z56" s="71"/>
      <c r="AA56" s="71"/>
      <c r="AB56" s="71"/>
      <c r="AC56" s="71"/>
      <c r="AD56" s="71"/>
      <c r="AE56" s="71"/>
      <c r="AF56" s="71"/>
      <c r="AG56" s="71"/>
      <c r="AH56" s="71"/>
      <c r="AI56" s="71"/>
      <c r="AJ56" s="71"/>
      <c r="AK56" s="71"/>
      <c r="AL56" s="71"/>
      <c r="AM56" s="71"/>
    </row>
    <row r="57" spans="19:39" x14ac:dyDescent="0.25">
      <c r="S57" s="71"/>
      <c r="T57" s="71"/>
      <c r="U57" s="71"/>
      <c r="V57" s="71"/>
      <c r="W57" s="71"/>
      <c r="X57" s="71"/>
      <c r="Y57" s="71"/>
      <c r="Z57" s="71"/>
      <c r="AA57" s="71"/>
      <c r="AB57" s="71"/>
      <c r="AC57" s="71"/>
      <c r="AD57" s="71"/>
      <c r="AE57" s="71"/>
      <c r="AF57" s="71"/>
      <c r="AG57" s="71"/>
      <c r="AH57" s="71"/>
      <c r="AI57" s="71"/>
      <c r="AJ57" s="71"/>
      <c r="AK57" s="71"/>
      <c r="AL57" s="71"/>
      <c r="AM57" s="71"/>
    </row>
    <row r="58" spans="19:39" x14ac:dyDescent="0.25">
      <c r="S58" s="71"/>
      <c r="T58" s="71"/>
      <c r="U58" s="71"/>
      <c r="V58" s="71"/>
      <c r="W58" s="71"/>
      <c r="X58" s="71"/>
      <c r="Y58" s="71"/>
      <c r="Z58" s="71"/>
      <c r="AA58" s="71"/>
      <c r="AB58" s="71"/>
      <c r="AC58" s="71"/>
      <c r="AD58" s="71"/>
      <c r="AE58" s="71"/>
      <c r="AF58" s="71"/>
      <c r="AG58" s="71"/>
      <c r="AH58" s="71"/>
      <c r="AI58" s="71"/>
      <c r="AJ58" s="71"/>
      <c r="AK58" s="71"/>
      <c r="AL58" s="71"/>
      <c r="AM58" s="71"/>
    </row>
    <row r="59" spans="19:39" x14ac:dyDescent="0.25">
      <c r="S59" s="71"/>
      <c r="T59" s="71"/>
      <c r="U59" s="71"/>
      <c r="V59" s="71"/>
      <c r="W59" s="71"/>
      <c r="X59" s="71"/>
      <c r="Y59" s="71"/>
      <c r="Z59" s="71"/>
      <c r="AA59" s="71"/>
      <c r="AB59" s="71"/>
      <c r="AC59" s="71"/>
      <c r="AD59" s="71"/>
      <c r="AE59" s="71"/>
      <c r="AF59" s="71"/>
      <c r="AG59" s="71"/>
      <c r="AH59" s="71"/>
      <c r="AI59" s="71"/>
      <c r="AJ59" s="71"/>
      <c r="AK59" s="71"/>
      <c r="AL59" s="71"/>
      <c r="AM59" s="71"/>
    </row>
    <row r="60" spans="19:39" x14ac:dyDescent="0.25">
      <c r="S60" s="71"/>
      <c r="T60" s="71"/>
      <c r="U60" s="71"/>
      <c r="V60" s="71"/>
      <c r="W60" s="71"/>
      <c r="X60" s="71"/>
      <c r="Y60" s="71"/>
      <c r="Z60" s="71"/>
      <c r="AA60" s="71"/>
      <c r="AB60" s="71"/>
      <c r="AC60" s="71"/>
      <c r="AD60" s="71"/>
      <c r="AE60" s="71"/>
      <c r="AF60" s="71"/>
      <c r="AG60" s="71"/>
      <c r="AH60" s="71"/>
      <c r="AI60" s="71"/>
      <c r="AJ60" s="71"/>
      <c r="AK60" s="71"/>
      <c r="AL60" s="71"/>
      <c r="AM60" s="71"/>
    </row>
    <row r="61" spans="19:39" x14ac:dyDescent="0.25">
      <c r="S61" s="71"/>
      <c r="T61" s="71"/>
      <c r="U61" s="71"/>
      <c r="V61" s="71"/>
      <c r="W61" s="71"/>
      <c r="X61" s="71"/>
      <c r="Y61" s="71"/>
      <c r="Z61" s="71"/>
      <c r="AA61" s="71"/>
      <c r="AB61" s="71"/>
      <c r="AC61" s="71"/>
      <c r="AD61" s="71"/>
      <c r="AE61" s="71"/>
      <c r="AF61" s="71"/>
      <c r="AG61" s="71"/>
      <c r="AH61" s="71"/>
      <c r="AI61" s="71"/>
      <c r="AJ61" s="71"/>
      <c r="AK61" s="71"/>
      <c r="AL61" s="71"/>
      <c r="AM61" s="71"/>
    </row>
    <row r="62" spans="19:39" x14ac:dyDescent="0.25">
      <c r="S62" s="71"/>
      <c r="T62" s="71"/>
      <c r="U62" s="71"/>
      <c r="V62" s="71"/>
      <c r="W62" s="71"/>
      <c r="X62" s="71"/>
      <c r="Y62" s="71"/>
      <c r="Z62" s="71"/>
      <c r="AA62" s="71"/>
      <c r="AB62" s="71"/>
      <c r="AC62" s="71"/>
      <c r="AD62" s="71"/>
      <c r="AE62" s="71"/>
      <c r="AF62" s="71"/>
      <c r="AG62" s="71"/>
      <c r="AH62" s="71"/>
      <c r="AI62" s="71"/>
      <c r="AJ62" s="71"/>
      <c r="AK62" s="71"/>
      <c r="AL62" s="71"/>
      <c r="AM62" s="71"/>
    </row>
    <row r="63" spans="19:39" x14ac:dyDescent="0.25">
      <c r="S63" s="71"/>
      <c r="T63" s="71"/>
      <c r="U63" s="71"/>
      <c r="V63" s="71"/>
      <c r="W63" s="71"/>
      <c r="X63" s="71"/>
      <c r="Y63" s="71"/>
      <c r="Z63" s="71"/>
      <c r="AA63" s="71"/>
      <c r="AB63" s="71"/>
      <c r="AC63" s="71"/>
      <c r="AD63" s="71"/>
      <c r="AE63" s="71"/>
      <c r="AF63" s="71"/>
      <c r="AG63" s="71"/>
      <c r="AH63" s="71"/>
      <c r="AI63" s="71"/>
      <c r="AJ63" s="71"/>
      <c r="AK63" s="71"/>
      <c r="AL63" s="71"/>
      <c r="AM63" s="71"/>
    </row>
    <row r="64" spans="19:39" x14ac:dyDescent="0.25">
      <c r="S64" s="71"/>
      <c r="T64" s="71"/>
      <c r="U64" s="71"/>
      <c r="V64" s="71"/>
      <c r="W64" s="71"/>
      <c r="X64" s="71"/>
      <c r="Y64" s="71"/>
      <c r="Z64" s="71"/>
      <c r="AA64" s="71"/>
      <c r="AB64" s="71"/>
      <c r="AC64" s="71"/>
      <c r="AD64" s="71"/>
      <c r="AE64" s="71"/>
      <c r="AF64" s="71"/>
      <c r="AG64" s="71"/>
      <c r="AH64" s="71"/>
      <c r="AI64" s="71"/>
      <c r="AJ64" s="71"/>
      <c r="AK64" s="71"/>
      <c r="AL64" s="71"/>
      <c r="AM64" s="71"/>
    </row>
    <row r="65" spans="2:39" ht="9.75" customHeight="1" x14ac:dyDescent="0.25">
      <c r="S65" s="71"/>
      <c r="T65" s="71"/>
      <c r="U65" s="71"/>
      <c r="V65" s="71"/>
      <c r="W65" s="71"/>
      <c r="X65" s="71"/>
      <c r="Y65" s="71"/>
      <c r="Z65" s="71"/>
      <c r="AA65" s="71"/>
      <c r="AB65" s="71"/>
      <c r="AC65" s="71"/>
      <c r="AD65" s="71"/>
      <c r="AE65" s="71"/>
      <c r="AF65" s="71"/>
      <c r="AG65" s="71"/>
      <c r="AH65" s="71"/>
      <c r="AI65" s="71"/>
      <c r="AJ65" s="71"/>
      <c r="AK65" s="71"/>
      <c r="AL65" s="71"/>
      <c r="AM65" s="71"/>
    </row>
    <row r="66" spans="2:39" ht="18.75" x14ac:dyDescent="0.3">
      <c r="B66" s="250" t="s">
        <v>358</v>
      </c>
      <c r="C66" s="251"/>
      <c r="D66" s="251"/>
      <c r="E66" s="251"/>
      <c r="F66" s="251"/>
      <c r="G66" s="251"/>
      <c r="H66" s="251"/>
      <c r="I66" s="251"/>
      <c r="J66" s="251"/>
      <c r="K66" s="251"/>
      <c r="L66" s="251"/>
      <c r="M66" s="251"/>
      <c r="N66" s="251"/>
      <c r="O66" s="251"/>
      <c r="P66" s="251"/>
      <c r="Q66" s="251"/>
      <c r="S66" s="71"/>
      <c r="T66" s="71"/>
      <c r="U66" s="71"/>
      <c r="V66" s="71"/>
      <c r="W66" s="71"/>
      <c r="X66" s="71"/>
      <c r="Y66" s="71"/>
      <c r="Z66" s="71"/>
      <c r="AA66" s="71"/>
      <c r="AB66" s="71"/>
      <c r="AC66" s="71"/>
      <c r="AD66" s="71"/>
      <c r="AE66" s="71"/>
      <c r="AF66" s="71"/>
      <c r="AG66" s="71"/>
      <c r="AH66" s="71"/>
      <c r="AI66" s="71"/>
      <c r="AJ66" s="71"/>
      <c r="AK66" s="71"/>
      <c r="AL66" s="71"/>
      <c r="AM66" s="71"/>
    </row>
    <row r="67" spans="2:39" ht="15" customHeight="1" x14ac:dyDescent="0.3">
      <c r="J67" s="247" t="s">
        <v>232</v>
      </c>
      <c r="K67" s="248"/>
      <c r="L67" s="248"/>
      <c r="M67" s="248"/>
      <c r="N67" s="248"/>
      <c r="O67" s="248"/>
      <c r="P67" s="249"/>
      <c r="S67" s="71"/>
      <c r="T67" s="71"/>
      <c r="U67" s="71"/>
      <c r="V67" s="71"/>
      <c r="W67" s="71"/>
      <c r="X67" s="71"/>
      <c r="Y67" s="71"/>
      <c r="Z67" s="71"/>
      <c r="AA67" s="71"/>
      <c r="AB67" s="71"/>
      <c r="AC67" s="71"/>
      <c r="AD67" s="71"/>
      <c r="AE67" s="71"/>
      <c r="AF67" s="71"/>
      <c r="AG67" s="71"/>
      <c r="AH67" s="71"/>
      <c r="AI67" s="71"/>
      <c r="AJ67" s="71"/>
      <c r="AK67" s="71"/>
      <c r="AL67" s="71"/>
      <c r="AM67" s="71"/>
    </row>
    <row r="68" spans="2:39" ht="54.75" customHeight="1" x14ac:dyDescent="0.25">
      <c r="B68" s="40" t="s">
        <v>137</v>
      </c>
      <c r="C68" s="236" t="s">
        <v>231</v>
      </c>
      <c r="D68" s="307" t="s">
        <v>124</v>
      </c>
      <c r="E68" s="307"/>
      <c r="F68" s="307"/>
      <c r="G68" s="307"/>
      <c r="H68" s="307"/>
      <c r="I68" s="307"/>
      <c r="J68" s="307"/>
      <c r="K68" s="307"/>
      <c r="L68" s="307"/>
      <c r="M68" s="307"/>
      <c r="N68" s="307"/>
      <c r="O68" s="307"/>
      <c r="P68" s="307"/>
      <c r="Q68" s="307"/>
      <c r="S68" s="71"/>
      <c r="T68" s="71"/>
      <c r="U68" s="71"/>
      <c r="V68" s="71"/>
      <c r="W68" s="71"/>
      <c r="X68" s="71"/>
      <c r="Y68" s="71"/>
      <c r="Z68" s="71"/>
      <c r="AA68" s="71"/>
      <c r="AB68" s="71"/>
      <c r="AC68" s="71"/>
      <c r="AD68" s="71"/>
      <c r="AE68" s="71"/>
      <c r="AF68" s="71"/>
      <c r="AG68" s="71"/>
      <c r="AH68" s="71"/>
      <c r="AI68" s="71"/>
      <c r="AJ68" s="71"/>
      <c r="AK68" s="71"/>
      <c r="AL68" s="71"/>
      <c r="AM68" s="71"/>
    </row>
    <row r="69" spans="2:39" ht="25.5" customHeight="1" x14ac:dyDescent="0.25">
      <c r="B69" s="41" t="s">
        <v>136</v>
      </c>
      <c r="C69" s="237" t="s">
        <v>125</v>
      </c>
      <c r="D69" s="308" t="s">
        <v>193</v>
      </c>
      <c r="E69" s="308"/>
      <c r="F69" s="308"/>
      <c r="G69" s="308"/>
      <c r="H69" s="308"/>
      <c r="I69" s="308"/>
      <c r="J69" s="308"/>
      <c r="K69" s="308"/>
      <c r="L69" s="308"/>
      <c r="M69" s="308"/>
      <c r="N69" s="308"/>
      <c r="O69" s="308"/>
      <c r="P69" s="308"/>
      <c r="Q69" s="308"/>
      <c r="S69" s="71"/>
      <c r="T69" s="71"/>
      <c r="U69" s="71"/>
      <c r="V69" s="71"/>
      <c r="W69" s="71"/>
      <c r="X69" s="71"/>
      <c r="Y69" s="71"/>
      <c r="Z69" s="71"/>
      <c r="AA69" s="71"/>
      <c r="AB69" s="71"/>
      <c r="AC69" s="71"/>
      <c r="AD69" s="71"/>
      <c r="AE69" s="71"/>
      <c r="AF69" s="71"/>
      <c r="AG69" s="71"/>
      <c r="AH69" s="71"/>
      <c r="AI69" s="71"/>
      <c r="AJ69" s="71"/>
      <c r="AK69" s="71"/>
      <c r="AL69" s="71"/>
      <c r="AM69" s="71"/>
    </row>
    <row r="70" spans="2:39" ht="21" customHeight="1" x14ac:dyDescent="0.25">
      <c r="B70" s="42" t="s">
        <v>302</v>
      </c>
      <c r="C70" s="238" t="s">
        <v>126</v>
      </c>
      <c r="D70" s="300" t="s">
        <v>194</v>
      </c>
      <c r="E70" s="300"/>
      <c r="F70" s="300"/>
      <c r="G70" s="300"/>
      <c r="H70" s="300"/>
      <c r="I70" s="300"/>
      <c r="J70" s="300"/>
      <c r="K70" s="300"/>
      <c r="L70" s="300"/>
      <c r="M70" s="300"/>
      <c r="N70" s="300"/>
      <c r="O70" s="300"/>
      <c r="P70" s="300"/>
      <c r="Q70" s="300"/>
      <c r="S70" s="71"/>
      <c r="T70" s="71"/>
      <c r="U70" s="71"/>
      <c r="V70" s="71"/>
      <c r="W70" s="71"/>
      <c r="X70" s="71"/>
      <c r="Y70" s="71"/>
      <c r="Z70" s="71"/>
      <c r="AA70" s="71"/>
      <c r="AB70" s="71"/>
      <c r="AC70" s="71"/>
      <c r="AD70" s="71"/>
      <c r="AE70" s="71"/>
      <c r="AF70" s="71"/>
      <c r="AG70" s="71"/>
      <c r="AH70" s="71"/>
      <c r="AI70" s="71"/>
      <c r="AJ70" s="71"/>
      <c r="AK70" s="71"/>
      <c r="AL70" s="71"/>
      <c r="AM70" s="71"/>
    </row>
    <row r="71" spans="2:39" ht="18.75" customHeight="1" x14ac:dyDescent="0.25">
      <c r="B71" s="43" t="s">
        <v>303</v>
      </c>
      <c r="C71" s="239" t="s">
        <v>1</v>
      </c>
      <c r="D71" s="301" t="s">
        <v>195</v>
      </c>
      <c r="E71" s="301"/>
      <c r="F71" s="301"/>
      <c r="G71" s="301"/>
      <c r="H71" s="301"/>
      <c r="I71" s="301"/>
      <c r="J71" s="301"/>
      <c r="K71" s="301"/>
      <c r="L71" s="301"/>
      <c r="M71" s="301"/>
      <c r="N71" s="301"/>
      <c r="O71" s="301"/>
      <c r="P71" s="301"/>
      <c r="Q71" s="301"/>
      <c r="S71" s="71"/>
      <c r="T71" s="71"/>
      <c r="U71" s="71"/>
      <c r="V71" s="71"/>
      <c r="W71" s="71"/>
      <c r="X71" s="71"/>
      <c r="Y71" s="71"/>
      <c r="Z71" s="71"/>
      <c r="AA71" s="71"/>
      <c r="AB71" s="71"/>
      <c r="AC71" s="71"/>
      <c r="AD71" s="71"/>
      <c r="AE71" s="71"/>
      <c r="AF71" s="71"/>
      <c r="AG71" s="71"/>
      <c r="AH71" s="71"/>
      <c r="AI71" s="71"/>
      <c r="AJ71" s="71"/>
      <c r="AK71" s="71"/>
      <c r="AL71" s="71"/>
      <c r="AM71" s="71"/>
    </row>
    <row r="72" spans="2:39" ht="18" customHeight="1" x14ac:dyDescent="0.25">
      <c r="B72" s="44" t="s">
        <v>304</v>
      </c>
      <c r="C72" s="240" t="s">
        <v>127</v>
      </c>
      <c r="D72" s="302" t="s">
        <v>196</v>
      </c>
      <c r="E72" s="302"/>
      <c r="F72" s="302"/>
      <c r="G72" s="302"/>
      <c r="H72" s="302"/>
      <c r="I72" s="302"/>
      <c r="J72" s="302"/>
      <c r="K72" s="302"/>
      <c r="L72" s="302"/>
      <c r="M72" s="302"/>
      <c r="N72" s="302"/>
      <c r="O72" s="302"/>
      <c r="P72" s="302"/>
      <c r="Q72" s="302"/>
      <c r="S72" s="71"/>
      <c r="T72" s="71"/>
      <c r="U72" s="71"/>
      <c r="V72" s="71"/>
      <c r="W72" s="71"/>
      <c r="X72" s="71"/>
      <c r="Y72" s="71"/>
      <c r="Z72" s="71"/>
      <c r="AA72" s="71"/>
      <c r="AB72" s="71"/>
      <c r="AC72" s="71"/>
      <c r="AD72" s="71"/>
      <c r="AE72" s="71"/>
      <c r="AF72" s="71"/>
      <c r="AG72" s="71"/>
      <c r="AH72" s="71"/>
      <c r="AI72" s="71"/>
      <c r="AJ72" s="71"/>
      <c r="AK72" s="71"/>
      <c r="AL72" s="71"/>
      <c r="AM72" s="71"/>
    </row>
    <row r="73" spans="2:39" ht="16.5" customHeight="1" x14ac:dyDescent="0.25">
      <c r="B73" s="45" t="s">
        <v>305</v>
      </c>
      <c r="C73" s="241" t="s">
        <v>128</v>
      </c>
      <c r="D73" s="303" t="s">
        <v>129</v>
      </c>
      <c r="E73" s="303"/>
      <c r="F73" s="303"/>
      <c r="G73" s="303"/>
      <c r="H73" s="303"/>
      <c r="I73" s="303"/>
      <c r="J73" s="303"/>
      <c r="K73" s="303"/>
      <c r="L73" s="303"/>
      <c r="M73" s="303"/>
      <c r="N73" s="303"/>
      <c r="O73" s="303"/>
      <c r="P73" s="303"/>
      <c r="Q73" s="303"/>
      <c r="S73" s="71"/>
      <c r="T73" s="71"/>
      <c r="U73" s="71"/>
      <c r="V73" s="71"/>
      <c r="W73" s="71"/>
      <c r="X73" s="71"/>
      <c r="Y73" s="71"/>
      <c r="Z73" s="71"/>
      <c r="AA73" s="71"/>
      <c r="AB73" s="71"/>
      <c r="AC73" s="71"/>
      <c r="AD73" s="71"/>
      <c r="AE73" s="71"/>
      <c r="AF73" s="71"/>
      <c r="AG73" s="71"/>
      <c r="AH73" s="71"/>
      <c r="AI73" s="71"/>
      <c r="AJ73" s="71"/>
      <c r="AK73" s="71"/>
      <c r="AL73" s="71"/>
      <c r="AM73" s="71"/>
    </row>
    <row r="74" spans="2:39" ht="21" customHeight="1" x14ac:dyDescent="0.25">
      <c r="B74" s="46" t="s">
        <v>306</v>
      </c>
      <c r="C74" s="242" t="s">
        <v>130</v>
      </c>
      <c r="D74" s="304" t="s">
        <v>131</v>
      </c>
      <c r="E74" s="304"/>
      <c r="F74" s="304"/>
      <c r="G74" s="304"/>
      <c r="H74" s="304"/>
      <c r="I74" s="304"/>
      <c r="J74" s="304"/>
      <c r="K74" s="304"/>
      <c r="L74" s="304"/>
      <c r="M74" s="304"/>
      <c r="N74" s="304"/>
      <c r="O74" s="304"/>
      <c r="P74" s="304"/>
      <c r="Q74" s="304"/>
      <c r="S74" s="71"/>
      <c r="T74" s="71"/>
      <c r="U74" s="71"/>
      <c r="V74" s="71"/>
      <c r="W74" s="71"/>
      <c r="X74" s="71"/>
      <c r="Y74" s="71"/>
      <c r="Z74" s="71"/>
      <c r="AA74" s="71"/>
      <c r="AB74" s="71"/>
      <c r="AC74" s="71"/>
      <c r="AD74" s="71"/>
      <c r="AE74" s="71"/>
      <c r="AF74" s="71"/>
      <c r="AG74" s="71"/>
      <c r="AH74" s="71"/>
      <c r="AI74" s="71"/>
      <c r="AJ74" s="71"/>
      <c r="AK74" s="71"/>
      <c r="AL74" s="71"/>
      <c r="AM74" s="71"/>
    </row>
    <row r="75" spans="2:39" ht="19.5" customHeight="1" x14ac:dyDescent="0.25">
      <c r="B75" s="47" t="s">
        <v>307</v>
      </c>
      <c r="C75" s="243" t="s">
        <v>132</v>
      </c>
      <c r="D75" s="309" t="s">
        <v>133</v>
      </c>
      <c r="E75" s="309"/>
      <c r="F75" s="309"/>
      <c r="G75" s="309"/>
      <c r="H75" s="309"/>
      <c r="I75" s="309"/>
      <c r="J75" s="309"/>
      <c r="K75" s="309"/>
      <c r="L75" s="309"/>
      <c r="M75" s="309"/>
      <c r="N75" s="309"/>
      <c r="O75" s="309"/>
      <c r="P75" s="309"/>
      <c r="Q75" s="309"/>
      <c r="S75" s="71"/>
      <c r="T75" s="71"/>
      <c r="U75" s="71"/>
      <c r="V75" s="71"/>
      <c r="W75" s="71"/>
      <c r="X75" s="71"/>
      <c r="Y75" s="71"/>
      <c r="Z75" s="71"/>
      <c r="AA75" s="71"/>
      <c r="AB75" s="71"/>
      <c r="AC75" s="71"/>
      <c r="AD75" s="71"/>
      <c r="AE75" s="71"/>
      <c r="AF75" s="71"/>
      <c r="AG75" s="71"/>
      <c r="AH75" s="71"/>
      <c r="AI75" s="71"/>
      <c r="AJ75" s="71"/>
      <c r="AK75" s="71"/>
      <c r="AL75" s="71"/>
      <c r="AM75" s="71"/>
    </row>
    <row r="76" spans="2:39" ht="27" customHeight="1" x14ac:dyDescent="0.25">
      <c r="B76" s="48" t="s">
        <v>134</v>
      </c>
      <c r="C76" s="244" t="s">
        <v>135</v>
      </c>
      <c r="D76" s="298" t="s">
        <v>197</v>
      </c>
      <c r="E76" s="298"/>
      <c r="F76" s="298"/>
      <c r="G76" s="298"/>
      <c r="H76" s="298"/>
      <c r="I76" s="298"/>
      <c r="J76" s="298"/>
      <c r="K76" s="298"/>
      <c r="L76" s="298"/>
      <c r="M76" s="298"/>
      <c r="N76" s="298"/>
      <c r="O76" s="298"/>
      <c r="P76" s="298"/>
      <c r="Q76" s="298"/>
      <c r="S76" s="71"/>
      <c r="T76" s="71"/>
      <c r="U76" s="71"/>
      <c r="V76" s="71"/>
      <c r="W76" s="71"/>
      <c r="X76" s="71"/>
      <c r="Y76" s="71"/>
      <c r="Z76" s="71"/>
      <c r="AA76" s="71"/>
      <c r="AB76" s="71"/>
      <c r="AC76" s="71"/>
      <c r="AD76" s="71"/>
      <c r="AE76" s="71"/>
      <c r="AF76" s="71"/>
      <c r="AG76" s="71"/>
      <c r="AH76" s="71"/>
      <c r="AI76" s="71"/>
      <c r="AJ76" s="71"/>
      <c r="AK76" s="71"/>
      <c r="AL76" s="71"/>
      <c r="AM76" s="71"/>
    </row>
    <row r="77" spans="2:39" x14ac:dyDescent="0.25">
      <c r="S77" s="71"/>
      <c r="T77" s="71"/>
      <c r="U77" s="71"/>
      <c r="V77" s="71"/>
      <c r="W77" s="71"/>
      <c r="X77" s="71"/>
      <c r="Y77" s="71"/>
      <c r="Z77" s="71"/>
      <c r="AA77" s="71"/>
      <c r="AB77" s="71"/>
      <c r="AC77" s="71"/>
      <c r="AD77" s="71"/>
      <c r="AE77" s="71"/>
      <c r="AF77" s="71"/>
      <c r="AG77" s="71"/>
      <c r="AH77" s="71"/>
      <c r="AI77" s="71"/>
      <c r="AJ77" s="71"/>
      <c r="AK77" s="71"/>
      <c r="AL77" s="71"/>
      <c r="AM77" s="71"/>
    </row>
    <row r="78" spans="2:39" x14ac:dyDescent="0.25">
      <c r="E78" s="270" t="s">
        <v>369</v>
      </c>
      <c r="S78" s="71"/>
      <c r="T78" s="71"/>
      <c r="U78" s="71"/>
      <c r="V78" s="71"/>
      <c r="W78" s="71"/>
      <c r="X78" s="71"/>
      <c r="Y78" s="71"/>
      <c r="Z78" s="71"/>
      <c r="AA78" s="71"/>
      <c r="AB78" s="71"/>
      <c r="AC78" s="71"/>
      <c r="AD78" s="71"/>
      <c r="AE78" s="71"/>
      <c r="AF78" s="71"/>
      <c r="AG78" s="71"/>
      <c r="AH78" s="71"/>
      <c r="AI78" s="71"/>
      <c r="AJ78" s="71"/>
      <c r="AK78" s="71"/>
      <c r="AL78" s="71"/>
      <c r="AM78" s="71"/>
    </row>
    <row r="79" spans="2:39" x14ac:dyDescent="0.25">
      <c r="S79" s="71"/>
      <c r="T79" s="71"/>
      <c r="U79" s="71"/>
      <c r="V79" s="71"/>
      <c r="W79" s="71"/>
      <c r="X79" s="71"/>
      <c r="Y79" s="71"/>
      <c r="Z79" s="71"/>
      <c r="AA79" s="71"/>
      <c r="AB79" s="71"/>
      <c r="AC79" s="71"/>
      <c r="AD79" s="71"/>
      <c r="AE79" s="71"/>
      <c r="AF79" s="71"/>
      <c r="AG79" s="71"/>
      <c r="AH79" s="71"/>
      <c r="AI79" s="71"/>
      <c r="AJ79" s="71"/>
      <c r="AK79" s="71"/>
      <c r="AL79" s="71"/>
      <c r="AM79" s="71"/>
    </row>
    <row r="80" spans="2:39" x14ac:dyDescent="0.25">
      <c r="S80" s="71"/>
      <c r="T80" s="71"/>
      <c r="U80" s="71"/>
      <c r="V80" s="71"/>
      <c r="W80" s="71"/>
      <c r="X80" s="71"/>
      <c r="Y80" s="71"/>
      <c r="Z80" s="71"/>
      <c r="AA80" s="71"/>
      <c r="AB80" s="71"/>
      <c r="AC80" s="71"/>
      <c r="AD80" s="71"/>
      <c r="AE80" s="71"/>
      <c r="AF80" s="71"/>
      <c r="AG80" s="71"/>
      <c r="AH80" s="71"/>
      <c r="AI80" s="71"/>
      <c r="AJ80" s="71"/>
      <c r="AK80" s="71"/>
      <c r="AL80" s="71"/>
      <c r="AM80" s="71"/>
    </row>
    <row r="81" spans="18:39" x14ac:dyDescent="0.25">
      <c r="S81" s="71"/>
      <c r="T81" s="71"/>
      <c r="U81" s="71"/>
      <c r="V81" s="71"/>
      <c r="W81" s="71"/>
      <c r="X81" s="71"/>
      <c r="Y81" s="71"/>
      <c r="Z81" s="71"/>
      <c r="AA81" s="71"/>
      <c r="AB81" s="71"/>
      <c r="AC81" s="71"/>
      <c r="AD81" s="71"/>
      <c r="AE81" s="71"/>
      <c r="AF81" s="71"/>
      <c r="AG81" s="71"/>
      <c r="AH81" s="71"/>
      <c r="AI81" s="71"/>
      <c r="AJ81" s="71"/>
      <c r="AK81" s="71"/>
      <c r="AL81" s="71"/>
      <c r="AM81" s="71"/>
    </row>
    <row r="82" spans="18:39" s="36" customFormat="1" ht="18" customHeight="1" x14ac:dyDescent="0.25">
      <c r="R82" s="246"/>
      <c r="S82" s="72"/>
      <c r="T82" s="72"/>
      <c r="U82" s="72"/>
      <c r="V82" s="72"/>
      <c r="W82" s="72"/>
      <c r="X82" s="72"/>
      <c r="Y82" s="72"/>
      <c r="Z82" s="72"/>
      <c r="AA82" s="72"/>
      <c r="AB82" s="72"/>
      <c r="AC82" s="72"/>
      <c r="AD82" s="72"/>
      <c r="AE82" s="72"/>
      <c r="AF82" s="72"/>
      <c r="AG82" s="72"/>
      <c r="AH82" s="72"/>
      <c r="AI82" s="72"/>
      <c r="AJ82" s="72"/>
      <c r="AK82" s="72"/>
      <c r="AL82" s="72"/>
      <c r="AM82" s="72"/>
    </row>
  </sheetData>
  <sheetProtection algorithmName="SHA-512" hashValue="6PXJ3Japb+bm5OKJnMcGA+QAe+gJ2QNnZtbj4Sio1GDuNW87s7OjL3p6WAqiJprwm7HIltzjJLkgrJu6F1sN3A==" saltValue="hxV+jQvoHJ3sF8Y0Ix7tjA==" spinCount="100000" sheet="1" objects="1" scenarios="1"/>
  <mergeCells count="12">
    <mergeCell ref="A2:H2"/>
    <mergeCell ref="A5:H5"/>
    <mergeCell ref="D68:Q68"/>
    <mergeCell ref="D69:Q69"/>
    <mergeCell ref="D75:Q75"/>
    <mergeCell ref="D76:Q76"/>
    <mergeCell ref="B7:Q7"/>
    <mergeCell ref="D70:Q70"/>
    <mergeCell ref="D71:Q71"/>
    <mergeCell ref="D72:Q72"/>
    <mergeCell ref="D73:Q73"/>
    <mergeCell ref="D74:Q74"/>
  </mergeCells>
  <hyperlinks>
    <hyperlink ref="E78" r:id="rId1" location="page=7" display="To know about the indicator details click here" xr:uid="{4E4EC6EB-B765-489B-9D7F-08DF6A602E84}"/>
  </hyperlinks>
  <pageMargins left="0.25" right="0.25" top="0.75" bottom="0.75" header="0.3" footer="0.3"/>
  <pageSetup paperSize="9" orientation="portrait" r:id="rId2"/>
  <headerFooter>
    <oddHeader>&amp;RCreditworthiness Assessment - An Approach for Indian Cities</oddHeader>
    <oddFooter>&amp;L&amp;G&amp;R&amp;"-,Bold"&amp;K000000Page &amp;P of &amp;N_x000D_&amp;1#&amp;"Aptos"&amp;10&amp;K000000 Official Use Only</oddFooter>
  </headerFooter>
  <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FAEDE-4BF0-4B49-B172-24D43EA37CD4}">
  <sheetPr codeName="Sheet3">
    <tabColor rgb="FF38465E"/>
  </sheetPr>
  <dimension ref="A1:AF92"/>
  <sheetViews>
    <sheetView showGridLines="0" topLeftCell="A13" zoomScale="90" zoomScaleNormal="90" workbookViewId="0">
      <selection activeCell="H19" sqref="H19"/>
    </sheetView>
  </sheetViews>
  <sheetFormatPr defaultColWidth="9.140625" defaultRowHeight="15" x14ac:dyDescent="0.25"/>
  <cols>
    <col min="1" max="1" width="3.42578125" style="9" customWidth="1"/>
    <col min="2" max="2" width="8.42578125" style="10" customWidth="1"/>
    <col min="3" max="3" width="26.5703125" style="8" customWidth="1"/>
    <col min="4" max="4" width="9.7109375" style="11" customWidth="1"/>
    <col min="5" max="5" width="13.140625" style="9" customWidth="1"/>
    <col min="6" max="6" width="11.7109375" style="9" customWidth="1"/>
    <col min="7" max="7" width="11.28515625" style="9" customWidth="1"/>
    <col min="8" max="8" width="11.140625" style="9" customWidth="1"/>
    <col min="9" max="9" width="3.140625" style="9" customWidth="1"/>
    <col min="10" max="10" width="3.42578125" style="55" customWidth="1"/>
    <col min="11" max="16384" width="9.140625" style="55"/>
  </cols>
  <sheetData>
    <row r="1" spans="1:32" ht="78" customHeight="1" x14ac:dyDescent="0.25">
      <c r="J1" s="66"/>
      <c r="K1" s="66"/>
      <c r="L1" s="66"/>
      <c r="M1" s="66"/>
      <c r="N1" s="66"/>
      <c r="O1" s="66"/>
      <c r="P1" s="66"/>
      <c r="Q1" s="66"/>
      <c r="R1" s="66"/>
      <c r="S1" s="66"/>
      <c r="T1" s="66"/>
      <c r="U1" s="66"/>
      <c r="V1" s="66"/>
      <c r="W1" s="66"/>
      <c r="X1" s="66"/>
      <c r="Y1" s="66"/>
      <c r="Z1" s="66"/>
      <c r="AA1" s="66"/>
      <c r="AB1" s="66"/>
      <c r="AC1" s="64"/>
      <c r="AD1" s="64"/>
      <c r="AE1" s="64"/>
      <c r="AF1" s="64"/>
    </row>
    <row r="2" spans="1:32" ht="42" customHeight="1" x14ac:dyDescent="0.25">
      <c r="A2" s="57"/>
      <c r="B2" s="50"/>
      <c r="C2" s="50"/>
      <c r="D2" s="50"/>
      <c r="E2" s="50"/>
      <c r="F2" s="50"/>
      <c r="G2" s="50"/>
      <c r="H2" s="50"/>
      <c r="J2" s="66"/>
      <c r="K2" s="66"/>
      <c r="L2" s="66"/>
      <c r="M2" s="66"/>
      <c r="N2" s="66"/>
      <c r="O2" s="66"/>
      <c r="P2" s="66"/>
      <c r="Q2" s="66"/>
      <c r="R2" s="66"/>
      <c r="S2" s="66"/>
      <c r="T2" s="66"/>
      <c r="U2" s="66"/>
      <c r="V2" s="66"/>
      <c r="W2" s="66"/>
      <c r="X2" s="66"/>
      <c r="Y2" s="66"/>
      <c r="Z2" s="66"/>
      <c r="AA2" s="66"/>
      <c r="AB2" s="66"/>
      <c r="AC2" s="64"/>
      <c r="AD2" s="64"/>
      <c r="AE2" s="64"/>
      <c r="AF2" s="64"/>
    </row>
    <row r="3" spans="1:32" ht="87.75" customHeight="1" x14ac:dyDescent="0.25">
      <c r="A3" s="57"/>
      <c r="B3" s="50"/>
      <c r="C3" s="50"/>
      <c r="D3" s="50"/>
      <c r="E3" s="50"/>
      <c r="F3" s="50"/>
      <c r="G3" s="50"/>
      <c r="H3" s="50"/>
      <c r="J3" s="66"/>
      <c r="K3" s="66"/>
      <c r="L3" s="66"/>
      <c r="M3" s="66"/>
      <c r="N3" s="66"/>
      <c r="O3" s="66"/>
      <c r="P3" s="66"/>
      <c r="Q3" s="66"/>
      <c r="R3" s="66"/>
      <c r="S3" s="66"/>
      <c r="T3" s="66"/>
      <c r="U3" s="66"/>
      <c r="V3" s="66"/>
      <c r="W3" s="66"/>
      <c r="X3" s="66"/>
      <c r="Y3" s="66"/>
      <c r="Z3" s="66"/>
      <c r="AA3" s="66"/>
      <c r="AB3" s="66"/>
      <c r="AC3" s="64"/>
      <c r="AD3" s="64"/>
      <c r="AE3" s="64"/>
      <c r="AF3" s="64"/>
    </row>
    <row r="4" spans="1:32" ht="15" customHeight="1" x14ac:dyDescent="0.25">
      <c r="A4" s="58"/>
      <c r="B4" s="312"/>
      <c r="C4" s="312"/>
      <c r="D4" s="312"/>
      <c r="E4" s="312"/>
      <c r="F4" s="312"/>
      <c r="G4" s="312"/>
      <c r="H4" s="312"/>
      <c r="J4" s="66"/>
      <c r="K4" s="66"/>
      <c r="L4" s="66"/>
      <c r="M4" s="66"/>
      <c r="N4" s="66"/>
      <c r="O4" s="66"/>
      <c r="P4" s="66"/>
      <c r="Q4" s="66"/>
      <c r="R4" s="66"/>
      <c r="S4" s="66"/>
      <c r="T4" s="66"/>
      <c r="U4" s="66"/>
      <c r="V4" s="66"/>
      <c r="W4" s="66"/>
      <c r="X4" s="66"/>
      <c r="Y4" s="66"/>
      <c r="Z4" s="66"/>
      <c r="AA4" s="66"/>
      <c r="AB4" s="66"/>
      <c r="AC4" s="64"/>
      <c r="AD4" s="64"/>
      <c r="AE4" s="64"/>
      <c r="AF4" s="64"/>
    </row>
    <row r="5" spans="1:32" ht="28.5" customHeight="1" x14ac:dyDescent="0.25">
      <c r="A5" s="58"/>
      <c r="B5" s="312"/>
      <c r="C5" s="312"/>
      <c r="D5" s="312"/>
      <c r="E5" s="312"/>
      <c r="F5" s="312"/>
      <c r="G5" s="312"/>
      <c r="H5" s="312"/>
      <c r="J5" s="66"/>
      <c r="K5" s="66"/>
      <c r="L5" s="66"/>
      <c r="M5" s="66"/>
      <c r="N5" s="66"/>
      <c r="O5" s="66"/>
      <c r="P5" s="66"/>
      <c r="Q5" s="66"/>
      <c r="R5" s="66"/>
      <c r="S5" s="66"/>
      <c r="T5" s="66"/>
      <c r="U5" s="66"/>
      <c r="V5" s="66"/>
      <c r="W5" s="66"/>
      <c r="X5" s="66"/>
      <c r="Y5" s="66"/>
      <c r="Z5" s="66"/>
      <c r="AA5" s="66"/>
      <c r="AB5" s="66"/>
      <c r="AC5" s="64"/>
      <c r="AD5" s="64"/>
      <c r="AE5" s="64"/>
      <c r="AF5" s="64"/>
    </row>
    <row r="6" spans="1:32" ht="34.5" customHeight="1" x14ac:dyDescent="0.25">
      <c r="A6" s="55"/>
      <c r="J6" s="66"/>
      <c r="K6" s="66"/>
      <c r="L6" s="66"/>
      <c r="M6" s="66"/>
      <c r="N6" s="66"/>
      <c r="O6" s="66"/>
      <c r="P6" s="66"/>
      <c r="Q6" s="66"/>
      <c r="R6" s="66"/>
      <c r="S6" s="66"/>
      <c r="T6" s="66"/>
      <c r="U6" s="66"/>
      <c r="V6" s="66"/>
      <c r="W6" s="66"/>
      <c r="X6" s="66"/>
      <c r="Y6" s="66"/>
      <c r="Z6" s="66"/>
      <c r="AA6" s="66"/>
      <c r="AB6" s="66"/>
      <c r="AC6" s="64"/>
      <c r="AD6" s="64"/>
      <c r="AE6" s="64"/>
      <c r="AF6" s="64"/>
    </row>
    <row r="7" spans="1:32" ht="29.25" customHeight="1" x14ac:dyDescent="0.25">
      <c r="A7" s="55"/>
      <c r="B7" s="32"/>
      <c r="C7" s="32" t="s">
        <v>3</v>
      </c>
      <c r="D7" s="310" t="s">
        <v>374</v>
      </c>
      <c r="E7" s="310"/>
      <c r="F7" s="310"/>
      <c r="G7" s="310"/>
      <c r="H7" s="310"/>
      <c r="J7" s="67"/>
      <c r="K7" s="67"/>
      <c r="L7" s="67"/>
      <c r="M7" s="67"/>
      <c r="N7" s="67"/>
      <c r="O7" s="67"/>
      <c r="P7" s="67"/>
      <c r="Q7" s="67"/>
      <c r="R7" s="66"/>
      <c r="S7" s="66"/>
      <c r="T7" s="66"/>
      <c r="U7" s="66"/>
      <c r="V7" s="66"/>
      <c r="W7" s="66"/>
      <c r="X7" s="66"/>
      <c r="Y7" s="66"/>
      <c r="Z7" s="66"/>
      <c r="AA7" s="66"/>
      <c r="AB7" s="66"/>
      <c r="AC7" s="64"/>
      <c r="AD7" s="64"/>
      <c r="AE7" s="64"/>
      <c r="AF7" s="64"/>
    </row>
    <row r="8" spans="1:32" ht="23.25" customHeight="1" x14ac:dyDescent="0.25">
      <c r="A8" s="55"/>
      <c r="B8" s="32"/>
      <c r="C8" s="32" t="s">
        <v>2</v>
      </c>
      <c r="D8" s="310" t="s">
        <v>375</v>
      </c>
      <c r="E8" s="310"/>
      <c r="F8" s="310"/>
      <c r="G8" s="310"/>
      <c r="H8" s="310"/>
      <c r="J8" s="67"/>
      <c r="K8" s="67"/>
      <c r="L8" s="67"/>
      <c r="M8" s="67"/>
      <c r="N8" s="67"/>
      <c r="O8" s="67"/>
      <c r="P8" s="67"/>
      <c r="Q8" s="67"/>
      <c r="R8" s="66"/>
      <c r="S8" s="66"/>
      <c r="T8" s="66"/>
      <c r="U8" s="66"/>
      <c r="V8" s="66"/>
      <c r="W8" s="66"/>
      <c r="X8" s="66"/>
      <c r="Y8" s="66"/>
      <c r="Z8" s="66"/>
      <c r="AA8" s="66"/>
      <c r="AB8" s="66"/>
      <c r="AC8" s="64"/>
      <c r="AD8" s="64"/>
      <c r="AE8" s="64"/>
      <c r="AF8" s="64"/>
    </row>
    <row r="9" spans="1:32" ht="32.25" customHeight="1" thickBot="1" x14ac:dyDescent="0.3">
      <c r="A9" s="55"/>
      <c r="B9" s="271" t="s">
        <v>369</v>
      </c>
      <c r="C9" s="91"/>
      <c r="D9" s="92"/>
      <c r="E9" s="30"/>
      <c r="F9" s="30"/>
      <c r="G9" s="30"/>
      <c r="H9" s="30"/>
      <c r="J9" s="67"/>
      <c r="K9" s="67"/>
      <c r="L9" s="67"/>
      <c r="M9" s="67"/>
      <c r="N9" s="67"/>
      <c r="O9" s="67"/>
      <c r="P9" s="67"/>
      <c r="Q9" s="67"/>
      <c r="R9" s="66"/>
      <c r="S9" s="66"/>
      <c r="T9" s="66"/>
      <c r="U9" s="66"/>
      <c r="V9" s="66"/>
      <c r="W9" s="66"/>
      <c r="X9" s="66"/>
      <c r="Y9" s="66"/>
      <c r="Z9" s="66"/>
      <c r="AA9" s="66"/>
      <c r="AB9" s="66"/>
      <c r="AC9" s="64"/>
      <c r="AD9" s="64"/>
      <c r="AE9" s="64"/>
      <c r="AF9" s="64"/>
    </row>
    <row r="10" spans="1:32" s="56" customFormat="1" ht="30" x14ac:dyDescent="0.25">
      <c r="A10" s="13"/>
      <c r="B10" s="267" t="s">
        <v>37</v>
      </c>
      <c r="C10" s="268" t="s">
        <v>4</v>
      </c>
      <c r="D10" s="268" t="s">
        <v>5</v>
      </c>
      <c r="E10" s="93">
        <v>2022</v>
      </c>
      <c r="F10" s="93">
        <v>2023</v>
      </c>
      <c r="G10" s="93">
        <v>2024</v>
      </c>
      <c r="H10" s="94">
        <v>2025</v>
      </c>
      <c r="I10" s="12"/>
      <c r="J10" s="311"/>
      <c r="K10" s="311"/>
      <c r="L10" s="311"/>
      <c r="M10" s="67"/>
      <c r="N10" s="67"/>
      <c r="O10" s="67"/>
      <c r="P10" s="68"/>
      <c r="Q10" s="68"/>
      <c r="R10" s="69"/>
      <c r="S10" s="69"/>
      <c r="T10" s="69"/>
      <c r="U10" s="69"/>
      <c r="V10" s="69"/>
      <c r="W10" s="69"/>
      <c r="X10" s="69"/>
      <c r="Y10" s="69"/>
      <c r="Z10" s="69"/>
      <c r="AA10" s="69"/>
      <c r="AB10" s="69"/>
      <c r="AC10" s="65"/>
      <c r="AD10" s="65"/>
      <c r="AE10" s="65"/>
      <c r="AF10" s="65"/>
    </row>
    <row r="11" spans="1:32" s="56" customFormat="1" x14ac:dyDescent="0.25">
      <c r="A11" s="13"/>
      <c r="B11" s="95" t="s">
        <v>36</v>
      </c>
      <c r="C11" s="96" t="s">
        <v>6</v>
      </c>
      <c r="D11" s="97" t="s">
        <v>7</v>
      </c>
      <c r="E11" s="278" t="s">
        <v>175</v>
      </c>
      <c r="F11" s="278">
        <v>94</v>
      </c>
      <c r="G11" s="278">
        <v>95</v>
      </c>
      <c r="H11" s="279">
        <v>95</v>
      </c>
      <c r="I11" s="13"/>
      <c r="J11" s="68"/>
      <c r="K11" s="67"/>
      <c r="L11" s="67"/>
      <c r="M11" s="67"/>
      <c r="N11" s="67"/>
      <c r="O11" s="67"/>
      <c r="P11" s="68"/>
      <c r="Q11" s="68"/>
      <c r="R11" s="69"/>
      <c r="S11" s="69"/>
      <c r="T11" s="69"/>
      <c r="U11" s="69"/>
      <c r="V11" s="69"/>
      <c r="W11" s="69"/>
      <c r="X11" s="69"/>
      <c r="Y11" s="69"/>
      <c r="Z11" s="69"/>
      <c r="AA11" s="69"/>
      <c r="AB11" s="69"/>
      <c r="AC11" s="65"/>
      <c r="AD11" s="65"/>
      <c r="AE11" s="65"/>
      <c r="AF11" s="65"/>
    </row>
    <row r="12" spans="1:32" s="56" customFormat="1" ht="27" x14ac:dyDescent="0.25">
      <c r="A12" s="13"/>
      <c r="B12" s="95" t="s">
        <v>36</v>
      </c>
      <c r="C12" s="96" t="s">
        <v>8</v>
      </c>
      <c r="D12" s="97" t="s">
        <v>7</v>
      </c>
      <c r="E12" s="278" t="s">
        <v>175</v>
      </c>
      <c r="F12" s="278">
        <v>30</v>
      </c>
      <c r="G12" s="278">
        <v>30</v>
      </c>
      <c r="H12" s="279">
        <v>32</v>
      </c>
      <c r="I12" s="13"/>
      <c r="J12" s="68"/>
      <c r="K12" s="67"/>
      <c r="L12" s="67"/>
      <c r="M12" s="67"/>
      <c r="N12" s="67"/>
      <c r="O12" s="67"/>
      <c r="P12" s="68"/>
      <c r="Q12" s="68"/>
      <c r="R12" s="69"/>
      <c r="S12" s="69"/>
      <c r="T12" s="69"/>
      <c r="U12" s="69"/>
      <c r="V12" s="69"/>
      <c r="W12" s="69"/>
      <c r="X12" s="69"/>
      <c r="Y12" s="69"/>
      <c r="Z12" s="69"/>
      <c r="AA12" s="69"/>
      <c r="AB12" s="69"/>
      <c r="AC12" s="65"/>
      <c r="AD12" s="65"/>
      <c r="AE12" s="65"/>
      <c r="AF12" s="65"/>
    </row>
    <row r="13" spans="1:32" s="56" customFormat="1" x14ac:dyDescent="0.25">
      <c r="A13" s="13"/>
      <c r="B13" s="95" t="s">
        <v>36</v>
      </c>
      <c r="C13" s="96" t="s">
        <v>9</v>
      </c>
      <c r="D13" s="97" t="s">
        <v>7</v>
      </c>
      <c r="E13" s="278" t="s">
        <v>175</v>
      </c>
      <c r="F13" s="278">
        <v>95.24</v>
      </c>
      <c r="G13" s="278">
        <v>91.88</v>
      </c>
      <c r="H13" s="279">
        <v>95.24</v>
      </c>
      <c r="I13" s="13"/>
      <c r="J13" s="68"/>
      <c r="K13" s="67"/>
      <c r="L13" s="67"/>
      <c r="M13" s="67"/>
      <c r="N13" s="67"/>
      <c r="O13" s="67"/>
      <c r="P13" s="68"/>
      <c r="Q13" s="68"/>
      <c r="R13" s="69"/>
      <c r="S13" s="69"/>
      <c r="T13" s="69"/>
      <c r="U13" s="69"/>
      <c r="V13" s="69"/>
      <c r="W13" s="69"/>
      <c r="X13" s="69"/>
      <c r="Y13" s="69"/>
      <c r="Z13" s="69"/>
      <c r="AA13" s="69"/>
      <c r="AB13" s="69"/>
      <c r="AC13" s="65"/>
      <c r="AD13" s="65"/>
      <c r="AE13" s="65"/>
      <c r="AF13" s="65"/>
    </row>
    <row r="14" spans="1:32" s="56" customFormat="1" x14ac:dyDescent="0.25">
      <c r="A14" s="13"/>
      <c r="B14" s="95" t="s">
        <v>36</v>
      </c>
      <c r="C14" s="96" t="s">
        <v>207</v>
      </c>
      <c r="D14" s="97" t="s">
        <v>7</v>
      </c>
      <c r="E14" s="278" t="s">
        <v>175</v>
      </c>
      <c r="F14" s="278">
        <v>100</v>
      </c>
      <c r="G14" s="278">
        <v>100</v>
      </c>
      <c r="H14" s="279">
        <v>100</v>
      </c>
      <c r="I14" s="13"/>
      <c r="J14" s="68"/>
      <c r="K14" s="67"/>
      <c r="L14" s="67"/>
      <c r="M14" s="67"/>
      <c r="N14" s="70"/>
      <c r="O14" s="67"/>
      <c r="P14" s="68"/>
      <c r="Q14" s="68"/>
      <c r="R14" s="69"/>
      <c r="S14" s="69"/>
      <c r="T14" s="69"/>
      <c r="U14" s="69"/>
      <c r="V14" s="69"/>
      <c r="W14" s="69"/>
      <c r="X14" s="69"/>
      <c r="Y14" s="69"/>
      <c r="Z14" s="69"/>
      <c r="AA14" s="69"/>
      <c r="AB14" s="69"/>
      <c r="AC14" s="65"/>
      <c r="AD14" s="65"/>
      <c r="AE14" s="65"/>
      <c r="AF14" s="65"/>
    </row>
    <row r="15" spans="1:32" s="56" customFormat="1" x14ac:dyDescent="0.25">
      <c r="A15" s="13"/>
      <c r="B15" s="95" t="s">
        <v>36</v>
      </c>
      <c r="C15" s="96" t="s">
        <v>11</v>
      </c>
      <c r="D15" s="97" t="s">
        <v>7</v>
      </c>
      <c r="E15" s="278" t="s">
        <v>175</v>
      </c>
      <c r="F15" s="278">
        <v>100</v>
      </c>
      <c r="G15" s="278">
        <v>100</v>
      </c>
      <c r="H15" s="279">
        <v>100</v>
      </c>
      <c r="I15" s="13"/>
      <c r="J15" s="68"/>
      <c r="K15" s="67"/>
      <c r="L15" s="67"/>
      <c r="M15" s="67"/>
      <c r="N15" s="67"/>
      <c r="O15" s="67"/>
      <c r="P15" s="68"/>
      <c r="Q15" s="68"/>
      <c r="R15" s="69"/>
      <c r="S15" s="69"/>
      <c r="T15" s="69"/>
      <c r="U15" s="69"/>
      <c r="V15" s="69"/>
      <c r="W15" s="69"/>
      <c r="X15" s="69"/>
      <c r="Y15" s="69"/>
      <c r="Z15" s="69"/>
      <c r="AA15" s="69"/>
      <c r="AB15" s="69"/>
      <c r="AC15" s="65"/>
      <c r="AD15" s="65"/>
      <c r="AE15" s="65"/>
      <c r="AF15" s="65"/>
    </row>
    <row r="16" spans="1:32" s="56" customFormat="1" ht="27" x14ac:dyDescent="0.25">
      <c r="A16" s="13"/>
      <c r="B16" s="95" t="s">
        <v>36</v>
      </c>
      <c r="C16" s="96" t="s">
        <v>12</v>
      </c>
      <c r="D16" s="97" t="s">
        <v>7</v>
      </c>
      <c r="E16" s="278" t="s">
        <v>175</v>
      </c>
      <c r="F16" s="278">
        <v>100</v>
      </c>
      <c r="G16" s="278">
        <v>100</v>
      </c>
      <c r="H16" s="279">
        <v>100</v>
      </c>
      <c r="I16" s="13"/>
      <c r="J16" s="68"/>
      <c r="K16" s="67"/>
      <c r="L16" s="67"/>
      <c r="M16" s="67"/>
      <c r="N16" s="67"/>
      <c r="O16" s="67"/>
      <c r="P16" s="68"/>
      <c r="Q16" s="68"/>
      <c r="R16" s="69"/>
      <c r="S16" s="69"/>
      <c r="T16" s="69"/>
      <c r="U16" s="69"/>
      <c r="V16" s="69"/>
      <c r="W16" s="69"/>
      <c r="X16" s="69"/>
      <c r="Y16" s="69"/>
      <c r="Z16" s="69"/>
      <c r="AA16" s="69"/>
      <c r="AB16" s="69"/>
      <c r="AC16" s="65"/>
      <c r="AD16" s="65"/>
      <c r="AE16" s="65"/>
      <c r="AF16" s="65"/>
    </row>
    <row r="17" spans="1:32" s="56" customFormat="1" ht="27" x14ac:dyDescent="0.25">
      <c r="A17" s="13"/>
      <c r="B17" s="95" t="s">
        <v>36</v>
      </c>
      <c r="C17" s="96" t="s">
        <v>13</v>
      </c>
      <c r="D17" s="97" t="s">
        <v>7</v>
      </c>
      <c r="E17" s="278" t="s">
        <v>175</v>
      </c>
      <c r="F17" s="278" t="s">
        <v>175</v>
      </c>
      <c r="G17" s="278" t="s">
        <v>175</v>
      </c>
      <c r="H17" s="279" t="s">
        <v>175</v>
      </c>
      <c r="I17" s="13"/>
      <c r="J17" s="68"/>
      <c r="K17" s="68"/>
      <c r="L17" s="68"/>
      <c r="M17" s="68"/>
      <c r="N17" s="67"/>
      <c r="O17" s="68"/>
      <c r="P17" s="68"/>
      <c r="Q17" s="68"/>
      <c r="R17" s="69"/>
      <c r="S17" s="69"/>
      <c r="T17" s="69"/>
      <c r="U17" s="69"/>
      <c r="V17" s="69"/>
      <c r="W17" s="69"/>
      <c r="X17" s="69"/>
      <c r="Y17" s="69"/>
      <c r="Z17" s="69"/>
      <c r="AA17" s="69"/>
      <c r="AB17" s="69"/>
      <c r="AC17" s="65"/>
      <c r="AD17" s="65"/>
      <c r="AE17" s="65"/>
      <c r="AF17" s="65"/>
    </row>
    <row r="18" spans="1:32" s="56" customFormat="1" ht="27" x14ac:dyDescent="0.25">
      <c r="A18" s="13"/>
      <c r="B18" s="95" t="s">
        <v>36</v>
      </c>
      <c r="C18" s="96" t="s">
        <v>14</v>
      </c>
      <c r="D18" s="97" t="s">
        <v>15</v>
      </c>
      <c r="E18" s="278" t="s">
        <v>175</v>
      </c>
      <c r="F18" s="278">
        <v>10951</v>
      </c>
      <c r="G18" s="278">
        <v>11638</v>
      </c>
      <c r="H18" s="279" t="s">
        <v>175</v>
      </c>
      <c r="I18" s="13"/>
      <c r="J18" s="68"/>
      <c r="K18" s="68"/>
      <c r="L18" s="68"/>
      <c r="M18" s="68"/>
      <c r="N18" s="68"/>
      <c r="O18" s="68"/>
      <c r="P18" s="68"/>
      <c r="Q18" s="68"/>
      <c r="R18" s="69"/>
      <c r="S18" s="69"/>
      <c r="T18" s="69"/>
      <c r="U18" s="69"/>
      <c r="V18" s="69"/>
      <c r="W18" s="69"/>
      <c r="X18" s="69"/>
      <c r="Y18" s="69"/>
      <c r="Z18" s="69"/>
      <c r="AA18" s="69"/>
      <c r="AB18" s="69"/>
      <c r="AC18" s="65"/>
      <c r="AD18" s="65"/>
      <c r="AE18" s="65"/>
      <c r="AF18" s="65"/>
    </row>
    <row r="19" spans="1:32" s="56" customFormat="1" ht="27" x14ac:dyDescent="0.25">
      <c r="A19" s="13"/>
      <c r="B19" s="95" t="s">
        <v>36</v>
      </c>
      <c r="C19" s="96" t="s">
        <v>16</v>
      </c>
      <c r="D19" s="97" t="s">
        <v>15</v>
      </c>
      <c r="E19" s="278" t="s">
        <v>175</v>
      </c>
      <c r="F19" s="278">
        <v>9157</v>
      </c>
      <c r="G19" s="278">
        <v>10402</v>
      </c>
      <c r="H19" s="279" t="s">
        <v>175</v>
      </c>
      <c r="I19" s="13"/>
      <c r="J19" s="68"/>
      <c r="K19" s="68"/>
      <c r="L19" s="68"/>
      <c r="M19" s="68"/>
      <c r="N19" s="68"/>
      <c r="O19" s="68"/>
      <c r="P19" s="68"/>
      <c r="Q19" s="68"/>
      <c r="R19" s="69"/>
      <c r="S19" s="69"/>
      <c r="T19" s="69"/>
      <c r="U19" s="69"/>
      <c r="V19" s="69"/>
      <c r="W19" s="69"/>
      <c r="X19" s="69"/>
      <c r="Y19" s="69"/>
      <c r="Z19" s="69"/>
      <c r="AA19" s="69"/>
      <c r="AB19" s="69"/>
      <c r="AC19" s="65"/>
      <c r="AD19" s="65"/>
      <c r="AE19" s="65"/>
      <c r="AF19" s="65"/>
    </row>
    <row r="20" spans="1:32" s="56" customFormat="1" ht="27" x14ac:dyDescent="0.25">
      <c r="A20" s="13"/>
      <c r="B20" s="95" t="s">
        <v>36</v>
      </c>
      <c r="C20" s="96" t="s">
        <v>17</v>
      </c>
      <c r="D20" s="97" t="s">
        <v>7</v>
      </c>
      <c r="E20" s="278" t="s">
        <v>175</v>
      </c>
      <c r="F20" s="278">
        <v>69</v>
      </c>
      <c r="G20" s="278">
        <v>58</v>
      </c>
      <c r="H20" s="279" t="s">
        <v>175</v>
      </c>
      <c r="I20" s="13"/>
      <c r="J20" s="68"/>
      <c r="K20" s="68"/>
      <c r="L20" s="68"/>
      <c r="M20" s="68"/>
      <c r="N20" s="68"/>
      <c r="O20" s="68"/>
      <c r="P20" s="68"/>
      <c r="Q20" s="68"/>
      <c r="R20" s="69"/>
      <c r="S20" s="69"/>
      <c r="T20" s="69"/>
      <c r="U20" s="69"/>
      <c r="V20" s="69"/>
      <c r="W20" s="69"/>
      <c r="X20" s="69"/>
      <c r="Y20" s="69"/>
      <c r="Z20" s="69"/>
      <c r="AA20" s="69"/>
      <c r="AB20" s="69"/>
      <c r="AC20" s="65"/>
      <c r="AD20" s="65"/>
      <c r="AE20" s="65"/>
      <c r="AF20" s="65"/>
    </row>
    <row r="21" spans="1:32" s="56" customFormat="1" ht="27" x14ac:dyDescent="0.25">
      <c r="A21" s="13"/>
      <c r="B21" s="95" t="s">
        <v>36</v>
      </c>
      <c r="C21" s="96" t="s">
        <v>18</v>
      </c>
      <c r="D21" s="97" t="s">
        <v>7</v>
      </c>
      <c r="E21" s="278" t="s">
        <v>175</v>
      </c>
      <c r="F21" s="278" t="s">
        <v>175</v>
      </c>
      <c r="G21" s="278" t="s">
        <v>175</v>
      </c>
      <c r="H21" s="279" t="s">
        <v>175</v>
      </c>
      <c r="I21" s="13"/>
      <c r="J21" s="68"/>
      <c r="K21" s="68"/>
      <c r="L21" s="68"/>
      <c r="M21" s="68"/>
      <c r="N21" s="68"/>
      <c r="O21" s="68"/>
      <c r="P21" s="68"/>
      <c r="Q21" s="68"/>
      <c r="R21" s="69"/>
      <c r="S21" s="69"/>
      <c r="T21" s="69"/>
      <c r="U21" s="69"/>
      <c r="V21" s="69"/>
      <c r="W21" s="69"/>
      <c r="X21" s="69"/>
      <c r="Y21" s="69"/>
      <c r="Z21" s="69"/>
      <c r="AA21" s="69"/>
      <c r="AB21" s="69"/>
      <c r="AC21" s="65"/>
      <c r="AD21" s="65"/>
      <c r="AE21" s="65"/>
      <c r="AF21" s="65"/>
    </row>
    <row r="22" spans="1:32" s="56" customFormat="1" ht="27" x14ac:dyDescent="0.25">
      <c r="A22" s="13"/>
      <c r="B22" s="95" t="s">
        <v>36</v>
      </c>
      <c r="C22" s="96" t="s">
        <v>19</v>
      </c>
      <c r="D22" s="97" t="s">
        <v>7</v>
      </c>
      <c r="E22" s="278" t="s">
        <v>175</v>
      </c>
      <c r="F22" s="278" t="s">
        <v>175</v>
      </c>
      <c r="G22" s="278" t="s">
        <v>175</v>
      </c>
      <c r="H22" s="279" t="s">
        <v>175</v>
      </c>
      <c r="I22" s="13"/>
      <c r="J22" s="68"/>
      <c r="K22" s="68"/>
      <c r="L22" s="68"/>
      <c r="M22" s="68"/>
      <c r="N22" s="68"/>
      <c r="O22" s="68"/>
      <c r="P22" s="68"/>
      <c r="Q22" s="68"/>
      <c r="R22" s="69"/>
      <c r="S22" s="69"/>
      <c r="T22" s="69"/>
      <c r="U22" s="69"/>
      <c r="V22" s="69"/>
      <c r="W22" s="69"/>
      <c r="X22" s="69"/>
      <c r="Y22" s="69"/>
      <c r="Z22" s="69"/>
      <c r="AA22" s="69"/>
      <c r="AB22" s="69"/>
      <c r="AC22" s="65"/>
      <c r="AD22" s="65"/>
      <c r="AE22" s="65"/>
      <c r="AF22" s="65"/>
    </row>
    <row r="23" spans="1:32" s="56" customFormat="1" x14ac:dyDescent="0.25">
      <c r="A23" s="13"/>
      <c r="B23" s="95" t="s">
        <v>36</v>
      </c>
      <c r="C23" s="96" t="s">
        <v>20</v>
      </c>
      <c r="D23" s="97" t="s">
        <v>7</v>
      </c>
      <c r="E23" s="278" t="s">
        <v>175</v>
      </c>
      <c r="F23" s="278">
        <v>27</v>
      </c>
      <c r="G23" s="278">
        <v>23</v>
      </c>
      <c r="H23" s="279" t="s">
        <v>175</v>
      </c>
      <c r="I23" s="13"/>
      <c r="J23" s="68"/>
      <c r="K23" s="68"/>
      <c r="L23" s="68"/>
      <c r="M23" s="68"/>
      <c r="N23" s="68"/>
      <c r="O23" s="68"/>
      <c r="P23" s="68"/>
      <c r="Q23" s="68"/>
      <c r="R23" s="69"/>
      <c r="S23" s="69"/>
      <c r="T23" s="69"/>
      <c r="U23" s="69"/>
      <c r="V23" s="69"/>
      <c r="W23" s="69"/>
      <c r="X23" s="69"/>
      <c r="Y23" s="69"/>
      <c r="Z23" s="69"/>
      <c r="AA23" s="69"/>
      <c r="AB23" s="69"/>
      <c r="AC23" s="65"/>
      <c r="AD23" s="65"/>
      <c r="AE23" s="65"/>
      <c r="AF23" s="65"/>
    </row>
    <row r="24" spans="1:32" s="56" customFormat="1" ht="27" x14ac:dyDescent="0.25">
      <c r="A24" s="13"/>
      <c r="B24" s="95" t="s">
        <v>36</v>
      </c>
      <c r="C24" s="96" t="s">
        <v>21</v>
      </c>
      <c r="D24" s="97" t="s">
        <v>7</v>
      </c>
      <c r="E24" s="278" t="s">
        <v>175</v>
      </c>
      <c r="F24" s="278">
        <v>90</v>
      </c>
      <c r="G24" s="278">
        <v>100</v>
      </c>
      <c r="H24" s="279" t="s">
        <v>175</v>
      </c>
      <c r="I24" s="13"/>
      <c r="J24" s="68"/>
      <c r="K24" s="68"/>
      <c r="L24" s="68"/>
      <c r="M24" s="68"/>
      <c r="N24" s="68"/>
      <c r="O24" s="68"/>
      <c r="P24" s="68"/>
      <c r="Q24" s="68"/>
      <c r="R24" s="69"/>
      <c r="S24" s="69"/>
      <c r="T24" s="69"/>
      <c r="U24" s="69"/>
      <c r="V24" s="69"/>
      <c r="W24" s="69"/>
      <c r="X24" s="69"/>
      <c r="Y24" s="69"/>
      <c r="Z24" s="69"/>
      <c r="AA24" s="69"/>
      <c r="AB24" s="69"/>
      <c r="AC24" s="65"/>
      <c r="AD24" s="65"/>
      <c r="AE24" s="65"/>
      <c r="AF24" s="65"/>
    </row>
    <row r="25" spans="1:32" s="56" customFormat="1" x14ac:dyDescent="0.25">
      <c r="A25" s="13"/>
      <c r="B25" s="95" t="s">
        <v>36</v>
      </c>
      <c r="C25" s="96" t="s">
        <v>22</v>
      </c>
      <c r="D25" s="97" t="s">
        <v>23</v>
      </c>
      <c r="E25" s="278" t="s">
        <v>175</v>
      </c>
      <c r="F25" s="278">
        <v>118</v>
      </c>
      <c r="G25" s="278">
        <v>126</v>
      </c>
      <c r="H25" s="279" t="s">
        <v>175</v>
      </c>
      <c r="I25" s="13"/>
      <c r="J25" s="68"/>
      <c r="K25" s="68"/>
      <c r="L25" s="68"/>
      <c r="M25" s="68"/>
      <c r="N25" s="68"/>
      <c r="O25" s="68"/>
      <c r="P25" s="68"/>
      <c r="Q25" s="68"/>
      <c r="R25" s="69"/>
      <c r="S25" s="69"/>
      <c r="T25" s="69"/>
      <c r="U25" s="69"/>
      <c r="V25" s="69"/>
      <c r="W25" s="69"/>
      <c r="X25" s="69"/>
      <c r="Y25" s="69"/>
      <c r="Z25" s="69"/>
      <c r="AA25" s="69"/>
      <c r="AB25" s="69"/>
      <c r="AC25" s="65"/>
      <c r="AD25" s="65"/>
      <c r="AE25" s="65"/>
      <c r="AF25" s="65"/>
    </row>
    <row r="26" spans="1:32" s="56" customFormat="1" ht="27" x14ac:dyDescent="0.25">
      <c r="A26" s="13"/>
      <c r="B26" s="95" t="s">
        <v>36</v>
      </c>
      <c r="C26" s="96" t="s">
        <v>208</v>
      </c>
      <c r="D26" s="97" t="s">
        <v>7</v>
      </c>
      <c r="E26" s="278" t="s">
        <v>175</v>
      </c>
      <c r="F26" s="278" t="s">
        <v>175</v>
      </c>
      <c r="G26" s="278" t="s">
        <v>175</v>
      </c>
      <c r="H26" s="279" t="s">
        <v>175</v>
      </c>
      <c r="I26" s="13"/>
      <c r="J26" s="68"/>
      <c r="K26" s="68"/>
      <c r="L26" s="68"/>
      <c r="M26" s="68"/>
      <c r="N26" s="68"/>
      <c r="O26" s="68"/>
      <c r="P26" s="68"/>
      <c r="Q26" s="68"/>
      <c r="R26" s="69"/>
      <c r="S26" s="69"/>
      <c r="T26" s="69"/>
      <c r="U26" s="69"/>
      <c r="V26" s="69"/>
      <c r="W26" s="69"/>
      <c r="X26" s="69"/>
      <c r="Y26" s="69"/>
      <c r="Z26" s="69"/>
      <c r="AA26" s="69"/>
      <c r="AB26" s="69"/>
      <c r="AC26" s="65"/>
      <c r="AD26" s="65"/>
      <c r="AE26" s="65"/>
      <c r="AF26" s="65"/>
    </row>
    <row r="27" spans="1:32" s="56" customFormat="1" ht="27" x14ac:dyDescent="0.25">
      <c r="A27" s="13"/>
      <c r="B27" s="95" t="s">
        <v>36</v>
      </c>
      <c r="C27" s="96" t="s">
        <v>24</v>
      </c>
      <c r="D27" s="97" t="s">
        <v>7</v>
      </c>
      <c r="E27" s="278" t="s">
        <v>175</v>
      </c>
      <c r="F27" s="278" t="s">
        <v>175</v>
      </c>
      <c r="G27" s="278" t="s">
        <v>175</v>
      </c>
      <c r="H27" s="279" t="s">
        <v>175</v>
      </c>
      <c r="I27" s="13"/>
      <c r="J27" s="68"/>
      <c r="K27" s="68"/>
      <c r="L27" s="68"/>
      <c r="M27" s="68"/>
      <c r="N27" s="68"/>
      <c r="O27" s="68"/>
      <c r="P27" s="68"/>
      <c r="Q27" s="68"/>
      <c r="R27" s="69"/>
      <c r="S27" s="69"/>
      <c r="T27" s="69"/>
      <c r="U27" s="69"/>
      <c r="V27" s="69"/>
      <c r="W27" s="69"/>
      <c r="X27" s="69"/>
      <c r="Y27" s="69"/>
      <c r="Z27" s="69"/>
      <c r="AA27" s="69"/>
      <c r="AB27" s="69"/>
      <c r="AC27" s="65"/>
      <c r="AD27" s="65"/>
      <c r="AE27" s="65"/>
      <c r="AF27" s="65"/>
    </row>
    <row r="28" spans="1:32" s="56" customFormat="1" x14ac:dyDescent="0.25">
      <c r="A28" s="13"/>
      <c r="B28" s="95" t="s">
        <v>36</v>
      </c>
      <c r="C28" s="96" t="s">
        <v>25</v>
      </c>
      <c r="D28" s="97" t="s">
        <v>7</v>
      </c>
      <c r="E28" s="278" t="s">
        <v>175</v>
      </c>
      <c r="F28" s="278" t="s">
        <v>175</v>
      </c>
      <c r="G28" s="278" t="s">
        <v>175</v>
      </c>
      <c r="H28" s="279" t="s">
        <v>175</v>
      </c>
      <c r="I28" s="13"/>
      <c r="J28" s="68"/>
      <c r="K28" s="68"/>
      <c r="L28" s="68"/>
      <c r="M28" s="68"/>
      <c r="N28" s="68"/>
      <c r="O28" s="68"/>
      <c r="P28" s="68"/>
      <c r="Q28" s="68"/>
      <c r="R28" s="69"/>
      <c r="S28" s="69"/>
      <c r="T28" s="69"/>
      <c r="U28" s="69"/>
      <c r="V28" s="69"/>
      <c r="W28" s="69"/>
      <c r="X28" s="69"/>
      <c r="Y28" s="69"/>
      <c r="Z28" s="69"/>
      <c r="AA28" s="69"/>
      <c r="AB28" s="69"/>
      <c r="AC28" s="65"/>
      <c r="AD28" s="65"/>
      <c r="AE28" s="65"/>
      <c r="AF28" s="65"/>
    </row>
    <row r="29" spans="1:32" s="56" customFormat="1" ht="27" x14ac:dyDescent="0.25">
      <c r="A29" s="13"/>
      <c r="B29" s="95" t="s">
        <v>36</v>
      </c>
      <c r="C29" s="96" t="s">
        <v>26</v>
      </c>
      <c r="D29" s="97" t="s">
        <v>7</v>
      </c>
      <c r="E29" s="278" t="s">
        <v>175</v>
      </c>
      <c r="F29" s="278">
        <v>100</v>
      </c>
      <c r="G29" s="278">
        <v>100</v>
      </c>
      <c r="H29" s="279">
        <v>100</v>
      </c>
      <c r="I29" s="13"/>
      <c r="J29" s="68"/>
      <c r="K29" s="68"/>
      <c r="L29" s="68"/>
      <c r="M29" s="68"/>
      <c r="N29" s="68"/>
      <c r="O29" s="68"/>
      <c r="P29" s="68"/>
      <c r="Q29" s="68"/>
      <c r="R29" s="69"/>
      <c r="S29" s="69"/>
      <c r="T29" s="69"/>
      <c r="U29" s="69"/>
      <c r="V29" s="69"/>
      <c r="W29" s="69"/>
      <c r="X29" s="69"/>
      <c r="Y29" s="69"/>
      <c r="Z29" s="69"/>
      <c r="AA29" s="69"/>
      <c r="AB29" s="69"/>
      <c r="AC29" s="65"/>
      <c r="AD29" s="65"/>
      <c r="AE29" s="65"/>
      <c r="AF29" s="65"/>
    </row>
    <row r="30" spans="1:32" s="56" customFormat="1" ht="27" x14ac:dyDescent="0.25">
      <c r="A30" s="13"/>
      <c r="B30" s="95" t="s">
        <v>36</v>
      </c>
      <c r="C30" s="96" t="s">
        <v>28</v>
      </c>
      <c r="D30" s="97" t="s">
        <v>38</v>
      </c>
      <c r="E30" s="278" t="s">
        <v>175</v>
      </c>
      <c r="F30" s="278" t="s">
        <v>174</v>
      </c>
      <c r="G30" s="278" t="s">
        <v>174</v>
      </c>
      <c r="H30" s="279" t="s">
        <v>174</v>
      </c>
      <c r="I30" s="13"/>
      <c r="J30" s="68"/>
      <c r="K30" s="68"/>
      <c r="L30" s="68"/>
      <c r="M30" s="68"/>
      <c r="N30" s="68"/>
      <c r="O30" s="68"/>
      <c r="P30" s="68"/>
      <c r="Q30" s="68"/>
      <c r="R30" s="69"/>
      <c r="S30" s="69"/>
      <c r="T30" s="69"/>
      <c r="U30" s="69"/>
      <c r="V30" s="69"/>
      <c r="W30" s="69"/>
      <c r="X30" s="69"/>
      <c r="Y30" s="69"/>
      <c r="Z30" s="69"/>
      <c r="AA30" s="69"/>
      <c r="AB30" s="69"/>
      <c r="AC30" s="65"/>
      <c r="AD30" s="65"/>
      <c r="AE30" s="65"/>
      <c r="AF30" s="65"/>
    </row>
    <row r="31" spans="1:32" s="56" customFormat="1" x14ac:dyDescent="0.25">
      <c r="A31" s="13"/>
      <c r="B31" s="95" t="s">
        <v>36</v>
      </c>
      <c r="C31" s="96" t="s">
        <v>29</v>
      </c>
      <c r="D31" s="97" t="s">
        <v>30</v>
      </c>
      <c r="E31" s="278" t="s">
        <v>175</v>
      </c>
      <c r="F31" s="278" t="s">
        <v>175</v>
      </c>
      <c r="G31" s="278" t="s">
        <v>175</v>
      </c>
      <c r="H31" s="279" t="s">
        <v>175</v>
      </c>
      <c r="I31" s="13"/>
      <c r="J31" s="68"/>
      <c r="K31" s="68"/>
      <c r="L31" s="68"/>
      <c r="M31" s="68"/>
      <c r="N31" s="68"/>
      <c r="O31" s="68"/>
      <c r="P31" s="68"/>
      <c r="Q31" s="68"/>
      <c r="R31" s="69"/>
      <c r="S31" s="69"/>
      <c r="T31" s="69"/>
      <c r="U31" s="69"/>
      <c r="V31" s="69"/>
      <c r="W31" s="69"/>
      <c r="X31" s="69"/>
      <c r="Y31" s="69"/>
      <c r="Z31" s="69"/>
      <c r="AA31" s="69"/>
      <c r="AB31" s="69"/>
      <c r="AC31" s="65"/>
      <c r="AD31" s="65"/>
      <c r="AE31" s="65"/>
      <c r="AF31" s="65"/>
    </row>
    <row r="32" spans="1:32" s="56" customFormat="1" ht="27" x14ac:dyDescent="0.25">
      <c r="A32" s="13"/>
      <c r="B32" s="95" t="s">
        <v>36</v>
      </c>
      <c r="C32" s="96" t="s">
        <v>31</v>
      </c>
      <c r="D32" s="97" t="s">
        <v>30</v>
      </c>
      <c r="E32" s="278" t="s">
        <v>175</v>
      </c>
      <c r="F32" s="278" t="s">
        <v>175</v>
      </c>
      <c r="G32" s="278" t="s">
        <v>175</v>
      </c>
      <c r="H32" s="279" t="s">
        <v>175</v>
      </c>
      <c r="I32" s="13"/>
      <c r="J32" s="69"/>
      <c r="K32" s="69"/>
      <c r="L32" s="69"/>
      <c r="M32" s="69"/>
      <c r="N32" s="69"/>
      <c r="O32" s="69"/>
      <c r="P32" s="69"/>
      <c r="Q32" s="69"/>
      <c r="R32" s="69"/>
      <c r="S32" s="69"/>
      <c r="T32" s="69"/>
      <c r="U32" s="69"/>
      <c r="V32" s="69"/>
      <c r="W32" s="69"/>
      <c r="X32" s="69"/>
      <c r="Y32" s="69"/>
      <c r="Z32" s="69"/>
      <c r="AA32" s="69"/>
      <c r="AB32" s="69"/>
      <c r="AC32" s="65"/>
      <c r="AD32" s="65"/>
      <c r="AE32" s="65"/>
      <c r="AF32" s="65"/>
    </row>
    <row r="33" spans="1:32" s="56" customFormat="1" x14ac:dyDescent="0.25">
      <c r="A33" s="13"/>
      <c r="B33" s="95" t="s">
        <v>36</v>
      </c>
      <c r="C33" s="96" t="s">
        <v>32</v>
      </c>
      <c r="D33" s="97" t="s">
        <v>30</v>
      </c>
      <c r="E33" s="278" t="s">
        <v>175</v>
      </c>
      <c r="F33" s="278" t="s">
        <v>175</v>
      </c>
      <c r="G33" s="278" t="s">
        <v>175</v>
      </c>
      <c r="H33" s="279" t="s">
        <v>175</v>
      </c>
      <c r="I33" s="13"/>
      <c r="J33" s="69"/>
      <c r="K33" s="69"/>
      <c r="L33" s="69"/>
      <c r="M33" s="69"/>
      <c r="N33" s="69"/>
      <c r="O33" s="69"/>
      <c r="P33" s="69"/>
      <c r="Q33" s="69"/>
      <c r="R33" s="69"/>
      <c r="S33" s="69"/>
      <c r="T33" s="69"/>
      <c r="U33" s="69"/>
      <c r="V33" s="69"/>
      <c r="W33" s="69"/>
      <c r="X33" s="69"/>
      <c r="Y33" s="69"/>
      <c r="Z33" s="69"/>
      <c r="AA33" s="69"/>
      <c r="AB33" s="69"/>
      <c r="AC33" s="65"/>
      <c r="AD33" s="65"/>
      <c r="AE33" s="65"/>
      <c r="AF33" s="65"/>
    </row>
    <row r="34" spans="1:32" s="56" customFormat="1" ht="22.5" customHeight="1" x14ac:dyDescent="0.25">
      <c r="A34" s="13"/>
      <c r="B34" s="95" t="s">
        <v>36</v>
      </c>
      <c r="C34" s="96" t="s">
        <v>33</v>
      </c>
      <c r="D34" s="97" t="s">
        <v>30</v>
      </c>
      <c r="E34" s="278" t="s">
        <v>175</v>
      </c>
      <c r="F34" s="278" t="s">
        <v>175</v>
      </c>
      <c r="G34" s="278" t="s">
        <v>175</v>
      </c>
      <c r="H34" s="279" t="s">
        <v>175</v>
      </c>
      <c r="I34" s="13"/>
      <c r="J34" s="69"/>
      <c r="K34" s="69"/>
      <c r="L34" s="69"/>
      <c r="M34" s="69"/>
      <c r="N34" s="69"/>
      <c r="O34" s="69"/>
      <c r="P34" s="69"/>
      <c r="Q34" s="69"/>
      <c r="R34" s="69"/>
      <c r="S34" s="69"/>
      <c r="T34" s="69"/>
      <c r="U34" s="69"/>
      <c r="V34" s="69"/>
      <c r="W34" s="69"/>
      <c r="X34" s="69"/>
      <c r="Y34" s="69"/>
      <c r="Z34" s="69"/>
      <c r="AA34" s="69"/>
      <c r="AB34" s="69"/>
      <c r="AC34" s="65"/>
      <c r="AD34" s="65"/>
      <c r="AE34" s="65"/>
      <c r="AF34" s="65"/>
    </row>
    <row r="35" spans="1:32" s="56" customFormat="1" x14ac:dyDescent="0.25">
      <c r="A35" s="13"/>
      <c r="B35" s="95" t="s">
        <v>36</v>
      </c>
      <c r="C35" s="96" t="s">
        <v>34</v>
      </c>
      <c r="D35" s="97" t="s">
        <v>30</v>
      </c>
      <c r="E35" s="278" t="s">
        <v>175</v>
      </c>
      <c r="F35" s="278" t="s">
        <v>175</v>
      </c>
      <c r="G35" s="278" t="s">
        <v>175</v>
      </c>
      <c r="H35" s="279" t="s">
        <v>175</v>
      </c>
      <c r="I35" s="13"/>
      <c r="J35" s="69"/>
      <c r="K35" s="69"/>
      <c r="L35" s="69"/>
      <c r="M35" s="69"/>
      <c r="N35" s="69"/>
      <c r="O35" s="69"/>
      <c r="P35" s="69"/>
      <c r="Q35" s="69"/>
      <c r="R35" s="69"/>
      <c r="S35" s="69"/>
      <c r="T35" s="69"/>
      <c r="U35" s="69"/>
      <c r="V35" s="69"/>
      <c r="W35" s="69"/>
      <c r="X35" s="69"/>
      <c r="Y35" s="69"/>
      <c r="Z35" s="69"/>
      <c r="AA35" s="69"/>
      <c r="AB35" s="69"/>
      <c r="AC35" s="65"/>
      <c r="AD35" s="65"/>
      <c r="AE35" s="65"/>
      <c r="AF35" s="65"/>
    </row>
    <row r="36" spans="1:32" s="56" customFormat="1" x14ac:dyDescent="0.25">
      <c r="A36" s="13"/>
      <c r="B36" s="95" t="s">
        <v>36</v>
      </c>
      <c r="C36" s="96" t="s">
        <v>35</v>
      </c>
      <c r="D36" s="97" t="s">
        <v>30</v>
      </c>
      <c r="E36" s="278" t="s">
        <v>175</v>
      </c>
      <c r="F36" s="278" t="s">
        <v>175</v>
      </c>
      <c r="G36" s="278" t="s">
        <v>175</v>
      </c>
      <c r="H36" s="279" t="s">
        <v>175</v>
      </c>
      <c r="I36" s="13"/>
      <c r="J36" s="69"/>
      <c r="K36" s="69"/>
      <c r="L36" s="69"/>
      <c r="M36" s="69"/>
      <c r="N36" s="69"/>
      <c r="O36" s="69"/>
      <c r="P36" s="69"/>
      <c r="Q36" s="69"/>
      <c r="R36" s="69"/>
      <c r="S36" s="69"/>
      <c r="T36" s="69"/>
      <c r="U36" s="69"/>
      <c r="V36" s="69"/>
      <c r="W36" s="69"/>
      <c r="X36" s="69"/>
      <c r="Y36" s="69"/>
      <c r="Z36" s="69"/>
      <c r="AA36" s="69"/>
      <c r="AB36" s="69"/>
      <c r="AC36" s="65"/>
      <c r="AD36" s="65"/>
      <c r="AE36" s="65"/>
      <c r="AF36" s="65"/>
    </row>
    <row r="37" spans="1:32" s="56" customFormat="1" ht="27" x14ac:dyDescent="0.25">
      <c r="A37" s="13"/>
      <c r="B37" s="95" t="s">
        <v>36</v>
      </c>
      <c r="C37" s="96" t="s">
        <v>183</v>
      </c>
      <c r="D37" s="97" t="s">
        <v>7</v>
      </c>
      <c r="E37" s="278" t="s">
        <v>175</v>
      </c>
      <c r="F37" s="278">
        <v>99.98</v>
      </c>
      <c r="G37" s="278">
        <v>100</v>
      </c>
      <c r="H37" s="279">
        <v>100</v>
      </c>
      <c r="I37" s="13"/>
      <c r="J37" s="69"/>
      <c r="K37" s="69"/>
      <c r="L37" s="69"/>
      <c r="M37" s="69"/>
      <c r="N37" s="69"/>
      <c r="O37" s="69"/>
      <c r="P37" s="69"/>
      <c r="Q37" s="69"/>
      <c r="R37" s="69"/>
      <c r="S37" s="69"/>
      <c r="T37" s="69"/>
      <c r="U37" s="69"/>
      <c r="V37" s="69"/>
      <c r="W37" s="69"/>
      <c r="X37" s="69"/>
      <c r="Y37" s="69"/>
      <c r="Z37" s="69"/>
      <c r="AA37" s="69"/>
      <c r="AB37" s="69"/>
      <c r="AC37" s="65"/>
      <c r="AD37" s="65"/>
      <c r="AE37" s="65"/>
      <c r="AF37" s="65"/>
    </row>
    <row r="38" spans="1:32" s="56" customFormat="1" ht="27" x14ac:dyDescent="0.25">
      <c r="A38" s="13"/>
      <c r="B38" s="95" t="s">
        <v>36</v>
      </c>
      <c r="C38" s="96" t="s">
        <v>182</v>
      </c>
      <c r="D38" s="97" t="s">
        <v>7</v>
      </c>
      <c r="E38" s="278" t="s">
        <v>175</v>
      </c>
      <c r="F38" s="278">
        <v>99.94</v>
      </c>
      <c r="G38" s="278">
        <v>99.82</v>
      </c>
      <c r="H38" s="279">
        <v>99.84</v>
      </c>
      <c r="I38" s="13"/>
      <c r="J38" s="69"/>
      <c r="K38" s="69"/>
      <c r="L38" s="69"/>
      <c r="M38" s="69"/>
      <c r="N38" s="69"/>
      <c r="O38" s="69"/>
      <c r="P38" s="69"/>
      <c r="Q38" s="69"/>
      <c r="R38" s="69"/>
      <c r="S38" s="69"/>
      <c r="T38" s="69"/>
      <c r="U38" s="69"/>
      <c r="V38" s="69"/>
      <c r="W38" s="69"/>
      <c r="X38" s="69"/>
      <c r="Y38" s="69"/>
      <c r="Z38" s="69"/>
      <c r="AA38" s="69"/>
      <c r="AB38" s="69"/>
      <c r="AC38" s="65"/>
      <c r="AD38" s="65"/>
      <c r="AE38" s="65"/>
      <c r="AF38" s="65"/>
    </row>
    <row r="39" spans="1:32" s="56" customFormat="1" x14ac:dyDescent="0.25">
      <c r="A39" s="13"/>
      <c r="B39" s="95" t="s">
        <v>36</v>
      </c>
      <c r="C39" s="96" t="s">
        <v>172</v>
      </c>
      <c r="D39" s="97" t="s">
        <v>7</v>
      </c>
      <c r="E39" s="278" t="s">
        <v>175</v>
      </c>
      <c r="F39" s="278">
        <v>100</v>
      </c>
      <c r="G39" s="278">
        <v>100</v>
      </c>
      <c r="H39" s="279">
        <v>100</v>
      </c>
      <c r="I39" s="13"/>
      <c r="J39" s="69"/>
      <c r="K39" s="69"/>
      <c r="L39" s="69"/>
      <c r="M39" s="69"/>
      <c r="N39" s="69"/>
      <c r="O39" s="69"/>
      <c r="P39" s="69"/>
      <c r="Q39" s="69"/>
      <c r="R39" s="69"/>
      <c r="S39" s="69"/>
      <c r="T39" s="69"/>
      <c r="U39" s="69"/>
      <c r="V39" s="69"/>
      <c r="W39" s="69"/>
      <c r="X39" s="69"/>
      <c r="Y39" s="69"/>
      <c r="Z39" s="69"/>
      <c r="AA39" s="69"/>
      <c r="AB39" s="69"/>
      <c r="AC39" s="65"/>
      <c r="AD39" s="65"/>
      <c r="AE39" s="65"/>
      <c r="AF39" s="65"/>
    </row>
    <row r="40" spans="1:32" s="56" customFormat="1" ht="50.25" customHeight="1" x14ac:dyDescent="0.25">
      <c r="A40" s="13"/>
      <c r="B40" s="95" t="s">
        <v>39</v>
      </c>
      <c r="C40" s="96" t="s">
        <v>27</v>
      </c>
      <c r="D40" s="97" t="s">
        <v>38</v>
      </c>
      <c r="E40" s="272" t="s">
        <v>174</v>
      </c>
      <c r="F40" s="272" t="s">
        <v>174</v>
      </c>
      <c r="G40" s="272" t="s">
        <v>174</v>
      </c>
      <c r="H40" s="273" t="s">
        <v>174</v>
      </c>
      <c r="I40" s="13"/>
      <c r="J40" s="69"/>
      <c r="K40" s="69"/>
      <c r="L40" s="69"/>
      <c r="M40" s="69"/>
      <c r="N40" s="69"/>
      <c r="O40" s="69"/>
      <c r="P40" s="69"/>
      <c r="Q40" s="69"/>
      <c r="R40" s="69"/>
      <c r="S40" s="69"/>
      <c r="T40" s="69"/>
      <c r="U40" s="69"/>
      <c r="V40" s="69"/>
      <c r="W40" s="69"/>
      <c r="X40" s="69"/>
      <c r="Y40" s="69"/>
      <c r="Z40" s="69"/>
      <c r="AA40" s="69"/>
      <c r="AB40" s="69"/>
      <c r="AC40" s="65"/>
      <c r="AD40" s="65"/>
      <c r="AE40" s="65"/>
      <c r="AF40" s="65"/>
    </row>
    <row r="41" spans="1:32" ht="27" x14ac:dyDescent="0.25">
      <c r="B41" s="266"/>
      <c r="C41" s="256" t="s">
        <v>372</v>
      </c>
      <c r="D41" s="257" t="s">
        <v>15</v>
      </c>
      <c r="E41" s="280">
        <f>(E43-E53)</f>
        <v>0</v>
      </c>
      <c r="F41" s="280">
        <f t="shared" ref="F41:H41" si="0">(F43-F53)</f>
        <v>-4236.4599999999991</v>
      </c>
      <c r="G41" s="280">
        <f t="shared" si="0"/>
        <v>-3448.4499999999898</v>
      </c>
      <c r="H41" s="281">
        <f t="shared" si="0"/>
        <v>-3585.2300000000105</v>
      </c>
      <c r="J41" s="66"/>
      <c r="K41" s="66"/>
      <c r="L41" s="66"/>
      <c r="M41" s="66"/>
      <c r="N41" s="69"/>
      <c r="O41" s="66"/>
      <c r="P41" s="66"/>
      <c r="Q41" s="66"/>
      <c r="R41" s="66"/>
      <c r="S41" s="66"/>
      <c r="T41" s="66"/>
      <c r="U41" s="66"/>
      <c r="V41" s="66"/>
      <c r="W41" s="66"/>
      <c r="X41" s="66"/>
      <c r="Y41" s="66"/>
      <c r="Z41" s="66"/>
      <c r="AA41" s="66"/>
      <c r="AB41" s="66"/>
      <c r="AC41" s="64"/>
      <c r="AD41" s="64"/>
      <c r="AE41" s="64"/>
      <c r="AF41" s="64"/>
    </row>
    <row r="42" spans="1:32" ht="27" customHeight="1" x14ac:dyDescent="0.25">
      <c r="B42" s="266"/>
      <c r="C42" s="256" t="s">
        <v>373</v>
      </c>
      <c r="D42" s="257" t="s">
        <v>15</v>
      </c>
      <c r="E42" s="280" t="e">
        <f>E43-(E53-E62)</f>
        <v>#VALUE!</v>
      </c>
      <c r="F42" s="280">
        <f t="shared" ref="F42:H42" si="1">F43-(F53-F62)</f>
        <v>3706.380000000001</v>
      </c>
      <c r="G42" s="280">
        <f t="shared" si="1"/>
        <v>6785.5200000000114</v>
      </c>
      <c r="H42" s="280">
        <f t="shared" si="1"/>
        <v>5809.7099999999919</v>
      </c>
      <c r="J42" s="66"/>
      <c r="K42" s="66"/>
      <c r="L42" s="66"/>
      <c r="M42" s="66"/>
      <c r="N42" s="69"/>
      <c r="O42" s="66"/>
      <c r="P42" s="66"/>
      <c r="Q42" s="66"/>
      <c r="R42" s="66"/>
      <c r="S42" s="66"/>
      <c r="T42" s="66"/>
      <c r="U42" s="66"/>
      <c r="V42" s="66"/>
      <c r="W42" s="66"/>
      <c r="X42" s="66"/>
      <c r="Y42" s="66"/>
      <c r="Z42" s="66"/>
      <c r="AA42" s="66"/>
      <c r="AB42" s="66"/>
      <c r="AC42" s="64"/>
      <c r="AD42" s="64"/>
      <c r="AE42" s="64"/>
      <c r="AF42" s="64"/>
    </row>
    <row r="43" spans="1:32" x14ac:dyDescent="0.25">
      <c r="B43" s="255"/>
      <c r="C43" s="256" t="s">
        <v>41</v>
      </c>
      <c r="D43" s="257" t="s">
        <v>15</v>
      </c>
      <c r="E43" s="282">
        <f>SUM(E44:E52)</f>
        <v>0</v>
      </c>
      <c r="F43" s="282">
        <f t="shared" ref="F43:H43" si="2">SUM(F44:F52)</f>
        <v>35941.079999999994</v>
      </c>
      <c r="G43" s="282">
        <f t="shared" si="2"/>
        <v>48079.070000000007</v>
      </c>
      <c r="H43" s="283">
        <f t="shared" si="2"/>
        <v>46269.71</v>
      </c>
      <c r="J43" s="66"/>
      <c r="K43" s="66"/>
      <c r="L43" s="66"/>
      <c r="M43" s="66"/>
      <c r="N43" s="66"/>
      <c r="O43" s="66"/>
      <c r="P43" s="66"/>
      <c r="Q43" s="66"/>
      <c r="R43" s="66"/>
      <c r="S43" s="66"/>
      <c r="T43" s="66"/>
      <c r="U43" s="66"/>
      <c r="V43" s="66"/>
      <c r="W43" s="66"/>
      <c r="X43" s="66"/>
      <c r="Y43" s="66"/>
      <c r="Z43" s="66"/>
      <c r="AA43" s="66"/>
      <c r="AB43" s="66"/>
      <c r="AC43" s="64"/>
      <c r="AD43" s="64"/>
      <c r="AE43" s="64"/>
      <c r="AF43" s="64"/>
    </row>
    <row r="44" spans="1:32" x14ac:dyDescent="0.25">
      <c r="B44" s="95" t="s">
        <v>39</v>
      </c>
      <c r="C44" s="96" t="s">
        <v>42</v>
      </c>
      <c r="D44" s="97" t="s">
        <v>15</v>
      </c>
      <c r="E44" s="284" t="s">
        <v>175</v>
      </c>
      <c r="F44" s="285">
        <v>12301.03</v>
      </c>
      <c r="G44" s="285">
        <v>13057.31</v>
      </c>
      <c r="H44" s="286">
        <v>15224.54</v>
      </c>
      <c r="J44" s="66"/>
      <c r="K44" s="66"/>
      <c r="L44" s="66"/>
      <c r="M44" s="66"/>
      <c r="N44" s="66"/>
      <c r="O44" s="66"/>
      <c r="P44" s="66"/>
      <c r="Q44" s="66"/>
      <c r="R44" s="66"/>
      <c r="S44" s="66"/>
      <c r="T44" s="66"/>
      <c r="U44" s="66"/>
      <c r="V44" s="66"/>
      <c r="W44" s="66"/>
      <c r="X44" s="66"/>
      <c r="Y44" s="66"/>
      <c r="Z44" s="66"/>
      <c r="AA44" s="66"/>
      <c r="AB44" s="66"/>
      <c r="AC44" s="64"/>
      <c r="AD44" s="64"/>
      <c r="AE44" s="64"/>
      <c r="AF44" s="64"/>
    </row>
    <row r="45" spans="1:32" ht="27" x14ac:dyDescent="0.25">
      <c r="B45" s="95" t="s">
        <v>39</v>
      </c>
      <c r="C45" s="96" t="s">
        <v>43</v>
      </c>
      <c r="D45" s="97" t="s">
        <v>15</v>
      </c>
      <c r="E45" s="284" t="s">
        <v>175</v>
      </c>
      <c r="F45" s="285">
        <v>1564.16</v>
      </c>
      <c r="G45" s="285">
        <v>2177.0700000000002</v>
      </c>
      <c r="H45" s="286">
        <v>1717.13</v>
      </c>
      <c r="J45" s="66"/>
      <c r="K45" s="66"/>
      <c r="L45" s="66"/>
      <c r="M45" s="66"/>
      <c r="N45" s="66"/>
      <c r="O45" s="66"/>
      <c r="P45" s="66"/>
      <c r="Q45" s="66"/>
      <c r="R45" s="66"/>
      <c r="S45" s="66"/>
      <c r="T45" s="66"/>
      <c r="U45" s="66"/>
      <c r="V45" s="66"/>
      <c r="W45" s="66"/>
      <c r="X45" s="66"/>
      <c r="Y45" s="66"/>
      <c r="Z45" s="66"/>
      <c r="AA45" s="66"/>
      <c r="AB45" s="66"/>
      <c r="AC45" s="64"/>
      <c r="AD45" s="64"/>
      <c r="AE45" s="64"/>
      <c r="AF45" s="64"/>
    </row>
    <row r="46" spans="1:32" ht="27" x14ac:dyDescent="0.25">
      <c r="B46" s="95" t="s">
        <v>39</v>
      </c>
      <c r="C46" s="96" t="s">
        <v>44</v>
      </c>
      <c r="D46" s="97" t="s">
        <v>15</v>
      </c>
      <c r="E46" s="284" t="s">
        <v>175</v>
      </c>
      <c r="F46" s="285">
        <v>2163.21</v>
      </c>
      <c r="G46" s="285">
        <v>2033.74</v>
      </c>
      <c r="H46" s="286">
        <v>2177.44</v>
      </c>
      <c r="J46" s="66"/>
      <c r="K46" s="66"/>
      <c r="L46" s="66"/>
      <c r="M46" s="66"/>
      <c r="N46" s="66"/>
      <c r="O46" s="66"/>
      <c r="P46" s="66"/>
      <c r="Q46" s="66"/>
      <c r="R46" s="66"/>
      <c r="S46" s="66"/>
      <c r="T46" s="66"/>
      <c r="U46" s="66"/>
      <c r="V46" s="66"/>
      <c r="W46" s="66"/>
      <c r="X46" s="66"/>
      <c r="Y46" s="66"/>
      <c r="Z46" s="66"/>
      <c r="AA46" s="66"/>
      <c r="AB46" s="66"/>
      <c r="AC46" s="64"/>
      <c r="AD46" s="64"/>
      <c r="AE46" s="64"/>
      <c r="AF46" s="64"/>
    </row>
    <row r="47" spans="1:32" ht="27" x14ac:dyDescent="0.25">
      <c r="B47" s="95" t="s">
        <v>39</v>
      </c>
      <c r="C47" s="96" t="s">
        <v>45</v>
      </c>
      <c r="D47" s="97" t="s">
        <v>15</v>
      </c>
      <c r="E47" s="284" t="s">
        <v>175</v>
      </c>
      <c r="F47" s="285">
        <v>8347.7999999999993</v>
      </c>
      <c r="G47" s="285">
        <v>9198.15</v>
      </c>
      <c r="H47" s="286">
        <v>9938.83</v>
      </c>
      <c r="J47" s="66"/>
      <c r="K47" s="66"/>
      <c r="L47" s="66"/>
      <c r="M47" s="66"/>
      <c r="N47" s="66"/>
      <c r="O47" s="66"/>
      <c r="P47" s="66"/>
      <c r="Q47" s="66"/>
      <c r="R47" s="66"/>
      <c r="S47" s="66"/>
      <c r="T47" s="66"/>
      <c r="U47" s="66"/>
      <c r="V47" s="66"/>
      <c r="W47" s="66"/>
      <c r="X47" s="66"/>
      <c r="Y47" s="66"/>
      <c r="Z47" s="66"/>
      <c r="AA47" s="66"/>
      <c r="AB47" s="66"/>
      <c r="AC47" s="64"/>
      <c r="AD47" s="64"/>
      <c r="AE47" s="64"/>
      <c r="AF47" s="64"/>
    </row>
    <row r="48" spans="1:32" x14ac:dyDescent="0.25">
      <c r="B48" s="95" t="s">
        <v>39</v>
      </c>
      <c r="C48" s="96" t="s">
        <v>46</v>
      </c>
      <c r="D48" s="97" t="s">
        <v>15</v>
      </c>
      <c r="E48" s="284" t="s">
        <v>175</v>
      </c>
      <c r="F48" s="285">
        <v>109.65</v>
      </c>
      <c r="G48" s="285">
        <v>115</v>
      </c>
      <c r="H48" s="286">
        <v>153.71</v>
      </c>
      <c r="J48" s="66"/>
      <c r="K48" s="66"/>
      <c r="L48" s="66"/>
      <c r="M48" s="66"/>
      <c r="N48" s="66"/>
      <c r="O48" s="66"/>
      <c r="P48" s="66"/>
      <c r="Q48" s="66"/>
      <c r="R48" s="66"/>
      <c r="S48" s="66"/>
      <c r="T48" s="66"/>
      <c r="U48" s="66"/>
      <c r="V48" s="66"/>
      <c r="W48" s="66"/>
      <c r="X48" s="66"/>
      <c r="Y48" s="66"/>
      <c r="Z48" s="66"/>
      <c r="AA48" s="66"/>
      <c r="AB48" s="66"/>
      <c r="AC48" s="64"/>
      <c r="AD48" s="64"/>
      <c r="AE48" s="64"/>
      <c r="AF48" s="64"/>
    </row>
    <row r="49" spans="2:32" ht="27" x14ac:dyDescent="0.25">
      <c r="B49" s="95" t="s">
        <v>39</v>
      </c>
      <c r="C49" s="96" t="s">
        <v>47</v>
      </c>
      <c r="D49" s="97" t="s">
        <v>15</v>
      </c>
      <c r="E49" s="284" t="s">
        <v>175</v>
      </c>
      <c r="F49" s="285">
        <v>9307.7199999999993</v>
      </c>
      <c r="G49" s="285">
        <v>13141.45</v>
      </c>
      <c r="H49" s="286">
        <v>13756.08</v>
      </c>
      <c r="J49" s="66"/>
      <c r="K49" s="66"/>
      <c r="L49" s="66"/>
      <c r="M49" s="66"/>
      <c r="N49" s="66"/>
      <c r="O49" s="66"/>
      <c r="P49" s="66"/>
      <c r="Q49" s="66"/>
      <c r="R49" s="66"/>
      <c r="S49" s="66"/>
      <c r="T49" s="66"/>
      <c r="U49" s="66"/>
      <c r="V49" s="66"/>
      <c r="W49" s="66"/>
      <c r="X49" s="66"/>
      <c r="Y49" s="66"/>
      <c r="Z49" s="66"/>
      <c r="AA49" s="66"/>
      <c r="AB49" s="66"/>
      <c r="AC49" s="64"/>
      <c r="AD49" s="64"/>
      <c r="AE49" s="64"/>
      <c r="AF49" s="64"/>
    </row>
    <row r="50" spans="2:32" ht="27" x14ac:dyDescent="0.25">
      <c r="B50" s="95" t="s">
        <v>39</v>
      </c>
      <c r="C50" s="96" t="s">
        <v>48</v>
      </c>
      <c r="D50" s="97" t="s">
        <v>15</v>
      </c>
      <c r="E50" s="284" t="s">
        <v>175</v>
      </c>
      <c r="F50" s="285">
        <v>837.92</v>
      </c>
      <c r="G50" s="285">
        <v>251.8</v>
      </c>
      <c r="H50" s="286">
        <v>292.33999999999997</v>
      </c>
      <c r="J50" s="66"/>
      <c r="K50" s="66"/>
      <c r="L50" s="66"/>
      <c r="M50" s="66"/>
      <c r="N50" s="66"/>
      <c r="O50" s="66"/>
      <c r="P50" s="66"/>
      <c r="Q50" s="66"/>
      <c r="R50" s="66"/>
      <c r="S50" s="66"/>
      <c r="T50" s="66"/>
      <c r="U50" s="66"/>
      <c r="V50" s="66"/>
      <c r="W50" s="66"/>
      <c r="X50" s="66"/>
      <c r="Y50" s="66"/>
      <c r="Z50" s="66"/>
      <c r="AA50" s="66"/>
      <c r="AB50" s="66"/>
      <c r="AC50" s="64"/>
      <c r="AD50" s="64"/>
      <c r="AE50" s="64"/>
      <c r="AF50" s="64"/>
    </row>
    <row r="51" spans="2:32" x14ac:dyDescent="0.25">
      <c r="B51" s="95" t="s">
        <v>39</v>
      </c>
      <c r="C51" s="96" t="s">
        <v>49</v>
      </c>
      <c r="D51" s="97" t="s">
        <v>15</v>
      </c>
      <c r="E51" s="284" t="s">
        <v>175</v>
      </c>
      <c r="F51" s="285">
        <v>-790.23</v>
      </c>
      <c r="G51" s="285">
        <v>716.64</v>
      </c>
      <c r="H51" s="286">
        <v>196.58</v>
      </c>
      <c r="J51" s="66"/>
      <c r="K51" s="66"/>
      <c r="L51" s="66"/>
      <c r="M51" s="66"/>
      <c r="N51" s="66"/>
      <c r="O51" s="66"/>
      <c r="P51" s="66"/>
      <c r="Q51" s="66"/>
      <c r="R51" s="66"/>
      <c r="S51" s="66"/>
      <c r="T51" s="66"/>
      <c r="U51" s="66"/>
      <c r="V51" s="66"/>
      <c r="W51" s="66"/>
      <c r="X51" s="66"/>
      <c r="Y51" s="66"/>
      <c r="Z51" s="66"/>
      <c r="AA51" s="66"/>
      <c r="AB51" s="66"/>
      <c r="AC51" s="64"/>
      <c r="AD51" s="64"/>
      <c r="AE51" s="64"/>
      <c r="AF51" s="64"/>
    </row>
    <row r="52" spans="2:32" x14ac:dyDescent="0.25">
      <c r="B52" s="95" t="s">
        <v>39</v>
      </c>
      <c r="C52" s="96" t="s">
        <v>50</v>
      </c>
      <c r="D52" s="97" t="s">
        <v>15</v>
      </c>
      <c r="E52" s="284" t="s">
        <v>175</v>
      </c>
      <c r="F52" s="285">
        <v>2099.8200000000002</v>
      </c>
      <c r="G52" s="285">
        <v>7387.91</v>
      </c>
      <c r="H52" s="286">
        <v>2813.06</v>
      </c>
      <c r="J52" s="66"/>
      <c r="K52" s="66"/>
      <c r="L52" s="66"/>
      <c r="M52" s="66"/>
      <c r="N52" s="66"/>
      <c r="O52" s="66"/>
      <c r="P52" s="66"/>
      <c r="Q52" s="66"/>
      <c r="R52" s="66"/>
      <c r="S52" s="66"/>
      <c r="T52" s="66"/>
      <c r="U52" s="66"/>
      <c r="V52" s="66"/>
      <c r="W52" s="66"/>
      <c r="X52" s="66"/>
      <c r="Y52" s="66"/>
      <c r="Z52" s="66"/>
      <c r="AA52" s="66"/>
      <c r="AB52" s="66"/>
      <c r="AC52" s="64"/>
      <c r="AD52" s="64"/>
      <c r="AE52" s="64"/>
      <c r="AF52" s="64"/>
    </row>
    <row r="53" spans="2:32" x14ac:dyDescent="0.25">
      <c r="B53" s="255"/>
      <c r="C53" s="256" t="s">
        <v>60</v>
      </c>
      <c r="D53" s="257" t="s">
        <v>15</v>
      </c>
      <c r="E53" s="287">
        <f>SUM(E54:E62)</f>
        <v>0</v>
      </c>
      <c r="F53" s="287">
        <f t="shared" ref="F53:H53" si="3">SUM(F54:F62)</f>
        <v>40177.539999999994</v>
      </c>
      <c r="G53" s="287">
        <f t="shared" si="3"/>
        <v>51527.519999999997</v>
      </c>
      <c r="H53" s="288">
        <f t="shared" si="3"/>
        <v>49854.94000000001</v>
      </c>
      <c r="J53" s="66"/>
      <c r="K53" s="66"/>
      <c r="L53" s="66"/>
      <c r="M53" s="66"/>
      <c r="N53" s="66"/>
      <c r="O53" s="66"/>
      <c r="P53" s="66"/>
      <c r="Q53" s="66"/>
      <c r="R53" s="66"/>
      <c r="S53" s="66"/>
      <c r="T53" s="66"/>
      <c r="U53" s="66"/>
      <c r="V53" s="66"/>
      <c r="W53" s="66"/>
      <c r="X53" s="66"/>
      <c r="Y53" s="66"/>
      <c r="Z53" s="66"/>
      <c r="AA53" s="66"/>
      <c r="AB53" s="66"/>
      <c r="AC53" s="64"/>
      <c r="AD53" s="64"/>
      <c r="AE53" s="64"/>
      <c r="AF53" s="64"/>
    </row>
    <row r="54" spans="2:32" x14ac:dyDescent="0.25">
      <c r="B54" s="95" t="s">
        <v>39</v>
      </c>
      <c r="C54" s="96" t="s">
        <v>51</v>
      </c>
      <c r="D54" s="97" t="s">
        <v>15</v>
      </c>
      <c r="E54" s="278" t="s">
        <v>175</v>
      </c>
      <c r="F54" s="278">
        <v>18833.060000000001</v>
      </c>
      <c r="G54" s="278">
        <v>23878.04</v>
      </c>
      <c r="H54" s="279">
        <v>25059.49</v>
      </c>
      <c r="J54" s="66"/>
      <c r="K54" s="66"/>
      <c r="L54" s="66"/>
      <c r="M54" s="66"/>
      <c r="N54" s="66"/>
      <c r="O54" s="66"/>
      <c r="P54" s="66"/>
      <c r="Q54" s="66"/>
      <c r="R54" s="66"/>
      <c r="S54" s="66"/>
      <c r="T54" s="66"/>
      <c r="U54" s="66"/>
      <c r="V54" s="66"/>
      <c r="W54" s="66"/>
      <c r="X54" s="66"/>
      <c r="Y54" s="66"/>
      <c r="Z54" s="66"/>
      <c r="AA54" s="66"/>
      <c r="AB54" s="66"/>
      <c r="AC54" s="64"/>
      <c r="AD54" s="64"/>
      <c r="AE54" s="64"/>
      <c r="AF54" s="64"/>
    </row>
    <row r="55" spans="2:32" x14ac:dyDescent="0.25">
      <c r="B55" s="95" t="s">
        <v>39</v>
      </c>
      <c r="C55" s="96" t="s">
        <v>52</v>
      </c>
      <c r="D55" s="97" t="s">
        <v>15</v>
      </c>
      <c r="E55" s="278" t="s">
        <v>175</v>
      </c>
      <c r="F55" s="278">
        <v>1541.1</v>
      </c>
      <c r="G55" s="278">
        <v>2244.9899999999998</v>
      </c>
      <c r="H55" s="279">
        <v>1429.64</v>
      </c>
      <c r="J55" s="66"/>
      <c r="K55" s="66"/>
      <c r="L55" s="66"/>
      <c r="M55" s="66"/>
      <c r="N55" s="66"/>
      <c r="O55" s="66"/>
      <c r="P55" s="66"/>
      <c r="Q55" s="66"/>
      <c r="R55" s="66"/>
      <c r="S55" s="66"/>
      <c r="T55" s="66"/>
      <c r="U55" s="66"/>
      <c r="V55" s="66"/>
      <c r="W55" s="66"/>
      <c r="X55" s="66"/>
      <c r="Y55" s="66"/>
      <c r="Z55" s="66"/>
      <c r="AA55" s="66"/>
      <c r="AB55" s="66"/>
      <c r="AC55" s="64"/>
      <c r="AD55" s="64"/>
      <c r="AE55" s="64"/>
      <c r="AF55" s="64"/>
    </row>
    <row r="56" spans="2:32" x14ac:dyDescent="0.25">
      <c r="B56" s="95" t="s">
        <v>39</v>
      </c>
      <c r="C56" s="96" t="s">
        <v>53</v>
      </c>
      <c r="D56" s="97" t="s">
        <v>15</v>
      </c>
      <c r="E56" s="278" t="s">
        <v>175</v>
      </c>
      <c r="F56" s="278">
        <v>9673.2999999999993</v>
      </c>
      <c r="G56" s="278">
        <v>11440.73</v>
      </c>
      <c r="H56" s="279">
        <v>10290.86</v>
      </c>
      <c r="J56" s="66"/>
      <c r="K56" s="66"/>
      <c r="L56" s="66"/>
      <c r="M56" s="66"/>
      <c r="N56" s="66"/>
      <c r="O56" s="66"/>
      <c r="P56" s="66"/>
      <c r="Q56" s="66"/>
      <c r="R56" s="66"/>
      <c r="S56" s="66"/>
      <c r="T56" s="66"/>
      <c r="U56" s="66"/>
      <c r="V56" s="66"/>
      <c r="W56" s="66"/>
      <c r="X56" s="66"/>
      <c r="Y56" s="66"/>
      <c r="Z56" s="66"/>
      <c r="AA56" s="66"/>
      <c r="AB56" s="66"/>
      <c r="AC56" s="64"/>
      <c r="AD56" s="64"/>
      <c r="AE56" s="64"/>
      <c r="AF56" s="64"/>
    </row>
    <row r="57" spans="2:32" x14ac:dyDescent="0.25">
      <c r="B57" s="95" t="s">
        <v>39</v>
      </c>
      <c r="C57" s="96" t="s">
        <v>54</v>
      </c>
      <c r="D57" s="97" t="s">
        <v>15</v>
      </c>
      <c r="E57" s="278" t="s">
        <v>175</v>
      </c>
      <c r="F57" s="278">
        <v>1595.95</v>
      </c>
      <c r="G57" s="278">
        <v>2481.98</v>
      </c>
      <c r="H57" s="279">
        <v>2483.75</v>
      </c>
      <c r="J57" s="66"/>
      <c r="K57" s="66"/>
      <c r="L57" s="66"/>
      <c r="M57" s="66"/>
      <c r="N57" s="66"/>
      <c r="O57" s="66"/>
      <c r="P57" s="66"/>
      <c r="Q57" s="66"/>
      <c r="R57" s="66"/>
      <c r="S57" s="66"/>
      <c r="T57" s="66"/>
      <c r="U57" s="66"/>
      <c r="V57" s="66"/>
      <c r="W57" s="66"/>
      <c r="X57" s="66"/>
      <c r="Y57" s="66"/>
      <c r="Z57" s="66"/>
      <c r="AA57" s="66"/>
      <c r="AB57" s="66"/>
      <c r="AC57" s="64"/>
      <c r="AD57" s="64"/>
      <c r="AE57" s="64"/>
      <c r="AF57" s="64"/>
    </row>
    <row r="58" spans="2:32" x14ac:dyDescent="0.25">
      <c r="B58" s="95" t="s">
        <v>39</v>
      </c>
      <c r="C58" s="96" t="s">
        <v>55</v>
      </c>
      <c r="D58" s="97" t="s">
        <v>15</v>
      </c>
      <c r="E58" s="278" t="s">
        <v>175</v>
      </c>
      <c r="F58" s="278">
        <v>188.28</v>
      </c>
      <c r="G58" s="278">
        <v>47.35</v>
      </c>
      <c r="H58" s="279">
        <v>264.83</v>
      </c>
      <c r="J58" s="66"/>
      <c r="K58" s="66"/>
      <c r="L58" s="66"/>
      <c r="M58" s="66"/>
      <c r="N58" s="66"/>
      <c r="O58" s="66"/>
      <c r="P58" s="66"/>
      <c r="Q58" s="66"/>
      <c r="R58" s="66"/>
      <c r="S58" s="66"/>
      <c r="T58" s="66"/>
      <c r="U58" s="66"/>
      <c r="V58" s="66"/>
      <c r="W58" s="66"/>
      <c r="X58" s="66"/>
      <c r="Y58" s="66"/>
      <c r="Z58" s="66"/>
      <c r="AA58" s="66"/>
      <c r="AB58" s="66"/>
      <c r="AC58" s="64"/>
      <c r="AD58" s="64"/>
      <c r="AE58" s="64"/>
      <c r="AF58" s="64"/>
    </row>
    <row r="59" spans="2:32" ht="27" x14ac:dyDescent="0.25">
      <c r="B59" s="95" t="s">
        <v>39</v>
      </c>
      <c r="C59" s="96" t="s">
        <v>56</v>
      </c>
      <c r="D59" s="97" t="s">
        <v>15</v>
      </c>
      <c r="E59" s="278" t="s">
        <v>175</v>
      </c>
      <c r="F59" s="278">
        <v>403.01</v>
      </c>
      <c r="G59" s="278">
        <v>1200.46</v>
      </c>
      <c r="H59" s="279">
        <v>931.43</v>
      </c>
      <c r="J59" s="66"/>
      <c r="K59" s="66"/>
      <c r="L59" s="66"/>
      <c r="M59" s="66"/>
      <c r="N59" s="66"/>
      <c r="O59" s="66"/>
      <c r="P59" s="66"/>
      <c r="Q59" s="66"/>
      <c r="R59" s="66"/>
      <c r="S59" s="66"/>
      <c r="T59" s="66"/>
      <c r="U59" s="66"/>
      <c r="V59" s="66"/>
      <c r="W59" s="66"/>
      <c r="X59" s="66"/>
      <c r="Y59" s="66"/>
      <c r="Z59" s="66"/>
      <c r="AA59" s="66"/>
      <c r="AB59" s="66"/>
      <c r="AC59" s="64"/>
      <c r="AD59" s="64"/>
      <c r="AE59" s="64"/>
      <c r="AF59" s="64"/>
    </row>
    <row r="60" spans="2:32" x14ac:dyDescent="0.25">
      <c r="B60" s="95" t="s">
        <v>39</v>
      </c>
      <c r="C60" s="96" t="s">
        <v>57</v>
      </c>
      <c r="D60" s="97" t="s">
        <v>15</v>
      </c>
      <c r="E60" s="278" t="s">
        <v>175</v>
      </c>
      <c r="F60" s="278">
        <v>0</v>
      </c>
      <c r="G60" s="278">
        <v>0</v>
      </c>
      <c r="H60" s="279">
        <v>0</v>
      </c>
      <c r="J60" s="66"/>
      <c r="K60" s="66"/>
      <c r="L60" s="66"/>
      <c r="M60" s="66"/>
      <c r="N60" s="66"/>
      <c r="O60" s="66"/>
      <c r="P60" s="66"/>
      <c r="Q60" s="66"/>
      <c r="R60" s="66"/>
      <c r="S60" s="66"/>
      <c r="T60" s="66"/>
      <c r="U60" s="66"/>
      <c r="V60" s="66"/>
      <c r="W60" s="66"/>
      <c r="X60" s="66"/>
      <c r="Y60" s="66"/>
      <c r="Z60" s="66"/>
      <c r="AA60" s="66"/>
      <c r="AB60" s="66"/>
      <c r="AC60" s="64"/>
      <c r="AD60" s="64"/>
      <c r="AE60" s="64"/>
      <c r="AF60" s="64"/>
    </row>
    <row r="61" spans="2:32" x14ac:dyDescent="0.25">
      <c r="B61" s="95" t="s">
        <v>39</v>
      </c>
      <c r="C61" s="96" t="s">
        <v>58</v>
      </c>
      <c r="D61" s="97" t="s">
        <v>15</v>
      </c>
      <c r="E61" s="278" t="s">
        <v>175</v>
      </c>
      <c r="F61" s="278">
        <v>0</v>
      </c>
      <c r="G61" s="278">
        <v>0</v>
      </c>
      <c r="H61" s="279">
        <v>0</v>
      </c>
      <c r="J61" s="66"/>
      <c r="K61" s="66"/>
      <c r="L61" s="66"/>
      <c r="M61" s="66"/>
      <c r="N61" s="66"/>
      <c r="O61" s="66"/>
      <c r="P61" s="66"/>
      <c r="Q61" s="66"/>
      <c r="R61" s="66"/>
      <c r="S61" s="66"/>
      <c r="T61" s="66"/>
      <c r="U61" s="66"/>
      <c r="V61" s="66"/>
      <c r="W61" s="66"/>
      <c r="X61" s="66"/>
      <c r="Y61" s="66"/>
      <c r="Z61" s="66"/>
      <c r="AA61" s="66"/>
      <c r="AB61" s="66"/>
      <c r="AC61" s="64"/>
      <c r="AD61" s="64"/>
      <c r="AE61" s="64"/>
      <c r="AF61" s="64"/>
    </row>
    <row r="62" spans="2:32" x14ac:dyDescent="0.25">
      <c r="B62" s="95" t="s">
        <v>39</v>
      </c>
      <c r="C62" s="96" t="s">
        <v>59</v>
      </c>
      <c r="D62" s="97" t="s">
        <v>15</v>
      </c>
      <c r="E62" s="278" t="s">
        <v>175</v>
      </c>
      <c r="F62" s="278">
        <v>7942.84</v>
      </c>
      <c r="G62" s="278">
        <v>10233.969999999999</v>
      </c>
      <c r="H62" s="279">
        <v>9394.94</v>
      </c>
      <c r="J62" s="66"/>
      <c r="K62" s="66"/>
      <c r="L62" s="66"/>
      <c r="M62" s="66"/>
      <c r="N62" s="66"/>
      <c r="O62" s="66"/>
      <c r="P62" s="66"/>
      <c r="Q62" s="66"/>
      <c r="R62" s="66"/>
      <c r="S62" s="66"/>
      <c r="T62" s="66"/>
      <c r="U62" s="66"/>
      <c r="V62" s="66"/>
      <c r="W62" s="66"/>
      <c r="X62" s="66"/>
      <c r="Y62" s="66"/>
      <c r="Z62" s="66"/>
      <c r="AA62" s="66"/>
      <c r="AB62" s="66"/>
      <c r="AC62" s="64"/>
      <c r="AD62" s="64"/>
      <c r="AE62" s="64"/>
      <c r="AF62" s="64"/>
    </row>
    <row r="63" spans="2:32" x14ac:dyDescent="0.25">
      <c r="B63" s="262"/>
      <c r="C63" s="259" t="s">
        <v>61</v>
      </c>
      <c r="D63" s="263"/>
      <c r="E63" s="264"/>
      <c r="F63" s="264"/>
      <c r="G63" s="264"/>
      <c r="H63" s="265"/>
      <c r="J63" s="66"/>
      <c r="K63" s="66"/>
      <c r="L63" s="66"/>
      <c r="M63" s="66"/>
      <c r="N63" s="66"/>
      <c r="O63" s="66"/>
      <c r="P63" s="66"/>
      <c r="Q63" s="66"/>
      <c r="R63" s="66"/>
      <c r="S63" s="66"/>
      <c r="T63" s="66"/>
      <c r="U63" s="66"/>
      <c r="V63" s="66"/>
      <c r="W63" s="66"/>
      <c r="X63" s="66"/>
      <c r="Y63" s="66"/>
      <c r="Z63" s="66"/>
      <c r="AA63" s="66"/>
      <c r="AB63" s="66"/>
      <c r="AC63" s="64"/>
      <c r="AD63" s="64"/>
      <c r="AE63" s="64"/>
      <c r="AF63" s="64"/>
    </row>
    <row r="64" spans="2:32" x14ac:dyDescent="0.25">
      <c r="B64" s="95" t="s">
        <v>39</v>
      </c>
      <c r="C64" s="96" t="s">
        <v>62</v>
      </c>
      <c r="D64" s="97" t="s">
        <v>15</v>
      </c>
      <c r="E64" s="278" t="s">
        <v>175</v>
      </c>
      <c r="F64" s="278">
        <v>26565.8</v>
      </c>
      <c r="G64" s="278">
        <v>23201.42</v>
      </c>
      <c r="H64" s="279">
        <v>18808.419999999998</v>
      </c>
      <c r="J64" s="66"/>
      <c r="K64" s="66"/>
      <c r="L64" s="66"/>
      <c r="M64" s="66"/>
      <c r="N64" s="66"/>
      <c r="O64" s="66"/>
      <c r="P64" s="66"/>
      <c r="Q64" s="66"/>
      <c r="R64" s="66"/>
      <c r="S64" s="66"/>
      <c r="T64" s="66"/>
      <c r="U64" s="66"/>
      <c r="V64" s="66"/>
      <c r="W64" s="66"/>
      <c r="X64" s="66"/>
      <c r="Y64" s="66"/>
      <c r="Z64" s="66"/>
      <c r="AA64" s="66"/>
      <c r="AB64" s="66"/>
      <c r="AC64" s="64"/>
      <c r="AD64" s="64"/>
      <c r="AE64" s="64"/>
      <c r="AF64" s="64"/>
    </row>
    <row r="65" spans="2:32" x14ac:dyDescent="0.25">
      <c r="B65" s="95" t="s">
        <v>39</v>
      </c>
      <c r="C65" s="96" t="s">
        <v>63</v>
      </c>
      <c r="D65" s="97" t="s">
        <v>15</v>
      </c>
      <c r="E65" s="278" t="s">
        <v>175</v>
      </c>
      <c r="F65" s="278">
        <v>17353.810000000001</v>
      </c>
      <c r="G65" s="278">
        <v>18301.84</v>
      </c>
      <c r="H65" s="279">
        <v>19654.84</v>
      </c>
      <c r="J65" s="66"/>
      <c r="K65" s="66"/>
      <c r="L65" s="66"/>
      <c r="M65" s="66"/>
      <c r="N65" s="66"/>
      <c r="O65" s="66"/>
      <c r="P65" s="66"/>
      <c r="Q65" s="66"/>
      <c r="R65" s="66"/>
      <c r="S65" s="66"/>
      <c r="T65" s="66"/>
      <c r="U65" s="66"/>
      <c r="V65" s="66"/>
      <c r="W65" s="66"/>
      <c r="X65" s="66"/>
      <c r="Y65" s="66"/>
      <c r="Z65" s="66"/>
      <c r="AA65" s="66"/>
      <c r="AB65" s="66"/>
      <c r="AC65" s="64"/>
      <c r="AD65" s="64"/>
      <c r="AE65" s="64"/>
      <c r="AF65" s="64"/>
    </row>
    <row r="66" spans="2:32" x14ac:dyDescent="0.25">
      <c r="B66" s="95" t="s">
        <v>39</v>
      </c>
      <c r="C66" s="96" t="s">
        <v>64</v>
      </c>
      <c r="D66" s="97" t="s">
        <v>15</v>
      </c>
      <c r="E66" s="278" t="s">
        <v>175</v>
      </c>
      <c r="F66" s="278">
        <v>0</v>
      </c>
      <c r="G66" s="278">
        <v>0</v>
      </c>
      <c r="H66" s="279">
        <v>0</v>
      </c>
      <c r="J66" s="66"/>
      <c r="K66" s="66"/>
      <c r="L66" s="66"/>
      <c r="M66" s="66"/>
      <c r="N66" s="66"/>
      <c r="O66" s="66"/>
      <c r="P66" s="66"/>
      <c r="Q66" s="66"/>
      <c r="R66" s="66"/>
      <c r="S66" s="66"/>
      <c r="T66" s="66"/>
      <c r="U66" s="66"/>
      <c r="V66" s="66"/>
      <c r="W66" s="66"/>
      <c r="X66" s="66"/>
      <c r="Y66" s="66"/>
      <c r="Z66" s="66"/>
      <c r="AA66" s="66"/>
      <c r="AB66" s="66"/>
      <c r="AC66" s="64"/>
      <c r="AD66" s="64"/>
      <c r="AE66" s="64"/>
      <c r="AF66" s="64"/>
    </row>
    <row r="67" spans="2:32" ht="27" x14ac:dyDescent="0.25">
      <c r="B67" s="95" t="s">
        <v>39</v>
      </c>
      <c r="C67" s="96" t="s">
        <v>65</v>
      </c>
      <c r="D67" s="97" t="s">
        <v>15</v>
      </c>
      <c r="E67" s="278" t="s">
        <v>175</v>
      </c>
      <c r="F67" s="278">
        <v>220082.89</v>
      </c>
      <c r="G67" s="278">
        <v>263994.92</v>
      </c>
      <c r="H67" s="279">
        <v>290101.63</v>
      </c>
      <c r="J67" s="66"/>
      <c r="K67" s="66"/>
      <c r="L67" s="66"/>
      <c r="M67" s="66"/>
      <c r="N67" s="66"/>
      <c r="O67" s="66"/>
      <c r="P67" s="66"/>
      <c r="Q67" s="66"/>
      <c r="R67" s="66"/>
      <c r="S67" s="66"/>
      <c r="T67" s="66"/>
      <c r="U67" s="66"/>
      <c r="V67" s="66"/>
      <c r="W67" s="66"/>
      <c r="X67" s="66"/>
      <c r="Y67" s="66"/>
      <c r="Z67" s="66"/>
      <c r="AA67" s="66"/>
      <c r="AB67" s="66"/>
      <c r="AC67" s="64"/>
      <c r="AD67" s="64"/>
      <c r="AE67" s="64"/>
      <c r="AF67" s="64"/>
    </row>
    <row r="68" spans="2:32" x14ac:dyDescent="0.25">
      <c r="B68" s="95" t="s">
        <v>39</v>
      </c>
      <c r="C68" s="96" t="s">
        <v>66</v>
      </c>
      <c r="D68" s="97" t="s">
        <v>15</v>
      </c>
      <c r="E68" s="278" t="s">
        <v>175</v>
      </c>
      <c r="F68" s="278">
        <v>19873.009999999998</v>
      </c>
      <c r="G68" s="278">
        <v>33184.79</v>
      </c>
      <c r="H68" s="279">
        <v>46629.440000000002</v>
      </c>
      <c r="J68" s="66"/>
      <c r="K68" s="66"/>
      <c r="L68" s="66"/>
      <c r="M68" s="66"/>
      <c r="N68" s="66"/>
      <c r="O68" s="66"/>
      <c r="P68" s="66"/>
      <c r="Q68" s="66"/>
      <c r="R68" s="66"/>
      <c r="S68" s="66"/>
      <c r="T68" s="66"/>
      <c r="U68" s="66"/>
      <c r="V68" s="66"/>
      <c r="W68" s="66"/>
      <c r="X68" s="66"/>
      <c r="Y68" s="66"/>
      <c r="Z68" s="66"/>
      <c r="AA68" s="66"/>
      <c r="AB68" s="66"/>
      <c r="AC68" s="64"/>
      <c r="AD68" s="64"/>
      <c r="AE68" s="64"/>
      <c r="AF68" s="64"/>
    </row>
    <row r="69" spans="2:32" x14ac:dyDescent="0.25">
      <c r="B69" s="95" t="s">
        <v>39</v>
      </c>
      <c r="C69" s="96" t="s">
        <v>67</v>
      </c>
      <c r="D69" s="97" t="s">
        <v>15</v>
      </c>
      <c r="E69" s="278" t="s">
        <v>175</v>
      </c>
      <c r="F69" s="278">
        <v>10672.67</v>
      </c>
      <c r="G69" s="278">
        <v>13581.5</v>
      </c>
      <c r="H69" s="279">
        <v>14612.16</v>
      </c>
      <c r="J69" s="66"/>
      <c r="K69" s="66"/>
      <c r="L69" s="66"/>
      <c r="M69" s="66"/>
      <c r="N69" s="66"/>
      <c r="O69" s="66"/>
      <c r="P69" s="66"/>
      <c r="Q69" s="66"/>
      <c r="R69" s="66"/>
      <c r="S69" s="66"/>
      <c r="T69" s="66"/>
      <c r="U69" s="66"/>
      <c r="V69" s="66"/>
      <c r="W69" s="66"/>
      <c r="X69" s="66"/>
      <c r="Y69" s="66"/>
      <c r="Z69" s="66"/>
      <c r="AA69" s="66"/>
      <c r="AB69" s="66"/>
      <c r="AC69" s="64"/>
      <c r="AD69" s="64"/>
      <c r="AE69" s="64"/>
      <c r="AF69" s="64"/>
    </row>
    <row r="70" spans="2:32" x14ac:dyDescent="0.25">
      <c r="B70" s="95" t="s">
        <v>39</v>
      </c>
      <c r="C70" s="96" t="s">
        <v>68</v>
      </c>
      <c r="D70" s="97" t="s">
        <v>15</v>
      </c>
      <c r="E70" s="278" t="s">
        <v>175</v>
      </c>
      <c r="F70" s="278">
        <v>0</v>
      </c>
      <c r="G70" s="278">
        <v>0</v>
      </c>
      <c r="H70" s="279">
        <v>0</v>
      </c>
      <c r="J70" s="66"/>
      <c r="K70" s="66"/>
      <c r="L70" s="66"/>
      <c r="M70" s="66"/>
      <c r="N70" s="66"/>
      <c r="O70" s="66"/>
      <c r="P70" s="66"/>
      <c r="Q70" s="66"/>
      <c r="R70" s="66"/>
      <c r="S70" s="66"/>
      <c r="T70" s="66"/>
      <c r="U70" s="66"/>
      <c r="V70" s="66"/>
      <c r="W70" s="66"/>
      <c r="X70" s="66"/>
      <c r="Y70" s="66"/>
      <c r="Z70" s="66"/>
      <c r="AA70" s="66"/>
      <c r="AB70" s="66"/>
      <c r="AC70" s="64"/>
      <c r="AD70" s="64"/>
      <c r="AE70" s="64"/>
      <c r="AF70" s="64"/>
    </row>
    <row r="71" spans="2:32" x14ac:dyDescent="0.25">
      <c r="B71" s="95" t="s">
        <v>39</v>
      </c>
      <c r="C71" s="96" t="s">
        <v>69</v>
      </c>
      <c r="D71" s="97" t="s">
        <v>15</v>
      </c>
      <c r="E71" s="278" t="s">
        <v>175</v>
      </c>
      <c r="F71" s="278">
        <v>3362.1</v>
      </c>
      <c r="G71" s="278">
        <v>4769.13</v>
      </c>
      <c r="H71" s="279">
        <v>6286.26</v>
      </c>
      <c r="J71" s="66"/>
      <c r="K71" s="66"/>
      <c r="L71" s="66"/>
      <c r="M71" s="66"/>
      <c r="N71" s="66"/>
      <c r="O71" s="66"/>
      <c r="P71" s="66"/>
      <c r="Q71" s="66"/>
      <c r="R71" s="66"/>
      <c r="S71" s="66"/>
      <c r="T71" s="66"/>
      <c r="U71" s="66"/>
      <c r="V71" s="66"/>
      <c r="W71" s="66"/>
      <c r="X71" s="66"/>
      <c r="Y71" s="66"/>
      <c r="Z71" s="66"/>
      <c r="AA71" s="66"/>
      <c r="AB71" s="66"/>
      <c r="AC71" s="64"/>
      <c r="AD71" s="64"/>
      <c r="AE71" s="64"/>
      <c r="AF71" s="64"/>
    </row>
    <row r="72" spans="2:32" x14ac:dyDescent="0.25">
      <c r="B72" s="95" t="s">
        <v>39</v>
      </c>
      <c r="C72" s="96" t="s">
        <v>70</v>
      </c>
      <c r="D72" s="97" t="s">
        <v>15</v>
      </c>
      <c r="E72" s="278" t="s">
        <v>175</v>
      </c>
      <c r="F72" s="278">
        <v>0</v>
      </c>
      <c r="G72" s="278">
        <v>0</v>
      </c>
      <c r="H72" s="279">
        <v>0</v>
      </c>
      <c r="J72" s="66"/>
      <c r="K72" s="66"/>
      <c r="L72" s="66"/>
      <c r="M72" s="66"/>
      <c r="N72" s="66"/>
      <c r="O72" s="66"/>
      <c r="P72" s="66"/>
      <c r="Q72" s="66"/>
      <c r="R72" s="66"/>
      <c r="S72" s="66"/>
      <c r="T72" s="66"/>
      <c r="U72" s="66"/>
      <c r="V72" s="66"/>
      <c r="W72" s="66"/>
      <c r="X72" s="66"/>
      <c r="Y72" s="66"/>
      <c r="Z72" s="66"/>
      <c r="AA72" s="66"/>
      <c r="AB72" s="66"/>
      <c r="AC72" s="64"/>
      <c r="AD72" s="64"/>
      <c r="AE72" s="64"/>
      <c r="AF72" s="64"/>
    </row>
    <row r="73" spans="2:32" x14ac:dyDescent="0.25">
      <c r="B73" s="255"/>
      <c r="C73" s="256" t="s">
        <v>71</v>
      </c>
      <c r="D73" s="257" t="s">
        <v>15</v>
      </c>
      <c r="E73" s="289">
        <f>SUM(E64:E72)</f>
        <v>0</v>
      </c>
      <c r="F73" s="289">
        <f t="shared" ref="F73:H73" si="4">SUM(F64:F72)</f>
        <v>297910.27999999997</v>
      </c>
      <c r="G73" s="289">
        <f t="shared" si="4"/>
        <v>357033.6</v>
      </c>
      <c r="H73" s="290">
        <f t="shared" si="4"/>
        <v>396092.75</v>
      </c>
      <c r="J73" s="66"/>
      <c r="K73" s="66"/>
      <c r="L73" s="66"/>
      <c r="M73" s="66"/>
      <c r="N73" s="66"/>
      <c r="O73" s="66"/>
      <c r="P73" s="66"/>
      <c r="Q73" s="66"/>
      <c r="R73" s="66"/>
      <c r="S73" s="66"/>
      <c r="T73" s="66"/>
      <c r="U73" s="66"/>
      <c r="V73" s="66"/>
      <c r="W73" s="66"/>
      <c r="X73" s="66"/>
      <c r="Y73" s="66"/>
      <c r="Z73" s="66"/>
      <c r="AA73" s="66"/>
      <c r="AB73" s="66"/>
      <c r="AC73" s="64"/>
      <c r="AD73" s="64"/>
      <c r="AE73" s="64"/>
      <c r="AF73" s="64"/>
    </row>
    <row r="74" spans="2:32" ht="27" x14ac:dyDescent="0.25">
      <c r="B74" s="95" t="s">
        <v>39</v>
      </c>
      <c r="C74" s="96" t="s">
        <v>72</v>
      </c>
      <c r="D74" s="97" t="s">
        <v>15</v>
      </c>
      <c r="E74" s="278" t="s">
        <v>175</v>
      </c>
      <c r="F74" s="278">
        <v>19873.009999999998</v>
      </c>
      <c r="G74" s="278">
        <v>33184.79</v>
      </c>
      <c r="H74" s="279">
        <v>46629.440000000002</v>
      </c>
      <c r="J74" s="66"/>
      <c r="K74" s="66"/>
      <c r="L74" s="66"/>
      <c r="M74" s="66"/>
      <c r="N74" s="66"/>
      <c r="O74" s="66"/>
      <c r="P74" s="66"/>
      <c r="Q74" s="66"/>
      <c r="R74" s="66"/>
      <c r="S74" s="66"/>
      <c r="T74" s="66"/>
      <c r="U74" s="66"/>
      <c r="V74" s="66"/>
      <c r="W74" s="66"/>
      <c r="X74" s="66"/>
      <c r="Y74" s="66"/>
      <c r="Z74" s="66"/>
      <c r="AA74" s="66"/>
      <c r="AB74" s="66"/>
      <c r="AC74" s="64"/>
      <c r="AD74" s="64"/>
      <c r="AE74" s="64"/>
      <c r="AF74" s="64"/>
    </row>
    <row r="75" spans="2:32" x14ac:dyDescent="0.25">
      <c r="B75" s="262"/>
      <c r="C75" s="259" t="s">
        <v>73</v>
      </c>
      <c r="D75" s="263"/>
      <c r="E75" s="264"/>
      <c r="F75" s="264"/>
      <c r="G75" s="264"/>
      <c r="H75" s="265"/>
      <c r="J75" s="66"/>
      <c r="K75" s="66"/>
      <c r="L75" s="66"/>
      <c r="M75" s="66"/>
      <c r="N75" s="66"/>
      <c r="O75" s="66"/>
      <c r="P75" s="66"/>
      <c r="Q75" s="66"/>
      <c r="R75" s="66"/>
      <c r="S75" s="66"/>
      <c r="T75" s="66"/>
      <c r="U75" s="66"/>
      <c r="V75" s="66"/>
      <c r="W75" s="66"/>
      <c r="X75" s="66"/>
      <c r="Y75" s="66"/>
      <c r="Z75" s="66"/>
      <c r="AA75" s="66"/>
      <c r="AB75" s="66"/>
      <c r="AC75" s="64"/>
      <c r="AD75" s="64"/>
      <c r="AE75" s="64"/>
      <c r="AF75" s="64"/>
    </row>
    <row r="76" spans="2:32" x14ac:dyDescent="0.25">
      <c r="B76" s="95" t="s">
        <v>39</v>
      </c>
      <c r="C76" s="96" t="s">
        <v>74</v>
      </c>
      <c r="D76" s="97" t="s">
        <v>15</v>
      </c>
      <c r="E76" s="284" t="s">
        <v>175</v>
      </c>
      <c r="F76" s="285">
        <v>170838.38</v>
      </c>
      <c r="G76" s="285">
        <v>189965.65</v>
      </c>
      <c r="H76" s="286">
        <v>204827</v>
      </c>
      <c r="J76" s="66"/>
      <c r="K76" s="66"/>
      <c r="L76" s="66"/>
      <c r="M76" s="66"/>
      <c r="N76" s="66"/>
      <c r="O76" s="66"/>
      <c r="P76" s="66"/>
      <c r="Q76" s="66"/>
      <c r="R76" s="66"/>
      <c r="S76" s="66"/>
      <c r="T76" s="66"/>
      <c r="U76" s="66"/>
      <c r="V76" s="66"/>
      <c r="W76" s="66"/>
      <c r="X76" s="66"/>
      <c r="Y76" s="66"/>
      <c r="Z76" s="66"/>
      <c r="AA76" s="66"/>
      <c r="AB76" s="66"/>
      <c r="AC76" s="64"/>
      <c r="AD76" s="64"/>
      <c r="AE76" s="64"/>
      <c r="AF76" s="64"/>
    </row>
    <row r="77" spans="2:32" x14ac:dyDescent="0.25">
      <c r="B77" s="95" t="s">
        <v>39</v>
      </c>
      <c r="C77" s="96" t="s">
        <v>87</v>
      </c>
      <c r="D77" s="97" t="s">
        <v>15</v>
      </c>
      <c r="E77" s="284" t="s">
        <v>175</v>
      </c>
      <c r="F77" s="285">
        <v>-90513.46</v>
      </c>
      <c r="G77" s="285">
        <v>-100747.43</v>
      </c>
      <c r="H77" s="286">
        <v>-110139.38</v>
      </c>
      <c r="J77" s="66"/>
      <c r="K77" s="66"/>
      <c r="L77" s="66"/>
      <c r="M77" s="66"/>
      <c r="N77" s="66"/>
      <c r="O77" s="66"/>
      <c r="P77" s="66"/>
      <c r="Q77" s="66"/>
      <c r="R77" s="66"/>
      <c r="S77" s="66"/>
      <c r="T77" s="66"/>
      <c r="U77" s="66"/>
      <c r="V77" s="66"/>
      <c r="W77" s="66"/>
      <c r="X77" s="66"/>
      <c r="Y77" s="66"/>
      <c r="Z77" s="66"/>
      <c r="AA77" s="66"/>
      <c r="AB77" s="66"/>
      <c r="AC77" s="64"/>
      <c r="AD77" s="64"/>
      <c r="AE77" s="64"/>
      <c r="AF77" s="64"/>
    </row>
    <row r="78" spans="2:32" x14ac:dyDescent="0.25">
      <c r="B78" s="95" t="s">
        <v>39</v>
      </c>
      <c r="C78" s="96" t="s">
        <v>75</v>
      </c>
      <c r="D78" s="97" t="s">
        <v>15</v>
      </c>
      <c r="E78" s="284" t="s">
        <v>175</v>
      </c>
      <c r="F78" s="285">
        <v>132029.82999999999</v>
      </c>
      <c r="G78" s="285">
        <v>208265.94</v>
      </c>
      <c r="H78" s="286">
        <v>258625.24</v>
      </c>
      <c r="J78" s="66"/>
      <c r="K78" s="66"/>
      <c r="L78" s="66"/>
      <c r="M78" s="66"/>
      <c r="N78" s="66"/>
      <c r="O78" s="66"/>
      <c r="P78" s="66"/>
      <c r="Q78" s="66"/>
      <c r="R78" s="66"/>
      <c r="S78" s="66"/>
      <c r="T78" s="66"/>
      <c r="U78" s="66"/>
      <c r="V78" s="66"/>
      <c r="W78" s="66"/>
      <c r="X78" s="66"/>
      <c r="Y78" s="66"/>
      <c r="Z78" s="66"/>
      <c r="AA78" s="66"/>
      <c r="AB78" s="66"/>
      <c r="AC78" s="64"/>
      <c r="AD78" s="64"/>
      <c r="AE78" s="64"/>
      <c r="AF78" s="64"/>
    </row>
    <row r="79" spans="2:32" x14ac:dyDescent="0.25">
      <c r="B79" s="95" t="s">
        <v>39</v>
      </c>
      <c r="C79" s="96" t="s">
        <v>76</v>
      </c>
      <c r="D79" s="97" t="s">
        <v>15</v>
      </c>
      <c r="E79" s="284" t="s">
        <v>175</v>
      </c>
      <c r="F79" s="285">
        <v>17161.32</v>
      </c>
      <c r="G79" s="285">
        <v>19155.09</v>
      </c>
      <c r="H79" s="286">
        <v>4822.25</v>
      </c>
      <c r="J79" s="66"/>
      <c r="K79" s="66"/>
      <c r="L79" s="66"/>
      <c r="M79" s="66"/>
      <c r="N79" s="66"/>
      <c r="O79" s="66"/>
      <c r="P79" s="66"/>
      <c r="Q79" s="66"/>
      <c r="R79" s="66"/>
      <c r="S79" s="66"/>
      <c r="T79" s="66"/>
      <c r="U79" s="66"/>
      <c r="V79" s="66"/>
      <c r="W79" s="66"/>
      <c r="X79" s="66"/>
      <c r="Y79" s="66"/>
      <c r="Z79" s="66"/>
      <c r="AA79" s="66"/>
      <c r="AB79" s="66"/>
      <c r="AC79" s="64"/>
      <c r="AD79" s="64"/>
      <c r="AE79" s="64"/>
      <c r="AF79" s="64"/>
    </row>
    <row r="80" spans="2:32" x14ac:dyDescent="0.25">
      <c r="B80" s="95" t="s">
        <v>39</v>
      </c>
      <c r="C80" s="96" t="s">
        <v>77</v>
      </c>
      <c r="D80" s="97" t="s">
        <v>15</v>
      </c>
      <c r="E80" s="284" t="s">
        <v>175</v>
      </c>
      <c r="F80" s="285">
        <v>-11432.96</v>
      </c>
      <c r="G80" s="285">
        <v>-13832.96</v>
      </c>
      <c r="H80" s="286">
        <v>-802</v>
      </c>
      <c r="J80" s="66"/>
      <c r="K80" s="66"/>
      <c r="L80" s="66"/>
      <c r="M80" s="66"/>
      <c r="N80" s="66"/>
      <c r="O80" s="66"/>
      <c r="P80" s="66"/>
      <c r="Q80" s="66"/>
      <c r="R80" s="66"/>
      <c r="S80" s="66"/>
      <c r="T80" s="66"/>
      <c r="U80" s="66"/>
      <c r="V80" s="66"/>
      <c r="W80" s="66"/>
      <c r="X80" s="66"/>
      <c r="Y80" s="66"/>
      <c r="Z80" s="66"/>
      <c r="AA80" s="66"/>
      <c r="AB80" s="66"/>
      <c r="AC80" s="64"/>
      <c r="AD80" s="64"/>
      <c r="AE80" s="64"/>
      <c r="AF80" s="64"/>
    </row>
    <row r="81" spans="2:32" x14ac:dyDescent="0.25">
      <c r="B81" s="95" t="s">
        <v>39</v>
      </c>
      <c r="C81" s="96" t="s">
        <v>78</v>
      </c>
      <c r="D81" s="97" t="s">
        <v>15</v>
      </c>
      <c r="E81" s="284" t="s">
        <v>175</v>
      </c>
      <c r="F81" s="285">
        <f>424.82-2861</f>
        <v>-2436.1799999999998</v>
      </c>
      <c r="G81" s="285">
        <f>424.82-7136.08</f>
        <v>-6711.26</v>
      </c>
      <c r="H81" s="286">
        <f>424.82-5835.94</f>
        <v>-5411.12</v>
      </c>
      <c r="J81" s="66"/>
      <c r="K81" s="66"/>
      <c r="L81" s="66"/>
      <c r="M81" s="66"/>
      <c r="N81" s="66"/>
      <c r="O81" s="66"/>
      <c r="P81" s="66"/>
      <c r="Q81" s="66"/>
      <c r="R81" s="66"/>
      <c r="S81" s="66"/>
      <c r="T81" s="66"/>
      <c r="U81" s="66"/>
      <c r="V81" s="66"/>
      <c r="W81" s="66"/>
      <c r="X81" s="66"/>
      <c r="Y81" s="66"/>
      <c r="Z81" s="66"/>
      <c r="AA81" s="66"/>
      <c r="AB81" s="66"/>
      <c r="AC81" s="64"/>
      <c r="AD81" s="64"/>
      <c r="AE81" s="64"/>
      <c r="AF81" s="64"/>
    </row>
    <row r="82" spans="2:32" ht="27" x14ac:dyDescent="0.25">
      <c r="B82" s="95" t="s">
        <v>39</v>
      </c>
      <c r="C82" s="96" t="s">
        <v>79</v>
      </c>
      <c r="D82" s="97" t="s">
        <v>15</v>
      </c>
      <c r="E82" s="284" t="s">
        <v>175</v>
      </c>
      <c r="F82" s="285">
        <v>17667.060000000001</v>
      </c>
      <c r="G82" s="285">
        <v>15902.25</v>
      </c>
      <c r="H82" s="286">
        <v>15969.14</v>
      </c>
      <c r="J82" s="66"/>
      <c r="K82" s="66"/>
      <c r="L82" s="66"/>
      <c r="M82" s="66"/>
      <c r="N82" s="66"/>
      <c r="O82" s="66"/>
      <c r="P82" s="66"/>
      <c r="Q82" s="66"/>
      <c r="R82" s="66"/>
      <c r="S82" s="66"/>
      <c r="T82" s="66"/>
      <c r="U82" s="66"/>
      <c r="V82" s="66"/>
      <c r="W82" s="66"/>
      <c r="X82" s="66"/>
      <c r="Y82" s="66"/>
      <c r="Z82" s="66"/>
      <c r="AA82" s="66"/>
      <c r="AB82" s="66"/>
      <c r="AC82" s="64"/>
      <c r="AD82" s="64"/>
      <c r="AE82" s="64"/>
      <c r="AF82" s="64"/>
    </row>
    <row r="83" spans="2:32" x14ac:dyDescent="0.25">
      <c r="B83" s="95" t="s">
        <v>39</v>
      </c>
      <c r="C83" s="96" t="s">
        <v>80</v>
      </c>
      <c r="D83" s="97" t="s">
        <v>15</v>
      </c>
      <c r="E83" s="284" t="s">
        <v>175</v>
      </c>
      <c r="F83" s="285">
        <f>60204.93+0.32</f>
        <v>60205.25</v>
      </c>
      <c r="G83" s="285">
        <f>42809.78+0.32</f>
        <v>42810.1</v>
      </c>
      <c r="H83" s="286">
        <f>25222.83+0</f>
        <v>25222.83</v>
      </c>
      <c r="J83" s="66"/>
      <c r="K83" s="66"/>
      <c r="L83" s="66"/>
      <c r="M83" s="66"/>
      <c r="N83" s="66"/>
      <c r="O83" s="66"/>
      <c r="P83" s="66"/>
      <c r="Q83" s="66"/>
      <c r="R83" s="66"/>
      <c r="S83" s="66"/>
      <c r="T83" s="66"/>
      <c r="U83" s="66"/>
      <c r="V83" s="66"/>
      <c r="W83" s="66"/>
      <c r="X83" s="66"/>
      <c r="Y83" s="66"/>
      <c r="Z83" s="66"/>
      <c r="AA83" s="66"/>
      <c r="AB83" s="66"/>
      <c r="AC83" s="64"/>
      <c r="AD83" s="64"/>
      <c r="AE83" s="64"/>
      <c r="AF83" s="64"/>
    </row>
    <row r="84" spans="2:32" ht="27" x14ac:dyDescent="0.25">
      <c r="B84" s="95" t="s">
        <v>39</v>
      </c>
      <c r="C84" s="96" t="s">
        <v>81</v>
      </c>
      <c r="D84" s="97" t="s">
        <v>15</v>
      </c>
      <c r="E84" s="284" t="s">
        <v>175</v>
      </c>
      <c r="F84" s="285">
        <f>4388.9+2.14</f>
        <v>4391.04</v>
      </c>
      <c r="G84" s="285">
        <f>2224.09+2.14</f>
        <v>2226.23</v>
      </c>
      <c r="H84" s="286">
        <f>2976.64+2.14</f>
        <v>2978.7799999999997</v>
      </c>
      <c r="J84" s="66"/>
      <c r="K84" s="66"/>
      <c r="L84" s="66"/>
      <c r="M84" s="66"/>
      <c r="N84" s="66"/>
      <c r="O84" s="66"/>
      <c r="P84" s="66"/>
      <c r="Q84" s="66"/>
      <c r="R84" s="66"/>
      <c r="S84" s="66"/>
      <c r="T84" s="66"/>
      <c r="U84" s="66"/>
      <c r="V84" s="66"/>
      <c r="W84" s="66"/>
      <c r="X84" s="66"/>
      <c r="Y84" s="66"/>
      <c r="Z84" s="66"/>
      <c r="AA84" s="66"/>
      <c r="AB84" s="66"/>
      <c r="AC84" s="64"/>
      <c r="AD84" s="64"/>
      <c r="AE84" s="64"/>
      <c r="AF84" s="64"/>
    </row>
    <row r="85" spans="2:32" x14ac:dyDescent="0.25">
      <c r="B85" s="255"/>
      <c r="C85" s="256"/>
      <c r="D85" s="257" t="s">
        <v>15</v>
      </c>
      <c r="E85" s="289">
        <f>SUM(E76:E84)</f>
        <v>0</v>
      </c>
      <c r="F85" s="289">
        <f t="shared" ref="F85:H85" si="5">SUM(F76:F84)</f>
        <v>297910.27999999997</v>
      </c>
      <c r="G85" s="289">
        <f t="shared" si="5"/>
        <v>357033.61</v>
      </c>
      <c r="H85" s="290">
        <f t="shared" si="5"/>
        <v>396092.74000000005</v>
      </c>
      <c r="J85" s="66"/>
      <c r="K85" s="66"/>
      <c r="L85" s="66"/>
      <c r="M85" s="66"/>
      <c r="N85" s="66"/>
      <c r="O85" s="66"/>
      <c r="P85" s="66"/>
      <c r="Q85" s="66"/>
      <c r="R85" s="66"/>
      <c r="S85" s="66"/>
      <c r="T85" s="66"/>
      <c r="U85" s="66"/>
      <c r="V85" s="66"/>
      <c r="W85" s="66"/>
      <c r="X85" s="66"/>
      <c r="Y85" s="66"/>
      <c r="Z85" s="66"/>
      <c r="AA85" s="66"/>
      <c r="AB85" s="66"/>
      <c r="AC85" s="64"/>
      <c r="AD85" s="64"/>
      <c r="AE85" s="64"/>
      <c r="AF85" s="64"/>
    </row>
    <row r="86" spans="2:32" x14ac:dyDescent="0.25">
      <c r="B86" s="258"/>
      <c r="C86" s="259" t="s">
        <v>82</v>
      </c>
      <c r="D86" s="124"/>
      <c r="E86" s="260"/>
      <c r="F86" s="260"/>
      <c r="G86" s="260"/>
      <c r="H86" s="261"/>
      <c r="J86" s="66"/>
      <c r="K86" s="66"/>
      <c r="L86" s="66"/>
      <c r="M86" s="66"/>
      <c r="N86" s="66"/>
      <c r="O86" s="66"/>
      <c r="P86" s="66"/>
      <c r="Q86" s="66"/>
      <c r="R86" s="66"/>
      <c r="S86" s="66"/>
      <c r="T86" s="66"/>
      <c r="U86" s="66"/>
      <c r="V86" s="66"/>
      <c r="W86" s="66"/>
      <c r="X86" s="66"/>
      <c r="Y86" s="66"/>
      <c r="Z86" s="66"/>
      <c r="AA86" s="66"/>
      <c r="AB86" s="66"/>
      <c r="AC86" s="64"/>
      <c r="AD86" s="64"/>
      <c r="AE86" s="64"/>
      <c r="AF86" s="64"/>
    </row>
    <row r="87" spans="2:32" x14ac:dyDescent="0.25">
      <c r="B87" s="95" t="s">
        <v>36</v>
      </c>
      <c r="C87" s="96" t="s">
        <v>83</v>
      </c>
      <c r="D87" s="97" t="s">
        <v>15</v>
      </c>
      <c r="E87" s="293" t="s">
        <v>175</v>
      </c>
      <c r="F87" s="285">
        <v>79833.119999999995</v>
      </c>
      <c r="G87" s="285">
        <v>67286.67</v>
      </c>
      <c r="H87" s="286">
        <v>46209.07</v>
      </c>
      <c r="J87" s="66"/>
      <c r="K87" s="66"/>
      <c r="L87" s="66"/>
      <c r="M87" s="66"/>
      <c r="N87" s="66"/>
      <c r="O87" s="66"/>
      <c r="P87" s="66"/>
      <c r="Q87" s="66"/>
      <c r="R87" s="66"/>
      <c r="S87" s="66"/>
      <c r="T87" s="66"/>
      <c r="U87" s="66"/>
      <c r="V87" s="66"/>
      <c r="W87" s="66"/>
      <c r="X87" s="66"/>
      <c r="Y87" s="66"/>
      <c r="Z87" s="66"/>
      <c r="AA87" s="66"/>
      <c r="AB87" s="66"/>
      <c r="AC87" s="64"/>
      <c r="AD87" s="64"/>
      <c r="AE87" s="64"/>
      <c r="AF87" s="64"/>
    </row>
    <row r="88" spans="2:32" x14ac:dyDescent="0.25">
      <c r="B88" s="95" t="s">
        <v>36</v>
      </c>
      <c r="C88" s="96" t="s">
        <v>84</v>
      </c>
      <c r="D88" s="97" t="s">
        <v>15</v>
      </c>
      <c r="E88" s="293" t="s">
        <v>175</v>
      </c>
      <c r="F88" s="285">
        <v>51370.51</v>
      </c>
      <c r="G88" s="285">
        <v>91551.42</v>
      </c>
      <c r="H88" s="286">
        <v>68797.95</v>
      </c>
      <c r="J88" s="66"/>
      <c r="K88" s="66"/>
      <c r="L88" s="66"/>
      <c r="M88" s="66"/>
      <c r="N88" s="66"/>
      <c r="O88" s="66"/>
      <c r="P88" s="66"/>
      <c r="Q88" s="66"/>
      <c r="R88" s="66"/>
      <c r="S88" s="66"/>
      <c r="T88" s="66"/>
      <c r="U88" s="66"/>
      <c r="V88" s="66"/>
      <c r="W88" s="66"/>
      <c r="X88" s="66"/>
      <c r="Y88" s="66"/>
      <c r="Z88" s="66"/>
      <c r="AA88" s="66"/>
      <c r="AB88" s="66"/>
      <c r="AC88" s="64"/>
      <c r="AD88" s="64"/>
      <c r="AE88" s="64"/>
      <c r="AF88" s="64"/>
    </row>
    <row r="89" spans="2:32" x14ac:dyDescent="0.25">
      <c r="B89" s="95" t="s">
        <v>36</v>
      </c>
      <c r="C89" s="96" t="s">
        <v>85</v>
      </c>
      <c r="D89" s="97" t="s">
        <v>15</v>
      </c>
      <c r="E89" s="293" t="s">
        <v>175</v>
      </c>
      <c r="F89" s="285">
        <v>75104.63</v>
      </c>
      <c r="G89" s="285">
        <v>43912.01</v>
      </c>
      <c r="H89" s="286">
        <v>26106.71</v>
      </c>
      <c r="J89" s="66"/>
      <c r="K89" s="66"/>
      <c r="L89" s="66"/>
      <c r="M89" s="66"/>
      <c r="N89" s="66"/>
      <c r="O89" s="66"/>
      <c r="P89" s="66"/>
      <c r="Q89" s="66"/>
      <c r="R89" s="66"/>
      <c r="S89" s="66"/>
      <c r="T89" s="66"/>
      <c r="U89" s="66"/>
      <c r="V89" s="66"/>
      <c r="W89" s="66"/>
      <c r="X89" s="66"/>
      <c r="Y89" s="66"/>
      <c r="Z89" s="66"/>
      <c r="AA89" s="66"/>
      <c r="AB89" s="66"/>
      <c r="AC89" s="64"/>
      <c r="AD89" s="64"/>
      <c r="AE89" s="64"/>
      <c r="AF89" s="64"/>
    </row>
    <row r="90" spans="2:32" x14ac:dyDescent="0.25">
      <c r="B90" s="95" t="s">
        <v>36</v>
      </c>
      <c r="C90" s="96" t="s">
        <v>86</v>
      </c>
      <c r="D90" s="97" t="s">
        <v>15</v>
      </c>
      <c r="E90" s="293" t="s">
        <v>175</v>
      </c>
      <c r="F90" s="285">
        <f>1168000/100000</f>
        <v>11.68</v>
      </c>
      <c r="G90" s="285">
        <f>1203000/100000</f>
        <v>12.03</v>
      </c>
      <c r="H90" s="286">
        <f>1239000/100000</f>
        <v>12.39</v>
      </c>
      <c r="J90" s="66"/>
      <c r="K90" s="66"/>
      <c r="L90" s="66"/>
      <c r="M90" s="66"/>
      <c r="N90" s="66"/>
      <c r="O90" s="66"/>
      <c r="P90" s="66"/>
      <c r="Q90" s="66"/>
      <c r="R90" s="66"/>
      <c r="S90" s="66"/>
      <c r="T90" s="66"/>
      <c r="U90" s="66"/>
      <c r="V90" s="66"/>
      <c r="W90" s="66"/>
      <c r="X90" s="66"/>
      <c r="Y90" s="66"/>
      <c r="Z90" s="66"/>
      <c r="AA90" s="66"/>
      <c r="AB90" s="66"/>
      <c r="AC90" s="64"/>
      <c r="AD90" s="64"/>
      <c r="AE90" s="64"/>
      <c r="AF90" s="64"/>
    </row>
    <row r="91" spans="2:32" ht="27" x14ac:dyDescent="0.25">
      <c r="B91" s="95" t="s">
        <v>36</v>
      </c>
      <c r="C91" s="96" t="s">
        <v>211</v>
      </c>
      <c r="D91" s="97" t="s">
        <v>15</v>
      </c>
      <c r="E91" s="293" t="s">
        <v>175</v>
      </c>
      <c r="F91" s="285">
        <v>7353</v>
      </c>
      <c r="G91" s="285">
        <v>7026</v>
      </c>
      <c r="H91" s="286">
        <v>4605</v>
      </c>
      <c r="J91" s="66"/>
      <c r="K91" s="66"/>
      <c r="L91" s="66"/>
      <c r="M91" s="66"/>
      <c r="N91" s="66"/>
      <c r="O91" s="66"/>
      <c r="P91" s="66"/>
      <c r="Q91" s="66"/>
      <c r="R91" s="66"/>
      <c r="S91" s="66"/>
      <c r="T91" s="66"/>
      <c r="U91" s="66"/>
      <c r="V91" s="66"/>
      <c r="W91" s="66"/>
      <c r="X91" s="66"/>
      <c r="Y91" s="66"/>
      <c r="Z91" s="66"/>
      <c r="AA91" s="66"/>
      <c r="AB91" s="66"/>
      <c r="AC91" s="64"/>
      <c r="AD91" s="64"/>
      <c r="AE91" s="64"/>
      <c r="AF91" s="64"/>
    </row>
    <row r="92" spans="2:32" ht="15.75" thickBot="1" x14ac:dyDescent="0.3">
      <c r="B92" s="98" t="s">
        <v>36</v>
      </c>
      <c r="C92" s="99" t="s">
        <v>210</v>
      </c>
      <c r="D92" s="100" t="s">
        <v>15</v>
      </c>
      <c r="E92" s="294" t="s">
        <v>175</v>
      </c>
      <c r="F92" s="291">
        <v>2621</v>
      </c>
      <c r="G92" s="291">
        <v>2397</v>
      </c>
      <c r="H92" s="292">
        <v>2499</v>
      </c>
      <c r="J92" s="66"/>
      <c r="K92" s="66"/>
      <c r="L92" s="66"/>
      <c r="M92" s="66"/>
      <c r="N92" s="66"/>
      <c r="O92" s="66"/>
      <c r="P92" s="66"/>
      <c r="Q92" s="66"/>
      <c r="R92" s="66"/>
      <c r="S92" s="66"/>
      <c r="T92" s="66"/>
      <c r="U92" s="66"/>
      <c r="V92" s="66"/>
      <c r="W92" s="66"/>
      <c r="X92" s="66"/>
      <c r="Y92" s="66"/>
      <c r="Z92" s="66"/>
      <c r="AA92" s="66"/>
      <c r="AB92" s="66"/>
      <c r="AC92" s="64"/>
      <c r="AD92" s="64"/>
      <c r="AE92" s="64"/>
      <c r="AF92" s="64"/>
    </row>
  </sheetData>
  <sheetProtection algorithmName="SHA-512" hashValue="6E2PruqQG/9T59NAxvfQvC2cAF2dSvS94T0DMOYRZaCLuUDLpM+ge/CaecM+06Ib3aL3TdNcIb1cNzfHL+9dyg==" saltValue="L312XpCCC2yqEmge+tK4Jg==" spinCount="100000" sheet="1" objects="1" scenarios="1"/>
  <protectedRanges>
    <protectedRange sqref="D7:H8 E10:H40 E44:H52 E54:H62 E64:H72 E74:H74 E76:H84 E87:H92" name="Range1"/>
  </protectedRanges>
  <mergeCells count="4">
    <mergeCell ref="D7:H7"/>
    <mergeCell ref="D8:H8"/>
    <mergeCell ref="J10:L10"/>
    <mergeCell ref="B4:H5"/>
  </mergeCells>
  <phoneticPr fontId="10" type="noConversion"/>
  <dataValidations count="4">
    <dataValidation allowBlank="1" showInputMessage="1" showErrorMessage="1" promptTitle="Data input cell" prompt="Please enter data in this cell" sqref="E11:H40 E44:H52 E54:H62 E64:H72 E74:H74 E76:H84 E87:H92" xr:uid="{2AE639CC-A89C-4D10-B67D-A9EB3CA8C709}"/>
    <dataValidation allowBlank="1" showInputMessage="1" showErrorMessage="1" promptTitle="Assesment Year" prompt="Please input assesment year accordingly" sqref="E10:H10" xr:uid="{15B48C86-49D6-4D8B-A66C-4820DC0EABAF}"/>
    <dataValidation allowBlank="1" showInputMessage="1" showErrorMessage="1" promptTitle="Auto calaculated cells" prompt="This cell is autocalculated, please don't edit." sqref="E85:H85 E53:H53 E73:H73 E41:H43" xr:uid="{759EFE03-5414-42AD-89B0-8E0D8D91B637}"/>
    <dataValidation allowBlank="1" showInputMessage="1" showErrorMessage="1" promptTitle="Data Input cell" prompt="Please enter data in this cell" sqref="D7:H8" xr:uid="{EE625F83-99E7-4DC2-AFD1-95544378A865}"/>
  </dataValidations>
  <hyperlinks>
    <hyperlink ref="B9" r:id="rId1" location="page=7" display="To know about the indicator details click here" xr:uid="{38C5A29B-E5DA-4F13-B00A-BC574532ADE2}"/>
  </hyperlinks>
  <pageMargins left="0.25" right="0.25" top="0.75" bottom="0.75" header="0.3" footer="0.3"/>
  <pageSetup paperSize="9" orientation="portrait" r:id="rId2"/>
  <headerFooter>
    <oddHeader>&amp;RCreditworthiness Assessment - An Approach for Indian Cities</oddHeader>
    <oddFooter>&amp;L&amp;G&amp;R&amp;"-,Bold"Page &amp;P of &amp;N_x000D_&amp;1#&amp;"Aptos"&amp;10&amp;K000000 Official Use Only</oddFooter>
  </headerFooter>
  <drawing r:id="rId3"/>
  <legacyDrawingHF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0C5F0-2E2D-45BE-B373-DAD56E49F3D2}">
  <sheetPr codeName="Sheet4">
    <tabColor rgb="FF38465E"/>
  </sheetPr>
  <dimension ref="A1:AK50"/>
  <sheetViews>
    <sheetView showGridLines="0" view="pageBreakPreview" zoomScale="80" zoomScaleNormal="100" zoomScaleSheetLayoutView="80" workbookViewId="0"/>
  </sheetViews>
  <sheetFormatPr defaultColWidth="9.140625" defaultRowHeight="15" x14ac:dyDescent="0.25"/>
  <cols>
    <col min="1" max="1" width="4.7109375" style="9" customWidth="1"/>
    <col min="2" max="2" width="31.5703125" style="9" customWidth="1"/>
    <col min="3" max="3" width="8" style="11" customWidth="1"/>
    <col min="4" max="4" width="13.42578125" style="11" customWidth="1"/>
    <col min="5" max="5" width="13.140625" style="11" customWidth="1"/>
    <col min="6" max="6" width="11.42578125" style="11" customWidth="1"/>
    <col min="7" max="7" width="12.5703125" style="11" customWidth="1"/>
    <col min="8" max="8" width="3.140625" style="9" customWidth="1"/>
    <col min="9" max="9" width="3.42578125" style="9" customWidth="1"/>
    <col min="10" max="16384" width="9.140625" style="9"/>
  </cols>
  <sheetData>
    <row r="1" spans="1:37" ht="30.75" customHeight="1" x14ac:dyDescent="0.25">
      <c r="A1" s="50"/>
      <c r="B1" s="50"/>
      <c r="C1" s="50"/>
      <c r="D1" s="50"/>
      <c r="E1" s="50"/>
      <c r="F1" s="50"/>
      <c r="G1" s="50"/>
      <c r="I1" s="66"/>
      <c r="J1" s="66"/>
      <c r="K1" s="66"/>
      <c r="L1" s="66"/>
      <c r="M1" s="66"/>
      <c r="N1" s="66"/>
      <c r="O1" s="66"/>
      <c r="P1" s="66"/>
      <c r="Q1" s="66"/>
      <c r="R1" s="66"/>
      <c r="S1" s="66"/>
      <c r="T1" s="66"/>
      <c r="U1" s="66"/>
      <c r="V1" s="66"/>
      <c r="W1" s="66"/>
      <c r="X1" s="66"/>
      <c r="Y1" s="66"/>
      <c r="Z1" s="66"/>
      <c r="AA1" s="66"/>
      <c r="AB1" s="66"/>
      <c r="AC1" s="66"/>
      <c r="AD1" s="66"/>
      <c r="AE1" s="66"/>
      <c r="AF1" s="66"/>
      <c r="AG1" s="66"/>
      <c r="AH1" s="66"/>
      <c r="AI1" s="66"/>
      <c r="AJ1" s="66"/>
      <c r="AK1" s="66"/>
    </row>
    <row r="2" spans="1:37" ht="141" customHeight="1" x14ac:dyDescent="0.25">
      <c r="A2" s="50"/>
      <c r="B2" s="50"/>
      <c r="C2" s="50"/>
      <c r="D2" s="50"/>
      <c r="E2" s="50"/>
      <c r="F2" s="50"/>
      <c r="G2" s="50"/>
      <c r="I2" s="66"/>
      <c r="J2" s="66"/>
      <c r="K2" s="66"/>
      <c r="L2" s="66"/>
      <c r="M2" s="66"/>
      <c r="N2" s="66"/>
      <c r="O2" s="66"/>
      <c r="P2" s="66"/>
      <c r="Q2" s="66"/>
      <c r="R2" s="66"/>
      <c r="S2" s="66"/>
      <c r="T2" s="66"/>
      <c r="U2" s="66"/>
      <c r="V2" s="66"/>
      <c r="W2" s="66"/>
      <c r="X2" s="66"/>
      <c r="Y2" s="66"/>
      <c r="Z2" s="66"/>
      <c r="AA2" s="66"/>
      <c r="AB2" s="66"/>
      <c r="AC2" s="66"/>
      <c r="AD2" s="66"/>
      <c r="AE2" s="66"/>
      <c r="AF2" s="66"/>
      <c r="AG2" s="66"/>
      <c r="AH2" s="66"/>
      <c r="AI2" s="66"/>
      <c r="AJ2" s="66"/>
      <c r="AK2" s="66"/>
    </row>
    <row r="3" spans="1:37" ht="27.75" customHeight="1" x14ac:dyDescent="0.25">
      <c r="B3" s="60"/>
      <c r="C3" s="60"/>
      <c r="D3" s="60"/>
      <c r="E3" s="60"/>
      <c r="F3" s="60"/>
      <c r="G3" s="60"/>
      <c r="H3" s="60"/>
      <c r="I3" s="73"/>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row>
    <row r="4" spans="1:37" ht="18.75" hidden="1" customHeight="1" x14ac:dyDescent="0.25">
      <c r="B4" s="59"/>
      <c r="C4" s="59"/>
      <c r="D4" s="59"/>
      <c r="E4" s="59"/>
      <c r="F4" s="59"/>
      <c r="G4" s="59"/>
      <c r="H4" s="59"/>
      <c r="I4" s="73"/>
      <c r="J4" s="66"/>
      <c r="K4" s="66"/>
      <c r="L4" s="66"/>
      <c r="M4" s="66"/>
      <c r="N4" s="66"/>
      <c r="O4" s="66"/>
      <c r="P4" s="66"/>
      <c r="Q4" s="66"/>
      <c r="R4" s="66"/>
      <c r="S4" s="66"/>
      <c r="T4" s="66"/>
      <c r="U4" s="66"/>
      <c r="V4" s="66"/>
      <c r="W4" s="66"/>
      <c r="X4" s="66"/>
      <c r="Y4" s="66"/>
      <c r="Z4" s="66"/>
      <c r="AA4" s="66"/>
      <c r="AB4" s="66"/>
      <c r="AC4" s="66"/>
      <c r="AD4" s="66"/>
      <c r="AE4" s="66"/>
      <c r="AF4" s="66"/>
      <c r="AG4" s="66"/>
      <c r="AH4" s="66"/>
      <c r="AI4" s="66"/>
      <c r="AJ4" s="66"/>
      <c r="AK4" s="66"/>
    </row>
    <row r="5" spans="1:37" ht="39" customHeight="1" x14ac:dyDescent="0.25">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row>
    <row r="6" spans="1:37" ht="33.75" customHeight="1" x14ac:dyDescent="0.25">
      <c r="B6" s="32" t="s">
        <v>3</v>
      </c>
      <c r="C6" s="313" t="str">
        <f>IF('Data Input'!D7="","",'Data Input'!D7)</f>
        <v>Tamil Nadu</v>
      </c>
      <c r="D6" s="313"/>
      <c r="E6" s="313"/>
      <c r="F6" s="313"/>
      <c r="G6" s="313"/>
      <c r="I6" s="6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row>
    <row r="7" spans="1:37" ht="33.75" customHeight="1" x14ac:dyDescent="0.25">
      <c r="B7" s="32" t="s">
        <v>2</v>
      </c>
      <c r="C7" s="313" t="str">
        <f>IF('Data Input'!D8="","",'Data Input'!D8)</f>
        <v>Tiruchirappalli City Municipal Corporation</v>
      </c>
      <c r="D7" s="313"/>
      <c r="E7" s="313"/>
      <c r="F7" s="313"/>
      <c r="G7" s="313"/>
      <c r="I7" s="6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row>
    <row r="8" spans="1:37" ht="24" customHeight="1" x14ac:dyDescent="0.25">
      <c r="B8" s="271" t="s">
        <v>370</v>
      </c>
      <c r="C8" s="253"/>
      <c r="D8" s="253"/>
      <c r="E8" s="253"/>
      <c r="F8" s="253"/>
      <c r="G8" s="253"/>
      <c r="I8" s="6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row>
    <row r="9" spans="1:37" ht="6" customHeight="1" thickBot="1" x14ac:dyDescent="0.3">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row>
    <row r="10" spans="1:37" s="13" customFormat="1" ht="24" customHeight="1" x14ac:dyDescent="0.25">
      <c r="B10" s="101" t="s">
        <v>4</v>
      </c>
      <c r="C10" s="102" t="s">
        <v>5</v>
      </c>
      <c r="D10" s="102">
        <f>IF('Data Input'!E10="","",'Data Input'!E10)</f>
        <v>2022</v>
      </c>
      <c r="E10" s="102">
        <f>IF('Data Input'!F10="","",'Data Input'!F10)</f>
        <v>2023</v>
      </c>
      <c r="F10" s="102">
        <f>IF('Data Input'!G10="","",'Data Input'!G10)</f>
        <v>2024</v>
      </c>
      <c r="G10" s="103">
        <f>IF('Data Input'!H10="","",'Data Input'!H10)</f>
        <v>2025</v>
      </c>
      <c r="H10" s="12"/>
      <c r="I10" s="69"/>
      <c r="J10" s="66"/>
      <c r="K10" s="66"/>
      <c r="L10" s="66"/>
      <c r="M10" s="66"/>
      <c r="N10" s="66"/>
      <c r="O10" s="69"/>
      <c r="P10" s="69"/>
      <c r="Q10" s="69"/>
      <c r="R10" s="69"/>
      <c r="S10" s="69"/>
      <c r="T10" s="69"/>
      <c r="U10" s="69"/>
      <c r="V10" s="69"/>
      <c r="W10" s="69"/>
      <c r="X10" s="69"/>
      <c r="Y10" s="69"/>
      <c r="Z10" s="69"/>
      <c r="AA10" s="69"/>
      <c r="AB10" s="69"/>
      <c r="AC10" s="69"/>
      <c r="AD10" s="69"/>
      <c r="AE10" s="69"/>
      <c r="AF10" s="69"/>
      <c r="AG10" s="69"/>
      <c r="AH10" s="69"/>
      <c r="AI10" s="69"/>
      <c r="AJ10" s="69"/>
      <c r="AK10" s="69"/>
    </row>
    <row r="11" spans="1:37" s="13" customFormat="1" x14ac:dyDescent="0.25">
      <c r="B11" s="104" t="s">
        <v>88</v>
      </c>
      <c r="C11" s="105"/>
      <c r="D11" s="106"/>
      <c r="E11" s="106"/>
      <c r="F11" s="106"/>
      <c r="G11" s="107"/>
      <c r="I11" s="69"/>
      <c r="J11" s="66"/>
      <c r="K11" s="66"/>
      <c r="L11" s="66"/>
      <c r="M11" s="66"/>
      <c r="N11" s="66"/>
      <c r="O11" s="69"/>
      <c r="P11" s="69"/>
      <c r="Q11" s="69"/>
      <c r="R11" s="69"/>
      <c r="S11" s="69"/>
      <c r="T11" s="69"/>
      <c r="U11" s="69"/>
      <c r="V11" s="69"/>
      <c r="W11" s="69"/>
      <c r="X11" s="69"/>
      <c r="Y11" s="69"/>
      <c r="Z11" s="69"/>
      <c r="AA11" s="69"/>
      <c r="AB11" s="69"/>
      <c r="AC11" s="69"/>
      <c r="AD11" s="69"/>
      <c r="AE11" s="69"/>
      <c r="AF11" s="69"/>
      <c r="AG11" s="69"/>
      <c r="AH11" s="69"/>
      <c r="AI11" s="69"/>
      <c r="AJ11" s="69"/>
      <c r="AK11" s="69"/>
    </row>
    <row r="12" spans="1:37" s="13" customFormat="1" ht="27" x14ac:dyDescent="0.25">
      <c r="B12" s="108" t="s">
        <v>89</v>
      </c>
      <c r="C12" s="97" t="s">
        <v>7</v>
      </c>
      <c r="D12" s="109" t="str">
        <f>IFERROR(('Data Input'!E44/'Data Input'!E43),"-")</f>
        <v>-</v>
      </c>
      <c r="E12" s="109">
        <f>IFERROR(('Data Input'!F44/'Data Input'!F43),"-")</f>
        <v>0.34225543584110446</v>
      </c>
      <c r="F12" s="109">
        <f>IFERROR(('Data Input'!G44/'Data Input'!G43),"-")</f>
        <v>0.27157992032707784</v>
      </c>
      <c r="G12" s="110">
        <f>IFERROR(('Data Input'!H44/'Data Input'!H43),"-")</f>
        <v>0.32903901926335827</v>
      </c>
      <c r="I12" s="69"/>
      <c r="J12" s="66"/>
      <c r="K12" s="66"/>
      <c r="L12" s="66"/>
      <c r="M12" s="66"/>
      <c r="N12" s="66"/>
      <c r="O12" s="69"/>
      <c r="P12" s="69"/>
      <c r="Q12" s="69"/>
      <c r="R12" s="69"/>
      <c r="S12" s="69"/>
      <c r="T12" s="69"/>
      <c r="U12" s="69"/>
      <c r="V12" s="69"/>
      <c r="W12" s="69"/>
      <c r="X12" s="69"/>
      <c r="Y12" s="69"/>
      <c r="Z12" s="69"/>
      <c r="AA12" s="69"/>
      <c r="AB12" s="69"/>
      <c r="AC12" s="69"/>
      <c r="AD12" s="69"/>
      <c r="AE12" s="69"/>
      <c r="AF12" s="69"/>
      <c r="AG12" s="69"/>
      <c r="AH12" s="69"/>
      <c r="AI12" s="69"/>
      <c r="AJ12" s="69"/>
      <c r="AK12" s="69"/>
    </row>
    <row r="13" spans="1:37" s="13" customFormat="1" ht="27" x14ac:dyDescent="0.25">
      <c r="B13" s="108" t="s">
        <v>95</v>
      </c>
      <c r="C13" s="97" t="s">
        <v>7</v>
      </c>
      <c r="D13" s="109" t="str">
        <f>IFERROR(('Data Input'!E46+'Data Input'!E47+'Data Input'!E48+'Data Input'!E50+'Data Input'!E51+'Data Input'!E52)/'Data Input'!E43,"-")</f>
        <v>-</v>
      </c>
      <c r="E13" s="109">
        <f>IFERROR(('Data Input'!F46+'Data Input'!F47+'Data Input'!F48+'Data Input'!F50+'Data Input'!F51+'Data Input'!F52)/'Data Input'!F43,"-")</f>
        <v>0.35525281933653635</v>
      </c>
      <c r="F13" s="109">
        <f>IFERROR(('Data Input'!G46+'Data Input'!G47+'Data Input'!G48+'Data Input'!G50+'Data Input'!G51+'Data Input'!G52)/'Data Input'!G43,"-")</f>
        <v>0.40980909156520695</v>
      </c>
      <c r="G13" s="110">
        <f>IFERROR(('Data Input'!H46+'Data Input'!H47+'Data Input'!H48+'Data Input'!H50+'Data Input'!H51+'Data Input'!H52)/'Data Input'!H43,"-")</f>
        <v>0.33654760317278842</v>
      </c>
      <c r="I13" s="69"/>
      <c r="J13" s="66"/>
      <c r="K13" s="66"/>
      <c r="L13" s="66"/>
      <c r="M13" s="66"/>
      <c r="N13" s="66"/>
      <c r="O13" s="69"/>
      <c r="P13" s="69"/>
      <c r="Q13" s="69"/>
      <c r="R13" s="69"/>
      <c r="S13" s="69"/>
      <c r="T13" s="69"/>
      <c r="U13" s="69"/>
      <c r="V13" s="69"/>
      <c r="W13" s="69"/>
      <c r="X13" s="69"/>
      <c r="Y13" s="69"/>
      <c r="Z13" s="69"/>
      <c r="AA13" s="69"/>
      <c r="AB13" s="69"/>
      <c r="AC13" s="69"/>
      <c r="AD13" s="69"/>
      <c r="AE13" s="69"/>
      <c r="AF13" s="69"/>
      <c r="AG13" s="69"/>
      <c r="AH13" s="69"/>
      <c r="AI13" s="69"/>
      <c r="AJ13" s="69"/>
      <c r="AK13" s="69"/>
    </row>
    <row r="14" spans="1:37" s="13" customFormat="1" ht="27" x14ac:dyDescent="0.25">
      <c r="B14" s="108" t="s">
        <v>90</v>
      </c>
      <c r="C14" s="97" t="s">
        <v>7</v>
      </c>
      <c r="D14" s="109" t="str">
        <f>IFERROR(('Data Input'!E45/'Data Input'!E43),"-")</f>
        <v>-</v>
      </c>
      <c r="E14" s="109">
        <f>IFERROR(('Data Input'!F45/'Data Input'!F43),"-")</f>
        <v>4.3520116813406839E-2</v>
      </c>
      <c r="F14" s="109">
        <f>IFERROR(('Data Input'!G45/'Data Input'!G43),"-")</f>
        <v>4.528103393014881E-2</v>
      </c>
      <c r="G14" s="110">
        <f>IFERROR(('Data Input'!H45/'Data Input'!H43),"-")</f>
        <v>3.7111319694893272E-2</v>
      </c>
      <c r="I14" s="69"/>
      <c r="J14" s="66"/>
      <c r="K14" s="66"/>
      <c r="L14" s="66"/>
      <c r="M14" s="66"/>
      <c r="N14" s="66"/>
      <c r="O14" s="69"/>
      <c r="P14" s="69"/>
      <c r="Q14" s="69"/>
      <c r="R14" s="69"/>
      <c r="S14" s="69"/>
      <c r="T14" s="69"/>
      <c r="U14" s="69"/>
      <c r="V14" s="69"/>
      <c r="W14" s="69"/>
      <c r="X14" s="69"/>
      <c r="Y14" s="69"/>
      <c r="Z14" s="69"/>
      <c r="AA14" s="69"/>
      <c r="AB14" s="69"/>
      <c r="AC14" s="69"/>
      <c r="AD14" s="69"/>
      <c r="AE14" s="69"/>
      <c r="AF14" s="69"/>
      <c r="AG14" s="69"/>
      <c r="AH14" s="69"/>
      <c r="AI14" s="69"/>
      <c r="AJ14" s="69"/>
      <c r="AK14" s="69"/>
    </row>
    <row r="15" spans="1:37" s="13" customFormat="1" ht="27" x14ac:dyDescent="0.25">
      <c r="B15" s="108" t="s">
        <v>364</v>
      </c>
      <c r="C15" s="97" t="s">
        <v>7</v>
      </c>
      <c r="D15" s="109" t="str">
        <f>IFERROR(('Data Input'!E49/'Data Input'!E43),"-")</f>
        <v>-</v>
      </c>
      <c r="E15" s="109">
        <f>IFERROR(('Data Input'!F49/'Data Input'!F43),"-")</f>
        <v>0.25897162800895246</v>
      </c>
      <c r="F15" s="109">
        <f>IFERROR(('Data Input'!G49/'Data Input'!G43),"-")</f>
        <v>0.27332995417756623</v>
      </c>
      <c r="G15" s="110">
        <f>IFERROR(('Data Input'!H49/'Data Input'!H43),"-")</f>
        <v>0.29730205786896008</v>
      </c>
      <c r="I15" s="69"/>
      <c r="J15" s="66"/>
      <c r="K15" s="66"/>
      <c r="L15" s="66"/>
      <c r="M15" s="66"/>
      <c r="N15" s="66"/>
      <c r="O15" s="69"/>
      <c r="P15" s="69"/>
      <c r="Q15" s="69"/>
      <c r="R15" s="69"/>
      <c r="S15" s="69"/>
      <c r="T15" s="69"/>
      <c r="U15" s="69"/>
      <c r="V15" s="69"/>
      <c r="W15" s="69"/>
      <c r="X15" s="69"/>
      <c r="Y15" s="69"/>
      <c r="Z15" s="69"/>
      <c r="AA15" s="69"/>
      <c r="AB15" s="69"/>
      <c r="AC15" s="69"/>
      <c r="AD15" s="69"/>
      <c r="AE15" s="69"/>
      <c r="AF15" s="69"/>
      <c r="AG15" s="69"/>
      <c r="AH15" s="69"/>
      <c r="AI15" s="69"/>
      <c r="AJ15" s="69"/>
      <c r="AK15" s="69"/>
    </row>
    <row r="16" spans="1:37" s="13" customFormat="1" ht="27" x14ac:dyDescent="0.25">
      <c r="B16" s="108" t="s">
        <v>91</v>
      </c>
      <c r="C16" s="97" t="s">
        <v>7</v>
      </c>
      <c r="D16" s="109" t="str">
        <f>IFERROR(('Data Input'!E44+'Data Input'!E46+'Data Input'!E47+'Data Input'!E48+'Data Input'!E52)/'Data Input'!E43,"-")</f>
        <v>-</v>
      </c>
      <c r="E16" s="109">
        <f>IFERROR(('Data Input'!F44+'Data Input'!F46+'Data Input'!F47+'Data Input'!F48+'Data Input'!F52)/'Data Input'!F43,"-")</f>
        <v>0.69618136127239372</v>
      </c>
      <c r="F16" s="109">
        <f>IFERROR(('Data Input'!G44+'Data Input'!G46+'Data Input'!G47+'Data Input'!G48+'Data Input'!G52)/'Data Input'!G43,"-")</f>
        <v>0.66124635938257526</v>
      </c>
      <c r="G16" s="110">
        <f>IFERROR(('Data Input'!H44+'Data Input'!H46+'Data Input'!H47+'Data Input'!H48+'Data Input'!H52)/'Data Input'!H43,"-")</f>
        <v>0.6550198823377108</v>
      </c>
      <c r="I16" s="69"/>
      <c r="J16" s="66"/>
      <c r="K16" s="66"/>
      <c r="L16" s="66"/>
      <c r="M16" s="66"/>
      <c r="N16" s="66"/>
      <c r="O16" s="69"/>
      <c r="P16" s="69"/>
      <c r="Q16" s="69"/>
      <c r="R16" s="69"/>
      <c r="S16" s="69"/>
      <c r="T16" s="69"/>
      <c r="U16" s="69"/>
      <c r="V16" s="69"/>
      <c r="W16" s="69"/>
      <c r="X16" s="69"/>
      <c r="Y16" s="69"/>
      <c r="Z16" s="69"/>
      <c r="AA16" s="69"/>
      <c r="AB16" s="69"/>
      <c r="AC16" s="69"/>
      <c r="AD16" s="69"/>
      <c r="AE16" s="69"/>
      <c r="AF16" s="69"/>
      <c r="AG16" s="69"/>
      <c r="AH16" s="69"/>
      <c r="AI16" s="69"/>
      <c r="AJ16" s="69"/>
      <c r="AK16" s="69"/>
    </row>
    <row r="17" spans="2:37" s="13" customFormat="1" ht="27" x14ac:dyDescent="0.25">
      <c r="B17" s="108" t="s">
        <v>92</v>
      </c>
      <c r="C17" s="97" t="s">
        <v>7</v>
      </c>
      <c r="D17" s="109" t="str">
        <f>IFERROR(('Data Input'!E18/'Data Input'!E44),"-")</f>
        <v>-</v>
      </c>
      <c r="E17" s="109">
        <f>IFERROR(('Data Input'!F18/'Data Input'!F44),"-")</f>
        <v>0.89025065380703883</v>
      </c>
      <c r="F17" s="109">
        <f>IFERROR(('Data Input'!G18/'Data Input'!G44),"-")</f>
        <v>0.8913015008451205</v>
      </c>
      <c r="G17" s="110" t="str">
        <f>IFERROR(('Data Input'!H18/'Data Input'!H44),"-")</f>
        <v>-</v>
      </c>
      <c r="I17" s="69"/>
      <c r="J17" s="69"/>
      <c r="K17" s="69"/>
      <c r="L17" s="69"/>
      <c r="M17" s="69"/>
      <c r="N17" s="69"/>
      <c r="O17" s="69"/>
      <c r="P17" s="69"/>
      <c r="Q17" s="69"/>
      <c r="R17" s="69"/>
      <c r="S17" s="69"/>
      <c r="T17" s="69"/>
      <c r="U17" s="69"/>
      <c r="V17" s="69"/>
      <c r="W17" s="69"/>
      <c r="X17" s="69"/>
      <c r="Y17" s="69"/>
      <c r="Z17" s="69"/>
      <c r="AA17" s="69"/>
      <c r="AB17" s="69"/>
      <c r="AC17" s="69"/>
      <c r="AD17" s="69"/>
      <c r="AE17" s="69"/>
      <c r="AF17" s="69"/>
      <c r="AG17" s="69"/>
      <c r="AH17" s="69"/>
      <c r="AI17" s="69"/>
      <c r="AJ17" s="69"/>
      <c r="AK17" s="69"/>
    </row>
    <row r="18" spans="2:37" s="13" customFormat="1" ht="27" x14ac:dyDescent="0.25">
      <c r="B18" s="108" t="s">
        <v>93</v>
      </c>
      <c r="C18" s="97" t="s">
        <v>7</v>
      </c>
      <c r="D18" s="109" t="str">
        <f>IFERROR(('Data Input'!E19/'Data Input'!E43),"-")</f>
        <v>-</v>
      </c>
      <c r="E18" s="109">
        <f>IFERROR(('Data Input'!F19/'Data Input'!F43),"-")</f>
        <v>0.25477809793139222</v>
      </c>
      <c r="F18" s="109">
        <f>IFERROR(('Data Input'!G19/'Data Input'!G43),"-")</f>
        <v>0.21635193858783039</v>
      </c>
      <c r="G18" s="110" t="str">
        <f>IFERROR(('Data Input'!H19/'Data Input'!H43),"-")</f>
        <v>-</v>
      </c>
      <c r="I18" s="69"/>
      <c r="J18" s="69"/>
      <c r="K18" s="69"/>
      <c r="L18" s="69"/>
      <c r="M18" s="69"/>
      <c r="N18" s="69"/>
      <c r="O18" s="69"/>
      <c r="P18" s="69"/>
      <c r="Q18" s="69"/>
      <c r="R18" s="69"/>
      <c r="S18" s="69"/>
      <c r="T18" s="69"/>
      <c r="U18" s="69"/>
      <c r="V18" s="69"/>
      <c r="W18" s="69"/>
      <c r="X18" s="69"/>
      <c r="Y18" s="69"/>
      <c r="Z18" s="69"/>
      <c r="AA18" s="69"/>
      <c r="AB18" s="69"/>
      <c r="AC18" s="69"/>
      <c r="AD18" s="69"/>
      <c r="AE18" s="69"/>
      <c r="AF18" s="69"/>
      <c r="AG18" s="69"/>
      <c r="AH18" s="69"/>
      <c r="AI18" s="69"/>
      <c r="AJ18" s="69"/>
      <c r="AK18" s="69"/>
    </row>
    <row r="19" spans="2:37" s="13" customFormat="1" ht="27" x14ac:dyDescent="0.25">
      <c r="B19" s="108" t="s">
        <v>94</v>
      </c>
      <c r="C19" s="97" t="s">
        <v>7</v>
      </c>
      <c r="D19" s="109" t="str">
        <f>IFERROR(('Data Input'!E19/'Data Input'!E44),"-")</f>
        <v>-</v>
      </c>
      <c r="E19" s="109">
        <f>IFERROR(('Data Input'!F19/'Data Input'!F44),"-")</f>
        <v>0.74440920800941057</v>
      </c>
      <c r="F19" s="109">
        <f>IFERROR(('Data Input'!G19/'Data Input'!G44),"-")</f>
        <v>0.79664188106125999</v>
      </c>
      <c r="G19" s="110" t="str">
        <f>IFERROR(('Data Input'!H19/'Data Input'!H44),"-")</f>
        <v>-</v>
      </c>
      <c r="I19" s="69"/>
      <c r="J19" s="69"/>
      <c r="K19" s="69"/>
      <c r="L19" s="69"/>
      <c r="M19" s="69"/>
      <c r="N19" s="69"/>
      <c r="O19" s="69"/>
      <c r="P19" s="69"/>
      <c r="Q19" s="69"/>
      <c r="R19" s="69"/>
      <c r="S19" s="69"/>
      <c r="T19" s="69"/>
      <c r="U19" s="69"/>
      <c r="V19" s="69"/>
      <c r="W19" s="69"/>
      <c r="X19" s="69"/>
      <c r="Y19" s="69"/>
      <c r="Z19" s="69"/>
      <c r="AA19" s="69"/>
      <c r="AB19" s="69"/>
      <c r="AC19" s="69"/>
      <c r="AD19" s="69"/>
      <c r="AE19" s="69"/>
      <c r="AF19" s="69"/>
      <c r="AG19" s="69"/>
      <c r="AH19" s="69"/>
      <c r="AI19" s="69"/>
      <c r="AJ19" s="69"/>
      <c r="AK19" s="69"/>
    </row>
    <row r="20" spans="2:37" s="13" customFormat="1" ht="27" x14ac:dyDescent="0.25">
      <c r="B20" s="108" t="s">
        <v>200</v>
      </c>
      <c r="C20" s="97" t="s">
        <v>7</v>
      </c>
      <c r="D20" s="109" t="str">
        <f>IFERROR(('Data Input'!E19/'Data Input'!E43),"-")</f>
        <v>-</v>
      </c>
      <c r="E20" s="109">
        <f>IFERROR(('Data Input'!F19/'Data Input'!F43),"-")</f>
        <v>0.25477809793139222</v>
      </c>
      <c r="F20" s="109">
        <f>IFERROR(('Data Input'!G19/'Data Input'!G43),"-")</f>
        <v>0.21635193858783039</v>
      </c>
      <c r="G20" s="110" t="str">
        <f>IFERROR(('Data Input'!H19/'Data Input'!H43),"-")</f>
        <v>-</v>
      </c>
      <c r="I20" s="69"/>
      <c r="J20" s="69"/>
      <c r="K20" s="69"/>
      <c r="L20" s="69"/>
      <c r="M20" s="69"/>
      <c r="N20" s="69"/>
      <c r="O20" s="69"/>
      <c r="P20" s="69"/>
      <c r="Q20" s="69"/>
      <c r="R20" s="69"/>
      <c r="S20" s="69"/>
      <c r="T20" s="69"/>
      <c r="U20" s="69"/>
      <c r="V20" s="69"/>
      <c r="W20" s="69"/>
      <c r="X20" s="69"/>
      <c r="Y20" s="69"/>
      <c r="Z20" s="69"/>
      <c r="AA20" s="69"/>
      <c r="AB20" s="69"/>
      <c r="AC20" s="69"/>
      <c r="AD20" s="69"/>
      <c r="AE20" s="69"/>
      <c r="AF20" s="69"/>
      <c r="AG20" s="69"/>
      <c r="AH20" s="69"/>
      <c r="AI20" s="69"/>
      <c r="AJ20" s="69"/>
      <c r="AK20" s="69"/>
    </row>
    <row r="21" spans="2:37" x14ac:dyDescent="0.25">
      <c r="B21" s="104" t="s">
        <v>96</v>
      </c>
      <c r="C21" s="105"/>
      <c r="D21" s="105"/>
      <c r="E21" s="105"/>
      <c r="F21" s="105"/>
      <c r="G21" s="111"/>
      <c r="H21" s="13"/>
      <c r="I21" s="6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row>
    <row r="22" spans="2:37" ht="27" x14ac:dyDescent="0.25">
      <c r="B22" s="112" t="s">
        <v>212</v>
      </c>
      <c r="C22" s="97" t="s">
        <v>7</v>
      </c>
      <c r="D22" s="109" t="str">
        <f>IFERROR(('Data Input'!E54/'Data Input'!E53),"-")</f>
        <v>-</v>
      </c>
      <c r="E22" s="109">
        <f>IFERROR(('Data Input'!F54/'Data Input'!F53),"-")</f>
        <v>0.4687459710076825</v>
      </c>
      <c r="F22" s="109">
        <f>IFERROR(('Data Input'!G54/'Data Input'!G53),"-")</f>
        <v>0.46340363363111597</v>
      </c>
      <c r="G22" s="110">
        <f>IFERROR(('Data Input'!H54/'Data Input'!H53),"-")</f>
        <v>0.50264808261728922</v>
      </c>
      <c r="I22" s="66"/>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row>
    <row r="23" spans="2:37" ht="27" x14ac:dyDescent="0.25">
      <c r="B23" s="112" t="s">
        <v>213</v>
      </c>
      <c r="C23" s="97" t="s">
        <v>7</v>
      </c>
      <c r="D23" s="113" t="str">
        <f>IFERROR(('Data Input'!E54+'Data Input'!E55)/'Data Input'!E43,"-")</f>
        <v>-</v>
      </c>
      <c r="E23" s="113">
        <f>IFERROR(('Data Input'!F54+'Data Input'!F55)/'Data Input'!F43,"-")</f>
        <v>0.56687667705032796</v>
      </c>
      <c r="F23" s="113">
        <f>IFERROR(('Data Input'!G54+'Data Input'!G55)/'Data Input'!G43,"-")</f>
        <v>0.54333476084291965</v>
      </c>
      <c r="G23" s="114">
        <f>IFERROR(('Data Input'!H54+'Data Input'!H55)/'Data Input'!H43,"-")</f>
        <v>0.57249397067757724</v>
      </c>
      <c r="I23" s="66"/>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6"/>
      <c r="AI23" s="66"/>
      <c r="AJ23" s="66"/>
      <c r="AK23" s="66"/>
    </row>
    <row r="24" spans="2:37" x14ac:dyDescent="0.25">
      <c r="B24" s="112" t="s">
        <v>98</v>
      </c>
      <c r="C24" s="97" t="s">
        <v>7</v>
      </c>
      <c r="D24" s="109" t="str">
        <f>IFERROR(('Data Input'!E56/'Data Input'!E43),"-")</f>
        <v>-</v>
      </c>
      <c r="E24" s="109">
        <f>IFERROR(('Data Input'!F56/'Data Input'!F43),"-")</f>
        <v>0.26914327560551882</v>
      </c>
      <c r="F24" s="109">
        <f>IFERROR(('Data Input'!G56/'Data Input'!G43),"-")</f>
        <v>0.23795655781195429</v>
      </c>
      <c r="G24" s="110">
        <f>IFERROR(('Data Input'!H56/'Data Input'!H43),"-")</f>
        <v>0.22241029822750133</v>
      </c>
      <c r="I24" s="66"/>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row>
    <row r="25" spans="2:37" ht="27" x14ac:dyDescent="0.25">
      <c r="B25" s="112" t="s">
        <v>214</v>
      </c>
      <c r="C25" s="97" t="s">
        <v>7</v>
      </c>
      <c r="D25" s="113" t="str">
        <f>IFERROR(('Data Input'!E54)/'Data Input'!E53,"-")</f>
        <v>-</v>
      </c>
      <c r="E25" s="113">
        <f>IFERROR(('Data Input'!F54)/'Data Input'!F53,"-")</f>
        <v>0.4687459710076825</v>
      </c>
      <c r="F25" s="113">
        <f>IFERROR(('Data Input'!G54)/'Data Input'!G53,"-")</f>
        <v>0.46340363363111597</v>
      </c>
      <c r="G25" s="114">
        <f>IFERROR(('Data Input'!H54)/'Data Input'!H53,"-")</f>
        <v>0.50264808261728922</v>
      </c>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row>
    <row r="26" spans="2:37" ht="25.5" customHeight="1" x14ac:dyDescent="0.25">
      <c r="B26" s="112" t="s">
        <v>218</v>
      </c>
      <c r="C26" s="97" t="s">
        <v>7</v>
      </c>
      <c r="D26" s="113" t="str">
        <f>IFERROR(('Data Input'!E54+'Data Input'!E55)/'Data Input'!E53,"-")</f>
        <v>-</v>
      </c>
      <c r="E26" s="113">
        <f>IFERROR(('Data Input'!F54+'Data Input'!F55)/'Data Input'!F53,"-")</f>
        <v>0.50710322234761018</v>
      </c>
      <c r="F26" s="113">
        <f>IFERROR(('Data Input'!G54+'Data Input'!G55)/'Data Input'!G53,"-")</f>
        <v>0.50697239067589517</v>
      </c>
      <c r="G26" s="114">
        <f>IFERROR(('Data Input'!H54+'Data Input'!H55)/'Data Input'!H53,"-")</f>
        <v>0.5313240774133916</v>
      </c>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row>
    <row r="27" spans="2:37" x14ac:dyDescent="0.25">
      <c r="B27" s="112" t="s">
        <v>100</v>
      </c>
      <c r="C27" s="97" t="s">
        <v>7</v>
      </c>
      <c r="D27" s="113" t="str">
        <f>IFERROR(('Data Input'!E56)/'Data Input'!E53,"-")</f>
        <v>-</v>
      </c>
      <c r="E27" s="113">
        <f>IFERROR(('Data Input'!F56)/'Data Input'!F53,"-")</f>
        <v>0.24076386956493606</v>
      </c>
      <c r="F27" s="113">
        <f>IFERROR(('Data Input'!G56)/'Data Input'!G53,"-")</f>
        <v>0.22203145037836092</v>
      </c>
      <c r="G27" s="114">
        <f>IFERROR(('Data Input'!H56)/'Data Input'!H53,"-")</f>
        <v>0.20641605425660925</v>
      </c>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row>
    <row r="28" spans="2:37" x14ac:dyDescent="0.25">
      <c r="B28" s="104" t="s">
        <v>101</v>
      </c>
      <c r="C28" s="105"/>
      <c r="D28" s="106"/>
      <c r="E28" s="106"/>
      <c r="F28" s="106"/>
      <c r="G28" s="107"/>
      <c r="I28" s="66"/>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row>
    <row r="29" spans="2:37" ht="27" x14ac:dyDescent="0.25">
      <c r="B29" s="112" t="s">
        <v>356</v>
      </c>
      <c r="C29" s="97" t="s">
        <v>15</v>
      </c>
      <c r="D29" s="115" t="str">
        <f>IFERROR('Data Input'!E43-('Data Input'!E53-'Data Input'!E57-'Data Input'!E62),"-")</f>
        <v>-</v>
      </c>
      <c r="E29" s="115">
        <f>IFERROR('Data Input'!F43-('Data Input'!F53-'Data Input'!F57-'Data Input'!F62),"-")</f>
        <v>5302.3299999999981</v>
      </c>
      <c r="F29" s="115">
        <f>IFERROR('Data Input'!G43-('Data Input'!G53-'Data Input'!G57-'Data Input'!G62),"-")</f>
        <v>9267.5000000000146</v>
      </c>
      <c r="G29" s="116">
        <f>IFERROR('Data Input'!H43-('Data Input'!H53-'Data Input'!H57-'Data Input'!H62),"-")</f>
        <v>8293.4599999999919</v>
      </c>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row>
    <row r="30" spans="2:37" s="13" customFormat="1" ht="27" x14ac:dyDescent="0.25">
      <c r="B30" s="112" t="s">
        <v>362</v>
      </c>
      <c r="C30" s="97" t="s">
        <v>7</v>
      </c>
      <c r="D30" s="117" t="str">
        <f>IFERROR((D29/'Data Input'!E43),"-")</f>
        <v>-</v>
      </c>
      <c r="E30" s="117">
        <f>IFERROR((E29/'Data Input'!F43),"-")</f>
        <v>0.14752839925789651</v>
      </c>
      <c r="F30" s="117">
        <f>IFERROR((F29/'Data Input'!G43),"-")</f>
        <v>0.19275539231520106</v>
      </c>
      <c r="G30" s="118">
        <f>IFERROR((G29/'Data Input'!H43),"-")</f>
        <v>0.17924166803725358</v>
      </c>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69"/>
      <c r="AI30" s="69"/>
      <c r="AJ30" s="69"/>
      <c r="AK30" s="69"/>
    </row>
    <row r="31" spans="2:37" ht="27" x14ac:dyDescent="0.25">
      <c r="B31" s="112" t="s">
        <v>206</v>
      </c>
      <c r="C31" s="119" t="s">
        <v>40</v>
      </c>
      <c r="D31" s="120">
        <f>IFERROR((D43-D44),"-")</f>
        <v>0</v>
      </c>
      <c r="E31" s="120">
        <f t="shared" ref="E31:G31" si="0">IFERROR((E43-E44),"-")</f>
        <v>-4236.4599999999991</v>
      </c>
      <c r="F31" s="120">
        <f t="shared" si="0"/>
        <v>-3448.4499999999898</v>
      </c>
      <c r="G31" s="121">
        <f t="shared" si="0"/>
        <v>-3585.2300000000105</v>
      </c>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66"/>
    </row>
    <row r="32" spans="2:37" ht="40.5" x14ac:dyDescent="0.25">
      <c r="B32" s="112" t="s">
        <v>215</v>
      </c>
      <c r="C32" s="97" t="s">
        <v>7</v>
      </c>
      <c r="D32" s="117" t="str">
        <f>IFERROR(((D43-D44)/D43),"-")</f>
        <v>-</v>
      </c>
      <c r="E32" s="117">
        <f t="shared" ref="E32:G32" si="1">IFERROR(((E43-E44)/E43),"-")</f>
        <v>-0.11787236221059579</v>
      </c>
      <c r="F32" s="117">
        <f t="shared" si="1"/>
        <v>-7.1724557068179345E-2</v>
      </c>
      <c r="G32" s="118">
        <f t="shared" si="1"/>
        <v>-7.7485465113137961E-2</v>
      </c>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c r="AI32" s="66"/>
      <c r="AJ32" s="66"/>
      <c r="AK32" s="66"/>
    </row>
    <row r="33" spans="2:37" x14ac:dyDescent="0.25">
      <c r="B33" s="112" t="s">
        <v>216</v>
      </c>
      <c r="C33" s="97" t="s">
        <v>15</v>
      </c>
      <c r="D33" s="120" t="str">
        <f>IFERROR((D29*2.5),"-")</f>
        <v>-</v>
      </c>
      <c r="E33" s="120">
        <f t="shared" ref="E33:G33" si="2">IFERROR((E29*2.5),"-")</f>
        <v>13255.824999999995</v>
      </c>
      <c r="F33" s="120">
        <f t="shared" si="2"/>
        <v>23168.750000000036</v>
      </c>
      <c r="G33" s="121">
        <f t="shared" si="2"/>
        <v>20733.64999999998</v>
      </c>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row>
    <row r="34" spans="2:37" x14ac:dyDescent="0.25">
      <c r="B34" s="104" t="s">
        <v>102</v>
      </c>
      <c r="C34" s="105"/>
      <c r="D34" s="122"/>
      <c r="E34" s="122"/>
      <c r="F34" s="122"/>
      <c r="G34" s="123"/>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row>
    <row r="35" spans="2:37" ht="43.5" customHeight="1" x14ac:dyDescent="0.25">
      <c r="B35" s="112" t="s">
        <v>103</v>
      </c>
      <c r="C35" s="97" t="s">
        <v>176</v>
      </c>
      <c r="D35" s="120" t="str">
        <f>IFERROR((D29/'Data Input'!E57), D29)</f>
        <v>-</v>
      </c>
      <c r="E35" s="120">
        <f>IFERROR((E29/'Data Input'!F57), E29)</f>
        <v>3.3223659889094259</v>
      </c>
      <c r="F35" s="120">
        <f>IFERROR((F29/'Data Input'!G57), F29)</f>
        <v>3.7339140524903565</v>
      </c>
      <c r="G35" s="121">
        <f>IFERROR((G29/'Data Input'!H57), G29)</f>
        <v>3.3390880724710588</v>
      </c>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row>
    <row r="36" spans="2:37" x14ac:dyDescent="0.25">
      <c r="B36" s="104" t="s">
        <v>104</v>
      </c>
      <c r="C36" s="105"/>
      <c r="D36" s="122"/>
      <c r="E36" s="122"/>
      <c r="F36" s="122"/>
      <c r="G36" s="123"/>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row>
    <row r="37" spans="2:37" ht="27" x14ac:dyDescent="0.25">
      <c r="B37" s="112" t="s">
        <v>360</v>
      </c>
      <c r="C37" s="97" t="s">
        <v>7</v>
      </c>
      <c r="D37" s="117" t="str">
        <f>IFERROR(('Data Input'!E74/'Data Input'!E43),"-")</f>
        <v>-</v>
      </c>
      <c r="E37" s="117">
        <f>IFERROR(('Data Input'!F74/'Data Input'!F43),"-")</f>
        <v>0.5529330226025484</v>
      </c>
      <c r="F37" s="117">
        <f>IFERROR(('Data Input'!G74/'Data Input'!G43),"-")</f>
        <v>0.69021280985676292</v>
      </c>
      <c r="G37" s="118">
        <f>IFERROR(('Data Input'!H74/'Data Input'!H43),"-")</f>
        <v>1.0077746326916681</v>
      </c>
      <c r="I37" s="66"/>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row>
    <row r="38" spans="2:37" ht="40.5" x14ac:dyDescent="0.25">
      <c r="B38" s="112" t="s">
        <v>217</v>
      </c>
      <c r="C38" s="97" t="s">
        <v>7</v>
      </c>
      <c r="D38" s="117" t="str">
        <f>IFERROR(('Data Input'!E74/('Data Input'!E64+'Data Input'!E66+'Data Input'!E43)),"-")</f>
        <v>-</v>
      </c>
      <c r="E38" s="117">
        <f>IFERROR(('Data Input'!F74/('Data Input'!F64+'Data Input'!F66+'Data Input'!F43)),"-")</f>
        <v>0.31793316191753612</v>
      </c>
      <c r="F38" s="117">
        <f>IFERROR(('Data Input'!G74/('Data Input'!G64+'Data Input'!G66+'Data Input'!G43)),"-")</f>
        <v>0.4655522149188368</v>
      </c>
      <c r="G38" s="118">
        <f>IFERROR(('Data Input'!H74/('Data Input'!H64+'Data Input'!H66+'Data Input'!H43)),"-")</f>
        <v>0.71651474927137582</v>
      </c>
      <c r="I38" s="66"/>
      <c r="J38" s="66"/>
      <c r="K38" s="66"/>
      <c r="L38" s="66"/>
      <c r="M38" s="66"/>
      <c r="N38" s="66"/>
      <c r="O38" s="66"/>
      <c r="P38" s="66"/>
      <c r="Q38" s="66"/>
      <c r="R38" s="66"/>
      <c r="S38" s="66"/>
      <c r="T38" s="66"/>
      <c r="U38" s="66"/>
      <c r="V38" s="66"/>
      <c r="W38" s="66"/>
      <c r="X38" s="66"/>
      <c r="Y38" s="66"/>
      <c r="Z38" s="66"/>
      <c r="AA38" s="66"/>
      <c r="AB38" s="66"/>
      <c r="AC38" s="66"/>
      <c r="AD38" s="66"/>
      <c r="AE38" s="66"/>
      <c r="AF38" s="66"/>
      <c r="AG38" s="66"/>
      <c r="AH38" s="66"/>
      <c r="AI38" s="66"/>
      <c r="AJ38" s="66"/>
      <c r="AK38" s="66"/>
    </row>
    <row r="39" spans="2:37" ht="27" x14ac:dyDescent="0.25">
      <c r="B39" s="112" t="s">
        <v>361</v>
      </c>
      <c r="C39" s="97" t="s">
        <v>7</v>
      </c>
      <c r="D39" s="117" t="str">
        <f>IFERROR(('Data Input'!E74/('Data Input'!E66+'Data Input'!E43)),"-")</f>
        <v>-</v>
      </c>
      <c r="E39" s="117">
        <f>IFERROR(('Data Input'!F74/('Data Input'!F66+'Data Input'!F43)),"-")</f>
        <v>0.5529330226025484</v>
      </c>
      <c r="F39" s="117">
        <f>IFERROR(('Data Input'!G74/('Data Input'!G66+'Data Input'!G43)),"-")</f>
        <v>0.69021280985676292</v>
      </c>
      <c r="G39" s="118">
        <f>IFERROR(('Data Input'!H74/('Data Input'!H66+'Data Input'!H43)),"-")</f>
        <v>1.0077746326916681</v>
      </c>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66"/>
    </row>
    <row r="40" spans="2:37" x14ac:dyDescent="0.25">
      <c r="B40" s="104" t="s">
        <v>105</v>
      </c>
      <c r="C40" s="105"/>
      <c r="D40" s="124"/>
      <c r="E40" s="124"/>
      <c r="F40" s="124"/>
      <c r="G40" s="125"/>
      <c r="I40" s="66"/>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row>
    <row r="41" spans="2:37" ht="40.5" x14ac:dyDescent="0.25">
      <c r="B41" s="112" t="s">
        <v>106</v>
      </c>
      <c r="C41" s="97"/>
      <c r="D41" s="126" t="str">
        <f>IFERROR((('Data Input'!E83+'Data Input'!E79+'Data Input'!E80)/('Data Input'!E53-'Data Input'!E62)),"-")</f>
        <v>-</v>
      </c>
      <c r="E41" s="126">
        <f>IFERROR((('Data Input'!F83+'Data Input'!F79+'Data Input'!F80)/('Data Input'!F53-'Data Input'!F62)),"-")</f>
        <v>2.0454234101759914</v>
      </c>
      <c r="F41" s="126">
        <f>IFERROR((('Data Input'!H83+'Data Input'!H79+'Data Input'!H80)/('Data Input'!H53-'Data Input'!H62)),"-")</f>
        <v>0.72276520019772605</v>
      </c>
      <c r="G41" s="127" t="str">
        <f>IFERROR((('Data Input'!I83+'Data Input'!I79+'Data Input'!I80)/('Data Input'!I53-'Data Input'!I62)),"-")</f>
        <v>-</v>
      </c>
      <c r="I41" s="66"/>
      <c r="J41" s="66"/>
      <c r="K41" s="66"/>
      <c r="L41" s="66"/>
      <c r="M41" s="66"/>
      <c r="N41" s="66"/>
      <c r="O41" s="66"/>
      <c r="P41" s="66"/>
      <c r="Q41" s="66"/>
      <c r="R41" s="66"/>
      <c r="S41" s="66"/>
      <c r="T41" s="66"/>
      <c r="U41" s="66"/>
      <c r="V41" s="66"/>
      <c r="W41" s="66"/>
      <c r="X41" s="66"/>
      <c r="Y41" s="66"/>
      <c r="Z41" s="66"/>
      <c r="AA41" s="66"/>
      <c r="AB41" s="66"/>
      <c r="AC41" s="66"/>
      <c r="AD41" s="66"/>
      <c r="AE41" s="66"/>
      <c r="AF41" s="66"/>
      <c r="AG41" s="66"/>
      <c r="AH41" s="66"/>
      <c r="AI41" s="66"/>
      <c r="AJ41" s="66"/>
      <c r="AK41" s="66"/>
    </row>
    <row r="42" spans="2:37" x14ac:dyDescent="0.25">
      <c r="B42" s="104" t="s">
        <v>107</v>
      </c>
      <c r="C42" s="105"/>
      <c r="D42" s="124"/>
      <c r="E42" s="124"/>
      <c r="F42" s="124"/>
      <c r="G42" s="125"/>
      <c r="I42" s="66"/>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row>
    <row r="43" spans="2:37" x14ac:dyDescent="0.25">
      <c r="B43" s="112" t="s">
        <v>108</v>
      </c>
      <c r="C43" s="97" t="s">
        <v>15</v>
      </c>
      <c r="D43" s="274">
        <f>IFERROR('Data Input'!E43,"-")</f>
        <v>0</v>
      </c>
      <c r="E43" s="274">
        <f>IFERROR('Data Input'!F43,"-")</f>
        <v>35941.079999999994</v>
      </c>
      <c r="F43" s="274">
        <f>IFERROR('Data Input'!G43,"-")</f>
        <v>48079.070000000007</v>
      </c>
      <c r="G43" s="275">
        <f>IFERROR('Data Input'!H43,"-")</f>
        <v>46269.71</v>
      </c>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row>
    <row r="44" spans="2:37" x14ac:dyDescent="0.25">
      <c r="B44" s="112" t="s">
        <v>109</v>
      </c>
      <c r="C44" s="97" t="s">
        <v>15</v>
      </c>
      <c r="D44" s="274">
        <f>IFERROR('Data Input'!E53,"-")</f>
        <v>0</v>
      </c>
      <c r="E44" s="274">
        <f>IFERROR('Data Input'!F53,"-")</f>
        <v>40177.539999999994</v>
      </c>
      <c r="F44" s="274">
        <f>IFERROR('Data Input'!G53,"-")</f>
        <v>51527.519999999997</v>
      </c>
      <c r="G44" s="275">
        <f>IFERROR('Data Input'!H53,"-")</f>
        <v>49854.94000000001</v>
      </c>
      <c r="I44" s="66"/>
      <c r="J44" s="66"/>
      <c r="K44" s="66"/>
      <c r="L44" s="66"/>
      <c r="M44" s="66"/>
      <c r="N44" s="66"/>
      <c r="O44" s="66"/>
      <c r="P44" s="66"/>
      <c r="Q44" s="66"/>
      <c r="R44" s="66"/>
      <c r="S44" s="66"/>
      <c r="T44" s="66"/>
      <c r="U44" s="66"/>
      <c r="V44" s="66"/>
      <c r="W44" s="66"/>
      <c r="X44" s="66"/>
      <c r="Y44" s="66"/>
      <c r="Z44" s="66"/>
      <c r="AA44" s="66"/>
      <c r="AB44" s="66"/>
      <c r="AC44" s="66"/>
      <c r="AD44" s="66"/>
      <c r="AE44" s="66"/>
      <c r="AF44" s="66"/>
      <c r="AG44" s="66"/>
      <c r="AH44" s="66"/>
      <c r="AI44" s="66"/>
      <c r="AJ44" s="66"/>
      <c r="AK44" s="66"/>
    </row>
    <row r="45" spans="2:37" x14ac:dyDescent="0.25">
      <c r="B45" s="112" t="s">
        <v>110</v>
      </c>
      <c r="C45" s="97" t="s">
        <v>15</v>
      </c>
      <c r="D45" s="274" t="str">
        <f>IFERROR((D43/'Data Input'!E90),"-")</f>
        <v>-</v>
      </c>
      <c r="E45" s="274">
        <f>IFERROR((E43/'Data Input'!F90),"-")</f>
        <v>3077.1472602739723</v>
      </c>
      <c r="F45" s="274">
        <f>IFERROR((F43/'Data Input'!G90),"-")</f>
        <v>3996.597672485454</v>
      </c>
      <c r="G45" s="275">
        <f>IFERROR((G43/'Data Input'!H90),"-")</f>
        <v>3734.4398708635995</v>
      </c>
      <c r="I45" s="66"/>
      <c r="J45" s="66"/>
      <c r="K45" s="66"/>
      <c r="L45" s="66"/>
      <c r="M45" s="66"/>
      <c r="N45" s="66"/>
      <c r="O45" s="66"/>
      <c r="P45" s="66"/>
      <c r="Q45" s="66"/>
      <c r="R45" s="66"/>
      <c r="S45" s="66"/>
      <c r="T45" s="66"/>
      <c r="U45" s="66"/>
      <c r="V45" s="66"/>
      <c r="W45" s="66"/>
      <c r="X45" s="66"/>
      <c r="Y45" s="66"/>
      <c r="Z45" s="66"/>
      <c r="AA45" s="66"/>
      <c r="AB45" s="66"/>
      <c r="AC45" s="66"/>
      <c r="AD45" s="66"/>
      <c r="AE45" s="66"/>
      <c r="AF45" s="66"/>
      <c r="AG45" s="66"/>
      <c r="AH45" s="66"/>
      <c r="AI45" s="66"/>
      <c r="AJ45" s="66"/>
      <c r="AK45" s="66"/>
    </row>
    <row r="46" spans="2:37" x14ac:dyDescent="0.25">
      <c r="B46" s="112" t="s">
        <v>111</v>
      </c>
      <c r="C46" s="97" t="s">
        <v>15</v>
      </c>
      <c r="D46" s="274" t="str">
        <f>IFERROR((D44/'Data Input'!E90),"-")</f>
        <v>-</v>
      </c>
      <c r="E46" s="274">
        <f>IFERROR((E44/'Data Input'!F90),"-")</f>
        <v>3439.8578767123281</v>
      </c>
      <c r="F46" s="274">
        <f>IFERROR((F44/'Data Input'!G90),"-")</f>
        <v>4283.2518703241894</v>
      </c>
      <c r="G46" s="275">
        <f>IFERROR((G44/'Data Input'!H90),"-")</f>
        <v>4023.8046811945123</v>
      </c>
      <c r="I46" s="66"/>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6"/>
      <c r="AI46" s="66"/>
      <c r="AJ46" s="66"/>
      <c r="AK46" s="66"/>
    </row>
    <row r="47" spans="2:37" x14ac:dyDescent="0.25">
      <c r="B47" s="112" t="s">
        <v>112</v>
      </c>
      <c r="C47" s="119" t="s">
        <v>15</v>
      </c>
      <c r="D47" s="274" t="str">
        <f>IFERROR(('Data Input'!E18/'Data Input'!E90),"-")</f>
        <v>-</v>
      </c>
      <c r="E47" s="274">
        <f>IFERROR(('Data Input'!F18/'Data Input'!F90),"-")</f>
        <v>937.58561643835617</v>
      </c>
      <c r="F47" s="274">
        <f>IFERROR(('Data Input'!G18/'Data Input'!G90),"-")</f>
        <v>967.41479634247719</v>
      </c>
      <c r="G47" s="275" t="str">
        <f>IFERROR(('Data Input'!H18/'Data Input'!H90),"-")</f>
        <v>-</v>
      </c>
      <c r="I47" s="66"/>
      <c r="J47" s="66"/>
      <c r="K47" s="66"/>
      <c r="L47" s="66"/>
      <c r="M47" s="66"/>
      <c r="N47" s="66"/>
      <c r="O47" s="66"/>
      <c r="P47" s="66"/>
      <c r="Q47" s="66"/>
      <c r="R47" s="66"/>
      <c r="S47" s="66"/>
      <c r="T47" s="66"/>
      <c r="U47" s="66"/>
      <c r="V47" s="66"/>
      <c r="W47" s="66"/>
      <c r="X47" s="66"/>
      <c r="Y47" s="66"/>
      <c r="Z47" s="66"/>
      <c r="AA47" s="66"/>
      <c r="AB47" s="66"/>
      <c r="AC47" s="66"/>
      <c r="AD47" s="66"/>
      <c r="AE47" s="66"/>
      <c r="AF47" s="66"/>
      <c r="AG47" s="66"/>
      <c r="AH47" s="66"/>
      <c r="AI47" s="66"/>
      <c r="AJ47" s="66"/>
      <c r="AK47" s="66"/>
    </row>
    <row r="48" spans="2:37" x14ac:dyDescent="0.25">
      <c r="B48" s="112" t="s">
        <v>113</v>
      </c>
      <c r="C48" s="97" t="s">
        <v>15</v>
      </c>
      <c r="D48" s="274" t="str">
        <f>IFERROR(('Data Input'!E19/'Data Input'!E90),"-")</f>
        <v>-</v>
      </c>
      <c r="E48" s="274">
        <f>IFERROR(('Data Input'!F19/'Data Input'!F90),"-")</f>
        <v>783.9897260273973</v>
      </c>
      <c r="F48" s="274">
        <f>IFERROR(('Data Input'!G19/'Data Input'!G90),"-")</f>
        <v>864.67165419783873</v>
      </c>
      <c r="G48" s="275" t="str">
        <f>IFERROR(('Data Input'!H19/'Data Input'!H90),"-")</f>
        <v>-</v>
      </c>
      <c r="I48" s="66"/>
      <c r="J48" s="66"/>
      <c r="K48" s="66"/>
      <c r="L48" s="66"/>
      <c r="M48" s="66"/>
      <c r="N48" s="66"/>
      <c r="O48" s="66"/>
      <c r="P48" s="66"/>
      <c r="Q48" s="66"/>
      <c r="R48" s="66"/>
      <c r="S48" s="66"/>
      <c r="T48" s="66"/>
      <c r="U48" s="66"/>
      <c r="V48" s="66"/>
      <c r="W48" s="66"/>
      <c r="X48" s="66"/>
      <c r="Y48" s="66"/>
      <c r="Z48" s="66"/>
      <c r="AA48" s="66"/>
      <c r="AB48" s="66"/>
      <c r="AC48" s="66"/>
      <c r="AD48" s="66"/>
      <c r="AE48" s="66"/>
      <c r="AF48" s="66"/>
      <c r="AG48" s="66"/>
      <c r="AH48" s="66"/>
      <c r="AI48" s="66"/>
      <c r="AJ48" s="66"/>
      <c r="AK48" s="66"/>
    </row>
    <row r="49" spans="2:37" ht="15.75" thickBot="1" x14ac:dyDescent="0.3">
      <c r="B49" s="128" t="s">
        <v>114</v>
      </c>
      <c r="C49" s="100" t="s">
        <v>15</v>
      </c>
      <c r="D49" s="276" t="str">
        <f>IFERROR(('Data Input'!E44/'Data Input'!E90),"-")</f>
        <v>-</v>
      </c>
      <c r="E49" s="276">
        <f>IFERROR(('Data Input'!F44/'Data Input'!F90),"-")</f>
        <v>1053.1703767123288</v>
      </c>
      <c r="F49" s="276">
        <f>IFERROR(('Data Input'!G44/'Data Input'!G90),"-")</f>
        <v>1085.3956774729843</v>
      </c>
      <c r="G49" s="277">
        <f>IFERROR(('Data Input'!H44/'Data Input'!H90),"-")</f>
        <v>1228.7764326069412</v>
      </c>
      <c r="I49" s="66"/>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row>
    <row r="50" spans="2:37" x14ac:dyDescent="0.25">
      <c r="I50" s="66"/>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row>
  </sheetData>
  <sheetProtection algorithmName="SHA-512" hashValue="zYccluEUmSbX0HS4s8GyoQTXlTOqWSG47W/NSA+ZyFosu6KeOD4Tn8GUwVY8/A0xm79QhfGtf40DUEPL+kasDA==" saltValue="J3u8S3rSMauEmVsnXN/kVw==" spinCount="100000" sheet="1" objects="1" scenarios="1"/>
  <mergeCells count="2">
    <mergeCell ref="C6:G6"/>
    <mergeCell ref="C7:G7"/>
  </mergeCells>
  <conditionalFormatting sqref="D12:G20 D22:G28">
    <cfRule type="colorScale" priority="86">
      <colorScale>
        <cfvo type="min"/>
        <cfvo type="percentile" val="50"/>
        <cfvo type="max"/>
        <color rgb="FFF8696B"/>
        <color rgb="FFFFEB84"/>
        <color rgb="FF63BE7B"/>
      </colorScale>
    </cfRule>
  </conditionalFormatting>
  <conditionalFormatting sqref="D12:G20">
    <cfRule type="colorScale" priority="47">
      <colorScale>
        <cfvo type="min"/>
        <cfvo type="percentile" val="50"/>
        <cfvo type="max"/>
        <color rgb="FFF8696B"/>
        <color rgb="FFFFEB84"/>
        <color rgb="FF63BE7B"/>
      </colorScale>
    </cfRule>
  </conditionalFormatting>
  <conditionalFormatting sqref="D22:G27">
    <cfRule type="colorScale" priority="46">
      <colorScale>
        <cfvo type="min"/>
        <cfvo type="percentile" val="50"/>
        <cfvo type="max"/>
        <color rgb="FFF8696B"/>
        <color rgb="FFFFEB84"/>
        <color rgb="FF63BE7B"/>
      </colorScale>
    </cfRule>
  </conditionalFormatting>
  <conditionalFormatting sqref="D29:G33">
    <cfRule type="colorScale" priority="45">
      <colorScale>
        <cfvo type="min"/>
        <cfvo type="percentile" val="50"/>
        <cfvo type="max"/>
        <color rgb="FFF8696B"/>
        <color rgb="FFFFEB84"/>
        <color rgb="FF63BE7B"/>
      </colorScale>
    </cfRule>
  </conditionalFormatting>
  <conditionalFormatting sqref="D30:G33">
    <cfRule type="colorScale" priority="51">
      <colorScale>
        <cfvo type="min"/>
        <cfvo type="percentile" val="50"/>
        <cfvo type="max"/>
        <color rgb="FFF8696B"/>
        <color rgb="FFFFEB84"/>
        <color rgb="FF63BE7B"/>
      </colorScale>
    </cfRule>
  </conditionalFormatting>
  <conditionalFormatting sqref="D35:G35">
    <cfRule type="colorScale" priority="17">
      <colorScale>
        <cfvo type="min"/>
        <cfvo type="percentile" val="50"/>
        <cfvo type="max"/>
        <color rgb="FFF8696B"/>
        <color rgb="FFFFEB84"/>
        <color rgb="FF63BE7B"/>
      </colorScale>
    </cfRule>
  </conditionalFormatting>
  <conditionalFormatting sqref="D43:G49">
    <cfRule type="colorScale" priority="41">
      <colorScale>
        <cfvo type="min"/>
        <cfvo type="percentile" val="50"/>
        <cfvo type="max"/>
        <color rgb="FFF8696B"/>
        <color rgb="FFFFEB84"/>
        <color rgb="FF63BE7B"/>
      </colorScale>
    </cfRule>
  </conditionalFormatting>
  <conditionalFormatting sqref="D45:G49">
    <cfRule type="colorScale" priority="56">
      <colorScale>
        <cfvo type="min"/>
        <cfvo type="percentile" val="50"/>
        <cfvo type="max"/>
        <color rgb="FFF8696B"/>
        <color rgb="FFFFEB84"/>
        <color rgb="FF63BE7B"/>
      </colorScale>
    </cfRule>
  </conditionalFormatting>
  <conditionalFormatting sqref="D46:G49">
    <cfRule type="colorScale" priority="57">
      <colorScale>
        <cfvo type="min"/>
        <cfvo type="percentile" val="50"/>
        <cfvo type="max"/>
        <color rgb="FFF8696B"/>
        <color rgb="FFFFEB84"/>
        <color rgb="FF63BE7B"/>
      </colorScale>
    </cfRule>
  </conditionalFormatting>
  <conditionalFormatting sqref="D47:G49">
    <cfRule type="colorScale" priority="49">
      <colorScale>
        <cfvo type="min"/>
        <cfvo type="percentile" val="50"/>
        <cfvo type="max"/>
        <color rgb="FFF8696B"/>
        <color rgb="FFFFEB84"/>
        <color rgb="FF63BE7B"/>
      </colorScale>
    </cfRule>
    <cfRule type="colorScale" priority="50">
      <colorScale>
        <cfvo type="min"/>
        <cfvo type="percentile" val="50"/>
        <cfvo type="max"/>
        <color rgb="FFF8696B"/>
        <color rgb="FFFFEB84"/>
        <color rgb="FF63BE7B"/>
      </colorScale>
    </cfRule>
  </conditionalFormatting>
  <conditionalFormatting sqref="D33:G33">
    <cfRule type="colorScale" priority="18">
      <colorScale>
        <cfvo type="min"/>
        <cfvo type="percentile" val="50"/>
        <cfvo type="max"/>
        <color rgb="FFF8696B"/>
        <color rgb="FFFFEB84"/>
        <color rgb="FF63BE7B"/>
      </colorScale>
    </cfRule>
  </conditionalFormatting>
  <conditionalFormatting sqref="D12:G12">
    <cfRule type="colorScale" priority="39">
      <colorScale>
        <cfvo type="min"/>
        <cfvo type="percentile" val="50"/>
        <cfvo type="max"/>
        <color rgb="FFF8696B"/>
        <color rgb="FFFFEB84"/>
        <color rgb="FF63BE7B"/>
      </colorScale>
    </cfRule>
  </conditionalFormatting>
  <conditionalFormatting sqref="D13:G13">
    <cfRule type="colorScale" priority="38">
      <colorScale>
        <cfvo type="min"/>
        <cfvo type="percentile" val="50"/>
        <cfvo type="max"/>
        <color rgb="FFF8696B"/>
        <color rgb="FFFFEB84"/>
        <color rgb="FF63BE7B"/>
      </colorScale>
    </cfRule>
  </conditionalFormatting>
  <conditionalFormatting sqref="D14:G14">
    <cfRule type="colorScale" priority="37">
      <colorScale>
        <cfvo type="min"/>
        <cfvo type="percentile" val="50"/>
        <cfvo type="max"/>
        <color rgb="FFF8696B"/>
        <color rgb="FFFFEB84"/>
        <color rgb="FF63BE7B"/>
      </colorScale>
    </cfRule>
  </conditionalFormatting>
  <conditionalFormatting sqref="D15:G15">
    <cfRule type="colorScale" priority="36">
      <colorScale>
        <cfvo type="min"/>
        <cfvo type="percentile" val="50"/>
        <cfvo type="max"/>
        <color rgb="FFF8696B"/>
        <color rgb="FFFFEB84"/>
        <color rgb="FF63BE7B"/>
      </colorScale>
    </cfRule>
  </conditionalFormatting>
  <conditionalFormatting sqref="D16:G16">
    <cfRule type="colorScale" priority="35">
      <colorScale>
        <cfvo type="min"/>
        <cfvo type="percentile" val="50"/>
        <cfvo type="max"/>
        <color rgb="FFF8696B"/>
        <color rgb="FFFFEB84"/>
        <color rgb="FF63BE7B"/>
      </colorScale>
    </cfRule>
  </conditionalFormatting>
  <conditionalFormatting sqref="D17:G17">
    <cfRule type="colorScale" priority="34">
      <colorScale>
        <cfvo type="min"/>
        <cfvo type="percentile" val="50"/>
        <cfvo type="max"/>
        <color rgb="FFF8696B"/>
        <color rgb="FFFFEB84"/>
        <color rgb="FF63BE7B"/>
      </colorScale>
    </cfRule>
  </conditionalFormatting>
  <conditionalFormatting sqref="D18:G18">
    <cfRule type="colorScale" priority="33">
      <colorScale>
        <cfvo type="min"/>
        <cfvo type="percentile" val="50"/>
        <cfvo type="max"/>
        <color rgb="FFF8696B"/>
        <color rgb="FFFFEB84"/>
        <color rgb="FF63BE7B"/>
      </colorScale>
    </cfRule>
  </conditionalFormatting>
  <conditionalFormatting sqref="D19:G19">
    <cfRule type="colorScale" priority="32">
      <colorScale>
        <cfvo type="min"/>
        <cfvo type="percentile" val="50"/>
        <cfvo type="max"/>
        <color rgb="FFF8696B"/>
        <color rgb="FFFFEB84"/>
        <color rgb="FF63BE7B"/>
      </colorScale>
    </cfRule>
  </conditionalFormatting>
  <conditionalFormatting sqref="D20:G20">
    <cfRule type="colorScale" priority="31">
      <colorScale>
        <cfvo type="min"/>
        <cfvo type="percentile" val="50"/>
        <cfvo type="max"/>
        <color rgb="FFF8696B"/>
        <color rgb="FFFFEB84"/>
        <color rgb="FF63BE7B"/>
      </colorScale>
    </cfRule>
  </conditionalFormatting>
  <conditionalFormatting sqref="D22:G22">
    <cfRule type="colorScale" priority="30">
      <colorScale>
        <cfvo type="min"/>
        <cfvo type="percentile" val="50"/>
        <cfvo type="max"/>
        <color rgb="FFF8696B"/>
        <color rgb="FFFFEB84"/>
        <color rgb="FF63BE7B"/>
      </colorScale>
    </cfRule>
  </conditionalFormatting>
  <conditionalFormatting sqref="D23:G23">
    <cfRule type="colorScale" priority="29">
      <colorScale>
        <cfvo type="min"/>
        <cfvo type="percentile" val="50"/>
        <cfvo type="max"/>
        <color rgb="FFF8696B"/>
        <color rgb="FFFFEB84"/>
        <color rgb="FF63BE7B"/>
      </colorScale>
    </cfRule>
  </conditionalFormatting>
  <conditionalFormatting sqref="D24:G24">
    <cfRule type="colorScale" priority="28">
      <colorScale>
        <cfvo type="min"/>
        <cfvo type="percentile" val="50"/>
        <cfvo type="max"/>
        <color rgb="FFF8696B"/>
        <color rgb="FFFFEB84"/>
        <color rgb="FF63BE7B"/>
      </colorScale>
    </cfRule>
  </conditionalFormatting>
  <conditionalFormatting sqref="D25:G25">
    <cfRule type="colorScale" priority="27">
      <colorScale>
        <cfvo type="min"/>
        <cfvo type="percentile" val="50"/>
        <cfvo type="max"/>
        <color rgb="FFF8696B"/>
        <color rgb="FFFFEB84"/>
        <color rgb="FF63BE7B"/>
      </colorScale>
    </cfRule>
  </conditionalFormatting>
  <conditionalFormatting sqref="D26:G26">
    <cfRule type="colorScale" priority="24">
      <colorScale>
        <cfvo type="min"/>
        <cfvo type="percentile" val="50"/>
        <cfvo type="max"/>
        <color rgb="FFF8696B"/>
        <color rgb="FFFFEB84"/>
        <color rgb="FF63BE7B"/>
      </colorScale>
    </cfRule>
  </conditionalFormatting>
  <conditionalFormatting sqref="D27:G27">
    <cfRule type="colorScale" priority="23">
      <colorScale>
        <cfvo type="min"/>
        <cfvo type="percentile" val="50"/>
        <cfvo type="max"/>
        <color rgb="FFF8696B"/>
        <color rgb="FFFFEB84"/>
        <color rgb="FF63BE7B"/>
      </colorScale>
    </cfRule>
  </conditionalFormatting>
  <conditionalFormatting sqref="D29:G29">
    <cfRule type="colorScale" priority="22">
      <colorScale>
        <cfvo type="min"/>
        <cfvo type="percentile" val="50"/>
        <cfvo type="max"/>
        <color rgb="FFF8696B"/>
        <color rgb="FFFFEB84"/>
        <color rgb="FF63BE7B"/>
      </colorScale>
    </cfRule>
  </conditionalFormatting>
  <conditionalFormatting sqref="D30:G30">
    <cfRule type="colorScale" priority="21">
      <colorScale>
        <cfvo type="min"/>
        <cfvo type="percentile" val="50"/>
        <cfvo type="max"/>
        <color rgb="FFF8696B"/>
        <color rgb="FFFFEB84"/>
        <color rgb="FF63BE7B"/>
      </colorScale>
    </cfRule>
  </conditionalFormatting>
  <conditionalFormatting sqref="D31:G31">
    <cfRule type="colorScale" priority="20">
      <colorScale>
        <cfvo type="min"/>
        <cfvo type="percentile" val="50"/>
        <cfvo type="max"/>
        <color rgb="FFF8696B"/>
        <color rgb="FFFFEB84"/>
        <color rgb="FF63BE7B"/>
      </colorScale>
    </cfRule>
  </conditionalFormatting>
  <conditionalFormatting sqref="D32:G32">
    <cfRule type="colorScale" priority="19">
      <colorScale>
        <cfvo type="min"/>
        <cfvo type="percentile" val="50"/>
        <cfvo type="max"/>
        <color rgb="FFF8696B"/>
        <color rgb="FFFFEB84"/>
        <color rgb="FF63BE7B"/>
      </colorScale>
    </cfRule>
  </conditionalFormatting>
  <conditionalFormatting sqref="D37:G37">
    <cfRule type="colorScale" priority="16">
      <colorScale>
        <cfvo type="min"/>
        <cfvo type="percentile" val="50"/>
        <cfvo type="max"/>
        <color rgb="FFF8696B"/>
        <color rgb="FFFFEB84"/>
        <color rgb="FF63BE7B"/>
      </colorScale>
    </cfRule>
  </conditionalFormatting>
  <conditionalFormatting sqref="D38:G38">
    <cfRule type="colorScale" priority="15">
      <colorScale>
        <cfvo type="min"/>
        <cfvo type="percentile" val="50"/>
        <cfvo type="max"/>
        <color rgb="FFF8696B"/>
        <color rgb="FFFFEB84"/>
        <color rgb="FF63BE7B"/>
      </colorScale>
    </cfRule>
  </conditionalFormatting>
  <conditionalFormatting sqref="D39:G39">
    <cfRule type="colorScale" priority="14">
      <colorScale>
        <cfvo type="min"/>
        <cfvo type="percentile" val="50"/>
        <cfvo type="max"/>
        <color rgb="FFF8696B"/>
        <color rgb="FFFFEB84"/>
        <color rgb="FF63BE7B"/>
      </colorScale>
    </cfRule>
  </conditionalFormatting>
  <conditionalFormatting sqref="D43:G43">
    <cfRule type="colorScale" priority="8">
      <colorScale>
        <cfvo type="min"/>
        <cfvo type="percentile" val="50"/>
        <cfvo type="max"/>
        <color rgb="FFF8696B"/>
        <color rgb="FFFFEB84"/>
        <color rgb="FF63BE7B"/>
      </colorScale>
    </cfRule>
  </conditionalFormatting>
  <conditionalFormatting sqref="D44:G44">
    <cfRule type="colorScale" priority="7">
      <colorScale>
        <cfvo type="min"/>
        <cfvo type="percentile" val="50"/>
        <cfvo type="max"/>
        <color rgb="FFF8696B"/>
        <color rgb="FFFFEB84"/>
        <color rgb="FF63BE7B"/>
      </colorScale>
    </cfRule>
  </conditionalFormatting>
  <conditionalFormatting sqref="D45:G45">
    <cfRule type="colorScale" priority="6">
      <colorScale>
        <cfvo type="min"/>
        <cfvo type="percentile" val="50"/>
        <cfvo type="max"/>
        <color rgb="FFF8696B"/>
        <color rgb="FFFFEB84"/>
        <color rgb="FF63BE7B"/>
      </colorScale>
    </cfRule>
  </conditionalFormatting>
  <conditionalFormatting sqref="D46:G46">
    <cfRule type="colorScale" priority="5">
      <colorScale>
        <cfvo type="min"/>
        <cfvo type="percentile" val="50"/>
        <cfvo type="max"/>
        <color rgb="FFF8696B"/>
        <color rgb="FFFFEB84"/>
        <color rgb="FF63BE7B"/>
      </colorScale>
    </cfRule>
  </conditionalFormatting>
  <conditionalFormatting sqref="D47:G47">
    <cfRule type="colorScale" priority="3">
      <colorScale>
        <cfvo type="min"/>
        <cfvo type="percentile" val="50"/>
        <cfvo type="max"/>
        <color rgb="FFF8696B"/>
        <color rgb="FFFFEB84"/>
        <color rgb="FF63BE7B"/>
      </colorScale>
    </cfRule>
  </conditionalFormatting>
  <conditionalFormatting sqref="D48:G48">
    <cfRule type="colorScale" priority="2">
      <colorScale>
        <cfvo type="min"/>
        <cfvo type="percentile" val="50"/>
        <cfvo type="max"/>
        <color rgb="FFF8696B"/>
        <color rgb="FFFFEB84"/>
        <color rgb="FF63BE7B"/>
      </colorScale>
    </cfRule>
  </conditionalFormatting>
  <conditionalFormatting sqref="D49:G49">
    <cfRule type="colorScale" priority="1">
      <colorScale>
        <cfvo type="min"/>
        <cfvo type="percentile" val="50"/>
        <cfvo type="max"/>
        <color rgb="FFF8696B"/>
        <color rgb="FFFFEB84"/>
        <color rgb="FF63BE7B"/>
      </colorScale>
    </cfRule>
  </conditionalFormatting>
  <conditionalFormatting sqref="D37:G39">
    <cfRule type="colorScale" priority="87">
      <colorScale>
        <cfvo type="min"/>
        <cfvo type="percentile" val="50"/>
        <cfvo type="max"/>
        <color rgb="FFF8696B"/>
        <color rgb="FFFFEB84"/>
        <color rgb="FF63BE7B"/>
      </colorScale>
    </cfRule>
  </conditionalFormatting>
  <conditionalFormatting sqref="D41:G41">
    <cfRule type="colorScale" priority="88">
      <colorScale>
        <cfvo type="min"/>
        <cfvo type="percentile" val="50"/>
        <cfvo type="max"/>
        <color rgb="FFF8696B"/>
        <color rgb="FFFFEB84"/>
        <color rgb="FF63BE7B"/>
      </colorScale>
    </cfRule>
  </conditionalFormatting>
  <hyperlinks>
    <hyperlink ref="B8" r:id="rId1" location="page=7" display="To know about the indicator details click here" xr:uid="{4F48487C-D050-495E-A773-CCCC7C941FC0}"/>
  </hyperlinks>
  <pageMargins left="0.25" right="0.25" top="0.75" bottom="0.75" header="0.3" footer="0.3"/>
  <pageSetup paperSize="9" orientation="portrait" r:id="rId2"/>
  <headerFooter>
    <oddHeader>&amp;RCreditworthiness Assessment - An Approach for Indian Cities</oddHeader>
    <oddFooter>&amp;L&amp;G&amp;R&amp;"-,Bold"Page &amp;P of &amp;N_x000D_&amp;1#&amp;"Aptos"&amp;10&amp;K000000 Official Use Only</oddFooter>
  </headerFooter>
  <rowBreaks count="1" manualBreakCount="1">
    <brk id="41" max="7" man="1"/>
  </rowBreaks>
  <ignoredErrors>
    <ignoredError sqref="D19" formula="1"/>
  </ignoredErrors>
  <drawing r:id="rId3"/>
  <legacyDrawingHF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1F5C0-D340-4422-A2AA-15E9E5D49882}">
  <sheetPr codeName="Sheet5">
    <tabColor rgb="FF38465E"/>
  </sheetPr>
  <dimension ref="A1:Y39"/>
  <sheetViews>
    <sheetView showGridLines="0" zoomScale="80" zoomScaleNormal="80" workbookViewId="0"/>
  </sheetViews>
  <sheetFormatPr defaultColWidth="9.140625" defaultRowHeight="15" x14ac:dyDescent="0.25"/>
  <cols>
    <col min="1" max="1" width="5.7109375" style="9" customWidth="1"/>
    <col min="2" max="2" width="39.42578125" style="15" customWidth="1"/>
    <col min="3" max="3" width="11.5703125" style="11" customWidth="1"/>
    <col min="4" max="4" width="10" style="9" customWidth="1"/>
    <col min="5" max="5" width="8.5703125" style="9" customWidth="1"/>
    <col min="6" max="6" width="10.28515625" style="9" customWidth="1"/>
    <col min="7" max="7" width="9.85546875" style="9" customWidth="1"/>
    <col min="8" max="8" width="3.140625" style="9" customWidth="1"/>
    <col min="9" max="9" width="7.7109375" style="9" customWidth="1"/>
    <col min="10" max="16384" width="9.140625" style="9"/>
  </cols>
  <sheetData>
    <row r="1" spans="1:25" ht="94.5" customHeight="1" x14ac:dyDescent="0.25">
      <c r="B1" s="314"/>
      <c r="C1" s="314"/>
      <c r="D1" s="314"/>
      <c r="E1" s="314"/>
      <c r="F1" s="314"/>
      <c r="G1" s="314"/>
      <c r="H1" s="14"/>
      <c r="I1" s="66"/>
      <c r="J1" s="66"/>
      <c r="K1" s="66"/>
      <c r="L1" s="66"/>
      <c r="M1" s="66"/>
      <c r="N1" s="66"/>
      <c r="O1" s="66"/>
      <c r="P1" s="66"/>
      <c r="Q1" s="66"/>
      <c r="R1" s="66"/>
      <c r="S1" s="66"/>
      <c r="T1" s="66"/>
      <c r="U1" s="66"/>
      <c r="V1" s="66"/>
      <c r="W1" s="66"/>
      <c r="X1" s="66"/>
      <c r="Y1" s="66"/>
    </row>
    <row r="2" spans="1:25" ht="164.25" customHeight="1" x14ac:dyDescent="0.25">
      <c r="A2" s="315"/>
      <c r="B2" s="315"/>
      <c r="C2" s="315"/>
      <c r="D2" s="315"/>
      <c r="E2" s="315"/>
      <c r="F2" s="315"/>
      <c r="G2" s="315"/>
      <c r="I2" s="66"/>
      <c r="J2" s="66"/>
      <c r="K2" s="66"/>
      <c r="L2" s="66"/>
      <c r="M2" s="66"/>
      <c r="N2" s="66"/>
      <c r="O2" s="66"/>
      <c r="P2" s="66"/>
      <c r="Q2" s="66"/>
      <c r="R2" s="66"/>
      <c r="S2" s="66"/>
      <c r="T2" s="66"/>
      <c r="U2" s="66"/>
      <c r="V2" s="66"/>
      <c r="W2" s="66"/>
      <c r="X2" s="66"/>
      <c r="Y2" s="66"/>
    </row>
    <row r="3" spans="1:25" ht="33.75" customHeight="1" x14ac:dyDescent="0.25">
      <c r="A3" s="61"/>
      <c r="B3" s="32" t="s">
        <v>3</v>
      </c>
      <c r="C3" s="313" t="str">
        <f>IF('Data Input'!D7="","",'Data Input'!D7)</f>
        <v>Tamil Nadu</v>
      </c>
      <c r="D3" s="313"/>
      <c r="E3" s="313"/>
      <c r="F3" s="313"/>
      <c r="G3" s="313"/>
      <c r="I3" s="66"/>
      <c r="J3" s="66"/>
      <c r="K3" s="66"/>
      <c r="L3" s="66"/>
      <c r="M3" s="66"/>
      <c r="N3" s="66"/>
      <c r="O3" s="66"/>
      <c r="P3" s="66"/>
      <c r="Q3" s="66"/>
      <c r="R3" s="66"/>
      <c r="S3" s="66"/>
      <c r="T3" s="66"/>
      <c r="U3" s="66"/>
      <c r="V3" s="66"/>
      <c r="W3" s="66"/>
      <c r="X3" s="66"/>
      <c r="Y3" s="66"/>
    </row>
    <row r="4" spans="1:25" ht="33.75" customHeight="1" x14ac:dyDescent="0.25">
      <c r="A4" s="61"/>
      <c r="B4" s="32" t="s">
        <v>2</v>
      </c>
      <c r="C4" s="313" t="str">
        <f>IF('Data Input'!D8="","",'Data Input'!D8)</f>
        <v>Tiruchirappalli City Municipal Corporation</v>
      </c>
      <c r="D4" s="313"/>
      <c r="E4" s="313"/>
      <c r="F4" s="313"/>
      <c r="G4" s="313"/>
      <c r="I4" s="66"/>
      <c r="J4" s="66"/>
      <c r="K4" s="66"/>
      <c r="L4" s="66"/>
      <c r="M4" s="66"/>
      <c r="N4" s="66"/>
      <c r="O4" s="66"/>
      <c r="P4" s="66"/>
      <c r="Q4" s="66"/>
      <c r="R4" s="66"/>
      <c r="S4" s="66"/>
      <c r="T4" s="66"/>
      <c r="U4" s="66"/>
      <c r="V4" s="66"/>
      <c r="W4" s="66"/>
      <c r="X4" s="66"/>
      <c r="Y4" s="66"/>
    </row>
    <row r="5" spans="1:25" ht="15.75" customHeight="1" thickBot="1" x14ac:dyDescent="0.3">
      <c r="I5" s="66"/>
      <c r="J5" s="66"/>
      <c r="K5" s="66"/>
      <c r="L5" s="66"/>
      <c r="M5" s="66"/>
      <c r="N5" s="66"/>
      <c r="O5" s="66"/>
      <c r="P5" s="66"/>
      <c r="Q5" s="66"/>
      <c r="R5" s="66"/>
      <c r="S5" s="66"/>
      <c r="T5" s="66"/>
      <c r="U5" s="66"/>
      <c r="V5" s="66"/>
      <c r="W5" s="66"/>
      <c r="X5" s="66"/>
      <c r="Y5" s="66"/>
    </row>
    <row r="6" spans="1:25" s="13" customFormat="1" x14ac:dyDescent="0.25">
      <c r="A6" s="31"/>
      <c r="B6" s="129" t="s">
        <v>4</v>
      </c>
      <c r="C6" s="130" t="s">
        <v>5</v>
      </c>
      <c r="D6" s="130">
        <f>IF('Data Input'!E10="","",'Data Input'!E10)</f>
        <v>2022</v>
      </c>
      <c r="E6" s="130">
        <f>IF('Data Input'!F10="","",'Data Input'!F10)</f>
        <v>2023</v>
      </c>
      <c r="F6" s="130">
        <f>IF('Data Input'!G10="","",'Data Input'!G10)</f>
        <v>2024</v>
      </c>
      <c r="G6" s="131">
        <f>IF('Data Input'!H10="","",'Data Input'!H10)</f>
        <v>2025</v>
      </c>
      <c r="H6" s="12"/>
      <c r="I6" s="69"/>
      <c r="J6" s="66"/>
      <c r="K6" s="66"/>
      <c r="L6" s="66"/>
      <c r="M6" s="66"/>
      <c r="N6" s="66"/>
      <c r="O6" s="69"/>
      <c r="P6" s="69"/>
      <c r="Q6" s="69"/>
      <c r="R6" s="69"/>
      <c r="S6" s="69"/>
      <c r="T6" s="69"/>
      <c r="U6" s="69"/>
      <c r="V6" s="69"/>
      <c r="W6" s="69"/>
      <c r="X6" s="69"/>
      <c r="Y6" s="69"/>
    </row>
    <row r="7" spans="1:25" s="13" customFormat="1" x14ac:dyDescent="0.25">
      <c r="A7" s="31"/>
      <c r="B7" s="132" t="s">
        <v>88</v>
      </c>
      <c r="C7" s="133"/>
      <c r="D7" s="134"/>
      <c r="E7" s="134"/>
      <c r="F7" s="134"/>
      <c r="G7" s="135"/>
      <c r="I7" s="69"/>
      <c r="J7" s="66"/>
      <c r="K7" s="66"/>
      <c r="L7" s="66"/>
      <c r="M7" s="66"/>
      <c r="N7" s="66"/>
      <c r="O7" s="69"/>
      <c r="P7" s="69"/>
      <c r="Q7" s="69"/>
      <c r="R7" s="69"/>
      <c r="S7" s="69"/>
      <c r="T7" s="69"/>
      <c r="U7" s="69"/>
      <c r="V7" s="69"/>
      <c r="W7" s="69"/>
      <c r="X7" s="69"/>
      <c r="Y7" s="69"/>
    </row>
    <row r="8" spans="1:25" s="13" customFormat="1" ht="27" x14ac:dyDescent="0.25">
      <c r="A8" s="31"/>
      <c r="B8" s="136" t="s">
        <v>219</v>
      </c>
      <c r="C8" s="137" t="s">
        <v>30</v>
      </c>
      <c r="D8" s="138">
        <f>IF('Financial Ratios'!D12="-",0,IF('Financial Ratios'!D12&gt;30%,4,IF(AND('Financial Ratios'!D12&lt;=30%,'Financial Ratios'!D12&gt;20%),3,IF(AND('Financial Ratios'!D12&lt;=20%,'Financial Ratios'!D12&gt;10%),2,IF(AND('Financial Ratios'!D12&lt;=10%,'Financial Ratios'!D12&gt;0%),1,0)))))</f>
        <v>0</v>
      </c>
      <c r="E8" s="138">
        <f>IF('Financial Ratios'!E12="-",0,IF('Financial Ratios'!E12&gt;30%,4,IF(AND('Financial Ratios'!E12&lt;=30%,'Financial Ratios'!E12&gt;20%),3,IF(AND('Financial Ratios'!E12&lt;=20%,'Financial Ratios'!E12&gt;10%),2,IF(AND('Financial Ratios'!E12&lt;=10%,'Financial Ratios'!E12&gt;0%),1,0)))))</f>
        <v>4</v>
      </c>
      <c r="F8" s="138">
        <f>IF('Financial Ratios'!F12="-",0,IF('Financial Ratios'!F12&gt;30%,4,IF(AND('Financial Ratios'!F12&lt;=30%,'Financial Ratios'!F12&gt;20%),3,IF(AND('Financial Ratios'!F12&lt;=20%,'Financial Ratios'!F12&gt;10%),2,IF(AND('Financial Ratios'!F12&lt;=10%,'Financial Ratios'!F12&gt;0%),1,0)))))</f>
        <v>3</v>
      </c>
      <c r="G8" s="139">
        <f>IF('Financial Ratios'!G12="-",0,IF('Financial Ratios'!G12&gt;30%,4,IF(AND('Financial Ratios'!G12&lt;=30%,'Financial Ratios'!G12&gt;20%),3,IF(AND('Financial Ratios'!G12&lt;=20%,'Financial Ratios'!G12&gt;10%),2,IF(AND('Financial Ratios'!G12&lt;=10%,'Financial Ratios'!G12&gt;0%),1,0)))))</f>
        <v>4</v>
      </c>
      <c r="I8" s="69"/>
      <c r="J8" s="66"/>
      <c r="K8" s="66"/>
      <c r="L8" s="66"/>
      <c r="M8" s="66"/>
      <c r="N8" s="66"/>
      <c r="O8" s="69"/>
      <c r="P8" s="69"/>
      <c r="Q8" s="69"/>
      <c r="R8" s="69"/>
      <c r="S8" s="69"/>
      <c r="T8" s="69"/>
      <c r="U8" s="69"/>
      <c r="V8" s="69"/>
      <c r="W8" s="69"/>
      <c r="X8" s="69"/>
      <c r="Y8" s="69"/>
    </row>
    <row r="9" spans="1:25" s="13" customFormat="1" ht="27" x14ac:dyDescent="0.25">
      <c r="A9" s="31"/>
      <c r="B9" s="136" t="s">
        <v>220</v>
      </c>
      <c r="C9" s="137" t="s">
        <v>30</v>
      </c>
      <c r="D9" s="138">
        <f>IF('Financial Ratios'!D13="-",0,IF(AND('Financial Ratios'!D13&gt;30%),4,IF(AND('Financial Ratios'!D13&lt;=30%,'Financial Ratios'!D13&gt;20%),3,IF(AND('Financial Ratios'!D13&lt;=20%,'Financial Ratios'!D13&gt;10%),2,IF(AND('Financial Ratios'!D13&lt;=10%,'Financial Ratios'!D13&gt;0%),1,0)))))</f>
        <v>0</v>
      </c>
      <c r="E9" s="138">
        <f>IF('Financial Ratios'!E13="-",0,IF(AND('Financial Ratios'!E13&gt;30%),4,IF(AND('Financial Ratios'!E13&lt;=30%,'Financial Ratios'!E13&gt;20%),3,IF(AND('Financial Ratios'!E13&lt;=20%,'Financial Ratios'!E13&gt;10%),2,IF(AND('Financial Ratios'!E13&lt;=10%,'Financial Ratios'!E13&gt;0%),1,0)))))</f>
        <v>4</v>
      </c>
      <c r="F9" s="138">
        <f>IF('Financial Ratios'!F13="-",0,IF(AND('Financial Ratios'!F13&gt;30%),4,IF(AND('Financial Ratios'!F13&lt;=30%,'Financial Ratios'!F13&gt;20%),3,IF(AND('Financial Ratios'!F13&lt;=20%,'Financial Ratios'!F13&gt;10%),2,IF(AND('Financial Ratios'!F13&lt;=10%,'Financial Ratios'!F13&gt;0%),1,0)))))</f>
        <v>4</v>
      </c>
      <c r="G9" s="139">
        <f>IF('Financial Ratios'!G13="-",0,IF(AND('Financial Ratios'!G13&gt;30%),4,IF(AND('Financial Ratios'!G13&lt;=30%,'Financial Ratios'!G13&gt;20%),3,IF(AND('Financial Ratios'!G13&lt;=20%,'Financial Ratios'!G13&gt;10%),2,IF(AND('Financial Ratios'!G13&lt;=10%,'Financial Ratios'!G13&gt;0%),1,0)))))</f>
        <v>4</v>
      </c>
      <c r="I9" s="69"/>
      <c r="J9" s="66"/>
      <c r="K9" s="66"/>
      <c r="L9" s="66"/>
      <c r="M9" s="66"/>
      <c r="N9" s="66"/>
      <c r="O9" s="69"/>
      <c r="P9" s="69"/>
      <c r="Q9" s="69"/>
      <c r="R9" s="69"/>
      <c r="S9" s="69"/>
      <c r="T9" s="69"/>
      <c r="U9" s="69"/>
      <c r="V9" s="69"/>
      <c r="W9" s="69"/>
      <c r="X9" s="69"/>
      <c r="Y9" s="69"/>
    </row>
    <row r="10" spans="1:25" s="13" customFormat="1" ht="27" x14ac:dyDescent="0.25">
      <c r="A10" s="31"/>
      <c r="B10" s="140" t="s">
        <v>221</v>
      </c>
      <c r="C10" s="137" t="s">
        <v>30</v>
      </c>
      <c r="D10" s="138">
        <f>IF('Financial Ratios'!D14="-",0,IF(AND('Financial Ratios'!D14&gt;30%),4,IF(AND('Financial Ratios'!D14&lt;=30%,'Financial Ratios'!D14&gt;20%),3,IF(AND('Financial Ratios'!D14&lt;=20%,'Financial Ratios'!D14&gt;10%),2,IF(AND('Financial Ratios'!D14&lt;=10%,'Financial Ratios'!D14&gt;0%),1,0)))))</f>
        <v>0</v>
      </c>
      <c r="E10" s="138">
        <f>IF('Financial Ratios'!E14="-",0,IF(AND('Financial Ratios'!E14&gt;30%),4,IF(AND('Financial Ratios'!E14&lt;=30%,'Financial Ratios'!E14&gt;20%),3,IF(AND('Financial Ratios'!E14&lt;=20%,'Financial Ratios'!E14&gt;10%),2,IF(AND('Financial Ratios'!E14&lt;=10%,'Financial Ratios'!E14&gt;0%),1,0)))))</f>
        <v>1</v>
      </c>
      <c r="F10" s="138">
        <f>IF('Financial Ratios'!F14="-",0,IF(AND('Financial Ratios'!F14&gt;30%),4,IF(AND('Financial Ratios'!F14&lt;=30%,'Financial Ratios'!F14&gt;20%),3,IF(AND('Financial Ratios'!F14&lt;=20%,'Financial Ratios'!F14&gt;10%),2,IF(AND('Financial Ratios'!F14&lt;=10%,'Financial Ratios'!F14&gt;0%),1,0)))))</f>
        <v>1</v>
      </c>
      <c r="G10" s="139">
        <f>IF('Financial Ratios'!G14="-",0,IF(AND('Financial Ratios'!G14&gt;30%),4,IF(AND('Financial Ratios'!G14&lt;=30%,'Financial Ratios'!G14&gt;20%),3,IF(AND('Financial Ratios'!G14&lt;=20%,'Financial Ratios'!G14&gt;10%),2,IF(AND('Financial Ratios'!G14&lt;=10%,'Financial Ratios'!G14&gt;0%),1,0)))))</f>
        <v>1</v>
      </c>
      <c r="I10" s="69"/>
      <c r="J10" s="66"/>
      <c r="K10" s="66"/>
      <c r="L10" s="66"/>
      <c r="M10" s="66"/>
      <c r="N10" s="66"/>
      <c r="O10" s="69"/>
      <c r="P10" s="69"/>
      <c r="Q10" s="69"/>
      <c r="R10" s="69"/>
      <c r="S10" s="69"/>
      <c r="T10" s="69"/>
      <c r="U10" s="69"/>
      <c r="V10" s="69"/>
      <c r="W10" s="69"/>
      <c r="X10" s="69"/>
      <c r="Y10" s="69"/>
    </row>
    <row r="11" spans="1:25" s="13" customFormat="1" ht="27" x14ac:dyDescent="0.25">
      <c r="A11" s="31"/>
      <c r="B11" s="136" t="s">
        <v>222</v>
      </c>
      <c r="C11" s="137" t="s">
        <v>30</v>
      </c>
      <c r="D11" s="138">
        <f>IF('Financial Ratios'!D15="-",0,IF(AND('Financial Ratios'!D15&lt;=30%),4,IF(AND('Financial Ratios'!D15&lt;=40%,'Financial Ratios'!D15&gt;30%),3,IF(AND('Financial Ratios'!D15&lt;=50%,'Financial Ratios'!D15&gt;40%),2,IF(AND('Financial Ratios'!D15&lt;=90%,'Financial Ratios'!D15&gt;50%),1,0)))))</f>
        <v>0</v>
      </c>
      <c r="E11" s="138">
        <f>IF('Financial Ratios'!E15="-",0,IF(AND('Financial Ratios'!E15&lt;=30%),4,IF(AND('Financial Ratios'!E15&lt;=40%,'Financial Ratios'!E15&gt;30%),3,IF(AND('Financial Ratios'!E15&lt;=50%,'Financial Ratios'!E15&gt;40%),2,IF(AND('Financial Ratios'!E15&lt;=90%,'Financial Ratios'!E15&gt;50%),1,0)))))</f>
        <v>4</v>
      </c>
      <c r="F11" s="138">
        <f>IF('Financial Ratios'!F15="-",0,IF(AND('Financial Ratios'!F15&lt;=30%),4,IF(AND('Financial Ratios'!F15&lt;=40%,'Financial Ratios'!F15&gt;30%),3,IF(AND('Financial Ratios'!F15&lt;=50%,'Financial Ratios'!F15&gt;40%),2,IF(AND('Financial Ratios'!F15&lt;=90%,'Financial Ratios'!F15&gt;50%),1,0)))))</f>
        <v>4</v>
      </c>
      <c r="G11" s="139">
        <f>IF('Financial Ratios'!G15="-",0,IF(AND('Financial Ratios'!G15&lt;=30%),4,IF(AND('Financial Ratios'!G15&lt;=40%,'Financial Ratios'!G15&gt;30%),3,IF(AND('Financial Ratios'!G15&lt;=50%,'Financial Ratios'!G15&gt;40%),2,IF(AND('Financial Ratios'!G15&lt;=90%,'Financial Ratios'!G15&gt;50%),1,0)))))</f>
        <v>4</v>
      </c>
      <c r="I11" s="69"/>
      <c r="J11" s="66"/>
      <c r="K11" s="66"/>
      <c r="L11" s="66"/>
      <c r="M11" s="66"/>
      <c r="N11" s="66"/>
      <c r="O11" s="69"/>
      <c r="P11" s="69"/>
      <c r="Q11" s="69"/>
      <c r="R11" s="69"/>
      <c r="S11" s="69"/>
      <c r="T11" s="69"/>
      <c r="U11" s="69"/>
      <c r="V11" s="69"/>
      <c r="W11" s="69"/>
      <c r="X11" s="69"/>
      <c r="Y11" s="69"/>
    </row>
    <row r="12" spans="1:25" s="13" customFormat="1" ht="30.75" customHeight="1" x14ac:dyDescent="0.25">
      <c r="A12" s="31"/>
      <c r="B12" s="136" t="s">
        <v>223</v>
      </c>
      <c r="C12" s="137" t="s">
        <v>30</v>
      </c>
      <c r="D12" s="138">
        <f>IF('Financial Ratios'!D16="-",0,IF('Financial Ratios'!D16&gt;70%,4,IF(AND('Financial Ratios'!D16&lt;=70%,'Financial Ratios'!D16&gt;60%),3,IF(AND('Financial Ratios'!D16&lt;=60%,'Financial Ratios'!D16&gt;50%),2,IF(AND('Financial Ratios'!D16&lt;=50%,'Financial Ratios'!D16&gt;0%),1,0)))))</f>
        <v>0</v>
      </c>
      <c r="E12" s="138">
        <f>IF('Financial Ratios'!E16="-",0,IF('Financial Ratios'!E16&gt;70%,4,IF(AND('Financial Ratios'!E16&lt;=70%,'Financial Ratios'!E16&gt;60%),3,IF(AND('Financial Ratios'!E16&lt;=60%,'Financial Ratios'!E16&gt;50%),2,IF(AND('Financial Ratios'!E16&lt;=50%,'Financial Ratios'!E16&gt;0%),1,0)))))</f>
        <v>3</v>
      </c>
      <c r="F12" s="138">
        <f>IF('Financial Ratios'!F16="-",0,IF('Financial Ratios'!F16&gt;70%,4,IF(AND('Financial Ratios'!F16&lt;=70%,'Financial Ratios'!F16&gt;60%),3,IF(AND('Financial Ratios'!F16&lt;=60%,'Financial Ratios'!F16&gt;50%),2,IF(AND('Financial Ratios'!F16&lt;=50%,'Financial Ratios'!F16&gt;0%),1,0)))))</f>
        <v>3</v>
      </c>
      <c r="G12" s="139">
        <f>IF('Financial Ratios'!G16="-",0,IF('Financial Ratios'!G16&gt;70%,4,IF(AND('Financial Ratios'!G16&lt;=70%,'Financial Ratios'!G16&gt;60%),3,IF(AND('Financial Ratios'!G16&lt;=60%,'Financial Ratios'!G16&gt;50%),2,IF(AND('Financial Ratios'!G16&lt;=50%,'Financial Ratios'!G16&gt;0%),1,0)))))</f>
        <v>3</v>
      </c>
      <c r="I12" s="69"/>
      <c r="J12" s="66"/>
      <c r="K12" s="66"/>
      <c r="L12" s="66"/>
      <c r="M12" s="66"/>
      <c r="N12" s="66"/>
      <c r="O12" s="69"/>
      <c r="P12" s="69"/>
      <c r="Q12" s="69"/>
      <c r="R12" s="69"/>
      <c r="S12" s="69"/>
      <c r="T12" s="69"/>
      <c r="U12" s="69"/>
      <c r="V12" s="69"/>
      <c r="W12" s="69"/>
      <c r="X12" s="69"/>
      <c r="Y12" s="69"/>
    </row>
    <row r="13" spans="1:25" s="13" customFormat="1" ht="33" customHeight="1" x14ac:dyDescent="0.25">
      <c r="A13" s="31"/>
      <c r="B13" s="136" t="s">
        <v>93</v>
      </c>
      <c r="C13" s="137" t="s">
        <v>30</v>
      </c>
      <c r="D13" s="138">
        <f>IF('Financial Ratios'!D18="-",0,IF(AND('Financial Ratios'!D18&gt;25%),4,IF(AND('Financial Ratios'!D18&lt;=25%,'Financial Ratios'!D18&gt;15%),3,IF(AND('Financial Ratios'!D18&lt;=15%,'Financial Ratios'!D18&gt;5%),2,IF(AND('Financial Ratios'!D18&lt;=5%,'Financial Ratios'!D18&gt;0%),1,0)))))</f>
        <v>0</v>
      </c>
      <c r="E13" s="138">
        <f>IF('Financial Ratios'!E18="-",0,IF(AND('Financial Ratios'!E18&gt;25%),4,IF(AND('Financial Ratios'!E18&lt;=25%,'Financial Ratios'!E18&gt;15%),3,IF(AND('Financial Ratios'!E18&lt;=15%,'Financial Ratios'!E18&gt;5%),2,IF(AND('Financial Ratios'!E18&lt;=5%,'Financial Ratios'!E18&gt;0%),1,0)))))</f>
        <v>4</v>
      </c>
      <c r="F13" s="138">
        <f>IF('Financial Ratios'!F18="-",0,IF(AND('Financial Ratios'!F18&gt;25%),4,IF(AND('Financial Ratios'!F18&lt;=25%,'Financial Ratios'!F18&gt;15%),3,IF(AND('Financial Ratios'!F18&lt;=15%,'Financial Ratios'!F18&gt;5%),2,IF(AND('Financial Ratios'!F18&lt;=5%,'Financial Ratios'!F18&gt;0%),1,0)))))</f>
        <v>3</v>
      </c>
      <c r="G13" s="139">
        <f>IF('Financial Ratios'!G18="-",0,IF(AND('Financial Ratios'!G18&gt;25%),4,IF(AND('Financial Ratios'!G18&lt;=25%,'Financial Ratios'!G18&gt;15%),3,IF(AND('Financial Ratios'!G18&lt;=15%,'Financial Ratios'!G18&gt;5%),2,IF(AND('Financial Ratios'!G18&lt;=5%,'Financial Ratios'!G18&gt;0%),1,0)))))</f>
        <v>0</v>
      </c>
      <c r="I13" s="69"/>
      <c r="J13" s="66"/>
      <c r="K13" s="66"/>
      <c r="L13" s="66"/>
      <c r="M13" s="66"/>
      <c r="N13" s="66"/>
      <c r="O13" s="69"/>
      <c r="P13" s="69"/>
      <c r="Q13" s="69"/>
      <c r="R13" s="69"/>
      <c r="S13" s="69"/>
      <c r="T13" s="69"/>
      <c r="U13" s="69"/>
      <c r="V13" s="69"/>
      <c r="W13" s="69"/>
      <c r="X13" s="69"/>
      <c r="Y13" s="69"/>
    </row>
    <row r="14" spans="1:25" s="13" customFormat="1" ht="27" x14ac:dyDescent="0.25">
      <c r="A14" s="31"/>
      <c r="B14" s="136" t="s">
        <v>200</v>
      </c>
      <c r="C14" s="137" t="s">
        <v>30</v>
      </c>
      <c r="D14" s="138">
        <f>IF('Financial Ratios'!D20="-",0,IF(AND('Financial Ratios'!D20&gt;20%),4,IF(AND('Financial Ratios'!D20&lt;=20%,'Financial Ratios'!D20&gt;10%),3,IF(AND('Financial Ratios'!D20&lt;=10%,'Financial Ratios'!D20&gt;1%),2,IF(AND('Financial Ratios'!D20&lt;=1%,'Financial Ratios'!D12&gt;0%),1,0)))))</f>
        <v>0</v>
      </c>
      <c r="E14" s="138">
        <f>IF('Financial Ratios'!E20="-",0,IF(AND('Financial Ratios'!E20&gt;20%),4,IF(AND('Financial Ratios'!E20&lt;=20%,'Financial Ratios'!E20&gt;10%),3,IF(AND('Financial Ratios'!E20&lt;=10%,'Financial Ratios'!E20&gt;1%),2,IF(AND('Financial Ratios'!E20&lt;=1%,'Financial Ratios'!E12&gt;0%),1,0)))))</f>
        <v>4</v>
      </c>
      <c r="F14" s="138">
        <f>IF('Financial Ratios'!F20="-",0,IF(AND('Financial Ratios'!F20&gt;20%),4,IF(AND('Financial Ratios'!F20&lt;=20%,'Financial Ratios'!F20&gt;10%),3,IF(AND('Financial Ratios'!F20&lt;=10%,'Financial Ratios'!F20&gt;1%),2,IF(AND('Financial Ratios'!F20&lt;=1%,'Financial Ratios'!F12&gt;0%),1,0)))))</f>
        <v>4</v>
      </c>
      <c r="G14" s="139">
        <f>IF('Financial Ratios'!G20="-",0,IF(AND('Financial Ratios'!G20&gt;20%),4,IF(AND('Financial Ratios'!G20&lt;=20%,'Financial Ratios'!G20&gt;10%),3,IF(AND('Financial Ratios'!G20&lt;=10%,'Financial Ratios'!G20&gt;1%),2,IF(AND('Financial Ratios'!G20&lt;=1%,'Financial Ratios'!G12&gt;0%),1,0)))))</f>
        <v>0</v>
      </c>
      <c r="I14" s="69"/>
      <c r="J14" s="69"/>
      <c r="K14" s="66"/>
      <c r="L14" s="66"/>
      <c r="M14" s="66"/>
      <c r="N14" s="66"/>
      <c r="O14" s="69"/>
      <c r="P14" s="69"/>
      <c r="Q14" s="69"/>
      <c r="R14" s="69"/>
      <c r="S14" s="69"/>
      <c r="T14" s="69"/>
      <c r="U14" s="69"/>
      <c r="V14" s="69"/>
      <c r="W14" s="69"/>
      <c r="X14" s="69"/>
      <c r="Y14" s="69"/>
    </row>
    <row r="15" spans="1:25" ht="18.75" x14ac:dyDescent="0.25">
      <c r="A15" s="30"/>
      <c r="B15" s="141" t="s">
        <v>96</v>
      </c>
      <c r="C15" s="133"/>
      <c r="D15" s="142"/>
      <c r="E15" s="142"/>
      <c r="F15" s="142"/>
      <c r="G15" s="143"/>
      <c r="H15" s="13"/>
      <c r="I15" s="66"/>
      <c r="J15" s="66"/>
      <c r="K15" s="66"/>
      <c r="L15" s="66"/>
      <c r="M15" s="66"/>
      <c r="N15" s="66"/>
      <c r="O15" s="66"/>
      <c r="P15" s="66"/>
      <c r="Q15" s="66"/>
      <c r="R15" s="66"/>
      <c r="S15" s="66"/>
      <c r="T15" s="66"/>
      <c r="U15" s="66"/>
      <c r="V15" s="66"/>
      <c r="W15" s="66"/>
      <c r="X15" s="66"/>
      <c r="Y15" s="66"/>
    </row>
    <row r="16" spans="1:25" ht="27" x14ac:dyDescent="0.25">
      <c r="A16" s="30"/>
      <c r="B16" s="144" t="s">
        <v>143</v>
      </c>
      <c r="C16" s="137" t="s">
        <v>30</v>
      </c>
      <c r="D16" s="138">
        <f>IF('Financial Ratios'!D22="-",0,IF('Financial Ratios'!D22&lt;=40%,4,(IF(AND('Financial Ratios'!D22&gt;40%,'Financial Ratios'!D22&lt;=50%),3,(IF(AND('Financial Ratios'!D22&gt;50%,'Financial Ratios'!D22&lt;=60%),2,(IF('Financial Ratios'!D22&gt;60%,1,0))))))))</f>
        <v>0</v>
      </c>
      <c r="E16" s="138">
        <f>IF('Financial Ratios'!E22="-",0,IF('Financial Ratios'!E22&lt;=40%,4,(IF(AND('Financial Ratios'!E22&gt;40%,'Financial Ratios'!E22&lt;=50%),3,(IF(AND('Financial Ratios'!E22&gt;50%,'Financial Ratios'!E22&lt;=60%),2,(IF('Financial Ratios'!E22&gt;60%,1,0))))))))</f>
        <v>3</v>
      </c>
      <c r="F16" s="138">
        <f>IF('Financial Ratios'!F22="-",0,IF('Financial Ratios'!F22&lt;=40%,4,(IF(AND('Financial Ratios'!F22&gt;40%,'Financial Ratios'!F22&lt;=50%),3,(IF(AND('Financial Ratios'!F22&gt;50%,'Financial Ratios'!F22&lt;=60%),2,(IF('Financial Ratios'!F22&gt;60%,1,0))))))))</f>
        <v>3</v>
      </c>
      <c r="G16" s="139">
        <f>IF('Financial Ratios'!G22="-",0,IF('Financial Ratios'!G22&lt;=40%,4,(IF(AND('Financial Ratios'!G22&gt;40%,'Financial Ratios'!G22&lt;=50%),3,(IF(AND('Financial Ratios'!G22&gt;50%,'Financial Ratios'!G22&lt;=60%),2,(IF('Financial Ratios'!G22&gt;60%,1,0))))))))</f>
        <v>2</v>
      </c>
      <c r="I16" s="66"/>
      <c r="J16" s="66"/>
      <c r="K16" s="66"/>
      <c r="L16" s="66"/>
      <c r="M16" s="66"/>
      <c r="N16" s="66"/>
      <c r="O16" s="66"/>
      <c r="P16" s="66"/>
      <c r="Q16" s="66"/>
      <c r="R16" s="66"/>
      <c r="S16" s="66"/>
      <c r="T16" s="66"/>
      <c r="U16" s="66"/>
      <c r="V16" s="66"/>
      <c r="W16" s="66"/>
      <c r="X16" s="66"/>
      <c r="Y16" s="66"/>
    </row>
    <row r="17" spans="1:25" ht="27" x14ac:dyDescent="0.25">
      <c r="A17" s="30"/>
      <c r="B17" s="136" t="s">
        <v>97</v>
      </c>
      <c r="C17" s="137" t="s">
        <v>30</v>
      </c>
      <c r="D17" s="138">
        <f>IF('Financial Ratios'!D23="-",0,IF('Financial Ratios'!D23&lt;=40%,4,(IF(AND('Financial Ratios'!D23&gt;40%,'Financial Ratios'!D23&lt;=50%),3,(IF(AND('Financial Ratios'!D23&gt;50%,'Financial Ratios'!D23&lt;=60%),2,(IF('Financial Ratios'!D23&gt;60%,1,0))))))))</f>
        <v>0</v>
      </c>
      <c r="E17" s="138">
        <f>IF('Financial Ratios'!E23="-",0,IF('Financial Ratios'!E23&lt;=40%,4,(IF(AND('Financial Ratios'!E23&gt;40%,'Financial Ratios'!E23&lt;=50%),3,(IF(AND('Financial Ratios'!E23&gt;50%,'Financial Ratios'!E23&lt;=60%),2,(IF('Financial Ratios'!E23&gt;60%,1,0))))))))</f>
        <v>2</v>
      </c>
      <c r="F17" s="138">
        <f>IF('Financial Ratios'!F23="-",0,IF('Financial Ratios'!F23&lt;=40%,4,(IF(AND('Financial Ratios'!F23&gt;40%,'Financial Ratios'!F23&lt;=50%),3,(IF(AND('Financial Ratios'!F23&gt;50%,'Financial Ratios'!F23&lt;=60%),2,(IF('Financial Ratios'!F23&gt;60%,1,0))))))))</f>
        <v>2</v>
      </c>
      <c r="G17" s="139">
        <f>IF('Financial Ratios'!G23="-",0,IF('Financial Ratios'!G23&lt;=40%,4,(IF(AND('Financial Ratios'!G23&gt;40%,'Financial Ratios'!G23&lt;=50%),3,(IF(AND('Financial Ratios'!G23&gt;50%,'Financial Ratios'!G23&lt;=60%),2,(IF('Financial Ratios'!G23&gt;60%,1,0))))))))</f>
        <v>2</v>
      </c>
      <c r="I17" s="66"/>
      <c r="J17" s="66"/>
      <c r="K17" s="66"/>
      <c r="L17" s="66"/>
      <c r="M17" s="66"/>
      <c r="N17" s="66"/>
      <c r="O17" s="66"/>
      <c r="P17" s="66"/>
      <c r="Q17" s="66"/>
      <c r="R17" s="66"/>
      <c r="S17" s="66"/>
      <c r="T17" s="66"/>
      <c r="U17" s="66"/>
      <c r="V17" s="66"/>
      <c r="W17" s="66"/>
      <c r="X17" s="66"/>
      <c r="Y17" s="66"/>
    </row>
    <row r="18" spans="1:25" ht="27.75" customHeight="1" x14ac:dyDescent="0.25">
      <c r="A18" s="30"/>
      <c r="B18" s="136" t="s">
        <v>116</v>
      </c>
      <c r="C18" s="137" t="s">
        <v>30</v>
      </c>
      <c r="D18" s="138">
        <f>IF('Financial Ratios'!D24="-",0,IF('Financial Ratios'!D24&lt;=30%,4,(IF(AND('Financial Ratios'!D24&gt;30%,'Financial Ratios'!D24&lt;=40%),3,(IF(AND('Financial Ratios'!D24&gt;40%,'Financial Ratios'!D24&lt;=50%),2,(IF('Financial Ratios'!D24&gt;50%,1,0))))))))</f>
        <v>0</v>
      </c>
      <c r="E18" s="138">
        <f>IF('Financial Ratios'!E24="-",0,IF('Financial Ratios'!E24&lt;=30%,4,(IF(AND('Financial Ratios'!E24&gt;30%,'Financial Ratios'!E24&lt;=40%),3,(IF(AND('Financial Ratios'!E24&gt;40%,'Financial Ratios'!E24&lt;=50%),2,(IF('Financial Ratios'!E24&gt;50%,1,0))))))))</f>
        <v>4</v>
      </c>
      <c r="F18" s="138">
        <f>IF('Financial Ratios'!F24="-",0,IF('Financial Ratios'!F24&lt;=30%,4,(IF(AND('Financial Ratios'!F24&gt;30%,'Financial Ratios'!F24&lt;=40%),3,(IF(AND('Financial Ratios'!F24&gt;40%,'Financial Ratios'!F24&lt;=50%),2,(IF('Financial Ratios'!F24&gt;50%,1,0))))))))</f>
        <v>4</v>
      </c>
      <c r="G18" s="139">
        <f>IF('Financial Ratios'!G24="-",0,IF('Financial Ratios'!G24&lt;=30%,4,(IF(AND('Financial Ratios'!G24&gt;30%,'Financial Ratios'!G24&lt;=40%),3,(IF(AND('Financial Ratios'!G24&gt;40%,'Financial Ratios'!G24&lt;=50%),2,(IF('Financial Ratios'!G24&gt;50%,1,0))))))))</f>
        <v>4</v>
      </c>
      <c r="I18" s="66"/>
      <c r="J18" s="66"/>
      <c r="K18" s="66"/>
      <c r="L18" s="66"/>
      <c r="M18" s="66"/>
      <c r="N18" s="66"/>
      <c r="O18" s="66"/>
      <c r="P18" s="66"/>
      <c r="Q18" s="66"/>
      <c r="R18" s="66"/>
      <c r="S18" s="66"/>
      <c r="T18" s="66"/>
      <c r="U18" s="66"/>
      <c r="V18" s="66"/>
      <c r="W18" s="66"/>
      <c r="X18" s="66"/>
      <c r="Y18" s="66"/>
    </row>
    <row r="19" spans="1:25" ht="27" x14ac:dyDescent="0.25">
      <c r="A19" s="30"/>
      <c r="B19" s="136" t="s">
        <v>117</v>
      </c>
      <c r="C19" s="137" t="s">
        <v>30</v>
      </c>
      <c r="D19" s="138">
        <f>IF('Financial Ratios'!D25="-",0,IF('Financial Ratios'!D25&lt;=40%,4,(IF(AND('Financial Ratios'!D25&gt;40%,'Financial Ratios'!D25&lt;=50%),3,(IF(AND('Financial Ratios'!D25&gt;50%,'Financial Ratios'!D25&lt;=60%),2,(IF('Financial Ratios'!D25&gt;70%,1,0))))))))</f>
        <v>0</v>
      </c>
      <c r="E19" s="138">
        <f>IF('Financial Ratios'!E25="-",0,IF('Financial Ratios'!E25&lt;=40%,4,(IF(AND('Financial Ratios'!E25&gt;40%,'Financial Ratios'!E25&lt;=50%),3,(IF(AND('Financial Ratios'!E25&gt;50%,'Financial Ratios'!E25&lt;=60%),2,(IF('Financial Ratios'!E25&gt;70%,1,0))))))))</f>
        <v>3</v>
      </c>
      <c r="F19" s="138">
        <f>IF('Financial Ratios'!F25="-",0,IF('Financial Ratios'!F25&lt;=40%,4,(IF(AND('Financial Ratios'!F25&gt;40%,'Financial Ratios'!F25&lt;=50%),3,(IF(AND('Financial Ratios'!F25&gt;50%,'Financial Ratios'!F25&lt;=60%),2,(IF('Financial Ratios'!F25&gt;70%,1,0))))))))</f>
        <v>3</v>
      </c>
      <c r="G19" s="139">
        <f>IF('Financial Ratios'!G25="-",0,IF('Financial Ratios'!G25&lt;=40%,4,(IF(AND('Financial Ratios'!G25&gt;40%,'Financial Ratios'!G25&lt;=50%),3,(IF(AND('Financial Ratios'!G25&gt;50%,'Financial Ratios'!G25&lt;=60%),2,(IF('Financial Ratios'!G25&gt;70%,1,0))))))))</f>
        <v>2</v>
      </c>
      <c r="I19" s="66"/>
      <c r="J19" s="66"/>
      <c r="K19" s="66"/>
      <c r="L19" s="66"/>
      <c r="M19" s="66"/>
      <c r="N19" s="66"/>
      <c r="O19" s="66"/>
      <c r="P19" s="66"/>
      <c r="Q19" s="66"/>
      <c r="R19" s="66"/>
      <c r="S19" s="66"/>
      <c r="T19" s="66"/>
      <c r="U19" s="66"/>
      <c r="V19" s="66"/>
      <c r="W19" s="66"/>
      <c r="X19" s="66"/>
      <c r="Y19" s="66"/>
    </row>
    <row r="20" spans="1:25" ht="27" x14ac:dyDescent="0.25">
      <c r="A20" s="30"/>
      <c r="B20" s="136" t="s">
        <v>99</v>
      </c>
      <c r="C20" s="137" t="s">
        <v>30</v>
      </c>
      <c r="D20" s="138">
        <f>IF('Financial Ratios'!D26="-",0,IF('Financial Ratios'!D26&lt;=45%,4,(IF(AND('Financial Ratios'!D26&gt;45%,'Financial Ratios'!D26&lt;=55%),3,(IF(AND('Financial Ratios'!D26&gt;55%,'Financial Ratios'!D26&lt;=65%),2,(IF('Financial Ratios'!D26&gt;70%,1,0))))))))</f>
        <v>0</v>
      </c>
      <c r="E20" s="138">
        <f>IF('Financial Ratios'!E26="-",0,IF('Financial Ratios'!E26&lt;=45%,4,(IF(AND('Financial Ratios'!E26&gt;45%,'Financial Ratios'!E26&lt;=55%),3,(IF(AND('Financial Ratios'!E26&gt;55%,'Financial Ratios'!E26&lt;=65%),2,(IF('Financial Ratios'!E26&gt;70%,1,0))))))))</f>
        <v>3</v>
      </c>
      <c r="F20" s="138">
        <f>IF('Financial Ratios'!F26="-",0,IF('Financial Ratios'!F26&lt;=45%,4,(IF(AND('Financial Ratios'!F26&gt;45%,'Financial Ratios'!F26&lt;=55%),3,(IF(AND('Financial Ratios'!F26&gt;55%,'Financial Ratios'!F26&lt;=65%),2,(IF('Financial Ratios'!F26&gt;70%,1,0))))))))</f>
        <v>3</v>
      </c>
      <c r="G20" s="139">
        <f>IF('Financial Ratios'!G26="-",0,IF('Financial Ratios'!G26&lt;=45%,4,(IF(AND('Financial Ratios'!G26&gt;45%,'Financial Ratios'!G26&lt;=55%),3,(IF(AND('Financial Ratios'!G26&gt;55%,'Financial Ratios'!G26&lt;=65%),2,(IF('Financial Ratios'!G26&gt;70%,1,0))))))))</f>
        <v>3</v>
      </c>
      <c r="I20" s="66"/>
      <c r="J20" s="66"/>
      <c r="K20" s="66"/>
      <c r="L20" s="66"/>
      <c r="M20" s="66"/>
      <c r="N20" s="66"/>
      <c r="O20" s="66"/>
      <c r="P20" s="66"/>
      <c r="Q20" s="66"/>
      <c r="R20" s="66"/>
      <c r="S20" s="66"/>
      <c r="T20" s="66"/>
      <c r="U20" s="66"/>
      <c r="V20" s="66"/>
      <c r="W20" s="66"/>
      <c r="X20" s="66"/>
      <c r="Y20" s="66"/>
    </row>
    <row r="21" spans="1:25" x14ac:dyDescent="0.25">
      <c r="A21" s="30"/>
      <c r="B21" s="136" t="s">
        <v>118</v>
      </c>
      <c r="C21" s="137" t="s">
        <v>30</v>
      </c>
      <c r="D21" s="138">
        <f>IF('Financial Ratios'!D27="-",0,IF('Financial Ratios'!D27&lt;=30%,4,(IF(AND('Financial Ratios'!D27&gt;30%,'Financial Ratios'!D27&lt;=40%),3,(IF(AND('Financial Ratios'!D27&gt;40%,'Financial Ratios'!D27&lt;50%),2,(IF('Financial Ratios'!D27&gt;50%,1,0))))))))</f>
        <v>0</v>
      </c>
      <c r="E21" s="138">
        <f>IF('Financial Ratios'!E27="-",0,IF('Financial Ratios'!E27&lt;=30%,4,(IF(AND('Financial Ratios'!E27&gt;30%,'Financial Ratios'!E27&lt;=40%),3,(IF(AND('Financial Ratios'!E27&gt;40%,'Financial Ratios'!E27&lt;50%),2,(IF('Financial Ratios'!E27&gt;50%,1,0))))))))</f>
        <v>4</v>
      </c>
      <c r="F21" s="138">
        <f>IF('Financial Ratios'!F27="-",0,IF('Financial Ratios'!F27&lt;=30%,4,(IF(AND('Financial Ratios'!F27&gt;30%,'Financial Ratios'!F27&lt;=40%),3,(IF(AND('Financial Ratios'!F27&gt;40%,'Financial Ratios'!F27&lt;50%),2,(IF('Financial Ratios'!F27&gt;50%,1,0))))))))</f>
        <v>4</v>
      </c>
      <c r="G21" s="139">
        <f>IF('Financial Ratios'!G27="-",0,IF('Financial Ratios'!G27&lt;=30%,4,(IF(AND('Financial Ratios'!G27&gt;30%,'Financial Ratios'!G27&lt;=40%),3,(IF(AND('Financial Ratios'!G27&gt;40%,'Financial Ratios'!G27&lt;50%),2,(IF('Financial Ratios'!G27&gt;50%,1,0))))))))</f>
        <v>4</v>
      </c>
      <c r="I21" s="66"/>
      <c r="J21" s="66"/>
      <c r="K21" s="66"/>
      <c r="L21" s="66"/>
      <c r="M21" s="66"/>
      <c r="N21" s="66"/>
      <c r="O21" s="66"/>
      <c r="P21" s="66"/>
      <c r="Q21" s="66"/>
      <c r="R21" s="66"/>
      <c r="S21" s="66"/>
      <c r="T21" s="66"/>
      <c r="U21" s="66"/>
      <c r="V21" s="66"/>
      <c r="W21" s="66"/>
      <c r="X21" s="66"/>
      <c r="Y21" s="66"/>
    </row>
    <row r="22" spans="1:25" ht="18.75" x14ac:dyDescent="0.25">
      <c r="A22" s="30"/>
      <c r="B22" s="141" t="s">
        <v>101</v>
      </c>
      <c r="C22" s="133"/>
      <c r="D22" s="145"/>
      <c r="E22" s="145"/>
      <c r="F22" s="145"/>
      <c r="G22" s="146"/>
      <c r="I22" s="66"/>
      <c r="J22" s="66"/>
      <c r="K22" s="66"/>
      <c r="L22" s="66"/>
      <c r="M22" s="66"/>
      <c r="N22" s="66"/>
      <c r="O22" s="66"/>
      <c r="P22" s="66"/>
      <c r="Q22" s="66"/>
      <c r="R22" s="66"/>
      <c r="S22" s="66"/>
      <c r="T22" s="66"/>
      <c r="U22" s="66"/>
      <c r="V22" s="66"/>
      <c r="W22" s="66"/>
      <c r="X22" s="66"/>
      <c r="Y22" s="66"/>
    </row>
    <row r="23" spans="1:25" ht="27" x14ac:dyDescent="0.25">
      <c r="A23" s="30"/>
      <c r="B23" s="144" t="s">
        <v>224</v>
      </c>
      <c r="C23" s="137" t="s">
        <v>30</v>
      </c>
      <c r="D23" s="147">
        <f>IF('Financial Ratios'!D30="-",0,IF(AND('Financial Ratios'!D30&gt;=30%),4,IF(AND('Financial Ratios'!D30&lt;30%,'Financial Ratios'!D30&gt;=20%),3,IF(AND('Financial Ratios'!D30&lt;20%,'Financial Ratios'!D30&gt;10%),2,IF(AND('Financial Ratios'!D30&lt;=10%,'Financial Ratios'!D30&gt;0%),1,0)))))</f>
        <v>0</v>
      </c>
      <c r="E23" s="147">
        <f>IF('Financial Ratios'!E30="-",0,IF(AND('Financial Ratios'!E30&gt;=30%),4,IF(AND('Financial Ratios'!E30&lt;30%,'Financial Ratios'!E30&gt;=20%),3,IF(AND('Financial Ratios'!E30&lt;20%,'Financial Ratios'!E30&gt;10%),2,IF(AND('Financial Ratios'!E30&lt;=10%,'Financial Ratios'!E30&gt;0%),1,0)))))</f>
        <v>2</v>
      </c>
      <c r="F23" s="147">
        <f>IF('Financial Ratios'!F30="-",0,IF(AND('Financial Ratios'!F30&gt;=30%),4,IF(AND('Financial Ratios'!F30&lt;30%,'Financial Ratios'!F30&gt;=20%),3,IF(AND('Financial Ratios'!F30&lt;20%,'Financial Ratios'!F30&gt;10%),2,IF(AND('Financial Ratios'!F30&lt;=10%,'Financial Ratios'!F30&gt;0%),1,0)))))</f>
        <v>2</v>
      </c>
      <c r="G23" s="148">
        <f>IF('Financial Ratios'!G30="-",0,IF(AND('Financial Ratios'!G30&gt;=30%),4,IF(AND('Financial Ratios'!G30&lt;30%,'Financial Ratios'!G30&gt;=20%),3,IF(AND('Financial Ratios'!G30&lt;20%,'Financial Ratios'!G30&gt;10%),2,IF(AND('Financial Ratios'!G30&lt;=10%,'Financial Ratios'!G30&gt;0%),1,0)))))</f>
        <v>2</v>
      </c>
      <c r="I23" s="66"/>
      <c r="J23" s="66"/>
      <c r="K23" s="66"/>
      <c r="L23" s="66"/>
      <c r="M23" s="66"/>
      <c r="N23" s="66"/>
      <c r="O23" s="66"/>
      <c r="P23" s="66"/>
      <c r="Q23" s="66"/>
      <c r="R23" s="66"/>
      <c r="S23" s="66"/>
      <c r="T23" s="66"/>
      <c r="U23" s="66"/>
      <c r="V23" s="66"/>
      <c r="W23" s="66"/>
      <c r="X23" s="66"/>
      <c r="Y23" s="66"/>
    </row>
    <row r="24" spans="1:25" ht="27" x14ac:dyDescent="0.25">
      <c r="A24" s="30"/>
      <c r="B24" s="136" t="s">
        <v>225</v>
      </c>
      <c r="C24" s="137" t="s">
        <v>30</v>
      </c>
      <c r="D24" s="147">
        <f>IF('Financial Ratios'!D32="-",0,IF(AND('Financial Ratios'!D32&gt;=30%),4,IF(AND('Financial Ratios'!D32&lt;30%,'Financial Ratios'!D32&gt;=20%),3,IF(AND('Financial Ratios'!D32&lt;20%,'Financial Ratios'!D32&gt;10%),2,IF(AND('Financial Ratios'!D32&lt;=10%,'Financial Ratios'!D32&gt;0%),1,0)))))</f>
        <v>0</v>
      </c>
      <c r="E24" s="147">
        <f>IF('Financial Ratios'!E32="-",0,IF(AND('Financial Ratios'!E32&gt;=30%),4,IF(AND('Financial Ratios'!E32&lt;30%,'Financial Ratios'!E32&gt;=20%),3,IF(AND('Financial Ratios'!E32&lt;20%,'Financial Ratios'!E32&gt;10%),2,IF(AND('Financial Ratios'!E32&lt;=10%,'Financial Ratios'!E32&gt;0%),1,0)))))</f>
        <v>0</v>
      </c>
      <c r="F24" s="147">
        <f>IF('Financial Ratios'!F32="-",0,IF(AND('Financial Ratios'!F32&gt;=30%),4,IF(AND('Financial Ratios'!F32&lt;30%,'Financial Ratios'!F32&gt;=20%),3,IF(AND('Financial Ratios'!F32&lt;20%,'Financial Ratios'!F32&gt;10%),2,IF(AND('Financial Ratios'!F32&lt;=10%,'Financial Ratios'!F32&gt;0%),1,0)))))</f>
        <v>0</v>
      </c>
      <c r="G24" s="148">
        <f>IF('Financial Ratios'!G32="-",0,IF(AND('Financial Ratios'!G32&gt;=30%),4,IF(AND('Financial Ratios'!G32&lt;30%,'Financial Ratios'!G32&gt;=20%),3,IF(AND('Financial Ratios'!G32&lt;20%,'Financial Ratios'!G32&gt;10%),2,IF(AND('Financial Ratios'!G32&lt;=10%,'Financial Ratios'!G32&gt;0%),1,0)))))</f>
        <v>0</v>
      </c>
      <c r="I24" s="66"/>
      <c r="J24" s="66"/>
      <c r="K24" s="66"/>
      <c r="L24" s="66"/>
      <c r="M24" s="66"/>
      <c r="N24" s="66"/>
      <c r="O24" s="66"/>
      <c r="P24" s="66"/>
      <c r="Q24" s="66"/>
      <c r="R24" s="66"/>
      <c r="S24" s="66"/>
      <c r="T24" s="66"/>
      <c r="U24" s="66"/>
      <c r="V24" s="66"/>
      <c r="W24" s="66"/>
      <c r="X24" s="66"/>
      <c r="Y24" s="66"/>
    </row>
    <row r="25" spans="1:25" x14ac:dyDescent="0.25">
      <c r="A25" s="30"/>
      <c r="B25" s="149" t="s">
        <v>359</v>
      </c>
      <c r="C25" s="137" t="s">
        <v>30</v>
      </c>
      <c r="D25" s="147">
        <f>IF('Financial Ratios'!D33="-",0,IF(AND('Financial Ratios'!D33&gt;=100000),4,IF(AND('Financial Ratios'!D33&lt;100000,'Financial Ratios'!D33&gt;=50000),3,IF(AND('Financial Ratios'!D33&lt;50000,'Financial Ratios'!D33&gt;25000),2,IF(AND('Financial Ratios'!D33&lt;=20000,'Financial Ratios'!D33&gt;100),1,0)))))</f>
        <v>0</v>
      </c>
      <c r="E25" s="147">
        <f>IF('Financial Ratios'!E33="-",0,IF(AND('Financial Ratios'!E33&gt;=100000),4,IF(AND('Financial Ratios'!E33&lt;100000,'Financial Ratios'!E33&gt;=50000),3,IF(AND('Financial Ratios'!E33&lt;50000,'Financial Ratios'!E33&gt;25000),2,IF(AND('Financial Ratios'!E33&lt;=20000,'Financial Ratios'!E33&gt;100),1,0)))))</f>
        <v>1</v>
      </c>
      <c r="F25" s="147">
        <f>IF('Financial Ratios'!F33="-",0,IF(AND('Financial Ratios'!F33&gt;=100000),4,IF(AND('Financial Ratios'!F33&lt;100000,'Financial Ratios'!F33&gt;=50000),3,IF(AND('Financial Ratios'!F33&lt;50000,'Financial Ratios'!F33&gt;25000),2,IF(AND('Financial Ratios'!F33&lt;=20000,'Financial Ratios'!F33&gt;100),1,0)))))</f>
        <v>0</v>
      </c>
      <c r="G25" s="148">
        <f>IF('Financial Ratios'!G33="-",0,IF(AND('Financial Ratios'!G33&gt;=100000),4,IF(AND('Financial Ratios'!G33&lt;100000,'Financial Ratios'!G33&gt;=50000),3,IF(AND('Financial Ratios'!G33&lt;50000,'Financial Ratios'!G33&gt;25000),2,IF(AND('Financial Ratios'!G33&lt;=20000,'Financial Ratios'!G33&gt;100),1,0)))))</f>
        <v>0</v>
      </c>
      <c r="I25" s="66"/>
      <c r="J25" s="66"/>
      <c r="K25" s="66"/>
      <c r="L25" s="66"/>
      <c r="M25" s="66"/>
      <c r="N25" s="66"/>
      <c r="O25" s="66"/>
      <c r="P25" s="66"/>
      <c r="Q25" s="66"/>
      <c r="R25" s="66"/>
      <c r="S25" s="66"/>
      <c r="T25" s="66"/>
      <c r="U25" s="66"/>
      <c r="V25" s="66"/>
      <c r="W25" s="66"/>
      <c r="X25" s="66"/>
      <c r="Y25" s="66"/>
    </row>
    <row r="26" spans="1:25" ht="18.75" x14ac:dyDescent="0.25">
      <c r="A26" s="30"/>
      <c r="B26" s="141" t="s">
        <v>102</v>
      </c>
      <c r="C26" s="133"/>
      <c r="D26" s="142"/>
      <c r="E26" s="142"/>
      <c r="F26" s="142"/>
      <c r="G26" s="143"/>
      <c r="I26" s="66"/>
      <c r="J26" s="66"/>
      <c r="K26" s="66"/>
      <c r="L26" s="66"/>
      <c r="M26" s="66"/>
      <c r="N26" s="66"/>
      <c r="O26" s="66"/>
      <c r="P26" s="66"/>
      <c r="Q26" s="66"/>
      <c r="R26" s="66"/>
      <c r="S26" s="66"/>
      <c r="T26" s="66"/>
      <c r="U26" s="66"/>
      <c r="V26" s="66"/>
      <c r="W26" s="66"/>
      <c r="X26" s="66"/>
      <c r="Y26" s="66"/>
    </row>
    <row r="27" spans="1:25" ht="27" x14ac:dyDescent="0.25">
      <c r="A27" s="30"/>
      <c r="B27" s="136" t="s">
        <v>119</v>
      </c>
      <c r="C27" s="137" t="s">
        <v>30</v>
      </c>
      <c r="D27" s="150">
        <f>IF('Financial Ratios'!D35="-",0,IF(AND('Financial Ratios'!D35&gt;2),4,IF(AND('Financial Ratios'!D35&lt;2,,'Financial Ratios'!D35&gt;1.5),3,IF(AND('Financial Ratios'!D35&lt;1.5,'Financial Ratios'!D35&gt;1),2,IF(AND('Financial Ratios'!D35&lt;1,'Financial Ratios'!D35&gt;0),0,0)))))</f>
        <v>0</v>
      </c>
      <c r="E27" s="150">
        <f>IF('Financial Ratios'!E35="-",0,IF(AND('Financial Ratios'!E35&gt;2),4,IF(AND('Financial Ratios'!E35&lt;2,,'Financial Ratios'!E35&gt;1.5),3,IF(AND('Financial Ratios'!E35&lt;1.5,'Financial Ratios'!E35&gt;1),2,IF(AND('Financial Ratios'!E35&lt;1,'Financial Ratios'!E35&gt;0),0,0)))))</f>
        <v>4</v>
      </c>
      <c r="F27" s="150">
        <f>IF('Financial Ratios'!F35="-",0,IF(AND('Financial Ratios'!F35&gt;2),4,IF(AND('Financial Ratios'!F35&lt;2,,'Financial Ratios'!F35&gt;1.5),3,IF(AND('Financial Ratios'!F35&lt;1.5,'Financial Ratios'!F35&gt;1),2,IF(AND('Financial Ratios'!F35&lt;1,'Financial Ratios'!F35&gt;0),0,0)))))</f>
        <v>4</v>
      </c>
      <c r="G27" s="151">
        <f>IF('Financial Ratios'!G35="-",0,IF(AND('Financial Ratios'!G35&gt;2),4,IF(AND('Financial Ratios'!G35&lt;2,,'Financial Ratios'!G35&gt;1.5),3,IF(AND('Financial Ratios'!G35&lt;1.5,'Financial Ratios'!G35&gt;1),2,IF(AND('Financial Ratios'!G35&lt;1,'Financial Ratios'!G35&gt;0),0,0)))))</f>
        <v>4</v>
      </c>
      <c r="I27" s="66"/>
      <c r="J27" s="66"/>
      <c r="K27" s="66"/>
      <c r="L27" s="66"/>
      <c r="M27" s="66"/>
      <c r="N27" s="66"/>
      <c r="O27" s="66"/>
      <c r="P27" s="66"/>
      <c r="Q27" s="66"/>
      <c r="R27" s="66"/>
      <c r="S27" s="66"/>
      <c r="T27" s="66"/>
      <c r="U27" s="66"/>
      <c r="V27" s="66"/>
      <c r="W27" s="66"/>
      <c r="X27" s="66"/>
      <c r="Y27" s="66"/>
    </row>
    <row r="28" spans="1:25" ht="21" x14ac:dyDescent="0.25">
      <c r="A28" s="30"/>
      <c r="B28" s="141" t="s">
        <v>104</v>
      </c>
      <c r="C28" s="133"/>
      <c r="D28" s="152"/>
      <c r="E28" s="152"/>
      <c r="F28" s="152"/>
      <c r="G28" s="153"/>
      <c r="I28" s="66"/>
      <c r="J28" s="66"/>
      <c r="K28" s="66"/>
      <c r="L28" s="66"/>
      <c r="M28" s="66"/>
      <c r="N28" s="66"/>
      <c r="O28" s="66"/>
      <c r="P28" s="66"/>
      <c r="Q28" s="66"/>
      <c r="R28" s="66"/>
      <c r="S28" s="66"/>
      <c r="T28" s="66"/>
      <c r="U28" s="66"/>
      <c r="V28" s="66"/>
      <c r="W28" s="66"/>
      <c r="X28" s="66"/>
      <c r="Y28" s="66"/>
    </row>
    <row r="29" spans="1:25" x14ac:dyDescent="0.25">
      <c r="A29" s="30"/>
      <c r="B29" s="144" t="s">
        <v>226</v>
      </c>
      <c r="C29" s="137" t="s">
        <v>30</v>
      </c>
      <c r="D29" s="150">
        <f>IF('Financial Ratios'!D37="-",0,IF('Financial Ratios'!D37&lt;=10%,4,(IF(AND('Financial Ratios'!D37&gt;10%,'Financial Ratios'!D37&lt;=20%),3,(IF(AND('Financial Ratios'!D37&gt;20%,'Financial Ratios'!D37&lt;=30%),2,(IF(AND('Financial Ratios'!D37&gt;30%,'Financial Ratios'!D37&lt;=50%),1,0))))))))</f>
        <v>0</v>
      </c>
      <c r="E29" s="150">
        <f>IF('Financial Ratios'!E37="-",0,IF('Financial Ratios'!E37&lt;=10%,4,(IF(AND('Financial Ratios'!E37&gt;10%,'Financial Ratios'!E37&lt;=20%),3,(IF(AND('Financial Ratios'!E37&gt;20%,'Financial Ratios'!E37&lt;=30%),2,(IF(AND('Financial Ratios'!E37&gt;30%,'Financial Ratios'!E37&lt;=50%),1,0))))))))</f>
        <v>0</v>
      </c>
      <c r="F29" s="150">
        <f>IF('Financial Ratios'!F37="-",0,IF('Financial Ratios'!F37&lt;=10%,4,(IF(AND('Financial Ratios'!F37&gt;10%,'Financial Ratios'!F37&lt;=20%),3,(IF(AND('Financial Ratios'!F37&gt;20%,'Financial Ratios'!F37&lt;=30%),2,(IF(AND('Financial Ratios'!F37&gt;30%,'Financial Ratios'!F37&lt;=50%),1,0))))))))</f>
        <v>0</v>
      </c>
      <c r="G29" s="151">
        <f>IF('Financial Ratios'!G37="-",0,IF('Financial Ratios'!G37&lt;=10%,4,(IF(AND('Financial Ratios'!G37&gt;10%,'Financial Ratios'!G37&lt;=20%),3,(IF(AND('Financial Ratios'!G37&gt;20%,'Financial Ratios'!G37&lt;=30%),2,(IF(AND('Financial Ratios'!G37&gt;30%,'Financial Ratios'!G37&lt;=50%),1,0))))))))</f>
        <v>0</v>
      </c>
      <c r="I29" s="66"/>
      <c r="J29" s="66"/>
      <c r="K29" s="66"/>
      <c r="L29" s="66"/>
      <c r="M29" s="66"/>
      <c r="N29" s="66"/>
      <c r="O29" s="66"/>
      <c r="P29" s="66"/>
      <c r="Q29" s="66"/>
      <c r="R29" s="66"/>
      <c r="S29" s="66"/>
      <c r="T29" s="66"/>
      <c r="U29" s="66"/>
      <c r="V29" s="66"/>
      <c r="W29" s="66"/>
      <c r="X29" s="66"/>
      <c r="Y29" s="66"/>
    </row>
    <row r="30" spans="1:25" ht="21" x14ac:dyDescent="0.25">
      <c r="A30" s="30"/>
      <c r="B30" s="141" t="s">
        <v>105</v>
      </c>
      <c r="C30" s="133"/>
      <c r="D30" s="154"/>
      <c r="E30" s="154"/>
      <c r="F30" s="154"/>
      <c r="G30" s="155"/>
      <c r="I30" s="66"/>
      <c r="J30" s="66"/>
      <c r="K30" s="66"/>
      <c r="L30" s="66"/>
      <c r="M30" s="66"/>
      <c r="N30" s="66"/>
      <c r="O30" s="66"/>
      <c r="P30" s="66"/>
      <c r="Q30" s="66"/>
      <c r="R30" s="66"/>
      <c r="S30" s="66"/>
      <c r="T30" s="66"/>
      <c r="U30" s="66"/>
      <c r="V30" s="66"/>
      <c r="W30" s="66"/>
      <c r="X30" s="66"/>
      <c r="Y30" s="66"/>
    </row>
    <row r="31" spans="1:25" ht="27" x14ac:dyDescent="0.25">
      <c r="A31" s="30"/>
      <c r="B31" s="156" t="s">
        <v>120</v>
      </c>
      <c r="C31" s="137" t="s">
        <v>30</v>
      </c>
      <c r="D31" s="150">
        <f>IF('Financial Ratios'!D41="-",0,IF('Financial Ratios'!D41&gt;=1,4,(IF(AND('Financial Ratios'!D41&gt;=0.5,'Financial Ratios'!D41&lt;1),3,(IF(AND('Financial Ratios'!D41&gt;=0.3,'Financial Ratios'!D41&lt;0.5),2,(IF(AND('Financial Ratios'!D41&gt;=0,'Financial Ratios'!D41&lt;0.3),1,0))))))))</f>
        <v>0</v>
      </c>
      <c r="E31" s="150">
        <f>IF('Financial Ratios'!E41="-",0,IF('Financial Ratios'!E41&gt;=1,4,(IF(AND('Financial Ratios'!E41&gt;=0.5,'Financial Ratios'!E41&lt;1),3,(IF(AND('Financial Ratios'!E41&gt;=0.3,'Financial Ratios'!E41&lt;0.5),2,(IF(AND('Financial Ratios'!E41&gt;=0,'Financial Ratios'!E41&lt;0.3),1,0))))))))</f>
        <v>4</v>
      </c>
      <c r="F31" s="150">
        <f>IF('Financial Ratios'!F41="-",0,IF('Financial Ratios'!F41&gt;=1,4,(IF(AND('Financial Ratios'!F41&gt;=0.5,'Financial Ratios'!F41&lt;1),3,(IF(AND('Financial Ratios'!F41&gt;=0.3,'Financial Ratios'!F41&lt;0.5),2,(IF(AND('Financial Ratios'!F41&gt;=0,'Financial Ratios'!F41&lt;0.3),1,0))))))))</f>
        <v>3</v>
      </c>
      <c r="G31" s="151">
        <f>IF('Financial Ratios'!G41="-",0,IF('Financial Ratios'!G41&gt;=1,4,(IF(AND('Financial Ratios'!G41&gt;=0.5,'Financial Ratios'!G41&lt;1),3,(IF(AND('Financial Ratios'!G41&gt;=0.3,'Financial Ratios'!G41&lt;0.5),2,(IF(AND('Financial Ratios'!G41&gt;=0,'Financial Ratios'!G41&lt;0.3),1,0))))))))</f>
        <v>0</v>
      </c>
      <c r="I31" s="66"/>
      <c r="J31" s="66"/>
      <c r="K31" s="66"/>
      <c r="L31" s="74"/>
      <c r="M31" s="66"/>
      <c r="N31" s="66"/>
      <c r="O31" s="66"/>
      <c r="P31" s="66"/>
      <c r="Q31" s="66"/>
      <c r="R31" s="66"/>
      <c r="S31" s="66"/>
      <c r="T31" s="66"/>
      <c r="U31" s="66"/>
      <c r="V31" s="66"/>
      <c r="W31" s="66"/>
      <c r="X31" s="66"/>
      <c r="Y31" s="66"/>
    </row>
    <row r="32" spans="1:25" ht="21" x14ac:dyDescent="0.25">
      <c r="A32" s="30"/>
      <c r="B32" s="141" t="s">
        <v>107</v>
      </c>
      <c r="C32" s="133"/>
      <c r="D32" s="154"/>
      <c r="E32" s="154"/>
      <c r="F32" s="154"/>
      <c r="G32" s="155"/>
      <c r="I32" s="66"/>
      <c r="J32" s="66"/>
      <c r="K32" s="66"/>
      <c r="L32" s="66"/>
      <c r="M32" s="66"/>
      <c r="N32" s="66"/>
      <c r="O32" s="66"/>
      <c r="P32" s="66"/>
      <c r="Q32" s="66"/>
      <c r="R32" s="66"/>
      <c r="S32" s="66"/>
      <c r="T32" s="66"/>
      <c r="U32" s="66"/>
      <c r="V32" s="66"/>
      <c r="W32" s="66"/>
      <c r="X32" s="66"/>
      <c r="Y32" s="66"/>
    </row>
    <row r="33" spans="1:25" x14ac:dyDescent="0.25">
      <c r="A33" s="30"/>
      <c r="B33" s="156" t="s">
        <v>108</v>
      </c>
      <c r="C33" s="137" t="s">
        <v>30</v>
      </c>
      <c r="D33" s="157">
        <f>IF('Financial Ratios'!D43="-",0,IF(AND('Financial Ratios'!D43&gt;=500000),8,IF(AND('Financial Ratios'!D43&lt;500000,'Financial Ratios'!D43&gt;=200000),4,IF(AND('Financial Ratios'!D43&lt;200000,'Financial Ratios'!D43&gt;=50000),2,IF((AND('Financial Ratios'!D43&lt;50000,'Financial Ratios'!D43&gt;0)),1,0)))))</f>
        <v>0</v>
      </c>
      <c r="E33" s="157">
        <f>IF('Financial Ratios'!E43="-",0,IF(AND('Financial Ratios'!E43&gt;=500000),8,IF(AND('Financial Ratios'!E43&lt;500000,'Financial Ratios'!E43&gt;=200000),4,IF(AND('Financial Ratios'!E43&lt;200000,'Financial Ratios'!E43&gt;=50000),2,IF((AND('Financial Ratios'!E43&lt;50000,'Financial Ratios'!E43&gt;0)),1,0)))))</f>
        <v>1</v>
      </c>
      <c r="F33" s="157">
        <f>IF('Financial Ratios'!F43="-",0,IF(AND('Financial Ratios'!F43&gt;=500000),8,IF(AND('Financial Ratios'!F43&lt;500000,'Financial Ratios'!F43&gt;=200000),4,IF(AND('Financial Ratios'!F43&lt;200000,'Financial Ratios'!F43&gt;=50000),2,IF((AND('Financial Ratios'!F43&lt;50000,'Financial Ratios'!F43&gt;0)),1,0)))))</f>
        <v>1</v>
      </c>
      <c r="G33" s="158">
        <f>IF('Financial Ratios'!G43="-",0,IF(AND('Financial Ratios'!G43&gt;=500000),8,IF(AND('Financial Ratios'!G43&lt;500000,'Financial Ratios'!G43&gt;=200000),4,IF(AND('Financial Ratios'!G43&lt;200000,'Financial Ratios'!G43&gt;=50000),2,IF((AND('Financial Ratios'!G43&lt;50000,'Financial Ratios'!G43&gt;0)),1,0)))))</f>
        <v>1</v>
      </c>
      <c r="I33" s="66"/>
      <c r="J33" s="66"/>
      <c r="K33" s="66"/>
      <c r="L33" s="66"/>
      <c r="M33" s="66"/>
      <c r="N33" s="66"/>
      <c r="O33" s="66"/>
      <c r="P33" s="66"/>
      <c r="Q33" s="66"/>
      <c r="R33" s="66"/>
      <c r="S33" s="66"/>
      <c r="T33" s="66"/>
      <c r="U33" s="66"/>
      <c r="V33" s="66"/>
      <c r="W33" s="66"/>
      <c r="X33" s="66"/>
      <c r="Y33" s="66"/>
    </row>
    <row r="34" spans="1:25" x14ac:dyDescent="0.25">
      <c r="A34" s="30"/>
      <c r="B34" s="156" t="s">
        <v>110</v>
      </c>
      <c r="C34" s="137" t="s">
        <v>30</v>
      </c>
      <c r="D34" s="159">
        <f>IF('Financial Ratios'!D45="-",0,IF(AND('Financial Ratios'!D45&gt;=10000),4,IF(AND('Financial Ratios'!D45&lt;10000,'Financial Ratios'!D45&gt;=5000),3,IF(AND('Financial Ratios'!D45&lt;5000,'Financial Ratios'!D45&gt;=1000),2,IF(('Financial Ratios'!D45&lt;1000),1,0)))))</f>
        <v>0</v>
      </c>
      <c r="E34" s="159">
        <f>IF('Financial Ratios'!E45="-",0,IF(AND('Financial Ratios'!E45&gt;=10000),4,IF(AND('Financial Ratios'!E45&lt;10000,'Financial Ratios'!E45&gt;=5000),3,IF(AND('Financial Ratios'!E45&lt;5000,'Financial Ratios'!E45&gt;=1000),2,IF(('Financial Ratios'!E45&lt;1000),1,0)))))</f>
        <v>2</v>
      </c>
      <c r="F34" s="159">
        <f>IF('Financial Ratios'!F45="-",0,IF(AND('Financial Ratios'!F45&gt;=10000),4,IF(AND('Financial Ratios'!F45&lt;10000,'Financial Ratios'!F45&gt;=5000),3,IF(AND('Financial Ratios'!F45&lt;5000,'Financial Ratios'!F45&gt;=1000),2,IF(('Financial Ratios'!F45&lt;1000),1,0)))))</f>
        <v>2</v>
      </c>
      <c r="G34" s="160">
        <f>IF('Financial Ratios'!G45="-",0,IF(AND('Financial Ratios'!G45&gt;=10000),4,IF(AND('Financial Ratios'!G45&lt;10000,'Financial Ratios'!G45&gt;=5000),3,IF(AND('Financial Ratios'!G45&lt;5000,'Financial Ratios'!G45&gt;=1000),2,IF(('Financial Ratios'!G45&lt;1000),1,0)))))</f>
        <v>2</v>
      </c>
      <c r="I34" s="66"/>
      <c r="J34" s="66"/>
      <c r="K34" s="66"/>
      <c r="L34" s="66"/>
      <c r="M34" s="66"/>
      <c r="N34" s="66"/>
      <c r="O34" s="66"/>
      <c r="P34" s="66"/>
      <c r="Q34" s="66"/>
      <c r="R34" s="66"/>
      <c r="S34" s="66"/>
      <c r="T34" s="66"/>
      <c r="U34" s="66"/>
      <c r="V34" s="66"/>
      <c r="W34" s="66"/>
      <c r="X34" s="66"/>
      <c r="Y34" s="66"/>
    </row>
    <row r="35" spans="1:25" x14ac:dyDescent="0.25">
      <c r="A35" s="30"/>
      <c r="B35" s="156" t="s">
        <v>111</v>
      </c>
      <c r="C35" s="137" t="s">
        <v>30</v>
      </c>
      <c r="D35" s="159">
        <f>IF('Financial Ratios'!D46="-",0,IF(AND('Financial Ratios'!D46&gt;=20000),4,IF(AND('Financial Ratios'!D46&lt;20000,'Financial Ratios'!D46&gt;=10000),3,IF(AND('Financial Ratios'!D46&lt;10000,'Financial Ratios'!D46&gt;=5000),2,IF(('Financial Ratios'!D46&lt;5000),1,0)))))</f>
        <v>0</v>
      </c>
      <c r="E35" s="159">
        <f>IF('Financial Ratios'!E46="-",0,IF(AND('Financial Ratios'!E46&gt;=20000),4,IF(AND('Financial Ratios'!E46&lt;20000,'Financial Ratios'!E46&gt;=10000),3,IF(AND('Financial Ratios'!E46&lt;10000,'Financial Ratios'!E46&gt;=5000),2,IF(('Financial Ratios'!E46&lt;5000),1,0)))))</f>
        <v>1</v>
      </c>
      <c r="F35" s="159">
        <f>IF('Financial Ratios'!F46="-",0,IF(AND('Financial Ratios'!F46&gt;=20000),4,IF(AND('Financial Ratios'!F46&lt;20000,'Financial Ratios'!F46&gt;=10000),3,IF(AND('Financial Ratios'!F46&lt;10000,'Financial Ratios'!F46&gt;=5000),2,IF(('Financial Ratios'!F46&lt;5000),1,0)))))</f>
        <v>1</v>
      </c>
      <c r="G35" s="160">
        <f>IF('Financial Ratios'!G46="-",0,IF(AND('Financial Ratios'!G46&gt;=20000),4,IF(AND('Financial Ratios'!G46&lt;20000,'Financial Ratios'!G46&gt;=10000),3,IF(AND('Financial Ratios'!G46&lt;10000,'Financial Ratios'!G46&gt;=5000),2,IF(('Financial Ratios'!G46&lt;5000),1,0)))))</f>
        <v>1</v>
      </c>
      <c r="I35" s="66"/>
      <c r="J35" s="66"/>
      <c r="K35" s="66"/>
      <c r="L35" s="66"/>
      <c r="M35" s="66"/>
      <c r="N35" s="66"/>
      <c r="O35" s="66"/>
      <c r="P35" s="66"/>
      <c r="Q35" s="66"/>
      <c r="R35" s="66"/>
      <c r="S35" s="66"/>
      <c r="T35" s="66"/>
      <c r="U35" s="66"/>
      <c r="V35" s="66"/>
      <c r="W35" s="66"/>
      <c r="X35" s="66"/>
      <c r="Y35" s="66"/>
    </row>
    <row r="36" spans="1:25" x14ac:dyDescent="0.25">
      <c r="A36" s="30"/>
      <c r="B36" s="156" t="s">
        <v>121</v>
      </c>
      <c r="C36" s="137" t="s">
        <v>30</v>
      </c>
      <c r="D36" s="159">
        <f>IF('Financial Ratios'!D47="-",0,IF(AND('Financial Ratios'!D47&gt;=2000),4,IF(AND('Financial Ratios'!D47&lt;2000,'Financial Ratios'!D47&gt;1000),3,IF(AND('Financial Ratios'!D47&lt;1000,'Financial Ratios'!D47&gt;=500),2,IF(('Financial Ratios'!D47&lt;500),1,0)))))</f>
        <v>0</v>
      </c>
      <c r="E36" s="159">
        <f>IF('Financial Ratios'!E47="-",0,IF(AND('Financial Ratios'!E47&gt;=2000),4,IF(AND('Financial Ratios'!E47&lt;2000,'Financial Ratios'!E47&gt;1000),3,IF(AND('Financial Ratios'!E47&lt;1000,'Financial Ratios'!E47&gt;=500),2,IF(('Financial Ratios'!E47&lt;500),1,0)))))</f>
        <v>2</v>
      </c>
      <c r="F36" s="159">
        <f>IF('Financial Ratios'!F47="-",0,IF(AND('Financial Ratios'!F47&gt;=2000),4,IF(AND('Financial Ratios'!F47&lt;2000,'Financial Ratios'!F47&gt;1000),3,IF(AND('Financial Ratios'!F47&lt;1000,'Financial Ratios'!F47&gt;=500),2,IF(('Financial Ratios'!F47&lt;500),1,0)))))</f>
        <v>2</v>
      </c>
      <c r="G36" s="160">
        <f>IF('Financial Ratios'!G47="-",0,IF(AND('Financial Ratios'!G47&gt;=2000),4,IF(AND('Financial Ratios'!G47&lt;2000,'Financial Ratios'!G47&gt;1000),3,IF(AND('Financial Ratios'!G47&lt;1000,'Financial Ratios'!G47&gt;=500),2,IF(('Financial Ratios'!G47&lt;500),1,0)))))</f>
        <v>0</v>
      </c>
      <c r="I36" s="66"/>
      <c r="J36" s="66"/>
      <c r="K36" s="66"/>
      <c r="L36" s="66"/>
      <c r="M36" s="66"/>
      <c r="N36" s="66"/>
      <c r="O36" s="66"/>
      <c r="P36" s="66"/>
      <c r="Q36" s="66"/>
      <c r="R36" s="66"/>
      <c r="S36" s="66"/>
      <c r="T36" s="66"/>
      <c r="U36" s="66"/>
      <c r="V36" s="66"/>
      <c r="W36" s="66"/>
      <c r="X36" s="66"/>
      <c r="Y36" s="66"/>
    </row>
    <row r="37" spans="1:25" x14ac:dyDescent="0.25">
      <c r="A37" s="30"/>
      <c r="B37" s="149" t="s">
        <v>199</v>
      </c>
      <c r="C37" s="137" t="s">
        <v>30</v>
      </c>
      <c r="D37" s="159">
        <f>IF('Financial Ratios'!D48="-",0,IF(AND('Financial Ratios'!D48&gt;=2000),4,IF(AND('Financial Ratios'!D48&lt;2000,'Financial Ratios'!D48&gt;1000),3,IF(AND('Financial Ratios'!D48&lt;1000,'Financial Ratios'!D48&gt;=500),2,IF(('Financial Ratios'!D48&lt;500),1,0)))))</f>
        <v>0</v>
      </c>
      <c r="E37" s="159">
        <f>IF('Financial Ratios'!E48="-",0,IF(AND('Financial Ratios'!E48&gt;=2000),4,IF(AND('Financial Ratios'!E48&lt;2000,'Financial Ratios'!E48&gt;1000),3,IF(AND('Financial Ratios'!E48&lt;1000,'Financial Ratios'!E48&gt;=500),2,IF(('Financial Ratios'!E48&lt;500),1,0)))))</f>
        <v>2</v>
      </c>
      <c r="F37" s="159">
        <f>IF('Financial Ratios'!F48="-",0,IF(AND('Financial Ratios'!F48&gt;=2000),4,IF(AND('Financial Ratios'!F48&lt;2000,'Financial Ratios'!F48&gt;1000),3,IF(AND('Financial Ratios'!F48&lt;1000,'Financial Ratios'!F48&gt;=500),2,IF(('Financial Ratios'!F48&lt;500),1,0)))))</f>
        <v>2</v>
      </c>
      <c r="G37" s="160">
        <f>IF('Financial Ratios'!G48="-",0,IF(AND('Financial Ratios'!G48&gt;=2000),4,IF(AND('Financial Ratios'!G48&lt;2000,'Financial Ratios'!G48&gt;1000),3,IF(AND('Financial Ratios'!G48&lt;1000,'Financial Ratios'!G48&gt;=500),2,IF(('Financial Ratios'!G48&lt;500),1,0)))))</f>
        <v>0</v>
      </c>
      <c r="I37" s="66"/>
      <c r="J37" s="66"/>
      <c r="K37" s="66"/>
      <c r="L37" s="66"/>
      <c r="M37" s="66"/>
      <c r="N37" s="66"/>
      <c r="O37" s="66"/>
      <c r="P37" s="66"/>
      <c r="Q37" s="66"/>
      <c r="R37" s="66"/>
      <c r="S37" s="66"/>
      <c r="T37" s="66"/>
      <c r="U37" s="66"/>
      <c r="V37" s="66"/>
      <c r="W37" s="66"/>
      <c r="X37" s="66"/>
      <c r="Y37" s="66"/>
    </row>
    <row r="38" spans="1:25" x14ac:dyDescent="0.25">
      <c r="A38" s="30"/>
      <c r="B38" s="156" t="s">
        <v>205</v>
      </c>
      <c r="C38" s="137" t="s">
        <v>30</v>
      </c>
      <c r="D38" s="159">
        <f>IF('Financial Ratios'!D49="-",0,IF(AND('Financial Ratios'!D49&gt;=5000),4,IF(AND('Financial Ratios'!D49&lt;5000,'Financial Ratios'!D49&gt;=2000),3,IF(AND('Financial Ratios'!D49&lt;2000,'Financial Ratios'!D49&gt;=1000),2,IF(('Financial Ratios'!D49&lt;1000),1,0)))))</f>
        <v>0</v>
      </c>
      <c r="E38" s="159">
        <f>IF('Financial Ratios'!E49="-",0,IF(AND('Financial Ratios'!E49&gt;=5000),4,IF(AND('Financial Ratios'!E49&lt;5000,'Financial Ratios'!E49&gt;=2000),3,IF(AND('Financial Ratios'!E49&lt;2000,'Financial Ratios'!E49&gt;=1000),2,IF(('Financial Ratios'!E49&lt;1000),1,0)))))</f>
        <v>2</v>
      </c>
      <c r="F38" s="159">
        <f>IF('Financial Ratios'!F49="-",0,IF(AND('Financial Ratios'!F49&gt;=5000),4,IF(AND('Financial Ratios'!F49&lt;5000,'Financial Ratios'!F49&gt;=2000),3,IF(AND('Financial Ratios'!F49&lt;2000,'Financial Ratios'!F49&gt;=1000),2,IF(('Financial Ratios'!F49&lt;1000),1,0)))))</f>
        <v>2</v>
      </c>
      <c r="G38" s="160">
        <f>IF('Financial Ratios'!G49="-",0,IF(AND('Financial Ratios'!G49&gt;=5000),4,IF(AND('Financial Ratios'!G49&lt;5000,'Financial Ratios'!G49&gt;=2000),3,IF(AND('Financial Ratios'!G49&lt;2000,'Financial Ratios'!G49&gt;=1000),2,IF(('Financial Ratios'!G49&lt;1000),1,0)))))</f>
        <v>2</v>
      </c>
      <c r="I38" s="66"/>
      <c r="J38" s="66"/>
      <c r="K38" s="66"/>
      <c r="L38" s="66"/>
      <c r="M38" s="66"/>
      <c r="N38" s="66"/>
      <c r="O38" s="66"/>
      <c r="P38" s="66"/>
      <c r="Q38" s="66"/>
      <c r="R38" s="66"/>
      <c r="S38" s="66"/>
      <c r="T38" s="66"/>
      <c r="U38" s="66"/>
      <c r="V38" s="66"/>
      <c r="W38" s="66"/>
      <c r="X38" s="66"/>
      <c r="Y38" s="66"/>
    </row>
    <row r="39" spans="1:25" s="16" customFormat="1" ht="24.75" customHeight="1" thickBot="1" x14ac:dyDescent="0.3">
      <c r="A39" s="33"/>
      <c r="B39" s="161" t="s">
        <v>122</v>
      </c>
      <c r="C39" s="162" t="s">
        <v>30</v>
      </c>
      <c r="D39" s="163">
        <f t="shared" ref="D39:F39" si="0">IF(D6="","-",SUM(D8:D38))</f>
        <v>0</v>
      </c>
      <c r="E39" s="163">
        <f t="shared" si="0"/>
        <v>64</v>
      </c>
      <c r="F39" s="163">
        <f t="shared" si="0"/>
        <v>60</v>
      </c>
      <c r="G39" s="164">
        <f>IF(G6="","-",SUM(G8:G38))</f>
        <v>45</v>
      </c>
      <c r="H39" s="9"/>
      <c r="I39" s="74"/>
      <c r="J39" s="66"/>
      <c r="K39" s="74"/>
      <c r="L39" s="74"/>
      <c r="M39" s="74"/>
      <c r="N39" s="74"/>
      <c r="O39" s="74"/>
      <c r="P39" s="74"/>
      <c r="Q39" s="74"/>
      <c r="R39" s="74"/>
      <c r="S39" s="74"/>
      <c r="T39" s="74"/>
      <c r="U39" s="74"/>
      <c r="V39" s="74"/>
      <c r="W39" s="74"/>
      <c r="X39" s="74"/>
      <c r="Y39" s="74"/>
    </row>
  </sheetData>
  <sheetProtection algorithmName="SHA-512" hashValue="VFUUrhNLJpy+KX+DKaozqI++Ufc+fAFuNuFxIEN1mGogvSNbcLhgFRCnvPgiVN8OGVoDVi8JzT0KmUfudTuIHQ==" saltValue="BE3p2epVWJWL7YKQUk9Z/g==" spinCount="100000" sheet="1" objects="1" scenarios="1"/>
  <mergeCells count="4">
    <mergeCell ref="B1:G1"/>
    <mergeCell ref="C3:G3"/>
    <mergeCell ref="C4:G4"/>
    <mergeCell ref="A2:G2"/>
  </mergeCells>
  <conditionalFormatting sqref="D8:G8">
    <cfRule type="colorScale" priority="22">
      <colorScale>
        <cfvo type="min"/>
        <cfvo type="percentile" val="50"/>
        <cfvo type="max"/>
        <color rgb="FFF8696B"/>
        <color rgb="FFFFEB84"/>
        <color rgb="FF63BE7B"/>
      </colorScale>
    </cfRule>
  </conditionalFormatting>
  <conditionalFormatting sqref="D8:G14">
    <cfRule type="colorScale" priority="27">
      <colorScale>
        <cfvo type="min"/>
        <cfvo type="percentile" val="50"/>
        <cfvo type="max"/>
        <color rgb="FFF8696B"/>
        <color rgb="FFFFEB84"/>
        <color rgb="FF63BE7B"/>
      </colorScale>
    </cfRule>
  </conditionalFormatting>
  <conditionalFormatting sqref="D9:G10">
    <cfRule type="colorScale" priority="21">
      <colorScale>
        <cfvo type="min"/>
        <cfvo type="percentile" val="50"/>
        <cfvo type="max"/>
        <color rgb="FFF8696B"/>
        <color rgb="FFFFEB84"/>
        <color rgb="FF63BE7B"/>
      </colorScale>
    </cfRule>
  </conditionalFormatting>
  <conditionalFormatting sqref="D16:G16">
    <cfRule type="colorScale" priority="16">
      <colorScale>
        <cfvo type="min"/>
        <cfvo type="percentile" val="50"/>
        <cfvo type="max"/>
        <color rgb="FFF8696B"/>
        <color rgb="FFFFEB84"/>
        <color rgb="FF63BE7B"/>
      </colorScale>
    </cfRule>
  </conditionalFormatting>
  <conditionalFormatting sqref="D16:G21">
    <cfRule type="colorScale" priority="32">
      <colorScale>
        <cfvo type="min"/>
        <cfvo type="percentile" val="50"/>
        <cfvo type="max"/>
        <color rgb="FFF8696B"/>
        <color rgb="FFFFEB84"/>
        <color rgb="FF63BE7B"/>
      </colorScale>
    </cfRule>
    <cfRule type="colorScale" priority="38">
      <colorScale>
        <cfvo type="min"/>
        <cfvo type="percentile" val="50"/>
        <cfvo type="max"/>
        <color rgb="FFF8696B"/>
        <color rgb="FFFFEB84"/>
        <color rgb="FF63BE7B"/>
      </colorScale>
    </cfRule>
  </conditionalFormatting>
  <conditionalFormatting sqref="D23:G25">
    <cfRule type="colorScale" priority="31">
      <colorScale>
        <cfvo type="min"/>
        <cfvo type="percentile" val="50"/>
        <cfvo type="max"/>
        <color rgb="FFF8696B"/>
        <color rgb="FFFFEB84"/>
        <color rgb="FF63BE7B"/>
      </colorScale>
    </cfRule>
  </conditionalFormatting>
  <conditionalFormatting sqref="D27:G27">
    <cfRule type="colorScale" priority="8">
      <colorScale>
        <cfvo type="min"/>
        <cfvo type="percentile" val="50"/>
        <cfvo type="max"/>
        <color rgb="FFF8696B"/>
        <color rgb="FFFFEB84"/>
        <color rgb="FF63BE7B"/>
      </colorScale>
    </cfRule>
    <cfRule type="colorScale" priority="37">
      <colorScale>
        <cfvo type="min"/>
        <cfvo type="percentile" val="50"/>
        <cfvo type="max"/>
        <color rgb="FFF8696B"/>
        <color rgb="FFFFEB84"/>
        <color rgb="FF63BE7B"/>
      </colorScale>
    </cfRule>
  </conditionalFormatting>
  <conditionalFormatting sqref="D29:G29">
    <cfRule type="colorScale" priority="7">
      <colorScale>
        <cfvo type="min"/>
        <cfvo type="percentile" val="50"/>
        <cfvo type="max"/>
        <color rgb="FFF8696B"/>
        <color rgb="FFFFEB84"/>
        <color rgb="FF63BE7B"/>
      </colorScale>
    </cfRule>
  </conditionalFormatting>
  <conditionalFormatting sqref="D29:G29 D31:G31">
    <cfRule type="colorScale" priority="39">
      <colorScale>
        <cfvo type="min"/>
        <cfvo type="percentile" val="50"/>
        <cfvo type="max"/>
        <color rgb="FFF8696B"/>
        <color rgb="FFFFEB84"/>
        <color rgb="FF63BE7B"/>
      </colorScale>
    </cfRule>
  </conditionalFormatting>
  <conditionalFormatting sqref="D31:G31">
    <cfRule type="colorScale" priority="6">
      <colorScale>
        <cfvo type="min"/>
        <cfvo type="percentile" val="50"/>
        <cfvo type="max"/>
        <color rgb="FFF8696B"/>
        <color rgb="FFFFEB84"/>
        <color rgb="FF63BE7B"/>
      </colorScale>
    </cfRule>
  </conditionalFormatting>
  <conditionalFormatting sqref="D33:G33">
    <cfRule type="colorScale" priority="5">
      <colorScale>
        <cfvo type="min"/>
        <cfvo type="percentile" val="50"/>
        <cfvo type="max"/>
        <color rgb="FFF8696B"/>
        <color rgb="FFFFEB84"/>
        <color rgb="FF63BE7B"/>
      </colorScale>
    </cfRule>
  </conditionalFormatting>
  <conditionalFormatting sqref="D33:G38">
    <cfRule type="colorScale" priority="41">
      <colorScale>
        <cfvo type="min"/>
        <cfvo type="percentile" val="50"/>
        <cfvo type="max"/>
        <color rgb="FFF8696B"/>
        <color rgb="FFFFEB84"/>
        <color rgb="FF63BE7B"/>
      </colorScale>
    </cfRule>
  </conditionalFormatting>
  <conditionalFormatting sqref="D11:G12">
    <cfRule type="colorScale" priority="20">
      <colorScale>
        <cfvo type="min"/>
        <cfvo type="percentile" val="50"/>
        <cfvo type="max"/>
        <color rgb="FFF8696B"/>
        <color rgb="FFFFEB84"/>
        <color rgb="FF63BE7B"/>
      </colorScale>
    </cfRule>
  </conditionalFormatting>
  <conditionalFormatting sqref="D13:G13">
    <cfRule type="colorScale" priority="18">
      <colorScale>
        <cfvo type="min"/>
        <cfvo type="percentile" val="50"/>
        <cfvo type="max"/>
        <color rgb="FFF8696B"/>
        <color rgb="FFFFEB84"/>
        <color rgb="FF63BE7B"/>
      </colorScale>
    </cfRule>
  </conditionalFormatting>
  <conditionalFormatting sqref="D14:G14">
    <cfRule type="colorScale" priority="17">
      <colorScale>
        <cfvo type="min"/>
        <cfvo type="percentile" val="50"/>
        <cfvo type="max"/>
        <color rgb="FFF8696B"/>
        <color rgb="FFFFEB84"/>
        <color rgb="FF63BE7B"/>
      </colorScale>
    </cfRule>
  </conditionalFormatting>
  <conditionalFormatting sqref="D17:G17">
    <cfRule type="colorScale" priority="15">
      <colorScale>
        <cfvo type="min"/>
        <cfvo type="percentile" val="50"/>
        <cfvo type="max"/>
        <color rgb="FFF8696B"/>
        <color rgb="FFFFEB84"/>
        <color rgb="FF63BE7B"/>
      </colorScale>
    </cfRule>
  </conditionalFormatting>
  <conditionalFormatting sqref="D18:G18">
    <cfRule type="colorScale" priority="14">
      <colorScale>
        <cfvo type="min"/>
        <cfvo type="percentile" val="50"/>
        <cfvo type="max"/>
        <color rgb="FFF8696B"/>
        <color rgb="FFFFEB84"/>
        <color rgb="FF63BE7B"/>
      </colorScale>
    </cfRule>
  </conditionalFormatting>
  <conditionalFormatting sqref="D19:G19">
    <cfRule type="colorScale" priority="13">
      <colorScale>
        <cfvo type="min"/>
        <cfvo type="percentile" val="50"/>
        <cfvo type="max"/>
        <color rgb="FFF8696B"/>
        <color rgb="FFFFEB84"/>
        <color rgb="FF63BE7B"/>
      </colorScale>
    </cfRule>
  </conditionalFormatting>
  <conditionalFormatting sqref="D20:G20">
    <cfRule type="colorScale" priority="12">
      <colorScale>
        <cfvo type="min"/>
        <cfvo type="percentile" val="50"/>
        <cfvo type="max"/>
        <color rgb="FFF8696B"/>
        <color rgb="FFFFEB84"/>
        <color rgb="FF63BE7B"/>
      </colorScale>
    </cfRule>
  </conditionalFormatting>
  <conditionalFormatting sqref="D21:G21">
    <cfRule type="colorScale" priority="11">
      <colorScale>
        <cfvo type="min"/>
        <cfvo type="percentile" val="50"/>
        <cfvo type="max"/>
        <color rgb="FFF8696B"/>
        <color rgb="FFFFEB84"/>
        <color rgb="FF63BE7B"/>
      </colorScale>
    </cfRule>
  </conditionalFormatting>
  <conditionalFormatting sqref="D23:G23">
    <cfRule type="colorScale" priority="10">
      <colorScale>
        <cfvo type="min"/>
        <cfvo type="percentile" val="50"/>
        <cfvo type="max"/>
        <color rgb="FFF8696B"/>
        <color rgb="FFFFEB84"/>
        <color rgb="FF63BE7B"/>
      </colorScale>
    </cfRule>
  </conditionalFormatting>
  <conditionalFormatting sqref="D24:G25">
    <cfRule type="colorScale" priority="9">
      <colorScale>
        <cfvo type="min"/>
        <cfvo type="percentile" val="50"/>
        <cfvo type="max"/>
        <color rgb="FFF8696B"/>
        <color rgb="FFFFEB84"/>
        <color rgb="FF63BE7B"/>
      </colorScale>
    </cfRule>
  </conditionalFormatting>
  <conditionalFormatting sqref="D34:G34">
    <cfRule type="colorScale" priority="4">
      <colorScale>
        <cfvo type="min"/>
        <cfvo type="percentile" val="50"/>
        <cfvo type="max"/>
        <color rgb="FFF8696B"/>
        <color rgb="FFFFEB84"/>
        <color rgb="FF63BE7B"/>
      </colorScale>
    </cfRule>
  </conditionalFormatting>
  <conditionalFormatting sqref="D35:G35">
    <cfRule type="colorScale" priority="3">
      <colorScale>
        <cfvo type="min"/>
        <cfvo type="percentile" val="50"/>
        <cfvo type="max"/>
        <color rgb="FFF8696B"/>
        <color rgb="FFFFEB84"/>
        <color rgb="FF63BE7B"/>
      </colorScale>
    </cfRule>
  </conditionalFormatting>
  <conditionalFormatting sqref="D36:G37">
    <cfRule type="colorScale" priority="2">
      <colorScale>
        <cfvo type="min"/>
        <cfvo type="percentile" val="50"/>
        <cfvo type="max"/>
        <color rgb="FFF8696B"/>
        <color rgb="FFFFEB84"/>
        <color rgb="FF63BE7B"/>
      </colorScale>
    </cfRule>
  </conditionalFormatting>
  <conditionalFormatting sqref="D38:G38">
    <cfRule type="colorScale" priority="1">
      <colorScale>
        <cfvo type="min"/>
        <cfvo type="percentile" val="50"/>
        <cfvo type="max"/>
        <color rgb="FFF8696B"/>
        <color rgb="FFFFEB84"/>
        <color rgb="FF63BE7B"/>
      </colorScale>
    </cfRule>
  </conditionalFormatting>
  <pageMargins left="0.25" right="0.25" top="0.75" bottom="0.75" header="0.3" footer="0.3"/>
  <pageSetup paperSize="9" orientation="portrait" r:id="rId1"/>
  <headerFooter>
    <oddHeader>&amp;RCreditworthiness Assessment - An Approach for Indian Cities</oddHeader>
    <oddFooter>&amp;L&amp;G&amp;R&amp;"-,Bold"Page &amp;P of &amp;N_x000D_&amp;1#&amp;"Aptos"&amp;10&amp;K000000 Official Use Only</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422DA-5B19-4680-812B-1167E96A8747}">
  <sheetPr codeName="Sheet6">
    <tabColor rgb="FF38465E"/>
  </sheetPr>
  <dimension ref="A1:AF47"/>
  <sheetViews>
    <sheetView showGridLines="0" zoomScale="80" zoomScaleNormal="80" workbookViewId="0">
      <selection activeCell="N2" sqref="N2"/>
    </sheetView>
  </sheetViews>
  <sheetFormatPr defaultColWidth="9.140625" defaultRowHeight="15" x14ac:dyDescent="0.25"/>
  <cols>
    <col min="1" max="1" width="4.85546875" style="9" customWidth="1"/>
    <col min="2" max="2" width="35.42578125" style="9" customWidth="1"/>
    <col min="3" max="3" width="7.28515625" style="11" customWidth="1"/>
    <col min="4" max="6" width="12.28515625" style="9" customWidth="1"/>
    <col min="7" max="7" width="10.85546875" style="9" customWidth="1"/>
    <col min="8" max="8" width="3.140625" style="9" customWidth="1"/>
    <col min="9" max="9" width="3.42578125" style="9" customWidth="1"/>
    <col min="10" max="16384" width="9.140625" style="9"/>
  </cols>
  <sheetData>
    <row r="1" spans="1:32" ht="109.5" customHeight="1" x14ac:dyDescent="0.25">
      <c r="B1" s="314"/>
      <c r="C1" s="314"/>
      <c r="D1" s="314"/>
      <c r="E1" s="314"/>
      <c r="F1" s="314"/>
      <c r="G1" s="314"/>
      <c r="H1" s="14"/>
      <c r="I1" s="66"/>
      <c r="J1" s="66"/>
      <c r="K1" s="66"/>
      <c r="L1" s="66"/>
      <c r="M1" s="66"/>
      <c r="N1" s="66"/>
      <c r="O1" s="66"/>
      <c r="P1" s="66"/>
      <c r="Q1" s="66"/>
      <c r="R1" s="66"/>
      <c r="S1" s="66"/>
      <c r="T1" s="66"/>
      <c r="U1" s="66"/>
      <c r="V1" s="66"/>
      <c r="W1" s="66"/>
      <c r="X1" s="66"/>
      <c r="Y1" s="66"/>
      <c r="Z1" s="66"/>
      <c r="AA1" s="66"/>
      <c r="AB1" s="66"/>
      <c r="AC1" s="66"/>
      <c r="AD1" s="66"/>
      <c r="AE1" s="66"/>
      <c r="AF1" s="66"/>
    </row>
    <row r="2" spans="1:32" ht="130.5" customHeight="1" x14ac:dyDescent="0.25">
      <c r="A2" s="50"/>
      <c r="B2" s="50"/>
      <c r="C2" s="50"/>
      <c r="D2" s="50"/>
      <c r="E2" s="50"/>
      <c r="F2" s="50"/>
      <c r="G2" s="50"/>
      <c r="H2" s="14"/>
      <c r="I2" s="66"/>
      <c r="J2" s="66"/>
      <c r="K2" s="66"/>
      <c r="L2" s="66"/>
      <c r="M2" s="66"/>
      <c r="N2" s="66"/>
      <c r="O2" s="66"/>
      <c r="P2" s="66"/>
      <c r="Q2" s="66"/>
      <c r="R2" s="66"/>
      <c r="S2" s="66"/>
      <c r="T2" s="66"/>
      <c r="U2" s="66"/>
      <c r="V2" s="66"/>
      <c r="W2" s="66"/>
      <c r="X2" s="66"/>
      <c r="Y2" s="66"/>
      <c r="Z2" s="66"/>
      <c r="AA2" s="66"/>
      <c r="AB2" s="66"/>
      <c r="AC2" s="66"/>
      <c r="AD2" s="66"/>
      <c r="AE2" s="66"/>
      <c r="AF2" s="66"/>
    </row>
    <row r="3" spans="1:32" ht="21" hidden="1" customHeight="1" x14ac:dyDescent="0.3">
      <c r="A3" s="317"/>
      <c r="B3" s="317"/>
      <c r="C3" s="317"/>
      <c r="D3" s="317"/>
      <c r="E3" s="317"/>
      <c r="F3" s="317"/>
      <c r="G3" s="317"/>
      <c r="I3" s="66"/>
      <c r="J3" s="66"/>
      <c r="K3" s="66"/>
      <c r="L3" s="66"/>
      <c r="M3" s="66"/>
      <c r="N3" s="66"/>
      <c r="O3" s="66"/>
      <c r="P3" s="66"/>
      <c r="Q3" s="66"/>
      <c r="R3" s="66"/>
      <c r="S3" s="66"/>
      <c r="T3" s="66"/>
      <c r="U3" s="66"/>
      <c r="V3" s="66"/>
      <c r="W3" s="66"/>
      <c r="X3" s="66"/>
      <c r="Y3" s="66"/>
      <c r="Z3" s="66"/>
      <c r="AA3" s="66"/>
      <c r="AB3" s="66"/>
      <c r="AC3" s="66"/>
      <c r="AD3" s="66"/>
      <c r="AE3" s="66"/>
      <c r="AF3" s="66"/>
    </row>
    <row r="4" spans="1:32" ht="4.5" customHeight="1" x14ac:dyDescent="0.3">
      <c r="A4" s="62"/>
      <c r="B4" s="62"/>
      <c r="C4" s="62"/>
      <c r="D4" s="62"/>
      <c r="E4" s="62"/>
      <c r="F4" s="62"/>
      <c r="G4" s="62"/>
      <c r="I4" s="66"/>
      <c r="J4" s="66"/>
      <c r="K4" s="66"/>
      <c r="L4" s="66"/>
      <c r="M4" s="66"/>
      <c r="N4" s="66"/>
      <c r="O4" s="66"/>
      <c r="P4" s="66"/>
      <c r="Q4" s="66"/>
      <c r="R4" s="66"/>
      <c r="S4" s="66"/>
      <c r="T4" s="66"/>
      <c r="U4" s="66"/>
      <c r="V4" s="66"/>
      <c r="W4" s="66"/>
      <c r="X4" s="66"/>
      <c r="Y4" s="66"/>
      <c r="Z4" s="66"/>
      <c r="AA4" s="66"/>
      <c r="AB4" s="66"/>
      <c r="AC4" s="66"/>
      <c r="AD4" s="66"/>
      <c r="AE4" s="66"/>
      <c r="AF4" s="66"/>
    </row>
    <row r="5" spans="1:32" ht="7.5" hidden="1" customHeight="1" x14ac:dyDescent="0.25">
      <c r="I5" s="66"/>
      <c r="J5" s="66"/>
      <c r="K5" s="66"/>
      <c r="L5" s="66"/>
      <c r="M5" s="66"/>
      <c r="N5" s="66"/>
      <c r="O5" s="66"/>
      <c r="P5" s="66"/>
      <c r="Q5" s="66"/>
      <c r="R5" s="66"/>
      <c r="S5" s="66"/>
      <c r="T5" s="66"/>
      <c r="U5" s="66"/>
      <c r="V5" s="66"/>
      <c r="W5" s="66"/>
      <c r="X5" s="66"/>
      <c r="Y5" s="66"/>
      <c r="Z5" s="66"/>
      <c r="AA5" s="66"/>
      <c r="AB5" s="66"/>
      <c r="AC5" s="66"/>
      <c r="AD5" s="66"/>
      <c r="AE5" s="66"/>
      <c r="AF5" s="66"/>
    </row>
    <row r="6" spans="1:32" ht="33.75" customHeight="1" x14ac:dyDescent="0.25">
      <c r="B6" s="90" t="s">
        <v>3</v>
      </c>
      <c r="C6" s="316" t="str">
        <f>IF('Data Input'!D7="","",'Data Input'!D7)</f>
        <v>Tamil Nadu</v>
      </c>
      <c r="D6" s="316"/>
      <c r="E6" s="316"/>
      <c r="F6" s="316"/>
      <c r="G6" s="316"/>
      <c r="I6" s="66"/>
      <c r="J6" s="66"/>
      <c r="K6" s="66"/>
      <c r="L6" s="66"/>
      <c r="M6" s="66"/>
      <c r="N6" s="66"/>
      <c r="O6" s="66"/>
      <c r="P6" s="66"/>
      <c r="Q6" s="66"/>
      <c r="R6" s="66"/>
      <c r="S6" s="66"/>
      <c r="T6" s="66"/>
      <c r="U6" s="66"/>
      <c r="V6" s="66"/>
      <c r="W6" s="66"/>
      <c r="X6" s="66"/>
      <c r="Y6" s="66"/>
      <c r="Z6" s="66"/>
      <c r="AA6" s="66"/>
      <c r="AB6" s="66"/>
      <c r="AC6" s="66"/>
      <c r="AD6" s="66"/>
      <c r="AE6" s="66"/>
      <c r="AF6" s="66"/>
    </row>
    <row r="7" spans="1:32" ht="33.75" customHeight="1" x14ac:dyDescent="0.25">
      <c r="B7" s="90" t="s">
        <v>2</v>
      </c>
      <c r="C7" s="316" t="str">
        <f>IF('Data Input'!D8="","",'Data Input'!D8)</f>
        <v>Tiruchirappalli City Municipal Corporation</v>
      </c>
      <c r="D7" s="316"/>
      <c r="E7" s="316"/>
      <c r="F7" s="316"/>
      <c r="G7" s="316"/>
      <c r="I7" s="66"/>
      <c r="J7" s="66"/>
      <c r="K7" s="66"/>
      <c r="L7" s="66"/>
      <c r="M7" s="66"/>
      <c r="N7" s="66"/>
      <c r="O7" s="66"/>
      <c r="P7" s="66"/>
      <c r="Q7" s="66"/>
      <c r="R7" s="66"/>
      <c r="S7" s="66"/>
      <c r="T7" s="66"/>
      <c r="U7" s="66"/>
      <c r="V7" s="66"/>
      <c r="W7" s="66"/>
      <c r="X7" s="66"/>
      <c r="Y7" s="66"/>
      <c r="Z7" s="66"/>
      <c r="AA7" s="66"/>
      <c r="AB7" s="66"/>
      <c r="AC7" s="66"/>
      <c r="AD7" s="66"/>
      <c r="AE7" s="66"/>
      <c r="AF7" s="66"/>
    </row>
    <row r="8" spans="1:32" s="13" customFormat="1" ht="33" customHeight="1" thickBot="1" x14ac:dyDescent="0.3">
      <c r="B8" s="271" t="s">
        <v>369</v>
      </c>
      <c r="C8" s="254"/>
      <c r="D8" s="254"/>
      <c r="E8" s="254"/>
      <c r="F8" s="254"/>
      <c r="G8" s="254"/>
      <c r="I8" s="69"/>
      <c r="J8" s="69"/>
      <c r="K8" s="69"/>
      <c r="L8" s="69"/>
      <c r="M8" s="69"/>
      <c r="N8" s="69"/>
      <c r="O8" s="69"/>
      <c r="P8" s="69"/>
      <c r="Q8" s="69"/>
      <c r="R8" s="69"/>
      <c r="S8" s="69"/>
      <c r="T8" s="69"/>
      <c r="U8" s="69"/>
      <c r="V8" s="69"/>
      <c r="W8" s="69"/>
      <c r="X8" s="69"/>
      <c r="Y8" s="69"/>
      <c r="Z8" s="69"/>
      <c r="AA8" s="69"/>
      <c r="AB8" s="69"/>
      <c r="AC8" s="69"/>
      <c r="AD8" s="69"/>
      <c r="AE8" s="69"/>
      <c r="AF8" s="69"/>
    </row>
    <row r="9" spans="1:32" ht="7.5" hidden="1" customHeight="1" thickBot="1" x14ac:dyDescent="0.3">
      <c r="I9" s="66"/>
      <c r="J9" s="66"/>
      <c r="K9" s="66"/>
      <c r="L9" s="66"/>
      <c r="M9" s="66"/>
      <c r="N9" s="66"/>
      <c r="O9" s="66"/>
      <c r="P9" s="66"/>
      <c r="Q9" s="66"/>
      <c r="R9" s="66"/>
      <c r="S9" s="66"/>
      <c r="T9" s="66"/>
      <c r="U9" s="66"/>
      <c r="V9" s="66"/>
      <c r="W9" s="66"/>
      <c r="X9" s="66"/>
      <c r="Y9" s="66"/>
      <c r="Z9" s="66"/>
      <c r="AA9" s="66"/>
      <c r="AB9" s="66"/>
      <c r="AC9" s="66"/>
      <c r="AD9" s="66"/>
      <c r="AE9" s="66"/>
      <c r="AF9" s="66"/>
    </row>
    <row r="10" spans="1:32" s="13" customFormat="1" ht="24" customHeight="1" x14ac:dyDescent="0.25">
      <c r="A10" s="31"/>
      <c r="B10" s="129" t="s">
        <v>144</v>
      </c>
      <c r="C10" s="130" t="s">
        <v>5</v>
      </c>
      <c r="D10" s="130">
        <f>IF('Data Input'!E10="","",'Data Input'!E10)</f>
        <v>2022</v>
      </c>
      <c r="E10" s="130">
        <f>IF('Data Input'!F10="","",'Data Input'!F10)</f>
        <v>2023</v>
      </c>
      <c r="F10" s="130">
        <f>IF('Data Input'!G10="","",'Data Input'!G10)</f>
        <v>2024</v>
      </c>
      <c r="G10" s="165">
        <f>IF('Data Input'!H10="","",'Data Input'!H10)</f>
        <v>2025</v>
      </c>
      <c r="H10" s="12"/>
      <c r="I10" s="69"/>
      <c r="J10" s="66"/>
      <c r="K10" s="66"/>
      <c r="L10" s="66"/>
      <c r="M10" s="66"/>
      <c r="N10" s="66"/>
      <c r="O10" s="69"/>
      <c r="P10" s="69"/>
      <c r="Q10" s="69"/>
      <c r="R10" s="69"/>
      <c r="S10" s="69"/>
      <c r="T10" s="69"/>
      <c r="U10" s="69"/>
      <c r="V10" s="69"/>
      <c r="W10" s="69"/>
      <c r="X10" s="69"/>
      <c r="Y10" s="69"/>
      <c r="Z10" s="69"/>
      <c r="AA10" s="69"/>
      <c r="AB10" s="69"/>
      <c r="AC10" s="69"/>
      <c r="AD10" s="69"/>
      <c r="AE10" s="69"/>
      <c r="AF10" s="69"/>
    </row>
    <row r="11" spans="1:32" s="13" customFormat="1" x14ac:dyDescent="0.25">
      <c r="A11" s="31"/>
      <c r="B11" s="166" t="s">
        <v>149</v>
      </c>
      <c r="C11" s="167"/>
      <c r="D11" s="168"/>
      <c r="E11" s="168"/>
      <c r="F11" s="168"/>
      <c r="G11" s="169"/>
      <c r="I11" s="69"/>
      <c r="J11" s="66"/>
      <c r="K11" s="66"/>
      <c r="L11" s="66"/>
      <c r="M11" s="66"/>
      <c r="N11" s="66"/>
      <c r="O11" s="69"/>
      <c r="P11" s="69"/>
      <c r="Q11" s="69"/>
      <c r="R11" s="69"/>
      <c r="S11" s="69"/>
      <c r="T11" s="69"/>
      <c r="U11" s="69"/>
      <c r="V11" s="69"/>
      <c r="W11" s="69"/>
      <c r="X11" s="69"/>
      <c r="Y11" s="69"/>
      <c r="Z11" s="69"/>
      <c r="AA11" s="69"/>
      <c r="AB11" s="69"/>
      <c r="AC11" s="69"/>
      <c r="AD11" s="69"/>
      <c r="AE11" s="69"/>
      <c r="AF11" s="69"/>
    </row>
    <row r="12" spans="1:32" s="13" customFormat="1" ht="27" x14ac:dyDescent="0.25">
      <c r="A12" s="31"/>
      <c r="B12" s="136" t="s">
        <v>145</v>
      </c>
      <c r="C12" s="137" t="s">
        <v>7</v>
      </c>
      <c r="D12" s="170" t="str">
        <f>IFERROR(('Data Input'!E11/100),"-")</f>
        <v>-</v>
      </c>
      <c r="E12" s="170">
        <f>IFERROR(('Data Input'!F11/100),"-")</f>
        <v>0.94</v>
      </c>
      <c r="F12" s="170">
        <f>IFERROR(('Data Input'!G11/100),"-")</f>
        <v>0.95</v>
      </c>
      <c r="G12" s="171">
        <f>IFERROR(('Data Input'!H11/100),"-")</f>
        <v>0.95</v>
      </c>
      <c r="I12" s="69"/>
      <c r="J12" s="66"/>
      <c r="K12" s="66"/>
      <c r="L12" s="66"/>
      <c r="M12" s="66"/>
      <c r="N12" s="66"/>
      <c r="O12" s="69"/>
      <c r="P12" s="69"/>
      <c r="Q12" s="69"/>
      <c r="R12" s="69"/>
      <c r="S12" s="69"/>
      <c r="T12" s="69"/>
      <c r="U12" s="69"/>
      <c r="V12" s="69"/>
      <c r="W12" s="69"/>
      <c r="X12" s="69"/>
      <c r="Y12" s="69"/>
      <c r="Z12" s="69"/>
      <c r="AA12" s="69"/>
      <c r="AB12" s="69"/>
      <c r="AC12" s="69"/>
      <c r="AD12" s="69"/>
      <c r="AE12" s="69"/>
      <c r="AF12" s="69"/>
    </row>
    <row r="13" spans="1:32" s="13" customFormat="1" ht="24.75" customHeight="1" x14ac:dyDescent="0.25">
      <c r="A13" s="31"/>
      <c r="B13" s="136" t="s">
        <v>146</v>
      </c>
      <c r="C13" s="137" t="s">
        <v>7</v>
      </c>
      <c r="D13" s="170" t="str">
        <f>IFERROR(('Data Input'!E12/100),"-")</f>
        <v>-</v>
      </c>
      <c r="E13" s="170">
        <f>IFERROR(('Data Input'!F12/100),"-")</f>
        <v>0.3</v>
      </c>
      <c r="F13" s="170">
        <f>IFERROR(('Data Input'!G12/100),"-")</f>
        <v>0.3</v>
      </c>
      <c r="G13" s="171">
        <f>IFERROR(('Data Input'!H12/100),"-")</f>
        <v>0.32</v>
      </c>
      <c r="I13" s="69"/>
      <c r="J13" s="66"/>
      <c r="K13" s="66"/>
      <c r="L13" s="66"/>
      <c r="M13" s="66"/>
      <c r="N13" s="66"/>
      <c r="O13" s="69"/>
      <c r="P13" s="69"/>
      <c r="Q13" s="69"/>
      <c r="R13" s="69"/>
      <c r="S13" s="69"/>
      <c r="T13" s="69"/>
      <c r="U13" s="69"/>
      <c r="V13" s="69"/>
      <c r="W13" s="69"/>
      <c r="X13" s="69"/>
      <c r="Y13" s="69"/>
      <c r="Z13" s="69"/>
      <c r="AA13" s="69"/>
      <c r="AB13" s="69"/>
      <c r="AC13" s="69"/>
      <c r="AD13" s="69"/>
      <c r="AE13" s="69"/>
      <c r="AF13" s="69"/>
    </row>
    <row r="14" spans="1:32" s="13" customFormat="1" x14ac:dyDescent="0.25">
      <c r="A14" s="31"/>
      <c r="B14" s="136" t="s">
        <v>147</v>
      </c>
      <c r="C14" s="137" t="s">
        <v>7</v>
      </c>
      <c r="D14" s="170" t="str">
        <f>IFERROR(('Data Input'!E13/100),"-")</f>
        <v>-</v>
      </c>
      <c r="E14" s="170">
        <f>IFERROR(('Data Input'!F13/100),"-")</f>
        <v>0.95239999999999991</v>
      </c>
      <c r="F14" s="170">
        <f>IFERROR(('Data Input'!G13/100),"-")</f>
        <v>0.91879999999999995</v>
      </c>
      <c r="G14" s="171">
        <f>IFERROR(('Data Input'!H13/100),"-")</f>
        <v>0.95239999999999991</v>
      </c>
      <c r="I14" s="69"/>
      <c r="J14" s="66"/>
      <c r="K14" s="66"/>
      <c r="L14" s="66"/>
      <c r="M14" s="66"/>
      <c r="N14" s="66"/>
      <c r="O14" s="69"/>
      <c r="P14" s="69"/>
      <c r="Q14" s="69"/>
      <c r="R14" s="69"/>
      <c r="S14" s="69"/>
      <c r="T14" s="69"/>
      <c r="U14" s="69"/>
      <c r="V14" s="69"/>
      <c r="W14" s="69"/>
      <c r="X14" s="69"/>
      <c r="Y14" s="69"/>
      <c r="Z14" s="69"/>
      <c r="AA14" s="69"/>
      <c r="AB14" s="69"/>
      <c r="AC14" s="69"/>
      <c r="AD14" s="69"/>
      <c r="AE14" s="69"/>
      <c r="AF14" s="69"/>
    </row>
    <row r="15" spans="1:32" s="13" customFormat="1" x14ac:dyDescent="0.25">
      <c r="A15" s="31"/>
      <c r="B15" s="136" t="s">
        <v>10</v>
      </c>
      <c r="C15" s="137" t="s">
        <v>7</v>
      </c>
      <c r="D15" s="170" t="str">
        <f>IFERROR(('Data Input'!E14/100),"-")</f>
        <v>-</v>
      </c>
      <c r="E15" s="170">
        <f>IFERROR(('Data Input'!F14/100),"-")</f>
        <v>1</v>
      </c>
      <c r="F15" s="170">
        <f>IFERROR(('Data Input'!G14/100),"-")</f>
        <v>1</v>
      </c>
      <c r="G15" s="171">
        <f>IFERROR(('Data Input'!H14/100),"-")</f>
        <v>1</v>
      </c>
      <c r="I15" s="69"/>
      <c r="J15" s="66"/>
      <c r="K15" s="66"/>
      <c r="L15" s="66"/>
      <c r="M15" s="66"/>
      <c r="N15" s="66"/>
      <c r="O15" s="69"/>
      <c r="P15" s="69"/>
      <c r="Q15" s="69"/>
      <c r="R15" s="69"/>
      <c r="S15" s="69"/>
      <c r="T15" s="69"/>
      <c r="U15" s="69"/>
      <c r="V15" s="69"/>
      <c r="W15" s="69"/>
      <c r="X15" s="69"/>
      <c r="Y15" s="69"/>
      <c r="Z15" s="69"/>
      <c r="AA15" s="69"/>
      <c r="AB15" s="69"/>
      <c r="AC15" s="69"/>
      <c r="AD15" s="69"/>
      <c r="AE15" s="69"/>
      <c r="AF15" s="69"/>
    </row>
    <row r="16" spans="1:32" x14ac:dyDescent="0.25">
      <c r="A16" s="30"/>
      <c r="B16" s="172" t="s">
        <v>148</v>
      </c>
      <c r="C16" s="167"/>
      <c r="D16" s="173"/>
      <c r="E16" s="173"/>
      <c r="F16" s="173"/>
      <c r="G16" s="174"/>
      <c r="H16" s="13"/>
      <c r="I16" s="66"/>
      <c r="J16" s="66"/>
      <c r="K16" s="66"/>
      <c r="L16" s="66"/>
      <c r="M16" s="66"/>
      <c r="N16" s="66"/>
      <c r="O16" s="66"/>
      <c r="P16" s="66"/>
      <c r="Q16" s="66"/>
      <c r="R16" s="66"/>
      <c r="S16" s="66"/>
      <c r="T16" s="66"/>
      <c r="U16" s="66"/>
      <c r="V16" s="66"/>
      <c r="W16" s="66"/>
      <c r="X16" s="66"/>
      <c r="Y16" s="66"/>
      <c r="Z16" s="66"/>
      <c r="AA16" s="66"/>
      <c r="AB16" s="66"/>
      <c r="AC16" s="66"/>
      <c r="AD16" s="66"/>
      <c r="AE16" s="66"/>
      <c r="AF16" s="66"/>
    </row>
    <row r="17" spans="1:32" x14ac:dyDescent="0.25">
      <c r="A17" s="30"/>
      <c r="B17" s="144" t="s">
        <v>150</v>
      </c>
      <c r="C17" s="137" t="s">
        <v>7</v>
      </c>
      <c r="D17" s="175" t="str">
        <f>IFERROR(('Data Input'!E20/100),"-")</f>
        <v>-</v>
      </c>
      <c r="E17" s="175">
        <f>IFERROR(('Data Input'!F20/100),"-")</f>
        <v>0.69</v>
      </c>
      <c r="F17" s="175">
        <f>IFERROR(('Data Input'!G20/100),"-")</f>
        <v>0.57999999999999996</v>
      </c>
      <c r="G17" s="176" t="str">
        <f>IFERROR(('Data Input'!H20/100),"-")</f>
        <v>-</v>
      </c>
      <c r="I17" s="66"/>
      <c r="J17" s="66"/>
      <c r="K17" s="66"/>
      <c r="L17" s="66"/>
      <c r="M17" s="66"/>
      <c r="N17" s="66"/>
      <c r="O17" s="66"/>
      <c r="P17" s="66"/>
      <c r="Q17" s="66"/>
      <c r="R17" s="66"/>
      <c r="S17" s="66"/>
      <c r="T17" s="66"/>
      <c r="U17" s="66"/>
      <c r="V17" s="66"/>
      <c r="W17" s="66"/>
      <c r="X17" s="66"/>
      <c r="Y17" s="66"/>
      <c r="Z17" s="66"/>
      <c r="AA17" s="66"/>
      <c r="AB17" s="66"/>
      <c r="AC17" s="66"/>
      <c r="AD17" s="66"/>
      <c r="AE17" s="66"/>
      <c r="AF17" s="66"/>
    </row>
    <row r="18" spans="1:32" ht="27" x14ac:dyDescent="0.25">
      <c r="A18" s="30"/>
      <c r="B18" s="144" t="s">
        <v>151</v>
      </c>
      <c r="C18" s="137" t="s">
        <v>7</v>
      </c>
      <c r="D18" s="175" t="str">
        <f>IFERROR(('Data Input'!E21/100),"-")</f>
        <v>-</v>
      </c>
      <c r="E18" s="175" t="str">
        <f>IFERROR(('Data Input'!F21/100),"-")</f>
        <v>-</v>
      </c>
      <c r="F18" s="175" t="str">
        <f>IFERROR(('Data Input'!G21/100),"-")</f>
        <v>-</v>
      </c>
      <c r="G18" s="176" t="str">
        <f>IFERROR(('Data Input'!H21/100),"-")</f>
        <v>-</v>
      </c>
      <c r="I18" s="66"/>
      <c r="J18" s="66"/>
      <c r="K18" s="66"/>
      <c r="L18" s="66"/>
      <c r="M18" s="66"/>
      <c r="N18" s="66"/>
      <c r="O18" s="66"/>
      <c r="P18" s="66"/>
      <c r="Q18" s="66"/>
      <c r="R18" s="66"/>
      <c r="S18" s="66"/>
      <c r="T18" s="66"/>
      <c r="U18" s="66"/>
      <c r="V18" s="66"/>
      <c r="W18" s="66"/>
      <c r="X18" s="66"/>
      <c r="Y18" s="66"/>
      <c r="Z18" s="66"/>
      <c r="AA18" s="66"/>
      <c r="AB18" s="66"/>
      <c r="AC18" s="66"/>
      <c r="AD18" s="66"/>
      <c r="AE18" s="66"/>
      <c r="AF18" s="66"/>
    </row>
    <row r="19" spans="1:32" x14ac:dyDescent="0.25">
      <c r="A19" s="30"/>
      <c r="B19" s="144" t="s">
        <v>152</v>
      </c>
      <c r="C19" s="137" t="s">
        <v>7</v>
      </c>
      <c r="D19" s="175" t="str">
        <f>IFERROR(('Data Input'!E22/100),"-")</f>
        <v>-</v>
      </c>
      <c r="E19" s="175" t="str">
        <f>IFERROR(('Data Input'!F22/100),"-")</f>
        <v>-</v>
      </c>
      <c r="F19" s="175" t="str">
        <f>IFERROR(('Data Input'!G22/100),"-")</f>
        <v>-</v>
      </c>
      <c r="G19" s="176" t="str">
        <f>IFERROR(('Data Input'!H22/100),"-")</f>
        <v>-</v>
      </c>
      <c r="I19" s="66"/>
      <c r="J19" s="66"/>
      <c r="K19" s="66"/>
      <c r="L19" s="66"/>
      <c r="M19" s="66"/>
      <c r="N19" s="66"/>
      <c r="O19" s="66"/>
      <c r="P19" s="66"/>
      <c r="Q19" s="66"/>
      <c r="R19" s="66"/>
      <c r="S19" s="66"/>
      <c r="T19" s="66"/>
      <c r="U19" s="66"/>
      <c r="V19" s="66"/>
      <c r="W19" s="66"/>
      <c r="X19" s="66"/>
      <c r="Y19" s="66"/>
      <c r="Z19" s="66"/>
      <c r="AA19" s="66"/>
      <c r="AB19" s="66"/>
      <c r="AC19" s="66"/>
      <c r="AD19" s="66"/>
      <c r="AE19" s="66"/>
      <c r="AF19" s="66"/>
    </row>
    <row r="20" spans="1:32" ht="27" x14ac:dyDescent="0.25">
      <c r="A20" s="30"/>
      <c r="B20" s="144" t="s">
        <v>202</v>
      </c>
      <c r="C20" s="137" t="s">
        <v>7</v>
      </c>
      <c r="D20" s="175">
        <f>IFERROR(('Data Input'!E19/'Data Input'!E18),0)</f>
        <v>0</v>
      </c>
      <c r="E20" s="175">
        <f>IFERROR(('Data Input'!F19/'Data Input'!F18),0)</f>
        <v>0.83617934435211394</v>
      </c>
      <c r="F20" s="175">
        <f>IFERROR(('Data Input'!G19/'Data Input'!G18),0)</f>
        <v>0.89379618491149682</v>
      </c>
      <c r="G20" s="176">
        <f>IFERROR(('Data Input'!H19/'Data Input'!H18),0)</f>
        <v>0</v>
      </c>
      <c r="I20" s="66"/>
      <c r="J20" s="66"/>
      <c r="K20" s="66"/>
      <c r="L20" s="66"/>
      <c r="M20" s="66"/>
      <c r="N20" s="66"/>
      <c r="O20" s="66"/>
      <c r="P20" s="66"/>
      <c r="Q20" s="66"/>
      <c r="R20" s="66"/>
      <c r="S20" s="66"/>
      <c r="T20" s="66"/>
      <c r="U20" s="66"/>
      <c r="V20" s="66"/>
      <c r="W20" s="66"/>
      <c r="X20" s="66"/>
      <c r="Y20" s="66"/>
      <c r="Z20" s="66"/>
      <c r="AA20" s="66"/>
      <c r="AB20" s="66"/>
      <c r="AC20" s="66"/>
      <c r="AD20" s="66"/>
      <c r="AE20" s="66"/>
      <c r="AF20" s="66"/>
    </row>
    <row r="21" spans="1:32" ht="27" x14ac:dyDescent="0.25">
      <c r="A21" s="30"/>
      <c r="B21" s="144" t="s">
        <v>201</v>
      </c>
      <c r="C21" s="137" t="s">
        <v>7</v>
      </c>
      <c r="D21" s="177" t="str">
        <f>IFERROR(('Data Input'!E92/E90),"-")</f>
        <v>-</v>
      </c>
      <c r="E21" s="177">
        <f>'Data Input'!F92/'Data Input'!F91</f>
        <v>0.35645314837481301</v>
      </c>
      <c r="F21" s="177">
        <f>'Data Input'!G92/'Data Input'!G91</f>
        <v>0.34116140051238258</v>
      </c>
      <c r="G21" s="178">
        <f>'Data Input'!H92/'Data Input'!H91</f>
        <v>0.54267100977198701</v>
      </c>
      <c r="I21" s="66"/>
      <c r="J21" s="66"/>
      <c r="K21" s="66"/>
      <c r="L21" s="66"/>
      <c r="M21" s="66"/>
      <c r="N21" s="66"/>
      <c r="O21" s="66"/>
      <c r="P21" s="66"/>
      <c r="Q21" s="66"/>
      <c r="R21" s="66"/>
      <c r="S21" s="66"/>
      <c r="T21" s="66"/>
      <c r="U21" s="66"/>
      <c r="V21" s="66"/>
      <c r="W21" s="66"/>
      <c r="X21" s="66"/>
      <c r="Y21" s="66"/>
      <c r="Z21" s="66"/>
      <c r="AA21" s="66"/>
      <c r="AB21" s="66"/>
      <c r="AC21" s="66"/>
      <c r="AD21" s="66"/>
      <c r="AE21" s="66"/>
      <c r="AF21" s="66"/>
    </row>
    <row r="22" spans="1:32" ht="27" x14ac:dyDescent="0.25">
      <c r="A22" s="30"/>
      <c r="B22" s="144" t="s">
        <v>153</v>
      </c>
      <c r="C22" s="137" t="s">
        <v>7</v>
      </c>
      <c r="D22" s="175" t="str">
        <f>IFERROR(('Data Input'!E20+'Data Input'!E21+'Data Input'!E22)/300,"-")</f>
        <v>-</v>
      </c>
      <c r="E22" s="175" t="str">
        <f>IFERROR(('Data Input'!F20+'Data Input'!F21+'Data Input'!F22)/300,"-")</f>
        <v>-</v>
      </c>
      <c r="F22" s="175" t="str">
        <f>IFERROR(('Data Input'!G20+'Data Input'!G21+'Data Input'!G22)/300,"-")</f>
        <v>-</v>
      </c>
      <c r="G22" s="176" t="str">
        <f>IFERROR(('Data Input'!H20+'Data Input'!H21+'Data Input'!H22)/300,"-")</f>
        <v>-</v>
      </c>
      <c r="I22" s="66"/>
      <c r="J22" s="66"/>
      <c r="K22" s="66"/>
      <c r="L22" s="66"/>
      <c r="M22" s="66"/>
      <c r="N22" s="66"/>
      <c r="O22" s="66"/>
      <c r="P22" s="66"/>
      <c r="Q22" s="66"/>
      <c r="R22" s="66"/>
      <c r="S22" s="66"/>
      <c r="T22" s="66"/>
      <c r="U22" s="66"/>
      <c r="V22" s="66"/>
      <c r="W22" s="66"/>
      <c r="X22" s="66"/>
      <c r="Y22" s="66"/>
      <c r="Z22" s="66"/>
      <c r="AA22" s="66"/>
      <c r="AB22" s="66"/>
      <c r="AC22" s="66"/>
      <c r="AD22" s="66"/>
      <c r="AE22" s="66"/>
      <c r="AF22" s="66"/>
    </row>
    <row r="23" spans="1:32" x14ac:dyDescent="0.25">
      <c r="A23" s="30"/>
      <c r="B23" s="172" t="s">
        <v>154</v>
      </c>
      <c r="C23" s="167"/>
      <c r="D23" s="173"/>
      <c r="E23" s="173"/>
      <c r="F23" s="173"/>
      <c r="G23" s="174"/>
      <c r="I23" s="66"/>
      <c r="J23" s="66"/>
      <c r="K23" s="66"/>
      <c r="L23" s="66"/>
      <c r="M23" s="66"/>
      <c r="N23" s="66"/>
      <c r="O23" s="66"/>
      <c r="P23" s="66"/>
      <c r="Q23" s="66"/>
      <c r="R23" s="66"/>
      <c r="S23" s="66"/>
      <c r="T23" s="66"/>
      <c r="U23" s="66"/>
      <c r="V23" s="66"/>
      <c r="W23" s="66"/>
      <c r="X23" s="66"/>
      <c r="Y23" s="66"/>
      <c r="Z23" s="66"/>
      <c r="AA23" s="66"/>
      <c r="AB23" s="66"/>
      <c r="AC23" s="66"/>
      <c r="AD23" s="66"/>
      <c r="AE23" s="66"/>
      <c r="AF23" s="66"/>
    </row>
    <row r="24" spans="1:32" x14ac:dyDescent="0.25">
      <c r="A24" s="30"/>
      <c r="B24" s="144" t="s">
        <v>155</v>
      </c>
      <c r="C24" s="137" t="s">
        <v>7</v>
      </c>
      <c r="D24" s="175" t="str">
        <f>IFERROR(('Data Input'!E15/100),"-")</f>
        <v>-</v>
      </c>
      <c r="E24" s="175">
        <f>IFERROR(('Data Input'!F15/100),"-")</f>
        <v>1</v>
      </c>
      <c r="F24" s="175">
        <f>IFERROR(('Data Input'!G15/100),"-")</f>
        <v>1</v>
      </c>
      <c r="G24" s="176">
        <f>IFERROR(('Data Input'!H15/100),"-")</f>
        <v>1</v>
      </c>
      <c r="I24" s="66"/>
      <c r="J24" s="66"/>
      <c r="K24" s="66"/>
      <c r="L24" s="66"/>
      <c r="M24" s="66"/>
      <c r="N24" s="66"/>
      <c r="O24" s="66"/>
      <c r="P24" s="66"/>
      <c r="Q24" s="66"/>
      <c r="R24" s="66"/>
      <c r="S24" s="66"/>
      <c r="T24" s="66"/>
      <c r="U24" s="66"/>
      <c r="V24" s="66"/>
      <c r="W24" s="66"/>
      <c r="X24" s="66"/>
      <c r="Y24" s="66"/>
      <c r="Z24" s="66"/>
      <c r="AA24" s="66"/>
      <c r="AB24" s="66"/>
      <c r="AC24" s="66"/>
      <c r="AD24" s="66"/>
      <c r="AE24" s="66"/>
      <c r="AF24" s="66"/>
    </row>
    <row r="25" spans="1:32" ht="27" x14ac:dyDescent="0.25">
      <c r="A25" s="30"/>
      <c r="B25" s="144" t="s">
        <v>156</v>
      </c>
      <c r="C25" s="137" t="s">
        <v>7</v>
      </c>
      <c r="D25" s="175" t="str">
        <f>IFERROR(('Data Input'!E16/100),"-")</f>
        <v>-</v>
      </c>
      <c r="E25" s="175">
        <f>IFERROR(('Data Input'!F16/100),"-")</f>
        <v>1</v>
      </c>
      <c r="F25" s="175">
        <f>IFERROR(('Data Input'!G16/100),"-")</f>
        <v>1</v>
      </c>
      <c r="G25" s="176">
        <f>IFERROR(('Data Input'!H16/100),"-")</f>
        <v>1</v>
      </c>
      <c r="I25" s="66"/>
      <c r="J25" s="66"/>
      <c r="K25" s="66"/>
      <c r="L25" s="66"/>
      <c r="M25" s="66"/>
      <c r="N25" s="66"/>
      <c r="O25" s="66"/>
      <c r="P25" s="66"/>
      <c r="Q25" s="66"/>
      <c r="R25" s="66"/>
      <c r="S25" s="66"/>
      <c r="T25" s="66"/>
      <c r="U25" s="66"/>
      <c r="V25" s="66"/>
      <c r="W25" s="66"/>
      <c r="X25" s="66"/>
      <c r="Y25" s="66"/>
      <c r="Z25" s="66"/>
      <c r="AA25" s="66"/>
      <c r="AB25" s="66"/>
      <c r="AC25" s="66"/>
      <c r="AD25" s="66"/>
      <c r="AE25" s="66"/>
      <c r="AF25" s="66"/>
    </row>
    <row r="26" spans="1:32" x14ac:dyDescent="0.25">
      <c r="A26" s="30"/>
      <c r="B26" s="144" t="s">
        <v>157</v>
      </c>
      <c r="C26" s="137" t="s">
        <v>7</v>
      </c>
      <c r="D26" s="175" t="str">
        <f>IFERROR(('Data Input'!E17/100),"-")</f>
        <v>-</v>
      </c>
      <c r="E26" s="175" t="str">
        <f>IFERROR(('Data Input'!F17/100),"-")</f>
        <v>-</v>
      </c>
      <c r="F26" s="175" t="str">
        <f>IFERROR(('Data Input'!G17/100),"-")</f>
        <v>-</v>
      </c>
      <c r="G26" s="176" t="str">
        <f>IFERROR(('Data Input'!H17/100),"-")</f>
        <v>-</v>
      </c>
      <c r="I26" s="66"/>
      <c r="J26" s="66"/>
      <c r="K26" s="66"/>
      <c r="L26" s="66"/>
      <c r="M26" s="66"/>
      <c r="N26" s="66"/>
      <c r="O26" s="66"/>
      <c r="P26" s="66"/>
      <c r="Q26" s="66"/>
      <c r="R26" s="66"/>
      <c r="S26" s="66"/>
      <c r="T26" s="66"/>
      <c r="U26" s="66"/>
      <c r="V26" s="66"/>
      <c r="W26" s="66"/>
      <c r="X26" s="66"/>
      <c r="Y26" s="66"/>
      <c r="Z26" s="66"/>
      <c r="AA26" s="66"/>
      <c r="AB26" s="66"/>
      <c r="AC26" s="66"/>
      <c r="AD26" s="66"/>
      <c r="AE26" s="66"/>
      <c r="AF26" s="66"/>
    </row>
    <row r="27" spans="1:32" ht="27" x14ac:dyDescent="0.25">
      <c r="A27" s="30"/>
      <c r="B27" s="144" t="s">
        <v>158</v>
      </c>
      <c r="C27" s="137" t="s">
        <v>7</v>
      </c>
      <c r="D27" s="175" t="str">
        <f>IFERROR(('Data Input'!E15+'Data Input'!E16+'Data Input'!E17)/300,"-")</f>
        <v>-</v>
      </c>
      <c r="E27" s="175" t="str">
        <f>IFERROR(('Data Input'!F15+'Data Input'!F16+'Data Input'!F17)/300,"-")</f>
        <v>-</v>
      </c>
      <c r="F27" s="175" t="str">
        <f>IFERROR(('Data Input'!G15+'Data Input'!G16+'Data Input'!G17)/300,"-")</f>
        <v>-</v>
      </c>
      <c r="G27" s="176" t="str">
        <f>IFERROR(('Data Input'!H15+'Data Input'!H16+'Data Input'!H17)/300,"-")</f>
        <v>-</v>
      </c>
      <c r="I27" s="66"/>
      <c r="J27" s="66"/>
      <c r="K27" s="66"/>
      <c r="L27" s="66"/>
      <c r="M27" s="66"/>
      <c r="N27" s="66"/>
      <c r="O27" s="66"/>
      <c r="P27" s="66"/>
      <c r="Q27" s="66"/>
      <c r="R27" s="66"/>
      <c r="S27" s="66"/>
      <c r="T27" s="66"/>
      <c r="U27" s="66"/>
      <c r="V27" s="66"/>
      <c r="W27" s="66"/>
      <c r="X27" s="66"/>
      <c r="Y27" s="66"/>
      <c r="Z27" s="66"/>
      <c r="AA27" s="66"/>
      <c r="AB27" s="66"/>
      <c r="AC27" s="66"/>
      <c r="AD27" s="66"/>
      <c r="AE27" s="66"/>
      <c r="AF27" s="66"/>
    </row>
    <row r="28" spans="1:32" x14ac:dyDescent="0.25">
      <c r="A28" s="30"/>
      <c r="B28" s="172" t="s">
        <v>159</v>
      </c>
      <c r="C28" s="167"/>
      <c r="D28" s="173"/>
      <c r="E28" s="173"/>
      <c r="F28" s="173"/>
      <c r="G28" s="174"/>
      <c r="I28" s="66"/>
      <c r="J28" s="66"/>
      <c r="K28" s="66"/>
      <c r="L28" s="66"/>
      <c r="M28" s="66"/>
      <c r="N28" s="66"/>
      <c r="O28" s="66"/>
      <c r="P28" s="66"/>
      <c r="Q28" s="66"/>
      <c r="R28" s="66"/>
      <c r="S28" s="66"/>
      <c r="T28" s="66"/>
      <c r="U28" s="66"/>
      <c r="V28" s="66"/>
      <c r="W28" s="66"/>
      <c r="X28" s="66"/>
      <c r="Y28" s="66"/>
      <c r="Z28" s="66"/>
      <c r="AA28" s="66"/>
      <c r="AB28" s="66"/>
      <c r="AC28" s="66"/>
      <c r="AD28" s="66"/>
      <c r="AE28" s="66"/>
      <c r="AF28" s="66"/>
    </row>
    <row r="29" spans="1:32" x14ac:dyDescent="0.25">
      <c r="A29" s="30"/>
      <c r="B29" s="144" t="s">
        <v>160</v>
      </c>
      <c r="C29" s="137" t="s">
        <v>7</v>
      </c>
      <c r="D29" s="175" t="str">
        <f>IFERROR((IF('Data Input'!E23="","-",('Data Input'!E23/100))),"-")</f>
        <v>-</v>
      </c>
      <c r="E29" s="175">
        <f>IFERROR((IF('Data Input'!F23="","-",('Data Input'!F23/100))),"-")</f>
        <v>0.27</v>
      </c>
      <c r="F29" s="175">
        <f>IFERROR((IF('Data Input'!G23="","-",('Data Input'!G23/100))),"-")</f>
        <v>0.23</v>
      </c>
      <c r="G29" s="176" t="str">
        <f>IFERROR((IF('Data Input'!H23="","-",('Data Input'!H23/100))),"-")</f>
        <v>-</v>
      </c>
      <c r="I29" s="66"/>
      <c r="J29" s="66"/>
      <c r="K29" s="66"/>
      <c r="L29" s="66"/>
      <c r="M29" s="66"/>
      <c r="N29" s="66"/>
      <c r="O29" s="66"/>
      <c r="P29" s="66"/>
      <c r="Q29" s="66"/>
      <c r="R29" s="66"/>
      <c r="S29" s="66"/>
      <c r="T29" s="66"/>
      <c r="U29" s="66"/>
      <c r="V29" s="66"/>
      <c r="W29" s="66"/>
      <c r="X29" s="66"/>
      <c r="Y29" s="66"/>
      <c r="Z29" s="66"/>
      <c r="AA29" s="66"/>
      <c r="AB29" s="66"/>
      <c r="AC29" s="66"/>
      <c r="AD29" s="66"/>
      <c r="AE29" s="66"/>
      <c r="AF29" s="66"/>
    </row>
    <row r="30" spans="1:32" x14ac:dyDescent="0.25">
      <c r="A30" s="30"/>
      <c r="B30" s="144" t="s">
        <v>161</v>
      </c>
      <c r="C30" s="137" t="s">
        <v>7</v>
      </c>
      <c r="D30" s="175" t="str">
        <f>IFERROR(('Data Input'!E24/100),"-")</f>
        <v>-</v>
      </c>
      <c r="E30" s="175">
        <f>IFERROR(('Data Input'!F24/100),"-")</f>
        <v>0.9</v>
      </c>
      <c r="F30" s="175">
        <f>IFERROR(('Data Input'!G24/100),"-")</f>
        <v>1</v>
      </c>
      <c r="G30" s="176" t="str">
        <f>IFERROR(('Data Input'!H24/100),"-")</f>
        <v>-</v>
      </c>
      <c r="I30" s="66"/>
      <c r="J30" s="66"/>
      <c r="K30" s="66"/>
      <c r="L30" s="66"/>
      <c r="M30" s="66"/>
      <c r="N30" s="66"/>
      <c r="O30" s="66"/>
      <c r="P30" s="66"/>
      <c r="Q30" s="66"/>
      <c r="R30" s="66"/>
      <c r="S30" s="66"/>
      <c r="T30" s="66"/>
      <c r="U30" s="66"/>
      <c r="V30" s="66"/>
      <c r="W30" s="66"/>
      <c r="X30" s="66"/>
      <c r="Y30" s="66"/>
      <c r="Z30" s="66"/>
      <c r="AA30" s="66"/>
      <c r="AB30" s="66"/>
      <c r="AC30" s="66"/>
      <c r="AD30" s="66"/>
      <c r="AE30" s="66"/>
      <c r="AF30" s="66"/>
    </row>
    <row r="31" spans="1:32" x14ac:dyDescent="0.25">
      <c r="A31" s="30"/>
      <c r="B31" s="172" t="s">
        <v>184</v>
      </c>
      <c r="C31" s="167"/>
      <c r="D31" s="173"/>
      <c r="E31" s="173"/>
      <c r="F31" s="173"/>
      <c r="G31" s="174"/>
      <c r="I31" s="66"/>
      <c r="J31" s="66"/>
      <c r="K31" s="66"/>
      <c r="L31" s="66"/>
      <c r="M31" s="66"/>
      <c r="N31" s="66"/>
      <c r="O31" s="66"/>
      <c r="P31" s="66"/>
      <c r="Q31" s="66"/>
      <c r="R31" s="66"/>
      <c r="S31" s="66"/>
      <c r="T31" s="66"/>
      <c r="U31" s="66"/>
      <c r="V31" s="66"/>
      <c r="W31" s="66"/>
      <c r="X31" s="66"/>
      <c r="Y31" s="66"/>
      <c r="Z31" s="66"/>
      <c r="AA31" s="66"/>
      <c r="AB31" s="66"/>
      <c r="AC31" s="66"/>
      <c r="AD31" s="66"/>
      <c r="AE31" s="66"/>
      <c r="AF31" s="66"/>
    </row>
    <row r="32" spans="1:32" x14ac:dyDescent="0.25">
      <c r="A32" s="30"/>
      <c r="B32" s="144" t="s">
        <v>191</v>
      </c>
      <c r="C32" s="137" t="s">
        <v>23</v>
      </c>
      <c r="D32" s="179" t="str">
        <f>IFERROR(('Data Input'!E25),"-")</f>
        <v>ND</v>
      </c>
      <c r="E32" s="179">
        <f>IFERROR(('Data Input'!F25),"-")</f>
        <v>118</v>
      </c>
      <c r="F32" s="179">
        <f>IFERROR(('Data Input'!G25),"-")</f>
        <v>126</v>
      </c>
      <c r="G32" s="180" t="str">
        <f>IFERROR(('Data Input'!H25),"-")</f>
        <v>ND</v>
      </c>
      <c r="I32" s="66"/>
      <c r="J32" s="66"/>
      <c r="K32" s="66"/>
      <c r="L32" s="66"/>
      <c r="M32" s="66"/>
      <c r="N32" s="66"/>
      <c r="O32" s="66"/>
      <c r="P32" s="66"/>
      <c r="Q32" s="66"/>
      <c r="R32" s="66"/>
      <c r="S32" s="66"/>
      <c r="T32" s="66"/>
      <c r="U32" s="66"/>
      <c r="V32" s="66"/>
      <c r="W32" s="66"/>
      <c r="X32" s="66"/>
      <c r="Y32" s="66"/>
      <c r="Z32" s="66"/>
      <c r="AA32" s="66"/>
      <c r="AB32" s="66"/>
      <c r="AC32" s="66"/>
      <c r="AD32" s="66"/>
      <c r="AE32" s="66"/>
      <c r="AF32" s="66"/>
    </row>
    <row r="33" spans="1:32" x14ac:dyDescent="0.25">
      <c r="A33" s="30"/>
      <c r="B33" s="144" t="s">
        <v>208</v>
      </c>
      <c r="C33" s="137" t="s">
        <v>7</v>
      </c>
      <c r="D33" s="179" t="str">
        <f>IFERROR(('Data Input'!E26),"-")</f>
        <v>ND</v>
      </c>
      <c r="E33" s="179" t="str">
        <f>IFERROR(('Data Input'!F26),"-")</f>
        <v>ND</v>
      </c>
      <c r="F33" s="179" t="str">
        <f>IFERROR(('Data Input'!G26),"-")</f>
        <v>ND</v>
      </c>
      <c r="G33" s="180" t="str">
        <f>IFERROR(('Data Input'!H26),"-")</f>
        <v>ND</v>
      </c>
      <c r="I33" s="66"/>
      <c r="J33" s="66"/>
      <c r="K33" s="66"/>
      <c r="L33" s="66"/>
      <c r="M33" s="66"/>
      <c r="N33" s="66"/>
      <c r="O33" s="66"/>
      <c r="P33" s="66"/>
      <c r="Q33" s="66"/>
      <c r="R33" s="66"/>
      <c r="S33" s="66"/>
      <c r="T33" s="66"/>
      <c r="U33" s="66"/>
      <c r="V33" s="66"/>
      <c r="W33" s="66"/>
      <c r="X33" s="66"/>
      <c r="Y33" s="66"/>
      <c r="Z33" s="66"/>
      <c r="AA33" s="66"/>
      <c r="AB33" s="66"/>
      <c r="AC33" s="66"/>
      <c r="AD33" s="66"/>
      <c r="AE33" s="66"/>
      <c r="AF33" s="66"/>
    </row>
    <row r="34" spans="1:32" x14ac:dyDescent="0.25">
      <c r="A34" s="30"/>
      <c r="B34" s="144" t="s">
        <v>24</v>
      </c>
      <c r="C34" s="137" t="s">
        <v>7</v>
      </c>
      <c r="D34" s="175" t="str">
        <f>IFERROR(('Data Input'!E27/100),"-")</f>
        <v>-</v>
      </c>
      <c r="E34" s="175" t="str">
        <f>IFERROR(('Data Input'!F27/100),"-")</f>
        <v>-</v>
      </c>
      <c r="F34" s="175" t="str">
        <f>IFERROR(('Data Input'!G27/100),"-")</f>
        <v>-</v>
      </c>
      <c r="G34" s="176" t="str">
        <f>IFERROR(('Data Input'!H27/100),"-")</f>
        <v>-</v>
      </c>
      <c r="I34" s="66"/>
      <c r="J34" s="66"/>
      <c r="K34" s="66"/>
      <c r="L34" s="66"/>
      <c r="M34" s="66"/>
      <c r="N34" s="66"/>
      <c r="O34" s="66"/>
      <c r="P34" s="66"/>
      <c r="Q34" s="66"/>
      <c r="R34" s="66"/>
      <c r="S34" s="66"/>
      <c r="T34" s="66"/>
      <c r="U34" s="66"/>
      <c r="V34" s="66"/>
      <c r="W34" s="66"/>
      <c r="X34" s="66"/>
      <c r="Y34" s="66"/>
      <c r="Z34" s="66"/>
      <c r="AA34" s="66"/>
      <c r="AB34" s="66"/>
      <c r="AC34" s="66"/>
      <c r="AD34" s="66"/>
      <c r="AE34" s="66"/>
      <c r="AF34" s="66"/>
    </row>
    <row r="35" spans="1:32" x14ac:dyDescent="0.25">
      <c r="A35" s="30"/>
      <c r="B35" s="144" t="s">
        <v>162</v>
      </c>
      <c r="C35" s="137" t="s">
        <v>7</v>
      </c>
      <c r="D35" s="175" t="str">
        <f>IFERROR(('Data Input'!E28/100),"-")</f>
        <v>-</v>
      </c>
      <c r="E35" s="175" t="str">
        <f>IFERROR(('Data Input'!F28/100),"-")</f>
        <v>-</v>
      </c>
      <c r="F35" s="175" t="str">
        <f>IFERROR(('Data Input'!G28/100),"-")</f>
        <v>-</v>
      </c>
      <c r="G35" s="176" t="str">
        <f>IFERROR(('Data Input'!H28/100),"-")</f>
        <v>-</v>
      </c>
      <c r="I35" s="66"/>
      <c r="J35" s="66"/>
      <c r="K35" s="66"/>
      <c r="L35" s="66"/>
      <c r="M35" s="66"/>
      <c r="N35" s="66"/>
      <c r="O35" s="66"/>
      <c r="P35" s="66"/>
      <c r="Q35" s="66"/>
      <c r="R35" s="66"/>
      <c r="S35" s="66"/>
      <c r="T35" s="66"/>
      <c r="U35" s="66"/>
      <c r="V35" s="66"/>
      <c r="W35" s="66"/>
      <c r="X35" s="66"/>
      <c r="Y35" s="66"/>
      <c r="Z35" s="66"/>
      <c r="AA35" s="66"/>
      <c r="AB35" s="66"/>
      <c r="AC35" s="66"/>
      <c r="AD35" s="66"/>
      <c r="AE35" s="66"/>
      <c r="AF35" s="66"/>
    </row>
    <row r="36" spans="1:32" x14ac:dyDescent="0.25">
      <c r="A36" s="30"/>
      <c r="B36" s="144" t="s">
        <v>163</v>
      </c>
      <c r="C36" s="137" t="s">
        <v>7</v>
      </c>
      <c r="D36" s="175" t="str">
        <f>IFERROR((IF('Data Input'!E29="","-",('Data Input'!E29/100))),"-")</f>
        <v>-</v>
      </c>
      <c r="E36" s="175">
        <f>IFERROR((IF('Data Input'!F29="","-",('Data Input'!F29/100))),"-")</f>
        <v>1</v>
      </c>
      <c r="F36" s="175">
        <f>IFERROR((IF('Data Input'!G29="","-",('Data Input'!G29/100))),"-")</f>
        <v>1</v>
      </c>
      <c r="G36" s="176">
        <f>IFERROR((IF('Data Input'!H29="","-",('Data Input'!H29/100))),"-")</f>
        <v>1</v>
      </c>
      <c r="I36" s="66"/>
      <c r="J36" s="66"/>
      <c r="K36" s="66"/>
      <c r="L36" s="66"/>
      <c r="M36" s="66"/>
      <c r="N36" s="66"/>
      <c r="O36" s="66"/>
      <c r="P36" s="66"/>
      <c r="Q36" s="66"/>
      <c r="R36" s="66"/>
      <c r="S36" s="66"/>
      <c r="T36" s="66"/>
      <c r="U36" s="66"/>
      <c r="V36" s="66"/>
      <c r="W36" s="66"/>
      <c r="X36" s="66"/>
      <c r="Y36" s="66"/>
      <c r="Z36" s="66"/>
      <c r="AA36" s="66"/>
      <c r="AB36" s="66"/>
      <c r="AC36" s="66"/>
      <c r="AD36" s="66"/>
      <c r="AE36" s="66"/>
      <c r="AF36" s="66"/>
    </row>
    <row r="37" spans="1:32" x14ac:dyDescent="0.25">
      <c r="A37" s="30"/>
      <c r="B37" s="172" t="s">
        <v>185</v>
      </c>
      <c r="C37" s="167"/>
      <c r="D37" s="173"/>
      <c r="E37" s="173"/>
      <c r="F37" s="173"/>
      <c r="G37" s="174"/>
      <c r="I37" s="66"/>
      <c r="J37" s="66"/>
      <c r="K37" s="66"/>
      <c r="L37" s="66"/>
      <c r="M37" s="66"/>
      <c r="N37" s="66"/>
      <c r="O37" s="66"/>
      <c r="P37" s="66"/>
      <c r="Q37" s="66"/>
      <c r="R37" s="66"/>
      <c r="S37" s="66"/>
      <c r="T37" s="66"/>
      <c r="U37" s="66"/>
      <c r="V37" s="66"/>
      <c r="W37" s="66"/>
      <c r="X37" s="66"/>
      <c r="Y37" s="66"/>
      <c r="Z37" s="66"/>
      <c r="AA37" s="66"/>
      <c r="AB37" s="66"/>
      <c r="AC37" s="66"/>
      <c r="AD37" s="66"/>
      <c r="AE37" s="66"/>
      <c r="AF37" s="66"/>
    </row>
    <row r="38" spans="1:32" ht="40.5" x14ac:dyDescent="0.25">
      <c r="A38" s="30"/>
      <c r="B38" s="144" t="s">
        <v>27</v>
      </c>
      <c r="C38" s="137" t="s">
        <v>173</v>
      </c>
      <c r="D38" s="175" t="str">
        <f>IF('Data Input'!E40="",0,'Data Input'!E40)</f>
        <v>Yes</v>
      </c>
      <c r="E38" s="175" t="str">
        <f>IF('Data Input'!F40="",0,'Data Input'!F40)</f>
        <v>Yes</v>
      </c>
      <c r="F38" s="175" t="str">
        <f>IF('Data Input'!G40="",0,'Data Input'!G40)</f>
        <v>Yes</v>
      </c>
      <c r="G38" s="176" t="str">
        <f>IF('Data Input'!H40="",0,'Data Input'!H40)</f>
        <v>Yes</v>
      </c>
      <c r="I38" s="66"/>
      <c r="J38" s="66"/>
      <c r="K38" s="66"/>
      <c r="L38" s="66"/>
      <c r="M38" s="66"/>
      <c r="N38" s="66"/>
      <c r="O38" s="66"/>
      <c r="P38" s="66"/>
      <c r="Q38" s="66"/>
      <c r="R38" s="66"/>
      <c r="S38" s="66"/>
      <c r="T38" s="66"/>
      <c r="U38" s="66"/>
      <c r="V38" s="66"/>
      <c r="W38" s="66"/>
      <c r="X38" s="66"/>
      <c r="Y38" s="66"/>
      <c r="Z38" s="66"/>
      <c r="AA38" s="66"/>
      <c r="AB38" s="66"/>
      <c r="AC38" s="66"/>
      <c r="AD38" s="66"/>
      <c r="AE38" s="66"/>
      <c r="AF38" s="66"/>
    </row>
    <row r="39" spans="1:32" ht="27" x14ac:dyDescent="0.25">
      <c r="A39" s="30"/>
      <c r="B39" s="144" t="s">
        <v>164</v>
      </c>
      <c r="C39" s="137" t="s">
        <v>173</v>
      </c>
      <c r="D39" s="175" t="str">
        <f>IF('Data Input'!E30="",0,'Data Input'!E30)</f>
        <v>ND</v>
      </c>
      <c r="E39" s="175" t="str">
        <f>IF('Data Input'!F30="",0,'Data Input'!F30)</f>
        <v>Yes</v>
      </c>
      <c r="F39" s="175" t="str">
        <f>IF('Data Input'!G30="",0,'Data Input'!G30)</f>
        <v>Yes</v>
      </c>
      <c r="G39" s="176" t="str">
        <f>IF('Data Input'!H30="",0,'Data Input'!H30)</f>
        <v>Yes</v>
      </c>
      <c r="I39" s="66"/>
      <c r="J39" s="66"/>
      <c r="K39" s="66"/>
      <c r="L39" s="66"/>
      <c r="M39" s="66"/>
      <c r="N39" s="66"/>
      <c r="O39" s="66"/>
      <c r="P39" s="66"/>
      <c r="Q39" s="66"/>
      <c r="R39" s="66"/>
      <c r="S39" s="66"/>
      <c r="T39" s="66"/>
      <c r="U39" s="66"/>
      <c r="V39" s="66"/>
      <c r="W39" s="66"/>
      <c r="X39" s="66"/>
      <c r="Y39" s="66"/>
      <c r="Z39" s="66"/>
      <c r="AA39" s="66"/>
      <c r="AB39" s="66"/>
      <c r="AC39" s="66"/>
      <c r="AD39" s="66"/>
      <c r="AE39" s="66"/>
      <c r="AF39" s="66"/>
    </row>
    <row r="40" spans="1:32" x14ac:dyDescent="0.25">
      <c r="A40" s="30"/>
      <c r="B40" s="172" t="s">
        <v>165</v>
      </c>
      <c r="C40" s="167"/>
      <c r="D40" s="173"/>
      <c r="E40" s="173"/>
      <c r="F40" s="173"/>
      <c r="G40" s="174"/>
      <c r="I40" s="66"/>
      <c r="J40" s="66"/>
      <c r="K40" s="66"/>
      <c r="L40" s="66"/>
      <c r="M40" s="66"/>
      <c r="N40" s="66"/>
      <c r="O40" s="66"/>
      <c r="P40" s="66"/>
      <c r="Q40" s="66"/>
      <c r="R40" s="66"/>
      <c r="S40" s="66"/>
      <c r="T40" s="66"/>
      <c r="U40" s="66"/>
      <c r="V40" s="66"/>
      <c r="W40" s="66"/>
      <c r="X40" s="66"/>
      <c r="Y40" s="66"/>
      <c r="Z40" s="66"/>
      <c r="AA40" s="66"/>
      <c r="AB40" s="66"/>
      <c r="AC40" s="66"/>
      <c r="AD40" s="66"/>
      <c r="AE40" s="66"/>
      <c r="AF40" s="66"/>
    </row>
    <row r="41" spans="1:32" ht="27" x14ac:dyDescent="0.25">
      <c r="A41" s="30"/>
      <c r="B41" s="144" t="s">
        <v>166</v>
      </c>
      <c r="C41" s="137" t="s">
        <v>7</v>
      </c>
      <c r="D41" s="175">
        <f>IFERROR(('Data Input'!E31/'Data Input'!E32),0)</f>
        <v>0</v>
      </c>
      <c r="E41" s="175">
        <f>IFERROR(('Data Input'!F31/'Data Input'!F32),0)</f>
        <v>0</v>
      </c>
      <c r="F41" s="175">
        <f>IFERROR(('Data Input'!G31/'Data Input'!G32),0)</f>
        <v>0</v>
      </c>
      <c r="G41" s="176">
        <f>IFERROR(('Data Input'!H31/'Data Input'!H32),0)</f>
        <v>0</v>
      </c>
      <c r="I41" s="66"/>
      <c r="J41" s="66"/>
      <c r="K41" s="66"/>
      <c r="L41" s="66"/>
      <c r="M41" s="66"/>
      <c r="N41" s="66"/>
      <c r="O41" s="66"/>
      <c r="P41" s="66"/>
      <c r="Q41" s="66"/>
      <c r="R41" s="66"/>
      <c r="S41" s="66"/>
      <c r="T41" s="66"/>
      <c r="U41" s="66"/>
      <c r="V41" s="66"/>
      <c r="W41" s="66"/>
      <c r="X41" s="66"/>
      <c r="Y41" s="66"/>
      <c r="Z41" s="66"/>
      <c r="AA41" s="66"/>
      <c r="AB41" s="66"/>
      <c r="AC41" s="66"/>
      <c r="AD41" s="66"/>
      <c r="AE41" s="66"/>
      <c r="AF41" s="66"/>
    </row>
    <row r="42" spans="1:32" ht="27" x14ac:dyDescent="0.25">
      <c r="A42" s="30"/>
      <c r="B42" s="144" t="s">
        <v>167</v>
      </c>
      <c r="C42" s="137" t="s">
        <v>7</v>
      </c>
      <c r="D42" s="175">
        <f>IFERROR(('Data Input'!E32/'Data Input'!E33),0)</f>
        <v>0</v>
      </c>
      <c r="E42" s="175">
        <f>IFERROR(('Data Input'!F32/'Data Input'!F33),0)</f>
        <v>0</v>
      </c>
      <c r="F42" s="175">
        <f>IFERROR(('Data Input'!G32/'Data Input'!G33),0)</f>
        <v>0</v>
      </c>
      <c r="G42" s="176">
        <f>IFERROR(('Data Input'!H32/'Data Input'!H33),0)</f>
        <v>0</v>
      </c>
      <c r="I42" s="66"/>
      <c r="J42" s="66"/>
      <c r="K42" s="66"/>
      <c r="L42" s="66"/>
      <c r="M42" s="66"/>
      <c r="N42" s="66"/>
      <c r="O42" s="66"/>
      <c r="P42" s="66"/>
      <c r="Q42" s="66"/>
      <c r="R42" s="66"/>
      <c r="S42" s="66"/>
      <c r="T42" s="66"/>
      <c r="U42" s="66"/>
      <c r="V42" s="66"/>
      <c r="W42" s="66"/>
      <c r="X42" s="66"/>
      <c r="Y42" s="66"/>
      <c r="Z42" s="66"/>
      <c r="AA42" s="66"/>
      <c r="AB42" s="66"/>
      <c r="AC42" s="66"/>
      <c r="AD42" s="66"/>
      <c r="AE42" s="66"/>
      <c r="AF42" s="66"/>
    </row>
    <row r="43" spans="1:32" ht="27" x14ac:dyDescent="0.25">
      <c r="A43" s="30"/>
      <c r="B43" s="144" t="s">
        <v>168</v>
      </c>
      <c r="C43" s="137" t="s">
        <v>7</v>
      </c>
      <c r="D43" s="175">
        <f>IFERROR(('Data Input'!E33/'Data Input'!E34),0)</f>
        <v>0</v>
      </c>
      <c r="E43" s="175">
        <f>IFERROR(('Data Input'!F33/'Data Input'!F34),0)</f>
        <v>0</v>
      </c>
      <c r="F43" s="175">
        <f>IFERROR(('Data Input'!G33/'Data Input'!G34),0)</f>
        <v>0</v>
      </c>
      <c r="G43" s="176">
        <f>IFERROR(('Data Input'!H33/'Data Input'!H34),0)</f>
        <v>0</v>
      </c>
      <c r="I43" s="66"/>
      <c r="J43" s="66"/>
      <c r="K43" s="66"/>
      <c r="L43" s="66"/>
      <c r="M43" s="66"/>
      <c r="N43" s="66"/>
      <c r="O43" s="66"/>
      <c r="P43" s="66"/>
      <c r="Q43" s="66"/>
      <c r="R43" s="66"/>
      <c r="S43" s="66"/>
      <c r="T43" s="66"/>
      <c r="U43" s="66"/>
      <c r="V43" s="66"/>
      <c r="W43" s="66"/>
      <c r="X43" s="66"/>
      <c r="Y43" s="66"/>
      <c r="Z43" s="66"/>
      <c r="AA43" s="66"/>
      <c r="AB43" s="66"/>
      <c r="AC43" s="66"/>
      <c r="AD43" s="66"/>
      <c r="AE43" s="66"/>
      <c r="AF43" s="66"/>
    </row>
    <row r="44" spans="1:32" x14ac:dyDescent="0.25">
      <c r="A44" s="30"/>
      <c r="B44" s="172" t="s">
        <v>186</v>
      </c>
      <c r="C44" s="167"/>
      <c r="D44" s="173"/>
      <c r="E44" s="173"/>
      <c r="F44" s="173"/>
      <c r="G44" s="174"/>
      <c r="I44" s="66"/>
      <c r="J44" s="66"/>
      <c r="K44" s="66"/>
      <c r="L44" s="66"/>
      <c r="M44" s="66"/>
      <c r="N44" s="66"/>
      <c r="O44" s="66"/>
      <c r="P44" s="66"/>
      <c r="Q44" s="66"/>
      <c r="R44" s="66"/>
      <c r="S44" s="66"/>
      <c r="T44" s="66"/>
      <c r="U44" s="66"/>
      <c r="V44" s="66"/>
      <c r="W44" s="66"/>
      <c r="X44" s="66"/>
      <c r="Y44" s="66"/>
      <c r="Z44" s="66"/>
      <c r="AA44" s="66"/>
      <c r="AB44" s="66"/>
      <c r="AC44" s="66"/>
      <c r="AD44" s="66"/>
      <c r="AE44" s="66"/>
      <c r="AF44" s="66"/>
    </row>
    <row r="45" spans="1:32" x14ac:dyDescent="0.25">
      <c r="A45" s="30"/>
      <c r="B45" s="144" t="s">
        <v>170</v>
      </c>
      <c r="C45" s="137" t="s">
        <v>7</v>
      </c>
      <c r="D45" s="175" t="str">
        <f>IFERROR(('Data Input'!E37/100),"-")</f>
        <v>-</v>
      </c>
      <c r="E45" s="175">
        <f>IFERROR(('Data Input'!F37/100),"-")</f>
        <v>0.99980000000000002</v>
      </c>
      <c r="F45" s="175">
        <f>IFERROR(('Data Input'!G37/100),"-")</f>
        <v>1</v>
      </c>
      <c r="G45" s="176">
        <f>IFERROR(('Data Input'!H37/100),"-")</f>
        <v>1</v>
      </c>
      <c r="I45" s="66"/>
      <c r="J45" s="66"/>
      <c r="K45" s="66"/>
      <c r="L45" s="66"/>
      <c r="M45" s="66"/>
      <c r="N45" s="66"/>
      <c r="O45" s="66"/>
      <c r="P45" s="66"/>
      <c r="Q45" s="66"/>
      <c r="R45" s="66"/>
      <c r="S45" s="66"/>
      <c r="T45" s="66"/>
      <c r="U45" s="66"/>
      <c r="V45" s="66"/>
      <c r="W45" s="66"/>
      <c r="X45" s="66"/>
      <c r="Y45" s="66"/>
      <c r="Z45" s="66"/>
      <c r="AA45" s="66"/>
      <c r="AB45" s="66"/>
      <c r="AC45" s="66"/>
      <c r="AD45" s="66"/>
      <c r="AE45" s="66"/>
      <c r="AF45" s="66"/>
    </row>
    <row r="46" spans="1:32" x14ac:dyDescent="0.25">
      <c r="A46" s="30"/>
      <c r="B46" s="144" t="s">
        <v>171</v>
      </c>
      <c r="C46" s="137" t="s">
        <v>7</v>
      </c>
      <c r="D46" s="175" t="str">
        <f>IFERROR(('Data Input'!E38/100),"-")</f>
        <v>-</v>
      </c>
      <c r="E46" s="175">
        <f>IFERROR(('Data Input'!F38/100),"-")</f>
        <v>0.99939999999999996</v>
      </c>
      <c r="F46" s="175">
        <f>IFERROR(('Data Input'!G38/100),"-")</f>
        <v>0.99819999999999998</v>
      </c>
      <c r="G46" s="176">
        <f>IFERROR(('Data Input'!H38/100),"-")</f>
        <v>0.99840000000000007</v>
      </c>
      <c r="I46" s="66"/>
      <c r="J46" s="66"/>
      <c r="K46" s="66"/>
      <c r="L46" s="66"/>
      <c r="M46" s="66"/>
      <c r="N46" s="66"/>
      <c r="O46" s="66"/>
      <c r="P46" s="66"/>
      <c r="Q46" s="66"/>
      <c r="R46" s="66"/>
      <c r="S46" s="66"/>
      <c r="T46" s="66"/>
      <c r="U46" s="66"/>
      <c r="V46" s="66"/>
      <c r="W46" s="66"/>
      <c r="X46" s="66"/>
      <c r="Y46" s="66"/>
      <c r="Z46" s="66"/>
      <c r="AA46" s="66"/>
      <c r="AB46" s="66"/>
      <c r="AC46" s="66"/>
      <c r="AD46" s="66"/>
      <c r="AE46" s="66"/>
      <c r="AF46" s="66"/>
    </row>
    <row r="47" spans="1:32" ht="15.75" thickBot="1" x14ac:dyDescent="0.3">
      <c r="A47" s="30"/>
      <c r="B47" s="181" t="s">
        <v>172</v>
      </c>
      <c r="C47" s="182" t="s">
        <v>7</v>
      </c>
      <c r="D47" s="183" t="str">
        <f>IFERROR(('Data Input'!E39/100),"-")</f>
        <v>-</v>
      </c>
      <c r="E47" s="183">
        <f>IFERROR(('Data Input'!F39/100),"-")</f>
        <v>1</v>
      </c>
      <c r="F47" s="183">
        <f>IFERROR(('Data Input'!G39/100),"-")</f>
        <v>1</v>
      </c>
      <c r="G47" s="184">
        <f>IFERROR(('Data Input'!H39/100),"-")</f>
        <v>1</v>
      </c>
      <c r="I47" s="66"/>
      <c r="J47" s="66"/>
      <c r="K47" s="66"/>
      <c r="L47" s="66"/>
      <c r="M47" s="66"/>
      <c r="N47" s="66"/>
      <c r="O47" s="66"/>
      <c r="P47" s="66"/>
      <c r="Q47" s="66"/>
      <c r="R47" s="66"/>
      <c r="S47" s="66"/>
      <c r="T47" s="66"/>
      <c r="U47" s="66"/>
      <c r="V47" s="66"/>
      <c r="W47" s="66"/>
      <c r="X47" s="66"/>
      <c r="Y47" s="66"/>
      <c r="Z47" s="66"/>
      <c r="AA47" s="66"/>
      <c r="AB47" s="66"/>
      <c r="AC47" s="66"/>
      <c r="AD47" s="66"/>
      <c r="AE47" s="66"/>
      <c r="AF47" s="66"/>
    </row>
  </sheetData>
  <sheetProtection algorithmName="SHA-512" hashValue="j7TDTaiysRyGCM1vqgXrBjjgNlPS1RXmtO95YKq5n8gnOaUvSqKDqHrdCfCt/Z6Fg47GYtaFeAMRwVj7URwU0Q==" saltValue="mYHysGTlleoPIt9bpe+QQg==" spinCount="100000" sheet="1" objects="1" scenarios="1"/>
  <mergeCells count="4">
    <mergeCell ref="C6:G6"/>
    <mergeCell ref="C7:G7"/>
    <mergeCell ref="B1:G1"/>
    <mergeCell ref="A3:G3"/>
  </mergeCells>
  <conditionalFormatting sqref="D12:G47">
    <cfRule type="colorScale" priority="37">
      <colorScale>
        <cfvo type="min"/>
        <cfvo type="percentile" val="50"/>
        <cfvo type="max"/>
        <color rgb="FFF8696B"/>
        <color rgb="FFFFEB84"/>
        <color rgb="FF63BE7B"/>
      </colorScale>
    </cfRule>
  </conditionalFormatting>
  <conditionalFormatting sqref="D45:G47">
    <cfRule type="colorScale" priority="36">
      <colorScale>
        <cfvo type="min"/>
        <cfvo type="percentile" val="50"/>
        <cfvo type="max"/>
        <color rgb="FFF8696B"/>
        <color rgb="FFFFEB84"/>
        <color rgb="FF63BE7B"/>
      </colorScale>
    </cfRule>
  </conditionalFormatting>
  <conditionalFormatting sqref="D41:G43">
    <cfRule type="colorScale" priority="35">
      <colorScale>
        <cfvo type="min"/>
        <cfvo type="percentile" val="50"/>
        <cfvo type="max"/>
        <color rgb="FFF8696B"/>
        <color rgb="FFFFEB84"/>
        <color rgb="FF63BE7B"/>
      </colorScale>
    </cfRule>
  </conditionalFormatting>
  <conditionalFormatting sqref="D24:G27">
    <cfRule type="colorScale" priority="34">
      <colorScale>
        <cfvo type="min"/>
        <cfvo type="percentile" val="50"/>
        <cfvo type="max"/>
        <color rgb="FFF8696B"/>
        <color rgb="FFFFEB84"/>
        <color rgb="FF63BE7B"/>
      </colorScale>
    </cfRule>
  </conditionalFormatting>
  <conditionalFormatting sqref="D12:G15">
    <cfRule type="colorScale" priority="33">
      <colorScale>
        <cfvo type="min"/>
        <cfvo type="percentile" val="50"/>
        <cfvo type="max"/>
        <color rgb="FFF8696B"/>
        <color rgb="FFFFEB84"/>
        <color rgb="FF63BE7B"/>
      </colorScale>
    </cfRule>
  </conditionalFormatting>
  <conditionalFormatting sqref="D12:D15">
    <cfRule type="colorScale" priority="32">
      <colorScale>
        <cfvo type="min"/>
        <cfvo type="percentile" val="50"/>
        <cfvo type="max"/>
        <color rgb="FFF8696B"/>
        <color rgb="FFFFEB84"/>
        <color rgb="FF63BE7B"/>
      </colorScale>
    </cfRule>
  </conditionalFormatting>
  <conditionalFormatting sqref="D17:D22 E21:G21">
    <cfRule type="colorScale" priority="31">
      <colorScale>
        <cfvo type="min"/>
        <cfvo type="percentile" val="50"/>
        <cfvo type="max"/>
        <color rgb="FFF8696B"/>
        <color rgb="FFFFEB84"/>
        <color rgb="FF63BE7B"/>
      </colorScale>
    </cfRule>
  </conditionalFormatting>
  <conditionalFormatting sqref="D24:D27">
    <cfRule type="colorScale" priority="30">
      <colorScale>
        <cfvo type="min"/>
        <cfvo type="percentile" val="50"/>
        <cfvo type="max"/>
        <color rgb="FFF8696B"/>
        <color rgb="FFFFEB84"/>
        <color rgb="FF63BE7B"/>
      </colorScale>
    </cfRule>
  </conditionalFormatting>
  <conditionalFormatting sqref="D27:G27">
    <cfRule type="colorScale" priority="15">
      <colorScale>
        <cfvo type="min"/>
        <cfvo type="percentile" val="50"/>
        <cfvo type="max"/>
        <color rgb="FFF8696B"/>
        <color rgb="FFFFEB84"/>
        <color rgb="FF63BE7B"/>
      </colorScale>
    </cfRule>
  </conditionalFormatting>
  <conditionalFormatting sqref="D12:G12">
    <cfRule type="colorScale" priority="27">
      <colorScale>
        <cfvo type="min"/>
        <cfvo type="percentile" val="50"/>
        <cfvo type="max"/>
        <color rgb="FFF8696B"/>
        <color rgb="FFFFEB84"/>
        <color rgb="FF63BE7B"/>
      </colorScale>
    </cfRule>
  </conditionalFormatting>
  <conditionalFormatting sqref="D13:G13">
    <cfRule type="colorScale" priority="26">
      <colorScale>
        <cfvo type="min"/>
        <cfvo type="percentile" val="50"/>
        <cfvo type="max"/>
        <color rgb="FFF8696B"/>
        <color rgb="FFFFEB84"/>
        <color rgb="FF63BE7B"/>
      </colorScale>
    </cfRule>
  </conditionalFormatting>
  <conditionalFormatting sqref="D14:G14">
    <cfRule type="colorScale" priority="25">
      <colorScale>
        <cfvo type="min"/>
        <cfvo type="percentile" val="50"/>
        <cfvo type="max"/>
        <color rgb="FFF8696B"/>
        <color rgb="FFFFEB84"/>
        <color rgb="FF63BE7B"/>
      </colorScale>
    </cfRule>
  </conditionalFormatting>
  <conditionalFormatting sqref="D15:G15">
    <cfRule type="colorScale" priority="24">
      <colorScale>
        <cfvo type="min"/>
        <cfvo type="percentile" val="50"/>
        <cfvo type="max"/>
        <color rgb="FFF8696B"/>
        <color rgb="FFFFEB84"/>
        <color rgb="FF63BE7B"/>
      </colorScale>
    </cfRule>
  </conditionalFormatting>
  <conditionalFormatting sqref="D17:G17">
    <cfRule type="colorScale" priority="23">
      <colorScale>
        <cfvo type="min"/>
        <cfvo type="percentile" val="50"/>
        <cfvo type="max"/>
        <color rgb="FFF8696B"/>
        <color rgb="FFFFEB84"/>
        <color rgb="FF63BE7B"/>
      </colorScale>
    </cfRule>
  </conditionalFormatting>
  <conditionalFormatting sqref="D18:G18">
    <cfRule type="colorScale" priority="22">
      <colorScale>
        <cfvo type="min"/>
        <cfvo type="percentile" val="50"/>
        <cfvo type="max"/>
        <color rgb="FFF8696B"/>
        <color rgb="FFFFEB84"/>
        <color rgb="FF63BE7B"/>
      </colorScale>
    </cfRule>
  </conditionalFormatting>
  <conditionalFormatting sqref="D19:G19">
    <cfRule type="colorScale" priority="21">
      <colorScale>
        <cfvo type="min"/>
        <cfvo type="percentile" val="50"/>
        <cfvo type="max"/>
        <color rgb="FFF8696B"/>
        <color rgb="FFFFEB84"/>
        <color rgb="FF63BE7B"/>
      </colorScale>
    </cfRule>
  </conditionalFormatting>
  <conditionalFormatting sqref="D20:G21">
    <cfRule type="colorScale" priority="20">
      <colorScale>
        <cfvo type="min"/>
        <cfvo type="percentile" val="50"/>
        <cfvo type="max"/>
        <color rgb="FFF8696B"/>
        <color rgb="FFFFEB84"/>
        <color rgb="FF63BE7B"/>
      </colorScale>
    </cfRule>
  </conditionalFormatting>
  <conditionalFormatting sqref="D22:G22">
    <cfRule type="colorScale" priority="19">
      <colorScale>
        <cfvo type="min"/>
        <cfvo type="percentile" val="50"/>
        <cfvo type="max"/>
        <color rgb="FFF8696B"/>
        <color rgb="FFFFEB84"/>
        <color rgb="FF63BE7B"/>
      </colorScale>
    </cfRule>
  </conditionalFormatting>
  <conditionalFormatting sqref="D24:G24">
    <cfRule type="colorScale" priority="18">
      <colorScale>
        <cfvo type="min"/>
        <cfvo type="percentile" val="50"/>
        <cfvo type="max"/>
        <color rgb="FFF8696B"/>
        <color rgb="FFFFEB84"/>
        <color rgb="FF63BE7B"/>
      </colorScale>
    </cfRule>
  </conditionalFormatting>
  <conditionalFormatting sqref="D25:G25">
    <cfRule type="colorScale" priority="17">
      <colorScale>
        <cfvo type="min"/>
        <cfvo type="percentile" val="50"/>
        <cfvo type="max"/>
        <color rgb="FFF8696B"/>
        <color rgb="FFFFEB84"/>
        <color rgb="FF63BE7B"/>
      </colorScale>
    </cfRule>
  </conditionalFormatting>
  <conditionalFormatting sqref="D26:G26">
    <cfRule type="colorScale" priority="16">
      <colorScale>
        <cfvo type="min"/>
        <cfvo type="percentile" val="50"/>
        <cfvo type="max"/>
        <color rgb="FFF8696B"/>
        <color rgb="FFFFEB84"/>
        <color rgb="FF63BE7B"/>
      </colorScale>
    </cfRule>
  </conditionalFormatting>
  <conditionalFormatting sqref="D29:G29">
    <cfRule type="colorScale" priority="14">
      <colorScale>
        <cfvo type="min"/>
        <cfvo type="percentile" val="50"/>
        <cfvo type="max"/>
        <color rgb="FFF8696B"/>
        <color rgb="FFFFEB84"/>
        <color rgb="FF63BE7B"/>
      </colorScale>
    </cfRule>
  </conditionalFormatting>
  <conditionalFormatting sqref="D30:G30">
    <cfRule type="colorScale" priority="13">
      <colorScale>
        <cfvo type="min"/>
        <cfvo type="percentile" val="50"/>
        <cfvo type="max"/>
        <color rgb="FFF8696B"/>
        <color rgb="FFFFEB84"/>
        <color rgb="FF63BE7B"/>
      </colorScale>
    </cfRule>
  </conditionalFormatting>
  <conditionalFormatting sqref="D32:G33">
    <cfRule type="colorScale" priority="12">
      <colorScale>
        <cfvo type="min"/>
        <cfvo type="percentile" val="50"/>
        <cfvo type="max"/>
        <color rgb="FFF8696B"/>
        <color rgb="FFFFEB84"/>
        <color rgb="FF63BE7B"/>
      </colorScale>
    </cfRule>
  </conditionalFormatting>
  <conditionalFormatting sqref="D34:G34">
    <cfRule type="colorScale" priority="11">
      <colorScale>
        <cfvo type="min"/>
        <cfvo type="percentile" val="50"/>
        <cfvo type="max"/>
        <color rgb="FFF8696B"/>
        <color rgb="FFFFEB84"/>
        <color rgb="FF63BE7B"/>
      </colorScale>
    </cfRule>
  </conditionalFormatting>
  <conditionalFormatting sqref="D35:G35">
    <cfRule type="colorScale" priority="10">
      <colorScale>
        <cfvo type="min"/>
        <cfvo type="percentile" val="50"/>
        <cfvo type="max"/>
        <color rgb="FFF8696B"/>
        <color rgb="FFFFEB84"/>
        <color rgb="FF63BE7B"/>
      </colorScale>
    </cfRule>
  </conditionalFormatting>
  <conditionalFormatting sqref="D36:G36">
    <cfRule type="colorScale" priority="9">
      <colorScale>
        <cfvo type="min"/>
        <cfvo type="percentile" val="50"/>
        <cfvo type="max"/>
        <color rgb="FFF8696B"/>
        <color rgb="FFFFEB84"/>
        <color rgb="FF63BE7B"/>
      </colorScale>
    </cfRule>
  </conditionalFormatting>
  <conditionalFormatting sqref="D38:G38">
    <cfRule type="colorScale" priority="8">
      <colorScale>
        <cfvo type="min"/>
        <cfvo type="percentile" val="50"/>
        <cfvo type="max"/>
        <color rgb="FFF8696B"/>
        <color rgb="FFFFEB84"/>
        <color rgb="FF63BE7B"/>
      </colorScale>
    </cfRule>
  </conditionalFormatting>
  <conditionalFormatting sqref="D41:G41">
    <cfRule type="colorScale" priority="7">
      <colorScale>
        <cfvo type="min"/>
        <cfvo type="percentile" val="50"/>
        <cfvo type="max"/>
        <color rgb="FFF8696B"/>
        <color rgb="FFFFEB84"/>
        <color rgb="FF63BE7B"/>
      </colorScale>
    </cfRule>
  </conditionalFormatting>
  <conditionalFormatting sqref="D42:G42">
    <cfRule type="colorScale" priority="6">
      <colorScale>
        <cfvo type="min"/>
        <cfvo type="percentile" val="50"/>
        <cfvo type="max"/>
        <color rgb="FFF8696B"/>
        <color rgb="FFFFEB84"/>
        <color rgb="FF63BE7B"/>
      </colorScale>
    </cfRule>
  </conditionalFormatting>
  <conditionalFormatting sqref="D43:G43">
    <cfRule type="colorScale" priority="5">
      <colorScale>
        <cfvo type="min"/>
        <cfvo type="percentile" val="50"/>
        <cfvo type="max"/>
        <color rgb="FFF8696B"/>
        <color rgb="FFFFEB84"/>
        <color rgb="FF63BE7B"/>
      </colorScale>
    </cfRule>
  </conditionalFormatting>
  <conditionalFormatting sqref="D45:G45">
    <cfRule type="colorScale" priority="4">
      <colorScale>
        <cfvo type="min"/>
        <cfvo type="percentile" val="50"/>
        <cfvo type="max"/>
        <color rgb="FFF8696B"/>
        <color rgb="FFFFEB84"/>
        <color rgb="FF63BE7B"/>
      </colorScale>
    </cfRule>
  </conditionalFormatting>
  <conditionalFormatting sqref="D46:G46">
    <cfRule type="colorScale" priority="3">
      <colorScale>
        <cfvo type="min"/>
        <cfvo type="percentile" val="50"/>
        <cfvo type="max"/>
        <color rgb="FFF8696B"/>
        <color rgb="FFFFEB84"/>
        <color rgb="FF63BE7B"/>
      </colorScale>
    </cfRule>
  </conditionalFormatting>
  <conditionalFormatting sqref="D47:G47">
    <cfRule type="colorScale" priority="2">
      <colorScale>
        <cfvo type="min"/>
        <cfvo type="percentile" val="50"/>
        <cfvo type="max"/>
        <color rgb="FFF8696B"/>
        <color rgb="FFFFEB84"/>
        <color rgb="FF63BE7B"/>
      </colorScale>
    </cfRule>
  </conditionalFormatting>
  <conditionalFormatting sqref="D33:G33">
    <cfRule type="colorScale" priority="1">
      <colorScale>
        <cfvo type="min"/>
        <cfvo type="percentile" val="50"/>
        <cfvo type="max"/>
        <color rgb="FFF8696B"/>
        <color rgb="FFFFEB84"/>
        <color rgb="FF63BE7B"/>
      </colorScale>
    </cfRule>
  </conditionalFormatting>
  <hyperlinks>
    <hyperlink ref="B8" r:id="rId1" location="page=11" display="To know about the indicator details click here" xr:uid="{9EB69C52-F1EC-4878-B8BA-2E00A2A5730D}"/>
  </hyperlinks>
  <pageMargins left="0.25" right="0.25" top="0.75" bottom="0.75" header="0.3" footer="0.3"/>
  <pageSetup paperSize="9" orientation="portrait" r:id="rId2"/>
  <headerFooter>
    <oddHeader>&amp;RCreditworthiness Assessment - An Approach for Indian Cities</oddHeader>
    <oddFooter>&amp;L&amp;G&amp;R&amp;"-,Bold"Page &amp;P of &amp;N_x000D_&amp;1#&amp;"Aptos"&amp;10&amp;K000000 Official Use Only</oddFooter>
  </headerFooter>
  <drawing r:id="rId3"/>
  <legacyDrawingHF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9603-C87E-4F7F-8156-27BAE40B89E7}">
  <sheetPr codeName="Sheet7">
    <tabColor rgb="FF38465E"/>
  </sheetPr>
  <dimension ref="A1:X44"/>
  <sheetViews>
    <sheetView showGridLines="0" view="pageBreakPreview" zoomScale="80" zoomScaleNormal="100" zoomScaleSheetLayoutView="80" workbookViewId="0">
      <selection activeCell="N2" sqref="N2"/>
    </sheetView>
  </sheetViews>
  <sheetFormatPr defaultColWidth="9.140625" defaultRowHeight="15" x14ac:dyDescent="0.25"/>
  <cols>
    <col min="1" max="1" width="5.85546875" style="9" customWidth="1"/>
    <col min="2" max="2" width="32.28515625" style="9" customWidth="1"/>
    <col min="3" max="3" width="8.42578125" style="7" customWidth="1"/>
    <col min="4" max="7" width="12" style="9" customWidth="1"/>
    <col min="8" max="8" width="3.140625" style="9" customWidth="1"/>
    <col min="9" max="9" width="3.42578125" style="9" customWidth="1"/>
    <col min="10" max="16384" width="9.140625" style="9"/>
  </cols>
  <sheetData>
    <row r="1" spans="1:24" ht="85.5" customHeight="1" x14ac:dyDescent="0.25">
      <c r="A1" s="317"/>
      <c r="B1" s="317"/>
      <c r="C1" s="317"/>
      <c r="D1" s="317"/>
      <c r="E1" s="317"/>
      <c r="F1" s="317"/>
      <c r="G1" s="317"/>
      <c r="H1" s="14"/>
      <c r="I1" s="66"/>
      <c r="J1" s="66"/>
      <c r="K1" s="66"/>
      <c r="L1" s="66"/>
      <c r="M1" s="66"/>
      <c r="N1" s="66"/>
      <c r="O1" s="66"/>
      <c r="P1" s="66"/>
      <c r="Q1" s="66"/>
      <c r="R1" s="66"/>
      <c r="S1" s="66"/>
      <c r="T1" s="66"/>
      <c r="U1" s="66"/>
      <c r="V1" s="66"/>
      <c r="W1" s="66"/>
      <c r="X1" s="66"/>
    </row>
    <row r="2" spans="1:24" ht="126.75" customHeight="1" x14ac:dyDescent="0.25">
      <c r="A2" s="317"/>
      <c r="B2" s="317"/>
      <c r="C2" s="317"/>
      <c r="D2" s="317"/>
      <c r="E2" s="317"/>
      <c r="F2" s="317"/>
      <c r="G2" s="317"/>
      <c r="I2" s="66"/>
      <c r="J2" s="66"/>
      <c r="K2" s="66"/>
      <c r="L2" s="66"/>
      <c r="M2" s="66"/>
      <c r="N2" s="66"/>
      <c r="O2" s="66"/>
      <c r="P2" s="66"/>
      <c r="Q2" s="66"/>
      <c r="R2" s="66"/>
      <c r="S2" s="66"/>
      <c r="T2" s="66"/>
      <c r="U2" s="66"/>
      <c r="V2" s="66"/>
      <c r="W2" s="66"/>
      <c r="X2" s="66"/>
    </row>
    <row r="3" spans="1:24" ht="43.5" customHeight="1" x14ac:dyDescent="0.3">
      <c r="A3" s="62"/>
      <c r="B3" s="62"/>
      <c r="C3" s="62"/>
      <c r="D3" s="62"/>
      <c r="E3" s="62"/>
      <c r="F3" s="62"/>
      <c r="G3" s="62"/>
      <c r="I3" s="66"/>
      <c r="J3" s="66"/>
      <c r="K3" s="66"/>
      <c r="L3" s="66"/>
      <c r="M3" s="66"/>
      <c r="N3" s="66"/>
      <c r="O3" s="66"/>
      <c r="P3" s="66"/>
      <c r="Q3" s="66"/>
      <c r="R3" s="66"/>
      <c r="S3" s="66"/>
      <c r="T3" s="66"/>
      <c r="U3" s="66"/>
      <c r="V3" s="66"/>
      <c r="W3" s="66"/>
      <c r="X3" s="66"/>
    </row>
    <row r="4" spans="1:24" ht="33.75" customHeight="1" x14ac:dyDescent="0.25">
      <c r="A4" s="30"/>
      <c r="B4" s="90" t="s">
        <v>3</v>
      </c>
      <c r="C4" s="316" t="str">
        <f>IF('Data Input'!D7="","",'Data Input'!D7)</f>
        <v>Tamil Nadu</v>
      </c>
      <c r="D4" s="316"/>
      <c r="E4" s="316"/>
      <c r="F4" s="316"/>
      <c r="G4" s="316"/>
      <c r="I4" s="66"/>
      <c r="J4" s="66"/>
      <c r="K4" s="66"/>
      <c r="L4" s="66"/>
      <c r="M4" s="66"/>
      <c r="N4" s="66"/>
      <c r="O4" s="66"/>
      <c r="P4" s="66"/>
      <c r="Q4" s="66"/>
      <c r="R4" s="66"/>
      <c r="S4" s="66"/>
      <c r="T4" s="66"/>
      <c r="U4" s="66"/>
      <c r="V4" s="66"/>
      <c r="W4" s="66"/>
      <c r="X4" s="66"/>
    </row>
    <row r="5" spans="1:24" ht="33.75" customHeight="1" x14ac:dyDescent="0.25">
      <c r="A5" s="30"/>
      <c r="B5" s="90" t="s">
        <v>2</v>
      </c>
      <c r="C5" s="316" t="str">
        <f>IF('Data Input'!D8="","",'Data Input'!D8)</f>
        <v>Tiruchirappalli City Municipal Corporation</v>
      </c>
      <c r="D5" s="316"/>
      <c r="E5" s="316"/>
      <c r="F5" s="316"/>
      <c r="G5" s="316"/>
      <c r="I5" s="66"/>
      <c r="J5" s="66"/>
      <c r="K5" s="66"/>
      <c r="L5" s="66"/>
      <c r="M5" s="66"/>
      <c r="N5" s="66"/>
      <c r="O5" s="66"/>
      <c r="P5" s="66"/>
      <c r="Q5" s="66"/>
      <c r="R5" s="66"/>
      <c r="S5" s="66"/>
      <c r="T5" s="66"/>
      <c r="U5" s="66"/>
      <c r="V5" s="66"/>
      <c r="W5" s="66"/>
      <c r="X5" s="66"/>
    </row>
    <row r="6" spans="1:24" ht="10.5" customHeight="1" thickBot="1" x14ac:dyDescent="0.3">
      <c r="I6" s="66"/>
      <c r="J6" s="66"/>
      <c r="K6" s="66"/>
      <c r="L6" s="66"/>
      <c r="M6" s="66"/>
      <c r="N6" s="66"/>
      <c r="O6" s="66"/>
      <c r="P6" s="66"/>
      <c r="Q6" s="66"/>
      <c r="R6" s="66"/>
      <c r="S6" s="66"/>
      <c r="T6" s="66"/>
      <c r="U6" s="66"/>
      <c r="V6" s="66"/>
      <c r="W6" s="66"/>
      <c r="X6" s="66"/>
    </row>
    <row r="7" spans="1:24" s="13" customFormat="1" ht="22.5" customHeight="1" x14ac:dyDescent="0.25">
      <c r="B7" s="129" t="s">
        <v>144</v>
      </c>
      <c r="C7" s="185" t="s">
        <v>5</v>
      </c>
      <c r="D7" s="130">
        <f>IF('Data Input'!E10="","",'Data Input'!E10)</f>
        <v>2022</v>
      </c>
      <c r="E7" s="130">
        <f>IF('Data Input'!F10="","",'Data Input'!F10)</f>
        <v>2023</v>
      </c>
      <c r="F7" s="130">
        <f>IF('Data Input'!G10="","",'Data Input'!G10)</f>
        <v>2024</v>
      </c>
      <c r="G7" s="131">
        <f>IF('Data Input'!H10="","",'Data Input'!H10)</f>
        <v>2025</v>
      </c>
      <c r="H7" s="12"/>
      <c r="I7" s="69"/>
      <c r="J7" s="66"/>
      <c r="K7" s="66"/>
      <c r="L7" s="66"/>
      <c r="M7" s="66"/>
      <c r="N7" s="66"/>
      <c r="O7" s="69"/>
      <c r="P7" s="69"/>
      <c r="Q7" s="69"/>
      <c r="R7" s="69"/>
      <c r="S7" s="69"/>
      <c r="T7" s="69"/>
      <c r="U7" s="69"/>
      <c r="V7" s="69"/>
      <c r="W7" s="69"/>
      <c r="X7" s="69"/>
    </row>
    <row r="8" spans="1:24" s="13" customFormat="1" ht="21" customHeight="1" x14ac:dyDescent="0.25">
      <c r="B8" s="172" t="s">
        <v>149</v>
      </c>
      <c r="C8" s="167"/>
      <c r="D8" s="168"/>
      <c r="E8" s="168"/>
      <c r="F8" s="168"/>
      <c r="G8" s="186"/>
      <c r="I8" s="69"/>
      <c r="J8" s="66"/>
      <c r="K8" s="66"/>
      <c r="L8" s="66"/>
      <c r="M8" s="66"/>
      <c r="N8" s="66"/>
      <c r="O8" s="69"/>
      <c r="P8" s="69"/>
      <c r="Q8" s="69"/>
      <c r="R8" s="69"/>
      <c r="S8" s="69"/>
      <c r="T8" s="69"/>
      <c r="U8" s="69"/>
      <c r="V8" s="69"/>
      <c r="W8" s="69"/>
      <c r="X8" s="69"/>
    </row>
    <row r="9" spans="1:24" s="13" customFormat="1" ht="36.75" customHeight="1" x14ac:dyDescent="0.25">
      <c r="B9" s="136" t="s">
        <v>145</v>
      </c>
      <c r="C9" s="187" t="s">
        <v>30</v>
      </c>
      <c r="D9" s="188">
        <f>IF('Operating Ratios'!D12&gt;="-",0,IF('Operating Ratios'!D12&gt;=90%,4,IF(AND('Operating Ratios'!D12&lt;90%,'Operating Ratios'!D12&gt;=70%),3,IF(AND('Operating Ratios'!D12&lt;70%,'Operating Ratios'!D12&gt;=50%),2,IF(AND('Operating Ratios'!D12&lt;50%,'Operating Ratios'!D12&gt;=10%),1,0)))))</f>
        <v>0</v>
      </c>
      <c r="E9" s="188">
        <f>IF('Operating Ratios'!E12&gt;="-",0,IF('Operating Ratios'!E12&gt;=90%,4,IF(AND('Operating Ratios'!E12&lt;90%,'Operating Ratios'!E12&gt;=70%),3,IF(AND('Operating Ratios'!E12&lt;70%,'Operating Ratios'!E12&gt;=50%),2,IF(AND('Operating Ratios'!E12&lt;50%,'Operating Ratios'!E12&gt;=10%),1,0)))))</f>
        <v>4</v>
      </c>
      <c r="F9" s="188">
        <f>IF('Operating Ratios'!F12&gt;="-",0,IF('Operating Ratios'!F12&gt;=90%,4,IF(AND('Operating Ratios'!F12&lt;90%,'Operating Ratios'!F12&gt;=70%),3,IF(AND('Operating Ratios'!F12&lt;70%,'Operating Ratios'!F12&gt;=50%),2,IF(AND('Operating Ratios'!F12&lt;50%,'Operating Ratios'!F12&gt;=10%),1,0)))))</f>
        <v>4</v>
      </c>
      <c r="G9" s="189">
        <f>IF('Operating Ratios'!G12&gt;="-",0,IF('Operating Ratios'!G12&gt;=90%,4,IF(AND('Operating Ratios'!G12&lt;90%,'Operating Ratios'!G12&gt;=70%),3,IF(AND('Operating Ratios'!G12&lt;70%,'Operating Ratios'!G12&gt;=50%),2,IF(AND('Operating Ratios'!G12&lt;50%,'Operating Ratios'!G12&gt;=10%),1,0)))))</f>
        <v>4</v>
      </c>
      <c r="I9" s="69"/>
      <c r="J9" s="66"/>
      <c r="K9" s="66"/>
      <c r="L9" s="66"/>
      <c r="M9" s="66"/>
      <c r="N9" s="66"/>
      <c r="O9" s="69"/>
      <c r="P9" s="69"/>
      <c r="Q9" s="69"/>
      <c r="R9" s="69"/>
      <c r="S9" s="69"/>
      <c r="T9" s="69"/>
      <c r="U9" s="69"/>
      <c r="V9" s="69"/>
      <c r="W9" s="69"/>
      <c r="X9" s="69"/>
    </row>
    <row r="10" spans="1:24" s="13" customFormat="1" ht="35.25" customHeight="1" x14ac:dyDescent="0.25">
      <c r="B10" s="136" t="s">
        <v>146</v>
      </c>
      <c r="C10" s="187" t="s">
        <v>30</v>
      </c>
      <c r="D10" s="188">
        <f>IF('Operating Ratios'!D13&gt;="-",0,IF('Operating Ratios'!D13&gt;=90%,4,IF(AND('Operating Ratios'!D13&lt;90%,'Operating Ratios'!D13&gt;=70%),3,IF(AND('Operating Ratios'!D13&lt;70%,'Operating Ratios'!D13&gt;=50%),2,IF(AND('Operating Ratios'!D13&lt;50%,'Operating Ratios'!D13&gt;=10%),1,0)))))</f>
        <v>0</v>
      </c>
      <c r="E10" s="188">
        <f>IF('Operating Ratios'!E13&gt;="-",0,IF('Operating Ratios'!E13&gt;=90%,4,IF(AND('Operating Ratios'!E13&lt;90%,'Operating Ratios'!E13&gt;=70%),3,IF(AND('Operating Ratios'!E13&lt;70%,'Operating Ratios'!E13&gt;=50%),2,IF(AND('Operating Ratios'!E13&lt;50%,'Operating Ratios'!E13&gt;=10%),1,0)))))</f>
        <v>1</v>
      </c>
      <c r="F10" s="188">
        <f>IF('Operating Ratios'!F13&gt;="-",0,IF('Operating Ratios'!F13&gt;=90%,4,IF(AND('Operating Ratios'!F13&lt;90%,'Operating Ratios'!F13&gt;=70%),3,IF(AND('Operating Ratios'!F13&lt;70%,'Operating Ratios'!F13&gt;=50%),2,IF(AND('Operating Ratios'!F13&lt;50%,'Operating Ratios'!F13&gt;=10%),1,0)))))</f>
        <v>1</v>
      </c>
      <c r="G10" s="189">
        <f>IF('Operating Ratios'!G13&gt;="-",0,IF('Operating Ratios'!G13&gt;=90%,4,IF(AND('Operating Ratios'!G13&lt;90%,'Operating Ratios'!G13&gt;=70%),3,IF(AND('Operating Ratios'!G13&lt;70%,'Operating Ratios'!G13&gt;=50%),2,IF(AND('Operating Ratios'!G13&lt;50%,'Operating Ratios'!G13&gt;=10%),1,0)))))</f>
        <v>1</v>
      </c>
      <c r="I10" s="69"/>
      <c r="J10" s="66"/>
      <c r="K10" s="66"/>
      <c r="L10" s="66"/>
      <c r="M10" s="66"/>
      <c r="N10" s="66"/>
      <c r="O10" s="69"/>
      <c r="P10" s="69"/>
      <c r="Q10" s="69"/>
      <c r="R10" s="69"/>
      <c r="S10" s="69"/>
      <c r="T10" s="69"/>
      <c r="U10" s="69"/>
      <c r="V10" s="69"/>
      <c r="W10" s="69"/>
      <c r="X10" s="69"/>
    </row>
    <row r="11" spans="1:24" s="13" customFormat="1" ht="21" customHeight="1" x14ac:dyDescent="0.25">
      <c r="B11" s="136" t="s">
        <v>147</v>
      </c>
      <c r="C11" s="187" t="s">
        <v>30</v>
      </c>
      <c r="D11" s="188">
        <f>IF('Operating Ratios'!D14&gt;="-",0,IF('Operating Ratios'!D14&gt;=90%,4,IF(AND('Operating Ratios'!D14&lt;90%,'Operating Ratios'!D14&gt;=70%),3,IF(AND('Operating Ratios'!D14&lt;70%,'Operating Ratios'!D14&gt;=50%),2,IF(AND('Operating Ratios'!D14&lt;50%,'Operating Ratios'!D14&gt;=10%),1,0)))))</f>
        <v>0</v>
      </c>
      <c r="E11" s="188">
        <f>IF('Operating Ratios'!E14&gt;="-",0,IF('Operating Ratios'!E14&gt;=90%,4,IF(AND('Operating Ratios'!E14&lt;90%,'Operating Ratios'!E14&gt;=70%),3,IF(AND('Operating Ratios'!E14&lt;70%,'Operating Ratios'!E14&gt;=50%),2,IF(AND('Operating Ratios'!E14&lt;50%,'Operating Ratios'!E14&gt;=10%),1,0)))))</f>
        <v>4</v>
      </c>
      <c r="F11" s="188">
        <f>IF('Operating Ratios'!F14&gt;="-",0,IF('Operating Ratios'!F14&gt;=90%,4,IF(AND('Operating Ratios'!F14&lt;90%,'Operating Ratios'!F14&gt;=70%),3,IF(AND('Operating Ratios'!F14&lt;70%,'Operating Ratios'!F14&gt;=50%),2,IF(AND('Operating Ratios'!F14&lt;50%,'Operating Ratios'!F14&gt;=10%),1,0)))))</f>
        <v>4</v>
      </c>
      <c r="G11" s="189">
        <f>IF('Operating Ratios'!G14&gt;="-",0,IF('Operating Ratios'!G14&gt;=90%,4,IF(AND('Operating Ratios'!G14&lt;90%,'Operating Ratios'!G14&gt;=70%),3,IF(AND('Operating Ratios'!G14&lt;70%,'Operating Ratios'!G14&gt;=50%),2,IF(AND('Operating Ratios'!G14&lt;50%,'Operating Ratios'!G14&gt;=10%),1,0)))))</f>
        <v>4</v>
      </c>
      <c r="I11" s="69"/>
      <c r="J11" s="66"/>
      <c r="K11" s="66"/>
      <c r="L11" s="66"/>
      <c r="M11" s="66"/>
      <c r="N11" s="66"/>
      <c r="O11" s="69"/>
      <c r="P11" s="69"/>
      <c r="Q11" s="69"/>
      <c r="R11" s="69"/>
      <c r="S11" s="69"/>
      <c r="T11" s="69"/>
      <c r="U11" s="69"/>
      <c r="V11" s="69"/>
      <c r="W11" s="69"/>
      <c r="X11" s="69"/>
    </row>
    <row r="12" spans="1:24" s="13" customFormat="1" ht="23.25" customHeight="1" x14ac:dyDescent="0.25">
      <c r="B12" s="136" t="s">
        <v>10</v>
      </c>
      <c r="C12" s="187" t="s">
        <v>30</v>
      </c>
      <c r="D12" s="188">
        <f>IF('Operating Ratios'!D15&gt;="-",0,IF('Operating Ratios'!D15&gt;=90%,4,IF(AND('Operating Ratios'!D15&lt;90%,'Operating Ratios'!D15&gt;=70%),3,IF(AND('Operating Ratios'!D15&lt;70%,'Operating Ratios'!D15&gt;=50%),2,IF(AND('Operating Ratios'!D15&lt;50%,'Operating Ratios'!D15&gt;=10%),1,0)))))</f>
        <v>0</v>
      </c>
      <c r="E12" s="188">
        <f>IF('Operating Ratios'!E15&gt;="-",0,IF('Operating Ratios'!E15&gt;=90%,4,IF(AND('Operating Ratios'!E15&lt;90%,'Operating Ratios'!E15&gt;=70%),3,IF(AND('Operating Ratios'!E15&lt;70%,'Operating Ratios'!E15&gt;=50%),2,IF(AND('Operating Ratios'!E15&lt;50%,'Operating Ratios'!E15&gt;=10%),1,0)))))</f>
        <v>4</v>
      </c>
      <c r="F12" s="188">
        <f>IF('Operating Ratios'!F15&gt;="-",0,IF('Operating Ratios'!F15&gt;=90%,4,IF(AND('Operating Ratios'!F15&lt;90%,'Operating Ratios'!F15&gt;=70%),3,IF(AND('Operating Ratios'!F15&lt;70%,'Operating Ratios'!F15&gt;=50%),2,IF(AND('Operating Ratios'!F15&lt;50%,'Operating Ratios'!F15&gt;=10%),1,0)))))</f>
        <v>4</v>
      </c>
      <c r="G12" s="189">
        <f>IF('Operating Ratios'!G15&gt;="-",0,IF('Operating Ratios'!G15&gt;=90%,4,IF(AND('Operating Ratios'!G15&lt;90%,'Operating Ratios'!G15&gt;=70%),3,IF(AND('Operating Ratios'!G15&lt;70%,'Operating Ratios'!G15&gt;=50%),2,IF(AND('Operating Ratios'!G15&lt;50%,'Operating Ratios'!G15&gt;=10%),1,0)))))</f>
        <v>4</v>
      </c>
      <c r="I12" s="69"/>
      <c r="J12" s="66"/>
      <c r="K12" s="66"/>
      <c r="L12" s="66"/>
      <c r="M12" s="66"/>
      <c r="N12" s="66"/>
      <c r="O12" s="69"/>
      <c r="P12" s="69"/>
      <c r="Q12" s="69"/>
      <c r="R12" s="69"/>
      <c r="S12" s="69"/>
      <c r="T12" s="69"/>
      <c r="U12" s="69"/>
      <c r="V12" s="69"/>
      <c r="W12" s="69"/>
      <c r="X12" s="69"/>
    </row>
    <row r="13" spans="1:24" s="13" customFormat="1" x14ac:dyDescent="0.25">
      <c r="B13" s="166" t="s">
        <v>187</v>
      </c>
      <c r="C13" s="167"/>
      <c r="D13" s="190"/>
      <c r="E13" s="190"/>
      <c r="F13" s="190"/>
      <c r="G13" s="191"/>
      <c r="I13" s="69"/>
      <c r="J13" s="66"/>
      <c r="K13" s="66"/>
      <c r="L13" s="66"/>
      <c r="M13" s="66"/>
      <c r="N13" s="66"/>
      <c r="O13" s="69"/>
      <c r="P13" s="69"/>
      <c r="Q13" s="69"/>
      <c r="R13" s="69"/>
      <c r="S13" s="69"/>
      <c r="T13" s="69"/>
      <c r="U13" s="69"/>
      <c r="V13" s="69"/>
      <c r="W13" s="69"/>
      <c r="X13" s="69"/>
    </row>
    <row r="14" spans="1:24" x14ac:dyDescent="0.25">
      <c r="B14" s="149" t="s">
        <v>150</v>
      </c>
      <c r="C14" s="187" t="s">
        <v>30</v>
      </c>
      <c r="D14" s="188">
        <f>IF('Operating Ratios'!D17&gt;="-",0,IF('Operating Ratios'!D17&gt;=90%,4,IF(AND('Operating Ratios'!D17&lt;90%,'Operating Ratios'!D17&gt;=70%),3,IF(AND('Operating Ratios'!D17&lt;70%,'Operating Ratios'!D17&gt;=50%),2,IF(AND('Operating Ratios'!D17&lt;50%,'Operating Ratios'!D17&gt;=10%),1,0)))))</f>
        <v>0</v>
      </c>
      <c r="E14" s="188">
        <f>IF('Operating Ratios'!E17&gt;="-",0,IF('Operating Ratios'!E17&gt;=90%,4,IF(AND('Operating Ratios'!E17&lt;90%,'Operating Ratios'!E17&gt;=70%),3,IF(AND('Operating Ratios'!E17&lt;70%,'Operating Ratios'!E17&gt;=50%),2,IF(AND('Operating Ratios'!E17&lt;50%,'Operating Ratios'!E17&gt;=10%),1,0)))))</f>
        <v>2</v>
      </c>
      <c r="F14" s="188">
        <f>IF('Operating Ratios'!F17&gt;="-",0,IF('Operating Ratios'!F17&gt;=90%,4,IF(AND('Operating Ratios'!F17&lt;90%,'Operating Ratios'!F17&gt;=70%),3,IF(AND('Operating Ratios'!F17&lt;70%,'Operating Ratios'!F17&gt;=50%),2,IF(AND('Operating Ratios'!F17&lt;50%,'Operating Ratios'!F17&gt;=10%),1,0)))))</f>
        <v>2</v>
      </c>
      <c r="G14" s="189">
        <f>IF('Operating Ratios'!G17&gt;="-",0,IF('Operating Ratios'!G17&gt;=90%,4,IF(AND('Operating Ratios'!G17&lt;90%,'Operating Ratios'!G17&gt;=70%),3,IF(AND('Operating Ratios'!G17&lt;70%,'Operating Ratios'!G17&gt;=50%),2,IF(AND('Operating Ratios'!G17&lt;50%,'Operating Ratios'!G17&gt;=10%),1,0)))))</f>
        <v>0</v>
      </c>
      <c r="H14" s="13"/>
      <c r="I14" s="66"/>
      <c r="J14" s="66"/>
      <c r="K14" s="66"/>
      <c r="L14" s="66"/>
      <c r="M14" s="66"/>
      <c r="N14" s="66"/>
      <c r="O14" s="66"/>
      <c r="P14" s="66"/>
      <c r="Q14" s="66"/>
      <c r="R14" s="66"/>
      <c r="S14" s="66"/>
      <c r="T14" s="66"/>
      <c r="U14" s="66"/>
      <c r="V14" s="66"/>
      <c r="W14" s="66"/>
      <c r="X14" s="66"/>
    </row>
    <row r="15" spans="1:24" ht="27" x14ac:dyDescent="0.25">
      <c r="B15" s="149" t="s">
        <v>151</v>
      </c>
      <c r="C15" s="187" t="s">
        <v>30</v>
      </c>
      <c r="D15" s="188">
        <f>IF('Operating Ratios'!D18&gt;="-",0,IF('Operating Ratios'!D18&gt;=90%,4,IF(AND('Operating Ratios'!D18&lt;90%,'Operating Ratios'!D18&gt;=70%),3,IF(AND('Operating Ratios'!D18&lt;70%,'Operating Ratios'!D18&gt;=50%),2,IF(AND('Operating Ratios'!D18&lt;50%,'Operating Ratios'!D18&gt;=10%),1,0)))))</f>
        <v>0</v>
      </c>
      <c r="E15" s="188">
        <f>IF('Operating Ratios'!E18&gt;="-",0,IF('Operating Ratios'!E18&gt;=90%,4,IF(AND('Operating Ratios'!E18&lt;90%,'Operating Ratios'!E18&gt;=70%),3,IF(AND('Operating Ratios'!E18&lt;70%,'Operating Ratios'!E18&gt;=50%),2,IF(AND('Operating Ratios'!E18&lt;50%,'Operating Ratios'!E18&gt;=10%),1,0)))))</f>
        <v>0</v>
      </c>
      <c r="F15" s="188">
        <f>IF('Operating Ratios'!F18&gt;="-",0,IF('Operating Ratios'!F18&gt;=90%,4,IF(AND('Operating Ratios'!F18&lt;90%,'Operating Ratios'!F18&gt;=70%),3,IF(AND('Operating Ratios'!F18&lt;70%,'Operating Ratios'!F18&gt;=50%),2,IF(AND('Operating Ratios'!F18&lt;50%,'Operating Ratios'!F18&gt;=10%),1,0)))))</f>
        <v>0</v>
      </c>
      <c r="G15" s="189">
        <f>IF('Operating Ratios'!G18&gt;="-",0,IF('Operating Ratios'!G18&gt;=90%,4,IF(AND('Operating Ratios'!G18&lt;90%,'Operating Ratios'!G18&gt;=70%),3,IF(AND('Operating Ratios'!G18&lt;70%,'Operating Ratios'!G18&gt;=50%),2,IF(AND('Operating Ratios'!G18&lt;50%,'Operating Ratios'!G18&gt;=10%),1,0)))))</f>
        <v>0</v>
      </c>
      <c r="I15" s="66"/>
      <c r="J15" s="66"/>
      <c r="K15" s="66"/>
      <c r="L15" s="66"/>
      <c r="M15" s="66"/>
      <c r="N15" s="66"/>
      <c r="O15" s="66"/>
      <c r="P15" s="66"/>
      <c r="Q15" s="66"/>
      <c r="R15" s="66"/>
      <c r="S15" s="66"/>
      <c r="T15" s="66"/>
      <c r="U15" s="66"/>
      <c r="V15" s="66"/>
      <c r="W15" s="66"/>
      <c r="X15" s="66"/>
    </row>
    <row r="16" spans="1:24" ht="27" x14ac:dyDescent="0.25">
      <c r="B16" s="149" t="s">
        <v>152</v>
      </c>
      <c r="C16" s="187" t="s">
        <v>30</v>
      </c>
      <c r="D16" s="188">
        <f>IF('Operating Ratios'!D19&gt;="-",0,IF('Operating Ratios'!D19&gt;=90%,4,IF(AND('Operating Ratios'!D19&lt;90%,'Operating Ratios'!D19&gt;=70%),3,IF(AND('Operating Ratios'!D19&lt;70%,'Operating Ratios'!D19&gt;=50%),2,IF(AND('Operating Ratios'!D19&lt;50%,'Operating Ratios'!D19&gt;=10%),1,0)))))</f>
        <v>0</v>
      </c>
      <c r="E16" s="188">
        <f>IF('Operating Ratios'!E19&gt;="-",0,IF('Operating Ratios'!E19&gt;=90%,2,IF(AND('Operating Ratios'!E19&lt;90%,'Operating Ratios'!E19&gt;=70%),1.5,IF(AND('Operating Ratios'!E19&lt;70%,'Operating Ratios'!E19&gt;=50%),1,IF(AND('Operating Ratios'!E19&lt;50%,'Operating Ratios'!E19&gt;=10%),0.5,0)))))</f>
        <v>0</v>
      </c>
      <c r="F16" s="188">
        <f>IF('Operating Ratios'!F19&gt;="-",0,IF('Operating Ratios'!F19&gt;=90%,2,IF(AND('Operating Ratios'!F19&lt;90%,'Operating Ratios'!F19&gt;=70%),1.5,IF(AND('Operating Ratios'!F19&lt;70%,'Operating Ratios'!F19&gt;=50%),1,IF(AND('Operating Ratios'!F19&lt;50%,'Operating Ratios'!F19&gt;=10%),0.5,0)))))</f>
        <v>0</v>
      </c>
      <c r="G16" s="189">
        <f>IF('Operating Ratios'!G19&gt;="-",0,IF('Operating Ratios'!G19&gt;=90%,2,IF(AND('Operating Ratios'!G19&lt;90%,'Operating Ratios'!G19&gt;=70%),1.5,IF(AND('Operating Ratios'!G19&lt;70%,'Operating Ratios'!G19&gt;=50%),1,IF(AND('Operating Ratios'!G19&lt;50%,'Operating Ratios'!G19&gt;=10%),0.5,0)))))</f>
        <v>0</v>
      </c>
      <c r="I16" s="66"/>
      <c r="J16" s="66"/>
      <c r="K16" s="66"/>
      <c r="L16" s="66"/>
      <c r="M16" s="66"/>
      <c r="N16" s="66"/>
      <c r="O16" s="66"/>
      <c r="P16" s="66"/>
      <c r="Q16" s="66"/>
      <c r="R16" s="66"/>
      <c r="S16" s="66"/>
      <c r="T16" s="66"/>
      <c r="U16" s="66"/>
      <c r="V16" s="66"/>
      <c r="W16" s="66"/>
      <c r="X16" s="66"/>
    </row>
    <row r="17" spans="2:24" ht="27" x14ac:dyDescent="0.25">
      <c r="B17" s="149" t="s">
        <v>203</v>
      </c>
      <c r="C17" s="187" t="s">
        <v>30</v>
      </c>
      <c r="D17" s="188">
        <f>IF('Operating Ratios'!D20&gt;="-",0,IF('Operating Ratios'!D20&gt;=90%,4,IF(AND('Operating Ratios'!D20&lt;90%,'Operating Ratios'!D20&gt;=70%),3,IF(AND('Operating Ratios'!D20&lt;70%,'Operating Ratios'!D20&gt;=50%),2,IF(AND('Operating Ratios'!D20&lt;50%,'Operating Ratios'!D20&gt;=10%),1,0)))))</f>
        <v>0</v>
      </c>
      <c r="E17" s="188">
        <f>IF('Operating Ratios'!E20&gt;="-",0,IF('Operating Ratios'!E20&gt;=90%,4,IF(AND('Operating Ratios'!E20&lt;90%,'Operating Ratios'!E20&gt;=70%),3,IF(AND('Operating Ratios'!E20&lt;70%,'Operating Ratios'!E20&gt;=50%),2,IF(AND('Operating Ratios'!E20&lt;50%,'Operating Ratios'!E20&gt;=10%),1,0)))))</f>
        <v>3</v>
      </c>
      <c r="F17" s="188">
        <f>IF('Operating Ratios'!F20&gt;="-",0,IF('Operating Ratios'!F20&gt;=90%,4,IF(AND('Operating Ratios'!F20&lt;90%,'Operating Ratios'!F20&gt;=70%),3,IF(AND('Operating Ratios'!F20&lt;70%,'Operating Ratios'!F20&gt;=50%),2,IF(AND('Operating Ratios'!F20&lt;50%,'Operating Ratios'!F20&gt;=10%),1,0)))))</f>
        <v>3</v>
      </c>
      <c r="G17" s="189">
        <f>IF('Operating Ratios'!G20&gt;="-",0,IF('Operating Ratios'!G20&gt;=90%,4,IF(AND('Operating Ratios'!G20&lt;90%,'Operating Ratios'!G20&gt;=70%),3,IF(AND('Operating Ratios'!G20&lt;70%,'Operating Ratios'!G20&gt;=50%),2,IF(AND('Operating Ratios'!G20&lt;50%,'Operating Ratios'!G20&gt;=10%),1,0)))))</f>
        <v>0</v>
      </c>
      <c r="I17" s="66"/>
      <c r="J17" s="66"/>
      <c r="K17" s="66"/>
      <c r="L17" s="66"/>
      <c r="M17" s="66"/>
      <c r="N17" s="66"/>
      <c r="O17" s="66"/>
      <c r="P17" s="66"/>
      <c r="Q17" s="66"/>
      <c r="R17" s="66"/>
      <c r="S17" s="66"/>
      <c r="T17" s="66"/>
      <c r="U17" s="66"/>
      <c r="V17" s="66"/>
      <c r="W17" s="66"/>
      <c r="X17" s="66"/>
    </row>
    <row r="18" spans="2:24" ht="27" x14ac:dyDescent="0.25">
      <c r="B18" s="149" t="s">
        <v>204</v>
      </c>
      <c r="C18" s="187" t="s">
        <v>30</v>
      </c>
      <c r="D18" s="188">
        <f>IF('Operating Ratios'!D21&gt;="-",0,IF('Operating Ratios'!D21&gt;=90%,2,IF(AND('Operating Ratios'!D21&lt;90%,'Operating Ratios'!D21&gt;=70%),1.5,IF(AND('Operating Ratios'!D21&lt;70%,'Operating Ratios'!D21&gt;=50%),1,IF(AND('Operating Ratios'!D21&lt;50%,'Operating Ratios'!D21&gt;=10%),0.5,0)))))</f>
        <v>0</v>
      </c>
      <c r="E18" s="188">
        <f>IF('Operating Ratios'!E21&gt;="-",0,IF('Operating Ratios'!E21&gt;=90%,2,IF(AND('Operating Ratios'!E21&lt;90%,'Operating Ratios'!E21&gt;=70%),1.5,IF(AND('Operating Ratios'!E21&lt;70%,'Operating Ratios'!E21&gt;=50%),1,IF(AND('Operating Ratios'!E21&lt;50%,'Operating Ratios'!E21&gt;=10%),0.5,0)))))</f>
        <v>0.5</v>
      </c>
      <c r="F18" s="188">
        <f>IF('Operating Ratios'!F21&gt;="-",0,IF('Operating Ratios'!F21&gt;=90%,2,IF(AND('Operating Ratios'!F21&lt;90%,'Operating Ratios'!F21&gt;=70%),1.5,IF(AND('Operating Ratios'!F21&lt;70%,'Operating Ratios'!F21&gt;=50%),1,IF(AND('Operating Ratios'!F21&lt;50%,'Operating Ratios'!F21&gt;=10%),0.5,0)))))</f>
        <v>0.5</v>
      </c>
      <c r="G18" s="189">
        <f>IF('Operating Ratios'!G21&gt;="-",0,IF('Operating Ratios'!G21&gt;=90%,2,IF(AND('Operating Ratios'!G21&lt;90%,'Operating Ratios'!G21&gt;=70%),1.5,IF(AND('Operating Ratios'!G21&lt;70%,'Operating Ratios'!G21&gt;=50%),1,IF(AND('Operating Ratios'!G21&lt;50%,'Operating Ratios'!G21&gt;=10%),0.5,0)))))</f>
        <v>1</v>
      </c>
      <c r="I18" s="66"/>
      <c r="J18" s="66"/>
      <c r="K18" s="66"/>
      <c r="L18" s="66"/>
      <c r="M18" s="66"/>
      <c r="N18" s="66"/>
      <c r="O18" s="66"/>
      <c r="P18" s="66"/>
      <c r="Q18" s="66"/>
      <c r="R18" s="66"/>
      <c r="S18" s="66"/>
      <c r="T18" s="66"/>
      <c r="U18" s="66"/>
      <c r="V18" s="66"/>
      <c r="W18" s="66"/>
      <c r="X18" s="66"/>
    </row>
    <row r="19" spans="2:24" x14ac:dyDescent="0.25">
      <c r="B19" s="166" t="s">
        <v>154</v>
      </c>
      <c r="C19" s="167"/>
      <c r="D19" s="190"/>
      <c r="E19" s="190"/>
      <c r="F19" s="190"/>
      <c r="G19" s="191"/>
      <c r="I19" s="66"/>
      <c r="J19" s="66"/>
      <c r="K19" s="66"/>
      <c r="L19" s="66"/>
      <c r="M19" s="66"/>
      <c r="N19" s="66"/>
      <c r="O19" s="66"/>
      <c r="P19" s="66"/>
      <c r="Q19" s="66"/>
      <c r="R19" s="66"/>
      <c r="S19" s="66"/>
      <c r="T19" s="66"/>
      <c r="U19" s="66"/>
      <c r="V19" s="66"/>
      <c r="W19" s="66"/>
      <c r="X19" s="66"/>
    </row>
    <row r="20" spans="2:24" x14ac:dyDescent="0.25">
      <c r="B20" s="149" t="s">
        <v>155</v>
      </c>
      <c r="C20" s="187" t="s">
        <v>30</v>
      </c>
      <c r="D20" s="188">
        <f>IF('Operating Ratios'!D24&gt;="-",0,IF('Operating Ratios'!D24&gt;=90%,4,IF(AND('Operating Ratios'!D24&lt;90%,'Operating Ratios'!D24&gt;=70%),3,IF(AND('Operating Ratios'!D24&lt;70%,'Operating Ratios'!D24&gt;=50%),2,IF(AND('Operating Ratios'!D24&lt;50%,'Operating Ratios'!D24&gt;=10%),1,0)))))</f>
        <v>0</v>
      </c>
      <c r="E20" s="188">
        <f>IF('Operating Ratios'!E24&gt;="-",0,IF('Operating Ratios'!E24&gt;=90%,4,IF(AND('Operating Ratios'!E24&lt;90%,'Operating Ratios'!E24&gt;=70%),3,IF(AND('Operating Ratios'!E24&lt;70%,'Operating Ratios'!E24&gt;=50%),2,IF(AND('Operating Ratios'!E24&lt;50%,'Operating Ratios'!E24&gt;=10%),1,0)))))</f>
        <v>4</v>
      </c>
      <c r="F20" s="188">
        <f>IF('Operating Ratios'!F24&gt;="-",0,IF('Operating Ratios'!F24&gt;=90%,4,IF(AND('Operating Ratios'!F24&lt;90%,'Operating Ratios'!F24&gt;=70%),3,IF(AND('Operating Ratios'!F24&lt;70%,'Operating Ratios'!F24&gt;=50%),2,IF(AND('Operating Ratios'!F24&lt;50%,'Operating Ratios'!F24&gt;=10%),1,0)))))</f>
        <v>4</v>
      </c>
      <c r="G20" s="189">
        <f>IF('Operating Ratios'!G24&gt;="-",0,IF('Operating Ratios'!G24&gt;=90%,4,IF(AND('Operating Ratios'!G24&lt;90%,'Operating Ratios'!G24&gt;=70%),3,IF(AND('Operating Ratios'!G24&lt;70%,'Operating Ratios'!G24&gt;=50%),2,IF(AND('Operating Ratios'!G24&lt;50%,'Operating Ratios'!G24&gt;=10%),1,0)))))</f>
        <v>4</v>
      </c>
      <c r="I20" s="66"/>
      <c r="J20" s="66"/>
      <c r="K20" s="66"/>
      <c r="L20" s="66"/>
      <c r="M20" s="66"/>
      <c r="N20" s="66"/>
      <c r="O20" s="66"/>
      <c r="P20" s="66"/>
      <c r="Q20" s="66"/>
      <c r="R20" s="66"/>
      <c r="S20" s="66"/>
      <c r="T20" s="66"/>
      <c r="U20" s="66"/>
      <c r="V20" s="66"/>
      <c r="W20" s="66"/>
      <c r="X20" s="66"/>
    </row>
    <row r="21" spans="2:24" ht="27" x14ac:dyDescent="0.25">
      <c r="B21" s="149" t="s">
        <v>156</v>
      </c>
      <c r="C21" s="187" t="s">
        <v>30</v>
      </c>
      <c r="D21" s="188">
        <f>IF('Operating Ratios'!D25&gt;="-",0,IF('Operating Ratios'!D25&gt;=90%,4,IF(AND('Operating Ratios'!D25&lt;90%,'Operating Ratios'!D25&gt;=70%),3,IF(AND('Operating Ratios'!D25&lt;70%,'Operating Ratios'!D25&gt;=50%),2,IF(AND('Operating Ratios'!D25&lt;50%,'Operating Ratios'!D25&gt;=10%),1,0)))))</f>
        <v>0</v>
      </c>
      <c r="E21" s="188">
        <f>IF('Operating Ratios'!E25&gt;="-",0,IF('Operating Ratios'!E25&gt;=90%,4,IF(AND('Operating Ratios'!E25&lt;90%,'Operating Ratios'!E25&gt;=70%),3,IF(AND('Operating Ratios'!E25&lt;70%,'Operating Ratios'!E25&gt;=50%),2,IF(AND('Operating Ratios'!E25&lt;50%,'Operating Ratios'!E25&gt;=10%),1,0)))))</f>
        <v>4</v>
      </c>
      <c r="F21" s="188">
        <f>IF('Operating Ratios'!F25&gt;="-",0,IF('Operating Ratios'!F25&gt;=90%,4,IF(AND('Operating Ratios'!F25&lt;90%,'Operating Ratios'!F25&gt;=70%),3,IF(AND('Operating Ratios'!F25&lt;70%,'Operating Ratios'!F25&gt;=50%),2,IF(AND('Operating Ratios'!F25&lt;50%,'Operating Ratios'!F25&gt;=10%),1,0)))))</f>
        <v>4</v>
      </c>
      <c r="G21" s="189">
        <f>IF('Operating Ratios'!G25&gt;="-",0,IF('Operating Ratios'!G25&gt;=90%,4,IF(AND('Operating Ratios'!G25&lt;90%,'Operating Ratios'!G25&gt;=70%),3,IF(AND('Operating Ratios'!G25&lt;70%,'Operating Ratios'!G25&gt;=50%),2,IF(AND('Operating Ratios'!G25&lt;50%,'Operating Ratios'!G25&gt;=10%),1,0)))))</f>
        <v>4</v>
      </c>
      <c r="I21" s="66"/>
      <c r="J21" s="66"/>
      <c r="K21" s="66"/>
      <c r="L21" s="66"/>
      <c r="M21" s="66"/>
      <c r="N21" s="66"/>
      <c r="O21" s="66"/>
      <c r="P21" s="66"/>
      <c r="Q21" s="66"/>
      <c r="R21" s="66"/>
      <c r="S21" s="66"/>
      <c r="T21" s="66"/>
      <c r="U21" s="66"/>
      <c r="V21" s="66"/>
      <c r="W21" s="66"/>
      <c r="X21" s="66"/>
    </row>
    <row r="22" spans="2:24" x14ac:dyDescent="0.25">
      <c r="B22" s="149" t="s">
        <v>157</v>
      </c>
      <c r="C22" s="187" t="s">
        <v>30</v>
      </c>
      <c r="D22" s="188">
        <f>IF('Operating Ratios'!D26&gt;="-",0,IF('Operating Ratios'!D26&gt;=90%,4,IF(AND('Operating Ratios'!D26&lt;90%,'Operating Ratios'!D26&gt;=70%),3,IF(AND('Operating Ratios'!D26&lt;70%,'Operating Ratios'!D26&gt;=50%),2,IF(AND('Operating Ratios'!D26&lt;50%,'Operating Ratios'!D26&gt;=10%),1,0)))))</f>
        <v>0</v>
      </c>
      <c r="E22" s="188">
        <f>IF('Operating Ratios'!E26&gt;="-",0,IF('Operating Ratios'!E26&gt;=90%,4,IF(AND('Operating Ratios'!E26&lt;90%,'Operating Ratios'!E26&gt;=70%),3,IF(AND('Operating Ratios'!E26&lt;70%,'Operating Ratios'!E26&gt;=50%),2,IF(AND('Operating Ratios'!E26&lt;50%,'Operating Ratios'!E26&gt;=10%),1,0)))))</f>
        <v>0</v>
      </c>
      <c r="F22" s="188">
        <f>IF('Operating Ratios'!F26&gt;="-",0,IF('Operating Ratios'!F26&gt;=90%,4,IF(AND('Operating Ratios'!F26&lt;90%,'Operating Ratios'!F26&gt;=70%),3,IF(AND('Operating Ratios'!F26&lt;70%,'Operating Ratios'!F26&gt;=50%),2,IF(AND('Operating Ratios'!F26&lt;50%,'Operating Ratios'!F26&gt;=10%),1,0)))))</f>
        <v>0</v>
      </c>
      <c r="G22" s="189">
        <f>IF('Operating Ratios'!G26&gt;="-",0,IF('Operating Ratios'!G26&gt;=90%,4,IF(AND('Operating Ratios'!G26&lt;90%,'Operating Ratios'!G26&gt;=70%),3,IF(AND('Operating Ratios'!G26&lt;70%,'Operating Ratios'!G26&gt;=50%),2,IF(AND('Operating Ratios'!G26&lt;50%,'Operating Ratios'!G26&gt;=10%),1,0)))))</f>
        <v>0</v>
      </c>
      <c r="I22" s="66"/>
      <c r="J22" s="66"/>
      <c r="K22" s="66"/>
      <c r="L22" s="66"/>
      <c r="M22" s="66"/>
      <c r="N22" s="66"/>
      <c r="O22" s="66"/>
      <c r="P22" s="66"/>
      <c r="Q22" s="66"/>
      <c r="R22" s="66"/>
      <c r="S22" s="66"/>
      <c r="T22" s="66"/>
      <c r="U22" s="66"/>
      <c r="V22" s="66"/>
      <c r="W22" s="66"/>
      <c r="X22" s="66"/>
    </row>
    <row r="23" spans="2:24" x14ac:dyDescent="0.25">
      <c r="B23" s="166" t="s">
        <v>159</v>
      </c>
      <c r="C23" s="167"/>
      <c r="D23" s="190"/>
      <c r="E23" s="190"/>
      <c r="F23" s="190"/>
      <c r="G23" s="191"/>
      <c r="I23" s="66"/>
      <c r="J23" s="66"/>
      <c r="K23" s="66"/>
      <c r="L23" s="66"/>
      <c r="M23" s="66"/>
      <c r="N23" s="66"/>
      <c r="O23" s="66"/>
      <c r="P23" s="66"/>
      <c r="Q23" s="66"/>
      <c r="R23" s="66"/>
      <c r="S23" s="66"/>
      <c r="T23" s="66"/>
      <c r="U23" s="66"/>
      <c r="V23" s="66"/>
      <c r="W23" s="66"/>
      <c r="X23" s="66"/>
    </row>
    <row r="24" spans="2:24" x14ac:dyDescent="0.25">
      <c r="B24" s="149" t="s">
        <v>160</v>
      </c>
      <c r="C24" s="187" t="s">
        <v>30</v>
      </c>
      <c r="D24" s="188">
        <f>IF('Operating Ratios'!D29&gt;="-",0,IF('Operating Ratios'!D29&lt;20%,4,IF(AND('Operating Ratios'!D29&lt;30%,'Operating Ratios'!D29&gt;=20%),3,IF(AND('Operating Ratios'!D29&lt;40%,'Operating Ratios'!D29&gt;=30%),2,IF(AND('Operating Ratios'!D29&lt;40%,'Operating Ratios'!D29&gt;=50%),1,0)))))</f>
        <v>0</v>
      </c>
      <c r="E24" s="188">
        <f>IF('Operating Ratios'!E29&gt;="-",0,IF('Operating Ratios'!E29&lt;20%,4,IF(AND('Operating Ratios'!E29&lt;30%,'Operating Ratios'!E29&gt;=20%),3,IF(AND('Operating Ratios'!E29&lt;40%,'Operating Ratios'!E29&gt;=30%),2,IF(AND('Operating Ratios'!E29&lt;40%,'Operating Ratios'!E29&gt;=50%),1,0)))))</f>
        <v>3</v>
      </c>
      <c r="F24" s="188">
        <f>IF('Operating Ratios'!F29&gt;="-",0,IF('Operating Ratios'!F29&lt;20%,4,IF(AND('Operating Ratios'!F29&lt;30%,'Operating Ratios'!F29&gt;=20%),3,IF(AND('Operating Ratios'!F29&lt;40%,'Operating Ratios'!F29&gt;=30%),2,IF(AND('Operating Ratios'!F29&lt;40%,'Operating Ratios'!F29&gt;=50%),1,0)))))</f>
        <v>3</v>
      </c>
      <c r="G24" s="189">
        <f>IF('Operating Ratios'!G29&gt;="-",0,IF('Operating Ratios'!G29&lt;20%,4,IF(AND('Operating Ratios'!G29&lt;30%,'Operating Ratios'!G29&gt;=20%),3,IF(AND('Operating Ratios'!G29&lt;40%,'Operating Ratios'!G29&gt;=30%),2,IF(AND('Operating Ratios'!G29&lt;40%,'Operating Ratios'!G29&gt;=50%),1,0)))))</f>
        <v>0</v>
      </c>
      <c r="I24" s="66"/>
      <c r="J24" s="66"/>
      <c r="K24" s="66"/>
      <c r="L24" s="66"/>
      <c r="M24" s="66"/>
      <c r="N24" s="66"/>
      <c r="O24" s="66"/>
      <c r="P24" s="66"/>
      <c r="Q24" s="66"/>
      <c r="R24" s="66"/>
      <c r="S24" s="66"/>
      <c r="T24" s="66"/>
      <c r="U24" s="66"/>
      <c r="V24" s="66"/>
      <c r="W24" s="66"/>
      <c r="X24" s="66"/>
    </row>
    <row r="25" spans="2:24" x14ac:dyDescent="0.25">
      <c r="B25" s="149" t="s">
        <v>161</v>
      </c>
      <c r="C25" s="187" t="s">
        <v>30</v>
      </c>
      <c r="D25" s="188">
        <f>IF('Operating Ratios'!D30&gt;="-",0,IF('Operating Ratios'!D30&gt;=80%,4,IF(AND('Operating Ratios'!D30&lt;80%,'Operating Ratios'!D30&gt;=60%),3,IF(AND('Operating Ratios'!D30&lt;60%,'Operating Ratios'!D30&gt;=40%),2,IF(AND('Operating Ratios'!D30&lt;40%,'Operating Ratios'!D30&gt;=20%),1,0)))))</f>
        <v>0</v>
      </c>
      <c r="E25" s="188">
        <f>IF('Operating Ratios'!E30&gt;="-",0,IF('Operating Ratios'!E30&gt;=80%,4,IF(AND('Operating Ratios'!E30&lt;80%,'Operating Ratios'!E30&gt;=60%),3,IF(AND('Operating Ratios'!E30&lt;60%,'Operating Ratios'!E30&gt;=40%),2,IF(AND('Operating Ratios'!E30&lt;40%,'Operating Ratios'!E30&gt;=20%),1,0)))))</f>
        <v>4</v>
      </c>
      <c r="F25" s="188">
        <f>IF('Operating Ratios'!F30&gt;="-",0,IF('Operating Ratios'!F30&gt;=80%,4,IF(AND('Operating Ratios'!F30&lt;80%,'Operating Ratios'!F30&gt;=60%),3,IF(AND('Operating Ratios'!F30&lt;60%,'Operating Ratios'!F30&gt;=40%),2,IF(AND('Operating Ratios'!F30&lt;40%,'Operating Ratios'!F30&gt;=20%),1,0)))))</f>
        <v>4</v>
      </c>
      <c r="G25" s="189">
        <f>IF('Operating Ratios'!G30&gt;="-",0,IF('Operating Ratios'!G30&gt;=80%,4,IF(AND('Operating Ratios'!G30&lt;80%,'Operating Ratios'!G30&gt;=60%),3,IF(AND('Operating Ratios'!G30&lt;60%,'Operating Ratios'!G30&gt;=40%),2,IF(AND('Operating Ratios'!G30&lt;40%,'Operating Ratios'!G30&gt;=20%),1,0)))))</f>
        <v>0</v>
      </c>
      <c r="I25" s="66"/>
      <c r="J25" s="66"/>
      <c r="K25" s="66"/>
      <c r="L25" s="66"/>
      <c r="M25" s="66"/>
      <c r="N25" s="66"/>
      <c r="O25" s="66"/>
      <c r="P25" s="66"/>
      <c r="Q25" s="66"/>
      <c r="R25" s="66"/>
      <c r="S25" s="66"/>
      <c r="T25" s="66"/>
      <c r="U25" s="66"/>
      <c r="V25" s="66"/>
      <c r="W25" s="66"/>
      <c r="X25" s="66"/>
    </row>
    <row r="26" spans="2:24" x14ac:dyDescent="0.25">
      <c r="B26" s="166" t="s">
        <v>184</v>
      </c>
      <c r="C26" s="167"/>
      <c r="D26" s="190"/>
      <c r="E26" s="190"/>
      <c r="F26" s="190"/>
      <c r="G26" s="191"/>
      <c r="I26" s="66"/>
      <c r="J26" s="66"/>
      <c r="K26" s="66"/>
      <c r="L26" s="66"/>
      <c r="M26" s="66"/>
      <c r="N26" s="66"/>
      <c r="O26" s="66"/>
      <c r="P26" s="66"/>
      <c r="Q26" s="66"/>
      <c r="R26" s="66"/>
      <c r="S26" s="66"/>
      <c r="T26" s="66"/>
      <c r="U26" s="66"/>
      <c r="V26" s="66"/>
      <c r="W26" s="66"/>
      <c r="X26" s="66"/>
    </row>
    <row r="27" spans="2:24" x14ac:dyDescent="0.25">
      <c r="B27" s="149" t="s">
        <v>191</v>
      </c>
      <c r="C27" s="187" t="s">
        <v>30</v>
      </c>
      <c r="D27" s="192">
        <f>IF('Operating Ratios'!D32&gt;="-",0,IF('Operating Ratios'!D32&gt;=135,4,IF(AND('Operating Ratios'!D32&lt;135,'Operating Ratios'!D32&gt;=125),3,IF(AND('Operating Ratios'!D32&lt;125,'Operating Ratios'!D32&gt;=115),2,IF(AND('Operating Ratios'!D32&lt;115,'Operating Ratios'!D32&gt;=85),1,0)))))</f>
        <v>0</v>
      </c>
      <c r="E27" s="192">
        <f>IF('Operating Ratios'!E32&gt;="-",0,IF('Operating Ratios'!E32&gt;=135,4,IF(AND('Operating Ratios'!E32&lt;135,'Operating Ratios'!E32&gt;=125),3,IF(AND('Operating Ratios'!E32&lt;125,'Operating Ratios'!E32&gt;=115),2,IF(AND('Operating Ratios'!E32&lt;115,'Operating Ratios'!E32&gt;=85),1,0)))))</f>
        <v>2</v>
      </c>
      <c r="F27" s="192">
        <f>IF('Operating Ratios'!F32&gt;="-",0,IF('Operating Ratios'!F32&gt;=135,4,IF(AND('Operating Ratios'!F32&lt;135,'Operating Ratios'!F32&gt;=125),3,IF(AND('Operating Ratios'!F32&lt;125,'Operating Ratios'!F32&gt;=115),2,IF(AND('Operating Ratios'!F32&lt;115,'Operating Ratios'!F32&gt;=85),1,0)))))</f>
        <v>3</v>
      </c>
      <c r="G27" s="193">
        <f>IF('Operating Ratios'!G32&gt;="-",0,IF('Operating Ratios'!G32&gt;=135,4,IF(AND('Operating Ratios'!G32&lt;135,'Operating Ratios'!G32&gt;=125),3,IF(AND('Operating Ratios'!G32&lt;125,'Operating Ratios'!G32&gt;=115),2,IF(AND('Operating Ratios'!G32&lt;115,'Operating Ratios'!G32&gt;=85),1,0)))))</f>
        <v>0</v>
      </c>
      <c r="I27" s="66"/>
      <c r="J27" s="66"/>
      <c r="K27" s="66"/>
      <c r="L27" s="66"/>
      <c r="M27" s="66"/>
      <c r="N27" s="66"/>
      <c r="O27" s="66"/>
      <c r="P27" s="66"/>
      <c r="Q27" s="66"/>
      <c r="R27" s="66"/>
      <c r="S27" s="66"/>
      <c r="T27" s="66"/>
      <c r="U27" s="66"/>
      <c r="V27" s="66"/>
      <c r="W27" s="66"/>
      <c r="X27" s="66"/>
    </row>
    <row r="28" spans="2:24" ht="27" x14ac:dyDescent="0.25">
      <c r="B28" s="149" t="s">
        <v>208</v>
      </c>
      <c r="C28" s="187" t="s">
        <v>30</v>
      </c>
      <c r="D28" s="192">
        <f>IF('Operating Ratios'!D33&gt;="-",0,IF('Operating Ratios'!D33&gt;=90%,4,IF(AND('Operating Ratios'!D33&lt;90%,'Operating Ratios'!D33&gt;=70%),3,IF(AND('Operating Ratios'!D33&lt;70%,'Operating Ratios'!D33&gt;=50%),2,IF(AND('Operating Ratios'!D33&lt;50%,'Operating Ratios'!D33&gt;=10%),1,0)))))</f>
        <v>0</v>
      </c>
      <c r="E28" s="192">
        <f>IF('Operating Ratios'!E33&gt;="-",0,IF('Operating Ratios'!E33&gt;=90%,4,IF(AND('Operating Ratios'!E33&lt;90%,'Operating Ratios'!E33&gt;=70%),3,IF(AND('Operating Ratios'!E33&lt;70%,'Operating Ratios'!E33&gt;=50%),2,IF(AND('Operating Ratios'!E33&lt;50%,'Operating Ratios'!E33&gt;=10%),1,0)))))</f>
        <v>0</v>
      </c>
      <c r="F28" s="192">
        <f>IF('Operating Ratios'!F33&gt;="-",0,IF('Operating Ratios'!F33&gt;=90%,4,IF(AND('Operating Ratios'!F33&lt;90%,'Operating Ratios'!F33&gt;=70%),3,IF(AND('Operating Ratios'!F33&lt;70%,'Operating Ratios'!F33&gt;=50%),2,IF(AND('Operating Ratios'!F33&lt;50%,'Operating Ratios'!F33&gt;=10%),1,0)))))</f>
        <v>0</v>
      </c>
      <c r="G28" s="193">
        <f>IF('Operating Ratios'!G33&gt;="-",0,IF('Operating Ratios'!G33&gt;=90%,4,IF(AND('Operating Ratios'!G33&lt;90%,'Operating Ratios'!G33&gt;=70%),3,IF(AND('Operating Ratios'!G33&lt;70%,'Operating Ratios'!G33&gt;=50%),2,IF(AND('Operating Ratios'!G33&lt;50%,'Operating Ratios'!G33&gt;=10%),1,0)))))</f>
        <v>0</v>
      </c>
      <c r="I28" s="66"/>
      <c r="J28" s="66"/>
      <c r="K28" s="66"/>
      <c r="L28" s="66"/>
      <c r="M28" s="66"/>
      <c r="N28" s="66"/>
      <c r="O28" s="66"/>
      <c r="P28" s="66"/>
      <c r="Q28" s="66"/>
      <c r="R28" s="66"/>
      <c r="S28" s="66"/>
      <c r="T28" s="66"/>
      <c r="U28" s="66"/>
      <c r="V28" s="66"/>
      <c r="W28" s="66"/>
      <c r="X28" s="66"/>
    </row>
    <row r="29" spans="2:24" x14ac:dyDescent="0.25">
      <c r="B29" s="149" t="s">
        <v>24</v>
      </c>
      <c r="C29" s="187" t="s">
        <v>30</v>
      </c>
      <c r="D29" s="192">
        <f>IF('Operating Ratios'!D34&gt;="-",0,IF('Operating Ratios'!D34&gt;=90%,4,IF(AND('Operating Ratios'!D34&lt;90%,'Operating Ratios'!D34&gt;=70%),3,IF(AND('Operating Ratios'!D34&lt;70%,'Operating Ratios'!D34&gt;=50%),2,IF(AND('Operating Ratios'!D34&lt;50%,'Operating Ratios'!D34&gt;=10%),1,0)))))</f>
        <v>0</v>
      </c>
      <c r="E29" s="192">
        <f>IF('Operating Ratios'!E34&gt;="-",0,IF('Operating Ratios'!E34&gt;=90%,4,IF(AND('Operating Ratios'!E34&lt;90%,'Operating Ratios'!E34&gt;=70%),3,IF(AND('Operating Ratios'!E34&lt;70%,'Operating Ratios'!E34&gt;=50%),2,IF(AND('Operating Ratios'!E34&lt;50%,'Operating Ratios'!E34&gt;=10%),1,0)))))</f>
        <v>0</v>
      </c>
      <c r="F29" s="192">
        <f>IF('Operating Ratios'!F34&gt;="-",0,IF('Operating Ratios'!F34&gt;=90%,4,IF(AND('Operating Ratios'!F34&lt;90%,'Operating Ratios'!F34&gt;=70%),3,IF(AND('Operating Ratios'!F34&lt;70%,'Operating Ratios'!F34&gt;=50%),2,IF(AND('Operating Ratios'!F34&lt;50%,'Operating Ratios'!F34&gt;=10%),1,0)))))</f>
        <v>0</v>
      </c>
      <c r="G29" s="193">
        <f>IF('Operating Ratios'!G34&gt;="-",0,IF('Operating Ratios'!G34&gt;=90%,4,IF(AND('Operating Ratios'!G34&lt;90%,'Operating Ratios'!G34&gt;=70%),3,IF(AND('Operating Ratios'!G34&lt;70%,'Operating Ratios'!G34&gt;=50%),2,IF(AND('Operating Ratios'!G34&lt;50%,'Operating Ratios'!G34&gt;=10%),1,0)))))</f>
        <v>0</v>
      </c>
      <c r="I29" s="66"/>
      <c r="J29" s="66"/>
      <c r="K29" s="66"/>
      <c r="L29" s="66"/>
      <c r="M29" s="66"/>
      <c r="N29" s="66"/>
      <c r="O29" s="66"/>
      <c r="P29" s="66"/>
      <c r="Q29" s="66"/>
      <c r="R29" s="66"/>
      <c r="S29" s="66"/>
      <c r="T29" s="66"/>
      <c r="U29" s="66"/>
      <c r="V29" s="66"/>
      <c r="W29" s="66"/>
      <c r="X29" s="66"/>
    </row>
    <row r="30" spans="2:24" x14ac:dyDescent="0.25">
      <c r="B30" s="149" t="s">
        <v>162</v>
      </c>
      <c r="C30" s="187" t="s">
        <v>30</v>
      </c>
      <c r="D30" s="192">
        <f>IF('Operating Ratios'!D35&gt;="-",0,IF('Operating Ratios'!D35&gt;=90%,4,IF(AND('Operating Ratios'!D35&lt;90%,'Operating Ratios'!D35&gt;=70%),3,IF(AND('Operating Ratios'!D35&lt;70%,'Operating Ratios'!D35&gt;=50%),2,IF(AND('Operating Ratios'!D35&lt;50%,'Operating Ratios'!D35&gt;=10%),1,0)))))</f>
        <v>0</v>
      </c>
      <c r="E30" s="192">
        <f>IF('Operating Ratios'!E35&gt;="-",0,IF('Operating Ratios'!E35&gt;=90%,4,IF(AND('Operating Ratios'!E35&lt;90%,'Operating Ratios'!E35&gt;=70%),3,IF(AND('Operating Ratios'!E35&lt;70%,'Operating Ratios'!E35&gt;=50%),2,IF(AND('Operating Ratios'!E35&lt;50%,'Operating Ratios'!E35&gt;=10%),1,0)))))</f>
        <v>0</v>
      </c>
      <c r="F30" s="192">
        <f>IF('Operating Ratios'!F35&gt;="-",0,IF('Operating Ratios'!F35&gt;=90%,4,IF(AND('Operating Ratios'!F35&lt;90%,'Operating Ratios'!F35&gt;=70%),3,IF(AND('Operating Ratios'!F35&lt;70%,'Operating Ratios'!F35&gt;=50%),2,IF(AND('Operating Ratios'!F35&lt;50%,'Operating Ratios'!F35&gt;=10%),1,0)))))</f>
        <v>0</v>
      </c>
      <c r="G30" s="193">
        <f>IF('Operating Ratios'!G35&gt;="-",0,IF('Operating Ratios'!G35&gt;=90%,4,IF(AND('Operating Ratios'!G35&lt;90%,'Operating Ratios'!G35&gt;=70%),3,IF(AND('Operating Ratios'!G35&lt;70%,'Operating Ratios'!G35&gt;=50%),2,IF(AND('Operating Ratios'!G35&lt;50%,'Operating Ratios'!G35&gt;=10%),1,0)))))</f>
        <v>0</v>
      </c>
      <c r="I30" s="66"/>
      <c r="J30" s="66"/>
      <c r="K30" s="66"/>
      <c r="L30" s="66"/>
      <c r="M30" s="66"/>
      <c r="N30" s="66"/>
      <c r="O30" s="66"/>
      <c r="P30" s="66"/>
      <c r="Q30" s="66"/>
      <c r="R30" s="66"/>
      <c r="S30" s="66"/>
      <c r="T30" s="66"/>
      <c r="U30" s="66"/>
      <c r="V30" s="66"/>
      <c r="W30" s="66"/>
      <c r="X30" s="66"/>
    </row>
    <row r="31" spans="2:24" x14ac:dyDescent="0.25">
      <c r="B31" s="149" t="s">
        <v>163</v>
      </c>
      <c r="C31" s="187" t="s">
        <v>30</v>
      </c>
      <c r="D31" s="192">
        <f>IF('Operating Ratios'!D36&gt;="-",0,IF('Operating Ratios'!D36&gt;=20%,4,IF(AND('Operating Ratios'!D36&lt;20%,'Operating Ratios'!D36&gt;=10%),3,IF(AND('Operating Ratios'!D36&lt;10%,'Operating Ratios'!D36&gt;=5%),2,IF(AND('Operating Ratios'!D36&lt;5%,'Operating Ratios'!D36&gt;=0%),1,0)))))</f>
        <v>0</v>
      </c>
      <c r="E31" s="192">
        <f>IF('Operating Ratios'!E36&gt;="-",0,IF('Operating Ratios'!E36&gt;=20%,4,IF(AND('Operating Ratios'!E36&lt;20%,'Operating Ratios'!E36&gt;=10%),3,IF(AND('Operating Ratios'!E36&lt;10%,'Operating Ratios'!E36&gt;=5%),2,IF(AND('Operating Ratios'!E36&lt;5%,'Operating Ratios'!E36&gt;=0%),1,0)))))</f>
        <v>4</v>
      </c>
      <c r="F31" s="192">
        <f>IF('Operating Ratios'!F36&gt;="-",0,IF('Operating Ratios'!F36&gt;=20%,4,IF(AND('Operating Ratios'!F36&lt;20%,'Operating Ratios'!F36&gt;=10%),3,IF(AND('Operating Ratios'!F36&lt;10%,'Operating Ratios'!F36&gt;=5%),2,IF(AND('Operating Ratios'!F36&lt;5%,'Operating Ratios'!F36&gt;=0%),1,0)))))</f>
        <v>4</v>
      </c>
      <c r="G31" s="193">
        <f>IF('Operating Ratios'!G36&gt;="-",0,IF('Operating Ratios'!G36&gt;=20%,4,IF(AND('Operating Ratios'!G36&lt;20%,'Operating Ratios'!G36&gt;=10%),3,IF(AND('Operating Ratios'!G36&lt;10%,'Operating Ratios'!G36&gt;=5%),2,IF(AND('Operating Ratios'!G36&lt;5%,'Operating Ratios'!G36&gt;=0%),1,0)))))</f>
        <v>4</v>
      </c>
      <c r="I31" s="66"/>
      <c r="J31" s="66"/>
      <c r="K31" s="66"/>
      <c r="L31" s="66"/>
      <c r="M31" s="66"/>
      <c r="N31" s="66"/>
      <c r="O31" s="66"/>
      <c r="P31" s="66"/>
      <c r="Q31" s="66"/>
      <c r="R31" s="66"/>
      <c r="S31" s="66"/>
      <c r="T31" s="66"/>
      <c r="U31" s="66"/>
      <c r="V31" s="66"/>
      <c r="W31" s="66"/>
      <c r="X31" s="66"/>
    </row>
    <row r="32" spans="2:24" ht="27" x14ac:dyDescent="0.25">
      <c r="B32" s="194" t="s">
        <v>185</v>
      </c>
      <c r="C32" s="167"/>
      <c r="D32" s="190"/>
      <c r="E32" s="190"/>
      <c r="F32" s="190"/>
      <c r="G32" s="191"/>
      <c r="I32" s="66"/>
      <c r="J32" s="66"/>
      <c r="K32" s="66"/>
      <c r="L32" s="66"/>
      <c r="M32" s="66"/>
      <c r="N32" s="66"/>
      <c r="O32" s="66"/>
      <c r="P32" s="66"/>
      <c r="Q32" s="66"/>
      <c r="R32" s="66"/>
      <c r="S32" s="66"/>
      <c r="T32" s="66"/>
      <c r="U32" s="66"/>
      <c r="V32" s="66"/>
      <c r="W32" s="66"/>
      <c r="X32" s="66"/>
    </row>
    <row r="33" spans="2:24" ht="40.5" x14ac:dyDescent="0.25">
      <c r="B33" s="149" t="s">
        <v>27</v>
      </c>
      <c r="C33" s="187" t="s">
        <v>30</v>
      </c>
      <c r="D33" s="192">
        <f>IF('Operating Ratios'!D38="Yes",4,IF('Operating Ratios'!D38="No",0,0))</f>
        <v>4</v>
      </c>
      <c r="E33" s="192">
        <f>IF('Operating Ratios'!E38="Yes",4,IF('Operating Ratios'!E38="No",0,0))</f>
        <v>4</v>
      </c>
      <c r="F33" s="192">
        <f>IF('Operating Ratios'!F38="Yes",4,IF('Operating Ratios'!F38="No",0,0))</f>
        <v>4</v>
      </c>
      <c r="G33" s="193">
        <f>IF('Operating Ratios'!G38="Yes",4,IF('Operating Ratios'!G38="No",0,0))</f>
        <v>4</v>
      </c>
      <c r="I33" s="66"/>
      <c r="J33" s="66"/>
      <c r="K33" s="66"/>
      <c r="L33" s="66"/>
      <c r="M33" s="66"/>
      <c r="N33" s="66"/>
      <c r="O33" s="66"/>
      <c r="P33" s="66"/>
      <c r="Q33" s="66"/>
      <c r="R33" s="66"/>
      <c r="S33" s="66"/>
      <c r="T33" s="66"/>
      <c r="U33" s="66"/>
      <c r="V33" s="66"/>
      <c r="W33" s="66"/>
      <c r="X33" s="66"/>
    </row>
    <row r="34" spans="2:24" ht="27" x14ac:dyDescent="0.25">
      <c r="B34" s="149" t="s">
        <v>164</v>
      </c>
      <c r="C34" s="187" t="s">
        <v>30</v>
      </c>
      <c r="D34" s="192">
        <f>IF('Operating Ratios'!D39="Yes",4,IF('Operating Ratios'!D39="No",0,0))</f>
        <v>0</v>
      </c>
      <c r="E34" s="192">
        <f>IF('Operating Ratios'!E39="Yes",4,IF('Operating Ratios'!E39="No",0,0))</f>
        <v>4</v>
      </c>
      <c r="F34" s="192">
        <f>IF('Operating Ratios'!F39="Yes",4,IF('Operating Ratios'!F39="No",0,0))</f>
        <v>4</v>
      </c>
      <c r="G34" s="193">
        <f>IF('Operating Ratios'!G39="Yes",4,IF('Operating Ratios'!G39="No",0,0))</f>
        <v>4</v>
      </c>
      <c r="I34" s="66"/>
      <c r="J34" s="66"/>
      <c r="K34" s="66"/>
      <c r="L34" s="66"/>
      <c r="M34" s="66"/>
      <c r="N34" s="66"/>
      <c r="O34" s="66"/>
      <c r="P34" s="66"/>
      <c r="Q34" s="66"/>
      <c r="R34" s="66"/>
      <c r="S34" s="66"/>
      <c r="T34" s="66"/>
      <c r="U34" s="66"/>
      <c r="V34" s="66"/>
      <c r="W34" s="66"/>
      <c r="X34" s="66"/>
    </row>
    <row r="35" spans="2:24" x14ac:dyDescent="0.25">
      <c r="B35" s="166" t="s">
        <v>188</v>
      </c>
      <c r="C35" s="167"/>
      <c r="D35" s="190"/>
      <c r="E35" s="190"/>
      <c r="F35" s="190"/>
      <c r="G35" s="191"/>
      <c r="I35" s="66"/>
      <c r="J35" s="66"/>
      <c r="K35" s="66"/>
      <c r="L35" s="66"/>
      <c r="M35" s="66"/>
      <c r="N35" s="66"/>
      <c r="O35" s="66"/>
      <c r="P35" s="66"/>
      <c r="Q35" s="66"/>
      <c r="R35" s="66"/>
      <c r="S35" s="66"/>
      <c r="T35" s="66"/>
      <c r="U35" s="66"/>
      <c r="V35" s="66"/>
      <c r="W35" s="66"/>
      <c r="X35" s="66"/>
    </row>
    <row r="36" spans="2:24" s="16" customFormat="1" ht="27" x14ac:dyDescent="0.25">
      <c r="B36" s="149" t="s">
        <v>166</v>
      </c>
      <c r="C36" s="187" t="s">
        <v>30</v>
      </c>
      <c r="D36" s="192">
        <f>IF('Operating Ratios'!D41&gt;="-",0,IF('Operating Ratios'!D41&gt;=90%,2,IF(AND('Operating Ratios'!D41&lt;90%,'Operating Ratios'!D41&gt;=70%),1.5,IF(AND('Operating Ratios'!D41&lt;70%,'Operating Ratios'!D41&gt;=50%),1,IF(AND('Operating Ratios'!D41&lt;50%,'Operating Ratios'!D41&gt;=10%),0.5,0)))))</f>
        <v>0</v>
      </c>
      <c r="E36" s="192">
        <f>IF('Operating Ratios'!E41&gt;="-",0,IF('Operating Ratios'!E41&gt;=90%,2,IF(AND('Operating Ratios'!E41&lt;90%,'Operating Ratios'!E41&gt;=70%),1.5,IF(AND('Operating Ratios'!E41&lt;70%,'Operating Ratios'!E41&gt;=50%),1,IF(AND('Operating Ratios'!E41&lt;50%,'Operating Ratios'!E41&gt;=10%),0.5,0)))))</f>
        <v>0</v>
      </c>
      <c r="F36" s="192">
        <f>IF('Operating Ratios'!F41&gt;="-",0,IF('Operating Ratios'!F41&gt;=90%,2,IF(AND('Operating Ratios'!F41&lt;90%,'Operating Ratios'!F41&gt;=70%),1.5,IF(AND('Operating Ratios'!F41&lt;70%,'Operating Ratios'!F41&gt;=50%),1,IF(AND('Operating Ratios'!F41&lt;50%,'Operating Ratios'!F41&gt;=10%),0.5,0)))))</f>
        <v>0</v>
      </c>
      <c r="G36" s="193">
        <f>IF('Operating Ratios'!G41&gt;="-",0,IF('Operating Ratios'!G41&gt;=90%,2,IF(AND('Operating Ratios'!G41&lt;90%,'Operating Ratios'!G41&gt;=70%),1.5,IF(AND('Operating Ratios'!G41&lt;70%,'Operating Ratios'!G41&gt;=50%),1,IF(AND('Operating Ratios'!G41&lt;50%,'Operating Ratios'!G41&gt;=10%),0.5,0)))))</f>
        <v>0</v>
      </c>
      <c r="H36" s="9"/>
      <c r="I36" s="74"/>
      <c r="J36" s="74"/>
      <c r="K36" s="66"/>
      <c r="L36" s="66"/>
      <c r="M36" s="66"/>
      <c r="N36" s="66"/>
      <c r="O36" s="74"/>
      <c r="P36" s="74"/>
      <c r="Q36" s="74"/>
      <c r="R36" s="74"/>
      <c r="S36" s="74"/>
      <c r="T36" s="74"/>
      <c r="U36" s="74"/>
      <c r="V36" s="74"/>
      <c r="W36" s="74"/>
      <c r="X36" s="74"/>
    </row>
    <row r="37" spans="2:24" ht="27" x14ac:dyDescent="0.25">
      <c r="B37" s="149" t="s">
        <v>167</v>
      </c>
      <c r="C37" s="187" t="s">
        <v>30</v>
      </c>
      <c r="D37" s="192">
        <f>IF('Operating Ratios'!D42&gt;="-",0,IF('Operating Ratios'!D42&gt;=90%,2,IF(AND('Operating Ratios'!D42&lt;90%,'Operating Ratios'!D42&gt;=70%),1.5,IF(AND('Operating Ratios'!D42&lt;70%,'Operating Ratios'!D42&gt;=50%),1,IF(AND('Operating Ratios'!D42&lt;50%,'Operating Ratios'!D42&gt;=10%),0.5,0)))))</f>
        <v>0</v>
      </c>
      <c r="E37" s="192">
        <f>IF('Operating Ratios'!E42&gt;="-",0,IF('Operating Ratios'!E42&gt;=90%,2,IF(AND('Operating Ratios'!E42&lt;90%,'Operating Ratios'!E42&gt;=70%),1.5,IF(AND('Operating Ratios'!E42&lt;70%,'Operating Ratios'!E42&gt;=50%),1,IF(AND('Operating Ratios'!E42&lt;50%,'Operating Ratios'!E42&gt;=10%),0.5,0)))))</f>
        <v>0</v>
      </c>
      <c r="F37" s="192">
        <f>IF('Operating Ratios'!F42&gt;="-",0,IF('Operating Ratios'!F42&gt;=90%,2,IF(AND('Operating Ratios'!F42&lt;90%,'Operating Ratios'!F42&gt;=70%),1.5,IF(AND('Operating Ratios'!F42&lt;70%,'Operating Ratios'!F42&gt;=50%),1,IF(AND('Operating Ratios'!F42&lt;50%,'Operating Ratios'!F42&gt;=10%),0.5,0)))))</f>
        <v>0</v>
      </c>
      <c r="G37" s="193">
        <f>IF('Operating Ratios'!G42&gt;="-",0,IF('Operating Ratios'!G42&gt;=90%,2,IF(AND('Operating Ratios'!G42&lt;90%,'Operating Ratios'!G42&gt;=70%),1.5,IF(AND('Operating Ratios'!G42&lt;70%,'Operating Ratios'!G42&gt;=50%),1,IF(AND('Operating Ratios'!G42&lt;50%,'Operating Ratios'!G42&gt;=10%),0.5,0)))))</f>
        <v>0</v>
      </c>
      <c r="I37" s="66"/>
      <c r="J37" s="66"/>
      <c r="K37" s="66"/>
      <c r="L37" s="66"/>
      <c r="M37" s="66"/>
      <c r="N37" s="66"/>
      <c r="O37" s="66"/>
      <c r="P37" s="66"/>
      <c r="Q37" s="66"/>
      <c r="R37" s="66"/>
      <c r="S37" s="66"/>
      <c r="T37" s="66"/>
      <c r="U37" s="66"/>
      <c r="V37" s="66"/>
      <c r="W37" s="66"/>
      <c r="X37" s="66"/>
    </row>
    <row r="38" spans="2:24" ht="27" x14ac:dyDescent="0.25">
      <c r="B38" s="149" t="s">
        <v>168</v>
      </c>
      <c r="C38" s="187" t="s">
        <v>30</v>
      </c>
      <c r="D38" s="192">
        <f>IF('Operating Ratios'!D43&gt;="-",0,IF('Operating Ratios'!D43&gt;=90%,2,IF(AND('Operating Ratios'!D43&lt;90%,'Operating Ratios'!D43&gt;=70%),1.5,IF(AND('Operating Ratios'!D43&lt;70%,'Operating Ratios'!D43&gt;=50%),1,IF(AND('Operating Ratios'!D43&lt;50%,'Operating Ratios'!D43&gt;=10%),0.5,0)))))</f>
        <v>0</v>
      </c>
      <c r="E38" s="192">
        <f>IF('Operating Ratios'!E43&gt;="-",0,IF('Operating Ratios'!E43&gt;=90%,2,IF(AND('Operating Ratios'!E43&lt;90%,'Operating Ratios'!E43&gt;=70%),1.5,IF(AND('Operating Ratios'!E43&lt;70%,'Operating Ratios'!E43&gt;=50%),1,IF(AND('Operating Ratios'!E43&lt;50%,'Operating Ratios'!E43&gt;=10%),0.5,0)))))</f>
        <v>0</v>
      </c>
      <c r="F38" s="192">
        <f>IF('Operating Ratios'!F43&gt;="-",0,IF('Operating Ratios'!F43&gt;=90%,2,IF(AND('Operating Ratios'!F43&lt;90%,'Operating Ratios'!F43&gt;=70%),1.5,IF(AND('Operating Ratios'!F43&lt;70%,'Operating Ratios'!F43&gt;=50%),1,IF(AND('Operating Ratios'!F43&lt;50%,'Operating Ratios'!F43&gt;=10%),0.5,0)))))</f>
        <v>0</v>
      </c>
      <c r="G38" s="193">
        <f>IF('Operating Ratios'!G43&gt;="-",0,IF('Operating Ratios'!G43&gt;=90%,2,IF(AND('Operating Ratios'!G43&lt;90%,'Operating Ratios'!G43&gt;=70%),1.5,IF(AND('Operating Ratios'!G43&lt;70%,'Operating Ratios'!G43&gt;=50%),1,IF(AND('Operating Ratios'!G43&lt;50%,'Operating Ratios'!G43&gt;=10%),0.5,0)))))</f>
        <v>0</v>
      </c>
      <c r="I38" s="66"/>
      <c r="J38" s="66"/>
      <c r="K38" s="74"/>
      <c r="L38" s="74"/>
      <c r="M38" s="74"/>
      <c r="N38" s="74"/>
      <c r="O38" s="66"/>
      <c r="P38" s="66"/>
      <c r="Q38" s="66"/>
      <c r="R38" s="66"/>
      <c r="S38" s="66"/>
      <c r="T38" s="66"/>
      <c r="U38" s="66"/>
      <c r="V38" s="66"/>
      <c r="W38" s="66"/>
      <c r="X38" s="66"/>
    </row>
    <row r="39" spans="2:24" x14ac:dyDescent="0.25">
      <c r="B39" s="166" t="s">
        <v>169</v>
      </c>
      <c r="C39" s="167"/>
      <c r="D39" s="190"/>
      <c r="E39" s="190"/>
      <c r="F39" s="190"/>
      <c r="G39" s="191"/>
      <c r="I39" s="66"/>
      <c r="J39" s="66"/>
      <c r="K39" s="66"/>
      <c r="L39" s="66"/>
      <c r="M39" s="66"/>
      <c r="N39" s="66"/>
      <c r="O39" s="66"/>
      <c r="P39" s="66"/>
      <c r="Q39" s="66"/>
      <c r="R39" s="66"/>
      <c r="S39" s="66"/>
      <c r="T39" s="66"/>
      <c r="U39" s="66"/>
      <c r="V39" s="66"/>
      <c r="W39" s="66"/>
      <c r="X39" s="66"/>
    </row>
    <row r="40" spans="2:24" x14ac:dyDescent="0.25">
      <c r="B40" s="149" t="s">
        <v>170</v>
      </c>
      <c r="C40" s="187" t="s">
        <v>30</v>
      </c>
      <c r="D40" s="192">
        <f>IF('Operating Ratios'!D45&gt;="-",0,IF('Operating Ratios'!D45&gt;=90%,4,IF(AND('Operating Ratios'!D45&lt;90%,'Operating Ratios'!D45&gt;=70%),3,IF(AND('Operating Ratios'!D45&lt;70%,'Operating Ratios'!D45&gt;=50%),2,IF(AND('Operating Ratios'!D45&lt;50%,'Operating Ratios'!D45&gt;=10%),1,0)))))</f>
        <v>0</v>
      </c>
      <c r="E40" s="192">
        <f>IF('Operating Ratios'!E45&gt;="-",0,IF('Operating Ratios'!E45&gt;=90%,4,IF(AND('Operating Ratios'!E45&lt;90%,'Operating Ratios'!E45&gt;=70%),3,IF(AND('Operating Ratios'!E45&lt;70%,'Operating Ratios'!E45&gt;=50%),2,IF(AND('Operating Ratios'!E45&lt;50%,'Operating Ratios'!E45&gt;=10%),1,0)))))</f>
        <v>4</v>
      </c>
      <c r="F40" s="192">
        <f>IF('Operating Ratios'!F45&gt;="-",0,IF('Operating Ratios'!F45&gt;=90%,4,IF(AND('Operating Ratios'!F45&lt;90%,'Operating Ratios'!F45&gt;=70%),3,IF(AND('Operating Ratios'!F45&lt;70%,'Operating Ratios'!F45&gt;=50%),2,IF(AND('Operating Ratios'!F45&lt;50%,'Operating Ratios'!F45&gt;=10%),1,0)))))</f>
        <v>4</v>
      </c>
      <c r="G40" s="193">
        <f>IF('Operating Ratios'!G45&gt;="-",0,IF('Operating Ratios'!G45&gt;=90%,4,IF(AND('Operating Ratios'!G45&lt;90%,'Operating Ratios'!G45&gt;=70%),3,IF(AND('Operating Ratios'!G45&lt;70%,'Operating Ratios'!G45&gt;=50%),2,IF(AND('Operating Ratios'!G45&lt;50%,'Operating Ratios'!G45&gt;=10%),1,0)))))</f>
        <v>4</v>
      </c>
      <c r="I40" s="66"/>
      <c r="J40" s="66"/>
      <c r="K40" s="66"/>
      <c r="L40" s="66"/>
      <c r="M40" s="66"/>
      <c r="N40" s="66"/>
      <c r="O40" s="66"/>
      <c r="P40" s="66"/>
      <c r="Q40" s="66"/>
      <c r="R40" s="66"/>
      <c r="S40" s="66"/>
      <c r="T40" s="66"/>
      <c r="U40" s="66"/>
      <c r="V40" s="66"/>
      <c r="W40" s="66"/>
      <c r="X40" s="66"/>
    </row>
    <row r="41" spans="2:24" x14ac:dyDescent="0.25">
      <c r="B41" s="149" t="s">
        <v>171</v>
      </c>
      <c r="C41" s="187" t="s">
        <v>30</v>
      </c>
      <c r="D41" s="192">
        <f>IF('Operating Ratios'!D46&gt;="-",0,IF('Operating Ratios'!D46&gt;=90%,4,IF(AND('Operating Ratios'!D46&lt;90%,'Operating Ratios'!D46&gt;=70%),3,IF(AND('Operating Ratios'!D46&lt;70%,'Operating Ratios'!D46&gt;=50%),2,IF(AND('Operating Ratios'!D46&lt;50%,'Operating Ratios'!D46&gt;=10%),1,0)))))</f>
        <v>0</v>
      </c>
      <c r="E41" s="192">
        <f>IF('Operating Ratios'!E46&gt;="-",0,IF('Operating Ratios'!E46&gt;=90%,4,IF(AND('Operating Ratios'!E46&lt;90%,'Operating Ratios'!E46&gt;=70%),3,IF(AND('Operating Ratios'!E46&lt;70%,'Operating Ratios'!E46&gt;=50%),2,IF(AND('Operating Ratios'!E46&lt;50%,'Operating Ratios'!E46&gt;=10%),1,0)))))</f>
        <v>4</v>
      </c>
      <c r="F41" s="192">
        <f>IF('Operating Ratios'!F46&gt;="-",0,IF('Operating Ratios'!F46&gt;=90%,4,IF(AND('Operating Ratios'!F46&lt;90%,'Operating Ratios'!F46&gt;=70%),3,IF(AND('Operating Ratios'!F46&lt;70%,'Operating Ratios'!F46&gt;=50%),2,IF(AND('Operating Ratios'!F46&lt;50%,'Operating Ratios'!F46&gt;=10%),1,0)))))</f>
        <v>4</v>
      </c>
      <c r="G41" s="193">
        <f>IF('Operating Ratios'!G46&gt;="-",0,IF('Operating Ratios'!G46&gt;=90%,4,IF(AND('Operating Ratios'!G46&lt;90%,'Operating Ratios'!G46&gt;=70%),3,IF(AND('Operating Ratios'!G46&lt;70%,'Operating Ratios'!G46&gt;=50%),2,IF(AND('Operating Ratios'!G46&lt;50%,'Operating Ratios'!G46&gt;=10%),1,0)))))</f>
        <v>4</v>
      </c>
      <c r="I41" s="66"/>
      <c r="J41" s="66"/>
      <c r="K41" s="66"/>
      <c r="L41" s="66"/>
      <c r="M41" s="66"/>
      <c r="N41" s="66"/>
      <c r="O41" s="66"/>
      <c r="P41" s="66"/>
      <c r="Q41" s="66"/>
      <c r="R41" s="66"/>
      <c r="S41" s="66"/>
      <c r="T41" s="66"/>
      <c r="U41" s="66"/>
      <c r="V41" s="66"/>
      <c r="W41" s="66"/>
      <c r="X41" s="66"/>
    </row>
    <row r="42" spans="2:24" x14ac:dyDescent="0.25">
      <c r="B42" s="149" t="s">
        <v>172</v>
      </c>
      <c r="C42" s="187" t="s">
        <v>30</v>
      </c>
      <c r="D42" s="192">
        <f>IF('Operating Ratios'!D47&gt;="-",0,IF('Operating Ratios'!D47&gt;=90%,4,IF(AND('Operating Ratios'!D47&lt;90%,'Operating Ratios'!D47&gt;=70%),3,IF(AND('Operating Ratios'!D47&lt;70%,'Operating Ratios'!D47&gt;=50%),2,IF(AND('Operating Ratios'!D47&lt;50%,'Operating Ratios'!D47&gt;=10%),1,0)))))</f>
        <v>0</v>
      </c>
      <c r="E42" s="192">
        <f>IF('Operating Ratios'!E47&gt;="-",0,IF('Operating Ratios'!E47&gt;=90%,4,IF(AND('Operating Ratios'!E47&lt;90%,'Operating Ratios'!E47&gt;=70%),3,IF(AND('Operating Ratios'!E47&lt;70%,'Operating Ratios'!E47&gt;=50%),2,IF(AND('Operating Ratios'!E47&lt;50%,'Operating Ratios'!E47&gt;=10%),1,0)))))</f>
        <v>4</v>
      </c>
      <c r="F42" s="192">
        <f>IF('Operating Ratios'!F47&gt;="-",0,IF('Operating Ratios'!F47&gt;=90%,4,IF(AND('Operating Ratios'!F47&lt;90%,'Operating Ratios'!F47&gt;=70%),3,IF(AND('Operating Ratios'!F47&lt;70%,'Operating Ratios'!F47&gt;=50%),2,IF(AND('Operating Ratios'!F47&lt;50%,'Operating Ratios'!F47&gt;=10%),1,0)))))</f>
        <v>4</v>
      </c>
      <c r="G42" s="193">
        <f>IF('Operating Ratios'!G47&gt;="-",0,IF('Operating Ratios'!G47&gt;=90%,4,IF(AND('Operating Ratios'!G47&lt;90%,'Operating Ratios'!G47&gt;=70%),3,IF(AND('Operating Ratios'!G47&lt;70%,'Operating Ratios'!G47&gt;=50%),2,IF(AND('Operating Ratios'!G47&lt;50%,'Operating Ratios'!G47&gt;=10%),1,0)))))</f>
        <v>4</v>
      </c>
      <c r="I42" s="66"/>
      <c r="J42" s="66"/>
      <c r="K42" s="66"/>
      <c r="L42" s="66"/>
      <c r="M42" s="66"/>
      <c r="N42" s="66"/>
      <c r="O42" s="66"/>
      <c r="P42" s="66"/>
      <c r="Q42" s="66"/>
      <c r="R42" s="66"/>
      <c r="S42" s="66"/>
      <c r="T42" s="66"/>
      <c r="U42" s="66"/>
      <c r="V42" s="66"/>
      <c r="W42" s="66"/>
      <c r="X42" s="66"/>
    </row>
    <row r="43" spans="2:24" ht="26.25" customHeight="1" thickBot="1" x14ac:dyDescent="0.3">
      <c r="B43" s="195" t="s">
        <v>142</v>
      </c>
      <c r="C43" s="196" t="s">
        <v>30</v>
      </c>
      <c r="D43" s="197">
        <f t="shared" ref="D43:F43" si="0">IF(D7="","-",SUM(D9:D42))</f>
        <v>4</v>
      </c>
      <c r="E43" s="197">
        <f t="shared" si="0"/>
        <v>59.5</v>
      </c>
      <c r="F43" s="197">
        <f t="shared" si="0"/>
        <v>60.5</v>
      </c>
      <c r="G43" s="198">
        <f>IF(G7="","-",SUM(G9:G42))</f>
        <v>46</v>
      </c>
      <c r="I43" s="66"/>
      <c r="J43" s="66"/>
      <c r="K43" s="66"/>
      <c r="L43" s="66"/>
      <c r="M43" s="66"/>
      <c r="N43" s="66"/>
      <c r="O43" s="66"/>
      <c r="P43" s="66"/>
      <c r="Q43" s="66"/>
      <c r="R43" s="66"/>
      <c r="S43" s="66"/>
      <c r="T43" s="66"/>
      <c r="U43" s="66"/>
      <c r="V43" s="66"/>
      <c r="W43" s="66"/>
      <c r="X43" s="66"/>
    </row>
    <row r="44" spans="2:24" x14ac:dyDescent="0.25">
      <c r="D44" s="11"/>
      <c r="E44" s="11"/>
    </row>
  </sheetData>
  <sheetProtection algorithmName="SHA-512" hashValue="FueM1QgFyyQp1NXy0ryioeVJZUs2SKxAdG9V0dJ+TiAg7CgFLap9RKoEneUzgasrcvQnAOYutXmpzNEmJ6Hcsg==" saltValue="6rX4FwDJdw4FHZt+TYQHFg==" spinCount="100000" sheet="1" objects="1" scenarios="1"/>
  <mergeCells count="3">
    <mergeCell ref="C5:G5"/>
    <mergeCell ref="C4:G4"/>
    <mergeCell ref="A1:G2"/>
  </mergeCells>
  <conditionalFormatting sqref="D9:G12 D20:G22 D14:G18">
    <cfRule type="colorScale" priority="34">
      <colorScale>
        <cfvo type="min"/>
        <cfvo type="percentile" val="50"/>
        <cfvo type="max"/>
        <color rgb="FFF8696B"/>
        <color rgb="FFFFEB84"/>
        <color rgb="FF63BE7B"/>
      </colorScale>
    </cfRule>
  </conditionalFormatting>
  <conditionalFormatting sqref="D9:G12 D20:G22 D24:G25 D14:G18">
    <cfRule type="colorScale" priority="35">
      <colorScale>
        <cfvo type="min"/>
        <cfvo type="percentile" val="50"/>
        <cfvo type="max"/>
        <color rgb="FFF8696B"/>
        <color rgb="FFFFEB84"/>
        <color rgb="FF63BE7B"/>
      </colorScale>
    </cfRule>
  </conditionalFormatting>
  <conditionalFormatting sqref="D21:G22 D24:G25">
    <cfRule type="colorScale" priority="30">
      <colorScale>
        <cfvo type="min"/>
        <cfvo type="percentile" val="50"/>
        <cfvo type="max"/>
        <color rgb="FFF8696B"/>
        <color rgb="FFFFEB84"/>
        <color rgb="FF63BE7B"/>
      </colorScale>
    </cfRule>
    <cfRule type="colorScale" priority="38">
      <colorScale>
        <cfvo type="min"/>
        <cfvo type="percentile" val="50"/>
        <cfvo type="max"/>
        <color rgb="FFF8696B"/>
        <color rgb="FFFFEB84"/>
        <color rgb="FF63BE7B"/>
      </colorScale>
    </cfRule>
  </conditionalFormatting>
  <conditionalFormatting sqref="D24:G25">
    <cfRule type="colorScale" priority="29">
      <colorScale>
        <cfvo type="min"/>
        <cfvo type="percentile" val="50"/>
        <cfvo type="max"/>
        <color rgb="FFF8696B"/>
        <color rgb="FFFFEB84"/>
        <color rgb="FF63BE7B"/>
      </colorScale>
    </cfRule>
  </conditionalFormatting>
  <conditionalFormatting sqref="D36:G38 D9:G12 D20:G22 D33:G34 D24:G25 D40:G42 D27:G31 D14:G18">
    <cfRule type="colorScale" priority="36">
      <colorScale>
        <cfvo type="min"/>
        <cfvo type="percentile" val="50"/>
        <cfvo type="max"/>
        <color rgb="FFF8696B"/>
        <color rgb="FFFFEB84"/>
        <color rgb="FF63BE7B"/>
      </colorScale>
    </cfRule>
  </conditionalFormatting>
  <conditionalFormatting sqref="D9:G9">
    <cfRule type="colorScale" priority="26">
      <colorScale>
        <cfvo type="min"/>
        <cfvo type="percentile" val="50"/>
        <cfvo type="max"/>
        <color rgb="FFF8696B"/>
        <color rgb="FFFFEB84"/>
        <color rgb="FF63BE7B"/>
      </colorScale>
    </cfRule>
  </conditionalFormatting>
  <conditionalFormatting sqref="D10:G10">
    <cfRule type="colorScale" priority="25">
      <colorScale>
        <cfvo type="min"/>
        <cfvo type="percentile" val="50"/>
        <cfvo type="max"/>
        <color rgb="FFF8696B"/>
        <color rgb="FFFFEB84"/>
        <color rgb="FF63BE7B"/>
      </colorScale>
    </cfRule>
  </conditionalFormatting>
  <conditionalFormatting sqref="D11:G11">
    <cfRule type="colorScale" priority="24">
      <colorScale>
        <cfvo type="min"/>
        <cfvo type="percentile" val="50"/>
        <cfvo type="max"/>
        <color rgb="FFF8696B"/>
        <color rgb="FFFFEB84"/>
        <color rgb="FF63BE7B"/>
      </colorScale>
    </cfRule>
  </conditionalFormatting>
  <conditionalFormatting sqref="D12:G12">
    <cfRule type="colorScale" priority="23">
      <colorScale>
        <cfvo type="min"/>
        <cfvo type="percentile" val="50"/>
        <cfvo type="max"/>
        <color rgb="FFF8696B"/>
        <color rgb="FFFFEB84"/>
        <color rgb="FF63BE7B"/>
      </colorScale>
    </cfRule>
  </conditionalFormatting>
  <conditionalFormatting sqref="D14:G14">
    <cfRule type="colorScale" priority="22">
      <colorScale>
        <cfvo type="min"/>
        <cfvo type="percentile" val="50"/>
        <cfvo type="max"/>
        <color rgb="FFF8696B"/>
        <color rgb="FFFFEB84"/>
        <color rgb="FF63BE7B"/>
      </colorScale>
    </cfRule>
  </conditionalFormatting>
  <conditionalFormatting sqref="D15:G15">
    <cfRule type="colorScale" priority="21">
      <colorScale>
        <cfvo type="min"/>
        <cfvo type="percentile" val="50"/>
        <cfvo type="max"/>
        <color rgb="FFF8696B"/>
        <color rgb="FFFFEB84"/>
        <color rgb="FF63BE7B"/>
      </colorScale>
    </cfRule>
  </conditionalFormatting>
  <conditionalFormatting sqref="D16:G16">
    <cfRule type="colorScale" priority="20">
      <colorScale>
        <cfvo type="min"/>
        <cfvo type="percentile" val="50"/>
        <cfvo type="max"/>
        <color rgb="FFF8696B"/>
        <color rgb="FFFFEB84"/>
        <color rgb="FF63BE7B"/>
      </colorScale>
    </cfRule>
  </conditionalFormatting>
  <conditionalFormatting sqref="D17:G18">
    <cfRule type="colorScale" priority="19">
      <colorScale>
        <cfvo type="min"/>
        <cfvo type="percentile" val="50"/>
        <cfvo type="max"/>
        <color rgb="FFF8696B"/>
        <color rgb="FFFFEB84"/>
        <color rgb="FF63BE7B"/>
      </colorScale>
    </cfRule>
  </conditionalFormatting>
  <conditionalFormatting sqref="D20:G20">
    <cfRule type="colorScale" priority="18">
      <colorScale>
        <cfvo type="min"/>
        <cfvo type="percentile" val="50"/>
        <cfvo type="max"/>
        <color rgb="FFF8696B"/>
        <color rgb="FFFFEB84"/>
        <color rgb="FF63BE7B"/>
      </colorScale>
    </cfRule>
  </conditionalFormatting>
  <conditionalFormatting sqref="D21:G21">
    <cfRule type="colorScale" priority="17">
      <colorScale>
        <cfvo type="min"/>
        <cfvo type="percentile" val="50"/>
        <cfvo type="max"/>
        <color rgb="FFF8696B"/>
        <color rgb="FFFFEB84"/>
        <color rgb="FF63BE7B"/>
      </colorScale>
    </cfRule>
  </conditionalFormatting>
  <conditionalFormatting sqref="D22:G22">
    <cfRule type="colorScale" priority="16">
      <colorScale>
        <cfvo type="min"/>
        <cfvo type="percentile" val="50"/>
        <cfvo type="max"/>
        <color rgb="FFF8696B"/>
        <color rgb="FFFFEB84"/>
        <color rgb="FF63BE7B"/>
      </colorScale>
    </cfRule>
  </conditionalFormatting>
  <conditionalFormatting sqref="D24:G24">
    <cfRule type="colorScale" priority="15">
      <colorScale>
        <cfvo type="min"/>
        <cfvo type="percentile" val="50"/>
        <cfvo type="max"/>
        <color rgb="FFF8696B"/>
        <color rgb="FFFFEB84"/>
        <color rgb="FF63BE7B"/>
      </colorScale>
    </cfRule>
  </conditionalFormatting>
  <conditionalFormatting sqref="D25:G25">
    <cfRule type="colorScale" priority="14">
      <colorScale>
        <cfvo type="min"/>
        <cfvo type="percentile" val="50"/>
        <cfvo type="max"/>
        <color rgb="FFF8696B"/>
        <color rgb="FFFFEB84"/>
        <color rgb="FF63BE7B"/>
      </colorScale>
    </cfRule>
  </conditionalFormatting>
  <conditionalFormatting sqref="D27:G28">
    <cfRule type="colorScale" priority="13">
      <colorScale>
        <cfvo type="min"/>
        <cfvo type="percentile" val="50"/>
        <cfvo type="max"/>
        <color rgb="FFF8696B"/>
        <color rgb="FFFFEB84"/>
        <color rgb="FF63BE7B"/>
      </colorScale>
    </cfRule>
  </conditionalFormatting>
  <conditionalFormatting sqref="D29:G29">
    <cfRule type="colorScale" priority="12">
      <colorScale>
        <cfvo type="min"/>
        <cfvo type="percentile" val="50"/>
        <cfvo type="max"/>
        <color rgb="FFF8696B"/>
        <color rgb="FFFFEB84"/>
        <color rgb="FF63BE7B"/>
      </colorScale>
    </cfRule>
  </conditionalFormatting>
  <conditionalFormatting sqref="D30:G30">
    <cfRule type="colorScale" priority="11">
      <colorScale>
        <cfvo type="min"/>
        <cfvo type="percentile" val="50"/>
        <cfvo type="max"/>
        <color rgb="FFF8696B"/>
        <color rgb="FFFFEB84"/>
        <color rgb="FF63BE7B"/>
      </colorScale>
    </cfRule>
  </conditionalFormatting>
  <conditionalFormatting sqref="D31:G31">
    <cfRule type="colorScale" priority="10">
      <colorScale>
        <cfvo type="min"/>
        <cfvo type="percentile" val="50"/>
        <cfvo type="max"/>
        <color rgb="FFF8696B"/>
        <color rgb="FFFFEB84"/>
        <color rgb="FF63BE7B"/>
      </colorScale>
    </cfRule>
  </conditionalFormatting>
  <conditionalFormatting sqref="D33:G33">
    <cfRule type="colorScale" priority="9">
      <colorScale>
        <cfvo type="min"/>
        <cfvo type="percentile" val="50"/>
        <cfvo type="max"/>
        <color rgb="FFF8696B"/>
        <color rgb="FFFFEB84"/>
        <color rgb="FF63BE7B"/>
      </colorScale>
    </cfRule>
  </conditionalFormatting>
  <conditionalFormatting sqref="D34:G34">
    <cfRule type="colorScale" priority="8">
      <colorScale>
        <cfvo type="min"/>
        <cfvo type="percentile" val="50"/>
        <cfvo type="max"/>
        <color rgb="FFF8696B"/>
        <color rgb="FFFFEB84"/>
        <color rgb="FF63BE7B"/>
      </colorScale>
    </cfRule>
  </conditionalFormatting>
  <conditionalFormatting sqref="D36:G36">
    <cfRule type="colorScale" priority="7">
      <colorScale>
        <cfvo type="min"/>
        <cfvo type="percentile" val="50"/>
        <cfvo type="max"/>
        <color rgb="FFF8696B"/>
        <color rgb="FFFFEB84"/>
        <color rgb="FF63BE7B"/>
      </colorScale>
    </cfRule>
  </conditionalFormatting>
  <conditionalFormatting sqref="D37:G37">
    <cfRule type="colorScale" priority="6">
      <colorScale>
        <cfvo type="min"/>
        <cfvo type="percentile" val="50"/>
        <cfvo type="max"/>
        <color rgb="FFF8696B"/>
        <color rgb="FFFFEB84"/>
        <color rgb="FF63BE7B"/>
      </colorScale>
    </cfRule>
  </conditionalFormatting>
  <conditionalFormatting sqref="D38:G38">
    <cfRule type="colorScale" priority="5">
      <colorScale>
        <cfvo type="min"/>
        <cfvo type="percentile" val="50"/>
        <cfvo type="max"/>
        <color rgb="FFF8696B"/>
        <color rgb="FFFFEB84"/>
        <color rgb="FF63BE7B"/>
      </colorScale>
    </cfRule>
  </conditionalFormatting>
  <conditionalFormatting sqref="D40:G40">
    <cfRule type="colorScale" priority="4">
      <colorScale>
        <cfvo type="min"/>
        <cfvo type="percentile" val="50"/>
        <cfvo type="max"/>
        <color rgb="FFF8696B"/>
        <color rgb="FFFFEB84"/>
        <color rgb="FF63BE7B"/>
      </colorScale>
    </cfRule>
  </conditionalFormatting>
  <conditionalFormatting sqref="D41:G41">
    <cfRule type="colorScale" priority="3">
      <colorScale>
        <cfvo type="min"/>
        <cfvo type="percentile" val="50"/>
        <cfvo type="max"/>
        <color rgb="FFF8696B"/>
        <color rgb="FFFFEB84"/>
        <color rgb="FF63BE7B"/>
      </colorScale>
    </cfRule>
  </conditionalFormatting>
  <conditionalFormatting sqref="D42:G42">
    <cfRule type="colorScale" priority="2">
      <colorScale>
        <cfvo type="min"/>
        <cfvo type="percentile" val="50"/>
        <cfvo type="max"/>
        <color rgb="FFF8696B"/>
        <color rgb="FFFFEB84"/>
        <color rgb="FF63BE7B"/>
      </colorScale>
    </cfRule>
  </conditionalFormatting>
  <conditionalFormatting sqref="D18:G18">
    <cfRule type="colorScale" priority="1">
      <colorScale>
        <cfvo type="min"/>
        <cfvo type="percentile" val="50"/>
        <cfvo type="max"/>
        <color rgb="FFF8696B"/>
        <color rgb="FFFFEB84"/>
        <color rgb="FF63BE7B"/>
      </colorScale>
    </cfRule>
  </conditionalFormatting>
  <pageMargins left="0.25" right="0.25" top="0.75" bottom="0.75" header="0.3" footer="0.3"/>
  <pageSetup paperSize="9" orientation="portrait" r:id="rId1"/>
  <headerFooter>
    <oddHeader>&amp;RCreditworthiness Assessment - An Approach for Indian Cities</oddHeader>
    <oddFooter>&amp;L&amp;G&amp;R&amp;"-,Bold"Page &amp;P of &amp;N_x000D_&amp;1#&amp;"Aptos"&amp;10&amp;K000000 Official Use Only</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00ED8-D194-4FF6-9A31-520484E24CD3}">
  <sheetPr codeName="Sheet8">
    <tabColor rgb="FF38465E"/>
  </sheetPr>
  <dimension ref="A1:AJ75"/>
  <sheetViews>
    <sheetView showGridLines="0" topLeftCell="A8" zoomScale="80" zoomScaleNormal="80" workbookViewId="0">
      <selection activeCell="E30" sqref="E30"/>
    </sheetView>
  </sheetViews>
  <sheetFormatPr defaultColWidth="9.140625" defaultRowHeight="15" x14ac:dyDescent="0.25"/>
  <cols>
    <col min="1" max="1" width="3.85546875" style="17" customWidth="1"/>
    <col min="2" max="2" width="19.85546875" style="17" customWidth="1"/>
    <col min="3" max="3" width="15.42578125" style="18" customWidth="1"/>
    <col min="4" max="4" width="7.7109375" style="17" customWidth="1"/>
    <col min="5" max="5" width="16" style="19" customWidth="1"/>
    <col min="6" max="6" width="31.5703125" style="20" customWidth="1"/>
    <col min="7" max="7" width="3.42578125" style="17" customWidth="1"/>
    <col min="8" max="16384" width="9.140625" style="17"/>
  </cols>
  <sheetData>
    <row r="1" spans="1:36" ht="101.25" customHeight="1" x14ac:dyDescent="0.25">
      <c r="A1" s="50"/>
      <c r="B1" s="50"/>
      <c r="C1" s="50"/>
      <c r="D1" s="50"/>
      <c r="E1" s="50"/>
      <c r="F1" s="50"/>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row>
    <row r="2" spans="1:36" ht="97.5" customHeight="1" x14ac:dyDescent="0.3">
      <c r="A2" s="63"/>
      <c r="B2" s="63"/>
      <c r="C2" s="63"/>
      <c r="D2" s="63"/>
      <c r="E2" s="63"/>
      <c r="F2" s="63"/>
      <c r="H2" s="75"/>
      <c r="I2" s="75"/>
      <c r="J2" s="75"/>
      <c r="K2" s="75"/>
      <c r="L2" s="75"/>
      <c r="M2" s="75"/>
      <c r="N2" s="75"/>
      <c r="O2" s="75"/>
      <c r="P2" s="75"/>
      <c r="Q2" s="75"/>
      <c r="R2" s="75"/>
      <c r="S2" s="75"/>
      <c r="T2" s="75"/>
      <c r="U2" s="75"/>
      <c r="V2" s="75"/>
      <c r="W2" s="75"/>
      <c r="X2" s="75"/>
      <c r="Y2" s="75"/>
      <c r="Z2" s="75"/>
      <c r="AA2" s="75"/>
      <c r="AB2" s="75"/>
      <c r="AC2" s="75"/>
      <c r="AD2" s="75"/>
      <c r="AE2" s="75"/>
      <c r="AF2" s="75"/>
      <c r="AG2" s="75"/>
      <c r="AH2" s="75"/>
      <c r="AI2" s="75"/>
      <c r="AJ2" s="75"/>
    </row>
    <row r="3" spans="1:36" ht="50.25" customHeight="1" x14ac:dyDescent="0.3">
      <c r="A3" s="63"/>
      <c r="B3" s="63"/>
      <c r="C3" s="63"/>
      <c r="D3" s="63"/>
      <c r="E3" s="63"/>
      <c r="F3" s="63"/>
      <c r="H3" s="75"/>
      <c r="I3" s="75"/>
      <c r="J3" s="75"/>
      <c r="K3" s="75"/>
      <c r="L3" s="75"/>
      <c r="M3" s="75"/>
      <c r="N3" s="75"/>
      <c r="O3" s="75"/>
      <c r="P3" s="75"/>
      <c r="Q3" s="75"/>
      <c r="R3" s="75"/>
      <c r="S3" s="75"/>
      <c r="T3" s="75"/>
      <c r="U3" s="75"/>
      <c r="V3" s="75"/>
      <c r="W3" s="75"/>
      <c r="X3" s="75"/>
      <c r="Y3" s="75"/>
      <c r="Z3" s="75"/>
      <c r="AA3" s="75"/>
      <c r="AB3" s="75"/>
      <c r="AC3" s="75"/>
      <c r="AD3" s="75"/>
      <c r="AE3" s="75"/>
      <c r="AF3" s="75"/>
      <c r="AG3" s="75"/>
      <c r="AH3" s="75"/>
      <c r="AI3" s="75"/>
      <c r="AJ3" s="75"/>
    </row>
    <row r="4" spans="1:36" ht="33.75" customHeight="1" x14ac:dyDescent="0.25">
      <c r="B4" s="321" t="s">
        <v>3</v>
      </c>
      <c r="C4" s="322"/>
      <c r="D4" s="318" t="str">
        <f>IF('Data Input'!D7="","",'Data Input'!D7)</f>
        <v>Tamil Nadu</v>
      </c>
      <c r="E4" s="319"/>
      <c r="F4" s="320"/>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row>
    <row r="5" spans="1:36" ht="33.75" customHeight="1" x14ac:dyDescent="0.25">
      <c r="B5" s="321" t="s">
        <v>2</v>
      </c>
      <c r="C5" s="322"/>
      <c r="D5" s="318" t="str">
        <f>IF('Data Input'!D8="","",'Data Input'!D8)</f>
        <v>Tiruchirappalli City Municipal Corporation</v>
      </c>
      <c r="E5" s="319"/>
      <c r="F5" s="320"/>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row>
    <row r="6" spans="1:36" ht="8.25" customHeight="1" x14ac:dyDescent="0.2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row>
    <row r="7" spans="1:36" s="21" customFormat="1" ht="27" customHeight="1" x14ac:dyDescent="0.25">
      <c r="B7" s="325" t="s">
        <v>115</v>
      </c>
      <c r="C7" s="325"/>
      <c r="D7" s="325"/>
      <c r="E7" s="325"/>
      <c r="F7" s="325"/>
      <c r="H7" s="75"/>
      <c r="I7" s="75"/>
      <c r="J7" s="75"/>
      <c r="K7" s="75"/>
      <c r="L7" s="75"/>
      <c r="M7" s="76"/>
      <c r="N7" s="76"/>
      <c r="O7" s="76"/>
      <c r="P7" s="76"/>
      <c r="Q7" s="76"/>
      <c r="R7" s="76"/>
      <c r="S7" s="76"/>
      <c r="T7" s="76"/>
      <c r="U7" s="76"/>
      <c r="V7" s="76"/>
      <c r="W7" s="76"/>
      <c r="X7" s="76"/>
      <c r="Y7" s="76"/>
      <c r="Z7" s="76"/>
      <c r="AA7" s="76"/>
      <c r="AB7" s="76"/>
      <c r="AC7" s="76"/>
      <c r="AD7" s="76"/>
      <c r="AE7" s="76"/>
      <c r="AF7" s="76"/>
      <c r="AG7" s="76"/>
      <c r="AH7" s="76"/>
      <c r="AI7" s="76"/>
      <c r="AJ7" s="76"/>
    </row>
    <row r="8" spans="1:36" s="18" customFormat="1" ht="20.25" customHeight="1" x14ac:dyDescent="0.25">
      <c r="B8" s="199" t="s">
        <v>138</v>
      </c>
      <c r="C8" s="328" t="s">
        <v>301</v>
      </c>
      <c r="D8" s="328"/>
      <c r="E8" s="328"/>
      <c r="F8" s="328"/>
      <c r="H8" s="77"/>
      <c r="I8" s="77"/>
      <c r="J8" s="77"/>
      <c r="K8" s="77"/>
      <c r="L8" s="77"/>
      <c r="M8" s="78"/>
      <c r="N8" s="78"/>
      <c r="O8" s="78"/>
      <c r="P8" s="78"/>
      <c r="Q8" s="78"/>
      <c r="R8" s="78"/>
      <c r="S8" s="78"/>
      <c r="T8" s="78"/>
      <c r="U8" s="78"/>
      <c r="V8" s="78"/>
      <c r="W8" s="78"/>
      <c r="X8" s="78"/>
      <c r="Y8" s="78"/>
      <c r="Z8" s="78"/>
      <c r="AA8" s="78"/>
      <c r="AB8" s="78"/>
      <c r="AC8" s="78"/>
      <c r="AD8" s="78"/>
      <c r="AE8" s="78"/>
      <c r="AF8" s="78"/>
      <c r="AG8" s="78"/>
      <c r="AH8" s="78"/>
      <c r="AI8" s="78"/>
      <c r="AJ8" s="78"/>
    </row>
    <row r="9" spans="1:36" s="21" customFormat="1" x14ac:dyDescent="0.25">
      <c r="B9" s="200">
        <f>IF('Data Input'!E10="","",'Data Input'!E10)</f>
        <v>2022</v>
      </c>
      <c r="C9" s="326">
        <f>IF('Financial Score'!D$39="","-",'Financial Score'!D$39)</f>
        <v>0</v>
      </c>
      <c r="D9" s="326"/>
      <c r="E9" s="326"/>
      <c r="F9" s="326"/>
      <c r="H9" s="75"/>
      <c r="I9" s="75"/>
      <c r="J9" s="75"/>
      <c r="K9" s="75"/>
      <c r="L9" s="75"/>
      <c r="M9" s="76"/>
      <c r="N9" s="76"/>
      <c r="O9" s="76"/>
      <c r="P9" s="76"/>
      <c r="Q9" s="76"/>
      <c r="R9" s="76"/>
      <c r="S9" s="76"/>
      <c r="T9" s="76"/>
      <c r="U9" s="76"/>
      <c r="V9" s="76"/>
      <c r="W9" s="76"/>
      <c r="X9" s="76"/>
      <c r="Y9" s="76"/>
      <c r="Z9" s="76"/>
      <c r="AA9" s="76"/>
      <c r="AB9" s="76"/>
      <c r="AC9" s="76"/>
      <c r="AD9" s="76"/>
      <c r="AE9" s="76"/>
      <c r="AF9" s="76"/>
      <c r="AG9" s="76"/>
      <c r="AH9" s="76"/>
      <c r="AI9" s="76"/>
      <c r="AJ9" s="76"/>
    </row>
    <row r="10" spans="1:36" s="21" customFormat="1" x14ac:dyDescent="0.25">
      <c r="B10" s="200">
        <f>IF('Data Input'!F10="","",'Data Input'!F10)</f>
        <v>2023</v>
      </c>
      <c r="C10" s="326">
        <f>IF('Financial Score'!E$39="","-",'Financial Score'!E$39)</f>
        <v>64</v>
      </c>
      <c r="D10" s="326"/>
      <c r="E10" s="326"/>
      <c r="F10" s="326"/>
      <c r="H10" s="75"/>
      <c r="I10" s="75"/>
      <c r="J10" s="75"/>
      <c r="K10" s="75"/>
      <c r="L10" s="75"/>
      <c r="M10" s="76"/>
      <c r="N10" s="76"/>
      <c r="O10" s="76"/>
      <c r="P10" s="76"/>
      <c r="Q10" s="76"/>
      <c r="R10" s="76"/>
      <c r="S10" s="76"/>
      <c r="T10" s="76"/>
      <c r="U10" s="76"/>
      <c r="V10" s="76"/>
      <c r="W10" s="76"/>
      <c r="X10" s="76"/>
      <c r="Y10" s="76"/>
      <c r="Z10" s="76"/>
      <c r="AA10" s="76"/>
      <c r="AB10" s="76"/>
      <c r="AC10" s="76"/>
      <c r="AD10" s="76"/>
      <c r="AE10" s="76"/>
      <c r="AF10" s="76"/>
      <c r="AG10" s="76"/>
      <c r="AH10" s="76"/>
      <c r="AI10" s="76"/>
      <c r="AJ10" s="76"/>
    </row>
    <row r="11" spans="1:36" s="21" customFormat="1" x14ac:dyDescent="0.25">
      <c r="B11" s="200">
        <f>IF('Data Input'!G10="","",'Data Input'!G10)</f>
        <v>2024</v>
      </c>
      <c r="C11" s="326">
        <f>IF('Financial Score'!F$39="","-",'Financial Score'!F$39)</f>
        <v>60</v>
      </c>
      <c r="D11" s="326"/>
      <c r="E11" s="326"/>
      <c r="F11" s="326"/>
      <c r="H11" s="75"/>
      <c r="I11" s="75"/>
      <c r="J11" s="75"/>
      <c r="K11" s="75"/>
      <c r="L11" s="75"/>
      <c r="M11" s="76"/>
      <c r="N11" s="76"/>
      <c r="O11" s="76"/>
      <c r="P11" s="76"/>
      <c r="Q11" s="76"/>
      <c r="R11" s="76"/>
      <c r="S11" s="76"/>
      <c r="T11" s="76"/>
      <c r="U11" s="76"/>
      <c r="V11" s="76"/>
      <c r="W11" s="76"/>
      <c r="X11" s="76"/>
      <c r="Y11" s="76"/>
      <c r="Z11" s="76"/>
      <c r="AA11" s="76"/>
      <c r="AB11" s="76"/>
      <c r="AC11" s="76"/>
      <c r="AD11" s="76"/>
      <c r="AE11" s="76"/>
      <c r="AF11" s="76"/>
      <c r="AG11" s="76"/>
      <c r="AH11" s="76"/>
      <c r="AI11" s="76"/>
      <c r="AJ11" s="76"/>
    </row>
    <row r="12" spans="1:36" s="21" customFormat="1" ht="15" customHeight="1" x14ac:dyDescent="0.25">
      <c r="B12" s="200">
        <f>IF('Data Input'!H10="","",'Data Input'!H10)</f>
        <v>2025</v>
      </c>
      <c r="C12" s="326">
        <f>IF('Financial Score'!G$39="","-",'Financial Score'!G$39)</f>
        <v>45</v>
      </c>
      <c r="D12" s="326"/>
      <c r="E12" s="326"/>
      <c r="F12" s="326"/>
      <c r="H12" s="75"/>
      <c r="I12" s="75"/>
      <c r="J12" s="75"/>
      <c r="K12" s="75"/>
      <c r="L12" s="75"/>
      <c r="M12" s="76"/>
      <c r="N12" s="76"/>
      <c r="O12" s="76"/>
      <c r="P12" s="76"/>
      <c r="Q12" s="76"/>
      <c r="R12" s="76"/>
      <c r="S12" s="76"/>
      <c r="T12" s="76"/>
      <c r="U12" s="76"/>
      <c r="V12" s="76"/>
      <c r="W12" s="76"/>
      <c r="X12" s="76"/>
      <c r="Y12" s="76"/>
      <c r="Z12" s="76"/>
      <c r="AA12" s="76"/>
      <c r="AB12" s="76"/>
      <c r="AC12" s="76"/>
      <c r="AD12" s="76"/>
      <c r="AE12" s="76"/>
      <c r="AF12" s="76"/>
      <c r="AG12" s="76"/>
      <c r="AH12" s="76"/>
      <c r="AI12" s="76"/>
      <c r="AJ12" s="76"/>
    </row>
    <row r="13" spans="1:36" ht="9" customHeight="1" x14ac:dyDescent="0.25">
      <c r="C13" s="22"/>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row>
    <row r="14" spans="1:36" ht="0.75" customHeight="1" x14ac:dyDescent="0.25">
      <c r="C14" s="22"/>
      <c r="H14" s="75"/>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row>
    <row r="15" spans="1:36" ht="23.25" customHeight="1" x14ac:dyDescent="0.25">
      <c r="B15" s="325" t="s">
        <v>123</v>
      </c>
      <c r="C15" s="327"/>
      <c r="D15" s="325"/>
      <c r="E15" s="325"/>
      <c r="F15" s="32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row>
    <row r="16" spans="1:36" ht="19.5" customHeight="1" x14ac:dyDescent="0.25">
      <c r="B16" s="199" t="s">
        <v>138</v>
      </c>
      <c r="C16" s="328" t="s">
        <v>301</v>
      </c>
      <c r="D16" s="328"/>
      <c r="E16" s="328"/>
      <c r="F16" s="328"/>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row>
    <row r="17" spans="2:36" x14ac:dyDescent="0.25">
      <c r="B17" s="200">
        <f>IF('Data Input'!E10="","",'Data Input'!E10)</f>
        <v>2022</v>
      </c>
      <c r="C17" s="326">
        <f>IF('Operating Score'!D$43="","-",'Operating Score'!D$43)</f>
        <v>4</v>
      </c>
      <c r="D17" s="326"/>
      <c r="E17" s="326"/>
      <c r="F17" s="326"/>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row>
    <row r="18" spans="2:36" x14ac:dyDescent="0.25">
      <c r="B18" s="200">
        <f>IF('Data Input'!F10="","",'Data Input'!F10)</f>
        <v>2023</v>
      </c>
      <c r="C18" s="326">
        <f>IF('Operating Score'!E$43="","-",'Operating Score'!E$43)</f>
        <v>59.5</v>
      </c>
      <c r="D18" s="326"/>
      <c r="E18" s="326"/>
      <c r="F18" s="326"/>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row>
    <row r="19" spans="2:36" x14ac:dyDescent="0.25">
      <c r="B19" s="200">
        <f>IF('Data Input'!G10="","",'Data Input'!G10)</f>
        <v>2024</v>
      </c>
      <c r="C19" s="326">
        <f>IF('Operating Score'!F$43="","-",'Operating Score'!F$43)</f>
        <v>60.5</v>
      </c>
      <c r="D19" s="326"/>
      <c r="E19" s="326"/>
      <c r="F19" s="326"/>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row>
    <row r="20" spans="2:36" x14ac:dyDescent="0.25">
      <c r="B20" s="200">
        <f>IF('Data Input'!H10="","",'Data Input'!H10)</f>
        <v>2025</v>
      </c>
      <c r="C20" s="326">
        <f>IF('Operating Score'!G$43="","-",'Operating Score'!G$43)</f>
        <v>46</v>
      </c>
      <c r="D20" s="326"/>
      <c r="E20" s="326"/>
      <c r="F20" s="326"/>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row>
    <row r="21" spans="2:36" ht="7.5" customHeight="1" x14ac:dyDescent="0.25">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row>
    <row r="22" spans="2:36" ht="2.25" customHeight="1" x14ac:dyDescent="0.25">
      <c r="H22" s="75"/>
      <c r="I22" s="75"/>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c r="AI22" s="75"/>
      <c r="AJ22" s="75"/>
    </row>
    <row r="23" spans="2:36" ht="24.75" customHeight="1" x14ac:dyDescent="0.25">
      <c r="B23" s="325" t="s">
        <v>139</v>
      </c>
      <c r="C23" s="327"/>
      <c r="D23" s="325"/>
      <c r="E23" s="325"/>
      <c r="F23" s="325"/>
      <c r="H23" s="75"/>
      <c r="I23" s="75"/>
      <c r="J23" s="75"/>
      <c r="K23" s="75"/>
      <c r="L23" s="75"/>
      <c r="M23" s="75"/>
      <c r="N23" s="75"/>
      <c r="O23" s="75"/>
      <c r="P23" s="75"/>
      <c r="Q23" s="75"/>
      <c r="R23" s="75"/>
      <c r="S23" s="75"/>
      <c r="T23" s="75"/>
      <c r="U23" s="75"/>
      <c r="V23" s="75"/>
      <c r="W23" s="75"/>
      <c r="X23" s="75"/>
      <c r="Y23" s="75"/>
      <c r="Z23" s="75"/>
      <c r="AA23" s="75"/>
      <c r="AB23" s="75"/>
      <c r="AC23" s="75"/>
      <c r="AD23" s="75"/>
      <c r="AE23" s="75"/>
      <c r="AF23" s="75"/>
      <c r="AG23" s="75"/>
      <c r="AH23" s="75"/>
      <c r="AI23" s="75"/>
      <c r="AJ23" s="75"/>
    </row>
    <row r="24" spans="2:36" s="18" customFormat="1" ht="31.5" customHeight="1" x14ac:dyDescent="0.25">
      <c r="B24" s="201" t="s">
        <v>138</v>
      </c>
      <c r="C24" s="339" t="s">
        <v>140</v>
      </c>
      <c r="D24" s="339"/>
      <c r="E24" s="201" t="s">
        <v>228</v>
      </c>
      <c r="F24" s="201" t="s">
        <v>124</v>
      </c>
      <c r="H24" s="78"/>
      <c r="I24" s="78"/>
      <c r="J24" s="78"/>
      <c r="K24" s="78"/>
      <c r="L24" s="78"/>
      <c r="M24" s="78"/>
      <c r="N24" s="78"/>
      <c r="O24" s="78"/>
      <c r="P24" s="78"/>
      <c r="Q24" s="78"/>
      <c r="R24" s="78"/>
      <c r="S24" s="78"/>
      <c r="T24" s="78"/>
      <c r="U24" s="78"/>
      <c r="V24" s="78"/>
      <c r="W24" s="78"/>
      <c r="X24" s="78"/>
      <c r="Y24" s="78"/>
      <c r="Z24" s="78"/>
      <c r="AA24" s="78"/>
      <c r="AB24" s="78"/>
      <c r="AC24" s="78"/>
      <c r="AD24" s="78"/>
      <c r="AE24" s="78"/>
      <c r="AF24" s="78"/>
      <c r="AG24" s="78"/>
      <c r="AH24" s="78"/>
      <c r="AI24" s="78"/>
      <c r="AJ24" s="78"/>
    </row>
    <row r="25" spans="2:36" x14ac:dyDescent="0.25">
      <c r="B25" s="200">
        <f>IF(B9=B17,B9,"")</f>
        <v>2022</v>
      </c>
      <c r="C25" s="326">
        <f>IFERROR(((C9*0.7)+(C17*0.3)),"-")</f>
        <v>1.2</v>
      </c>
      <c r="D25" s="326"/>
      <c r="E25" s="202" t="str">
        <f>IF(B25="","-",IF(C25&gt;90,"PAS AAA",
IF(C25&gt;70,"PAS AA",
IF(C25&gt;60,"PAS A",
IF(C25&gt;50,"PAS BBB",
IF(C25&gt;40,"PAS BB",
IF(C25&gt;30,"PAS B",
IF(C25&gt;20,"PAS C","PAS D"))))))))</f>
        <v>PAS D</v>
      </c>
      <c r="F25" s="203" t="str">
        <f>IF(B25="","-",IF(C25&gt;90,"Highest level of creditworthiness",
IF(C25&gt;70,"High level of creditworthiness",
IF(C25&gt;60,"Adequate level of creditworthiness",
IF(C25&gt;50,"Moderate level of creditworthiness",
IF(C25&gt;40,"High level of Credit Risk",
IF(C25&gt;30,"Higher level of Credit Risk",
IF(C25&gt;20,"Highest level of Credit Risk","Not creditworthy"))))))))</f>
        <v>Not creditworthy</v>
      </c>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row>
    <row r="26" spans="2:36" ht="30" x14ac:dyDescent="0.25">
      <c r="B26" s="200">
        <f t="shared" ref="B26:B28" si="0">IF(B10=B18,B10,"")</f>
        <v>2023</v>
      </c>
      <c r="C26" s="326">
        <f>IFERROR(((C10*0.7)+(C18*0.3)),"-")</f>
        <v>62.649999999999991</v>
      </c>
      <c r="D26" s="326"/>
      <c r="E26" s="202" t="str">
        <f>IF(B26="","-",IF(C26&gt;90,"PAS AAA",
IF(C26&gt;70,"PAS AA",
IF(C26&gt;60,"PAS A",
IF(C26&gt;50,"PAS BBB",
IF(C26&gt;40,"PAS BB",
IF(C26&gt;30,"PAS B",
IF(C26&gt;20,"PAS C","PAS D"))))))))</f>
        <v>PAS A</v>
      </c>
      <c r="F26" s="203" t="str">
        <f>IF(B26="","-",IF(C26&gt;90,"Highest level of creditworthiness",
IF(C26&gt;70,"High level of creditworthiness",
IF(C26&gt;60,"Adequate level of creditworthiness",
IF(C26&gt;50,"Moderate level of creditworthiness",
IF(C26&gt;40,"High level of Credit Risk",
IF(C26&gt;30,"Higher level of Credit Risk",
IF(C26&gt;20,"Highest level of Credit Risk","Not creditworthy"))))))))</f>
        <v>Adequate level of creditworthiness</v>
      </c>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row>
    <row r="27" spans="2:36" ht="30" x14ac:dyDescent="0.25">
      <c r="B27" s="200">
        <f t="shared" si="0"/>
        <v>2024</v>
      </c>
      <c r="C27" s="326">
        <f>IFERROR(((C11*0.7)+(C19*0.3)),"-")</f>
        <v>60.15</v>
      </c>
      <c r="D27" s="326"/>
      <c r="E27" s="202" t="str">
        <f>IF(B27="","-",IF(C27&gt;90,"PAS AAA",
IF(C27&gt;70,"PAS AA",
IF(C27&gt;60,"PAS A",
IF(C27&gt;50,"PAS BBB",
IF(C27&gt;40,"PAS BB",
IF(C27&gt;30,"PAS B",
IF(C27&gt;20,"PAS C","PAS D"))))))))</f>
        <v>PAS A</v>
      </c>
      <c r="F27" s="203" t="str">
        <f>IF(B27="","-",IF(C27&gt;90,"Highest level of creditworthiness",
IF(C27&gt;70,"High level of creditworthiness",
IF(C27&gt;60,"Adequate level of creditworthiness",
IF(C27&gt;50,"Moderate level of creditworthiness",
IF(C27&gt;40,"High level of Credit Risk",
IF(C27&gt;30,"Higher level of Credit Risk",
IF(C27&gt;20,"Highest level of Credit Risk","Not creditworthy"))))))))</f>
        <v>Adequate level of creditworthiness</v>
      </c>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row>
    <row r="28" spans="2:36" x14ac:dyDescent="0.25">
      <c r="B28" s="200">
        <f t="shared" si="0"/>
        <v>2025</v>
      </c>
      <c r="C28" s="326">
        <f>IFERROR(((C12*0.7)+(C20*0.3)),"-")</f>
        <v>45.3</v>
      </c>
      <c r="D28" s="326"/>
      <c r="E28" s="202" t="str">
        <f>IF(B28="","-",IF(C28&gt;90,"PAS AAA",
IF(C28&gt;70,"PAS AA",
IF(C28&gt;60,"PAS A",
IF(C28&gt;50,"PAS BBB",
IF(C28&gt;40,"PAS BB",
IF(C28&gt;30,"PAS B",
IF(C28&gt;20,"PAS C","PAS D"))))))))</f>
        <v>PAS BB</v>
      </c>
      <c r="F28" s="203" t="str">
        <f>IF(B28="","-",IF(C28&gt;90,"Highest level of creditworthiness",
IF(C28&gt;70,"High level of creditworthiness",
IF(C28&gt;60,"Adequate level of creditworthiness",
IF(C28&gt;50,"Moderate level of creditworthiness",
IF(C28&gt;40,"High level of Credit Risk",
IF(C28&gt;30,"Higher level of Credit Risk",
IF(C28&gt;20,"Highest level of Credit Risk","Not creditworthy"))))))))</f>
        <v>High level of Credit Risk</v>
      </c>
      <c r="H28" s="75"/>
      <c r="I28" s="75"/>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row>
    <row r="29" spans="2:36" s="23" customFormat="1" ht="33" customHeight="1" x14ac:dyDescent="0.2">
      <c r="B29" s="204" t="s">
        <v>141</v>
      </c>
      <c r="C29" s="338">
        <f>IF(AND(C25="-",C26="-",C27="-",C28="-"),"-",((MAX(C25:C28))))</f>
        <v>62.649999999999991</v>
      </c>
      <c r="D29" s="338"/>
      <c r="E29" s="205" t="str">
        <f>IF(AND(B25="",B26="",B27=""),"-",IF(C29&gt;90,"PAS AAA",
IF(C29&gt;70,"PAS AA",
IF(C29&gt;60,"PAS A",
IF(C29&gt;50,"PAS BBB",
IF(C29&gt;40,"PAS BB",
IF(C29&gt;30,"PAS B",
IF(C29&gt;20,"PAS C","PAS D"))))))))</f>
        <v>PAS A</v>
      </c>
      <c r="F29" s="206" t="str">
        <f>IF(AND(B25="",B26="",B27=""),"-",IF(C29&gt;90,"Highest level of creditworthiness",
IF(C29&gt;70,"High level of creditworthiness",
IF(C29&gt;60,"Adequate level of creditworthiness",
IF(C29&gt;50,"Moderate level of creditworthiness",
IF(C29&gt;40,"High level of Credit Risk",
IF(C29&gt;30,"Higher level of Credit Risk",
IF(C29&gt;20,"Highest level of Credit Risk","Not creditworthy"))))))))</f>
        <v>Adequate level of creditworthiness</v>
      </c>
      <c r="H29" s="79"/>
      <c r="I29" s="79"/>
      <c r="J29" s="79"/>
      <c r="K29" s="79"/>
      <c r="L29" s="79"/>
      <c r="M29" s="79"/>
      <c r="N29" s="79"/>
      <c r="O29" s="79"/>
      <c r="P29" s="79"/>
      <c r="Q29" s="79"/>
      <c r="R29" s="79"/>
      <c r="S29" s="79"/>
      <c r="T29" s="79"/>
      <c r="U29" s="79"/>
      <c r="V29" s="79"/>
      <c r="W29" s="79"/>
      <c r="X29" s="79"/>
      <c r="Y29" s="79"/>
      <c r="Z29" s="79"/>
      <c r="AA29" s="79"/>
      <c r="AB29" s="79"/>
      <c r="AC29" s="79"/>
      <c r="AD29" s="79"/>
      <c r="AE29" s="79"/>
      <c r="AF29" s="79"/>
      <c r="AG29" s="79"/>
      <c r="AH29" s="79"/>
      <c r="AI29" s="79"/>
      <c r="AJ29" s="79"/>
    </row>
    <row r="30" spans="2:36" ht="9" customHeight="1" x14ac:dyDescent="0.2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row>
    <row r="31" spans="2:36" ht="5.25" customHeight="1" thickBot="1" x14ac:dyDescent="0.3">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row>
    <row r="32" spans="2:36" ht="15" customHeight="1" x14ac:dyDescent="0.25">
      <c r="B32" s="329" t="str">
        <f>CONCATENATE("Your city has ",E29," rating and has ",F29)</f>
        <v>Your city has PAS A rating and has Adequate level of creditworthiness</v>
      </c>
      <c r="C32" s="330"/>
      <c r="D32" s="330"/>
      <c r="E32" s="330"/>
      <c r="F32" s="331"/>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row>
    <row r="33" spans="2:36" ht="18.75" customHeight="1" x14ac:dyDescent="0.25">
      <c r="B33" s="332"/>
      <c r="C33" s="333"/>
      <c r="D33" s="333"/>
      <c r="E33" s="333"/>
      <c r="F33" s="334"/>
      <c r="H33" s="75"/>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row>
    <row r="34" spans="2:36" ht="0.75" customHeight="1" thickBot="1" x14ac:dyDescent="0.3">
      <c r="B34" s="335"/>
      <c r="C34" s="336"/>
      <c r="D34" s="336"/>
      <c r="E34" s="336"/>
      <c r="F34" s="337"/>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row>
    <row r="35" spans="2:36" ht="108" customHeight="1" x14ac:dyDescent="0.2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row>
    <row r="36" spans="2:36" ht="0.75" hidden="1" customHeight="1" x14ac:dyDescent="0.2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row>
    <row r="37" spans="2:36" hidden="1" x14ac:dyDescent="0.25">
      <c r="H37" s="75"/>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row>
    <row r="38" spans="2:36" ht="18.75" hidden="1" x14ac:dyDescent="0.3">
      <c r="B38" s="4" t="s">
        <v>190</v>
      </c>
      <c r="C38" s="5"/>
      <c r="D38" s="5"/>
      <c r="E38" s="5"/>
      <c r="F38" s="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row>
    <row r="39" spans="2:36" ht="8.25" hidden="1" customHeight="1" x14ac:dyDescent="0.2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row>
    <row r="40" spans="2:36" hidden="1" x14ac:dyDescent="0.25">
      <c r="B40" s="324" t="s">
        <v>308</v>
      </c>
      <c r="C40" s="324"/>
      <c r="D40" s="324"/>
      <c r="E40" s="324"/>
      <c r="F40" s="324"/>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row>
    <row r="41" spans="2:36" ht="7.5" hidden="1" customHeight="1" x14ac:dyDescent="0.2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row>
    <row r="42" spans="2:36" ht="15" hidden="1" customHeight="1" x14ac:dyDescent="0.25">
      <c r="B42" s="323" t="str">
        <f>_xlfn.TEXTJOIN(" ", TRUE,
  IF('Operating Ratios'!G20&lt;75%, "Property tax improvement :"&amp;CHAR(10)&amp;"• Significant improvement in the property tax current collection efficiency and arrear collections can have a positive impact of the city's creditworthiness score. "&amp; CHAR(10)&amp; CHAR(10), ""),
  IF('Financial Ratios'!G13&lt;20%, "Non-tax improvement :"&amp;CHAR(10)&amp;"• Significant improvement in the non-tax sources like rental income, fees and user charges can have a positive impact of the city's creditworthiness score. "&amp; CHAR(10)&amp; CHAR(10), ""),
  IF('Operating Ratios'!G22&lt;75%, "WASH charges improvement :"&amp;CHAR(10)&amp;"• Significant improvement in the sewerage and SWM charges collections will help the city achieve better cost recovery and can have a positive impact on the creditworthiness score. "&amp; CHAR(10)&amp; CHAR(10), ""),
  IF(OR('Operating Ratios'!G12&lt;75%, 'Operating Ratios'!G29&gt;25%), "Water Supply and NRW losses :"&amp;CHAR(10)&amp;"• Improvement in water supply coverage will help achieve better service levels. The city should plan to reduce its NRW losses through scientific processes like water audits, repair leakages and replacement of old network. "&amp; CHAR(10)&amp; CHAR(10), ""),
  IF('Operating Ratios'!G13&lt;75%, "Sanitation :"&amp;CHAR(10)&amp;"• The city should plan to improve its sanitation network coverage and treatment facilities. "&amp; CHAR(10)&amp; CHAR(10), ""),
  IF('Operating Ratios'!G14&lt;75%, "Solid Waste Management :"&amp;CHAR(10)&amp;"• The city should plan to improve its solid waste management treatment facilities. "&amp; CHAR(10)&amp; CHAR(10), ""),
  IF('Operating Ratios'!G38="No", "Accounting Quality :"&amp;CHAR(10)&amp;"• The city should follow accrual based accounting process. "&amp; CHAR(10)&amp; CHAR(10), ""),
  IF('Operating Ratios'!G39="No", "Transparency :"&amp;CHAR(10)&amp;"• The city should increase transparency of accounting practices by uploading the annual audited statements, balance sheets and property tax DCB tables on the city website. "&amp; CHAR(10)&amp; CHAR(10), "")
)</f>
        <v xml:space="preserve">Property tax improvement :
• Significant improvement in the property tax current collection efficiency and arrear collections can have a positive impact of the city's creditworthiness score. 
 Water Supply and NRW losses :
• Improvement in water supply coverage will help achieve better service levels. The city should plan to reduce its NRW losses through scientific processes like water audits, repair leakages and replacement of old network. 
 Sanitation :
• The city should plan to improve its sanitation network coverage and treatment facilities. 
</v>
      </c>
      <c r="C42" s="323"/>
      <c r="D42" s="323"/>
      <c r="E42" s="323"/>
      <c r="F42" s="323"/>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row>
    <row r="43" spans="2:36" hidden="1" x14ac:dyDescent="0.25">
      <c r="B43" s="323"/>
      <c r="C43" s="323"/>
      <c r="D43" s="323"/>
      <c r="E43" s="323"/>
      <c r="F43" s="323"/>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row>
    <row r="44" spans="2:36" hidden="1" x14ac:dyDescent="0.25">
      <c r="B44" s="323"/>
      <c r="C44" s="323"/>
      <c r="D44" s="323"/>
      <c r="E44" s="323"/>
      <c r="F44" s="323"/>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row>
    <row r="45" spans="2:36" hidden="1" x14ac:dyDescent="0.25">
      <c r="B45" s="323"/>
      <c r="C45" s="323"/>
      <c r="D45" s="323"/>
      <c r="E45" s="323"/>
      <c r="F45" s="323"/>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row>
    <row r="46" spans="2:36" hidden="1" x14ac:dyDescent="0.25">
      <c r="B46" s="323"/>
      <c r="C46" s="323"/>
      <c r="D46" s="323"/>
      <c r="E46" s="323"/>
      <c r="F46" s="323"/>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row>
    <row r="47" spans="2:36" hidden="1" x14ac:dyDescent="0.25">
      <c r="B47" s="323"/>
      <c r="C47" s="323"/>
      <c r="D47" s="323"/>
      <c r="E47" s="323"/>
      <c r="F47" s="323"/>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row>
    <row r="48" spans="2:36" hidden="1" x14ac:dyDescent="0.25">
      <c r="B48" s="323"/>
      <c r="C48" s="323"/>
      <c r="D48" s="323"/>
      <c r="E48" s="323"/>
      <c r="F48" s="323"/>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row>
    <row r="49" spans="2:36" hidden="1" x14ac:dyDescent="0.25">
      <c r="B49" s="323"/>
      <c r="C49" s="323"/>
      <c r="D49" s="323"/>
      <c r="E49" s="323"/>
      <c r="F49" s="323"/>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row>
    <row r="50" spans="2:36" hidden="1" x14ac:dyDescent="0.25">
      <c r="B50" s="323"/>
      <c r="C50" s="323"/>
      <c r="D50" s="323"/>
      <c r="E50" s="323"/>
      <c r="F50" s="323"/>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row>
    <row r="51" spans="2:36" hidden="1" x14ac:dyDescent="0.25">
      <c r="B51" s="323"/>
      <c r="C51" s="323"/>
      <c r="D51" s="323"/>
      <c r="E51" s="323"/>
      <c r="F51" s="323"/>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row>
    <row r="52" spans="2:36" hidden="1" x14ac:dyDescent="0.25">
      <c r="B52" s="323"/>
      <c r="C52" s="323"/>
      <c r="D52" s="323"/>
      <c r="E52" s="323"/>
      <c r="F52" s="323"/>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row>
    <row r="53" spans="2:36" hidden="1" x14ac:dyDescent="0.25">
      <c r="B53" s="323"/>
      <c r="C53" s="323"/>
      <c r="D53" s="323"/>
      <c r="E53" s="323"/>
      <c r="F53" s="323"/>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row>
    <row r="54" spans="2:36" hidden="1" x14ac:dyDescent="0.25">
      <c r="B54" s="323"/>
      <c r="C54" s="323"/>
      <c r="D54" s="323"/>
      <c r="E54" s="323"/>
      <c r="F54" s="323"/>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row>
    <row r="55" spans="2:36" hidden="1" x14ac:dyDescent="0.25">
      <c r="B55" s="323"/>
      <c r="C55" s="323"/>
      <c r="D55" s="323"/>
      <c r="E55" s="323"/>
      <c r="F55" s="323"/>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row>
    <row r="56" spans="2:36" hidden="1" x14ac:dyDescent="0.25">
      <c r="B56" s="323"/>
      <c r="C56" s="323"/>
      <c r="D56" s="323"/>
      <c r="E56" s="323"/>
      <c r="F56" s="323"/>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row>
    <row r="57" spans="2:36" hidden="1" x14ac:dyDescent="0.25">
      <c r="B57" s="323"/>
      <c r="C57" s="323"/>
      <c r="D57" s="323"/>
      <c r="E57" s="323"/>
      <c r="F57" s="323"/>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row>
    <row r="58" spans="2:36" hidden="1" x14ac:dyDescent="0.25">
      <c r="B58" s="323"/>
      <c r="C58" s="323"/>
      <c r="D58" s="323"/>
      <c r="E58" s="323"/>
      <c r="F58" s="323"/>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row>
    <row r="59" spans="2:36" hidden="1" x14ac:dyDescent="0.25">
      <c r="B59" s="323"/>
      <c r="C59" s="323"/>
      <c r="D59" s="323"/>
      <c r="E59" s="323"/>
      <c r="F59" s="323"/>
      <c r="H59" s="75"/>
      <c r="I59" s="75"/>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row>
    <row r="60" spans="2:36" hidden="1" x14ac:dyDescent="0.25">
      <c r="B60" s="323"/>
      <c r="C60" s="323"/>
      <c r="D60" s="323"/>
      <c r="E60" s="323"/>
      <c r="F60" s="323"/>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row>
    <row r="61" spans="2:36" hidden="1" x14ac:dyDescent="0.25">
      <c r="B61" s="323"/>
      <c r="C61" s="323"/>
      <c r="D61" s="323"/>
      <c r="E61" s="323"/>
      <c r="F61" s="323"/>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row>
    <row r="62" spans="2:36" hidden="1" x14ac:dyDescent="0.25">
      <c r="B62" s="323"/>
      <c r="C62" s="323"/>
      <c r="D62" s="323"/>
      <c r="E62" s="323"/>
      <c r="F62" s="323"/>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row>
    <row r="63" spans="2:36" hidden="1" x14ac:dyDescent="0.25">
      <c r="B63" s="323"/>
      <c r="C63" s="323"/>
      <c r="D63" s="323"/>
      <c r="E63" s="323"/>
      <c r="F63" s="323"/>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row>
    <row r="64" spans="2:36" hidden="1" x14ac:dyDescent="0.25">
      <c r="B64" s="323"/>
      <c r="C64" s="323"/>
      <c r="D64" s="323"/>
      <c r="E64" s="323"/>
      <c r="F64" s="323"/>
      <c r="H64" s="75"/>
      <c r="I64" s="75"/>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row>
    <row r="65" spans="2:36" hidden="1" x14ac:dyDescent="0.25">
      <c r="B65" s="323"/>
      <c r="C65" s="323"/>
      <c r="D65" s="323"/>
      <c r="E65" s="323"/>
      <c r="F65" s="323"/>
      <c r="H65" s="75"/>
      <c r="I65" s="75"/>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row>
    <row r="66" spans="2:36" hidden="1" x14ac:dyDescent="0.25">
      <c r="B66" s="323"/>
      <c r="C66" s="323"/>
      <c r="D66" s="323"/>
      <c r="E66" s="323"/>
      <c r="F66" s="323"/>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row>
    <row r="67" spans="2:36" hidden="1" x14ac:dyDescent="0.25">
      <c r="B67" s="323"/>
      <c r="C67" s="323"/>
      <c r="D67" s="323"/>
      <c r="E67" s="323"/>
      <c r="F67" s="323"/>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row>
    <row r="68" spans="2:36" hidden="1" x14ac:dyDescent="0.25">
      <c r="B68" s="323"/>
      <c r="C68" s="323"/>
      <c r="D68" s="323"/>
      <c r="E68" s="323"/>
      <c r="F68" s="323"/>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row>
    <row r="69" spans="2:36" hidden="1" x14ac:dyDescent="0.25">
      <c r="B69" s="323"/>
      <c r="C69" s="323"/>
      <c r="D69" s="323"/>
      <c r="E69" s="323"/>
      <c r="F69" s="323"/>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row>
    <row r="70" spans="2:36" hidden="1" x14ac:dyDescent="0.25">
      <c r="B70" s="323"/>
      <c r="C70" s="323"/>
      <c r="D70" s="323"/>
      <c r="E70" s="323"/>
      <c r="F70" s="323"/>
      <c r="H70" s="75"/>
      <c r="I70" s="75"/>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row>
    <row r="71" spans="2:36" hidden="1" x14ac:dyDescent="0.25">
      <c r="B71" s="323"/>
      <c r="C71" s="323"/>
      <c r="D71" s="323"/>
      <c r="E71" s="323"/>
      <c r="F71" s="323"/>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row>
    <row r="72" spans="2:36" hidden="1" x14ac:dyDescent="0.25">
      <c r="B72" s="323"/>
      <c r="C72" s="323"/>
      <c r="D72" s="323"/>
      <c r="E72" s="323"/>
      <c r="F72" s="323"/>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row>
    <row r="73" spans="2:36" hidden="1" x14ac:dyDescent="0.25">
      <c r="B73" s="323"/>
      <c r="C73" s="323"/>
      <c r="D73" s="323"/>
      <c r="E73" s="323"/>
      <c r="F73" s="323"/>
      <c r="H73" s="75"/>
      <c r="I73" s="75"/>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row>
    <row r="74" spans="2:36" hidden="1" x14ac:dyDescent="0.25">
      <c r="B74" s="323"/>
      <c r="C74" s="323"/>
      <c r="D74" s="323"/>
      <c r="E74" s="323"/>
      <c r="F74" s="323"/>
    </row>
    <row r="75" spans="2:36" hidden="1" x14ac:dyDescent="0.25">
      <c r="B75" s="323"/>
      <c r="C75" s="323"/>
      <c r="D75" s="323"/>
      <c r="E75" s="323"/>
      <c r="F75" s="323"/>
    </row>
  </sheetData>
  <sheetProtection algorithmName="SHA-512" hashValue="Qwn89UYEH5pitlcdeqba/vHl7L8idUBsPbc9W5CP2ownMwCXDUfiB0t7/jLj8+NezKPc2bidjqsdamW6am6wUg==" saltValue="BSpNpmhsBVGPLg0WYJD7Rw==" spinCount="100000" sheet="1" objects="1" scenarios="1"/>
  <mergeCells count="26">
    <mergeCell ref="C16:F16"/>
    <mergeCell ref="B32:F34"/>
    <mergeCell ref="C12:F12"/>
    <mergeCell ref="C26:D26"/>
    <mergeCell ref="C17:F17"/>
    <mergeCell ref="C18:F18"/>
    <mergeCell ref="C28:D28"/>
    <mergeCell ref="C29:D29"/>
    <mergeCell ref="C24:D24"/>
    <mergeCell ref="C25:D25"/>
    <mergeCell ref="D4:F4"/>
    <mergeCell ref="D5:F5"/>
    <mergeCell ref="B4:C4"/>
    <mergeCell ref="B5:C5"/>
    <mergeCell ref="B42:F75"/>
    <mergeCell ref="B40:F40"/>
    <mergeCell ref="B7:F7"/>
    <mergeCell ref="C19:F19"/>
    <mergeCell ref="C20:F20"/>
    <mergeCell ref="B23:F23"/>
    <mergeCell ref="C8:F8"/>
    <mergeCell ref="C9:F9"/>
    <mergeCell ref="C10:F10"/>
    <mergeCell ref="C11:F11"/>
    <mergeCell ref="B15:F15"/>
    <mergeCell ref="C27:D27"/>
  </mergeCells>
  <conditionalFormatting sqref="C9:F12">
    <cfRule type="colorScale" priority="2">
      <colorScale>
        <cfvo type="min"/>
        <cfvo type="percentile" val="50"/>
        <cfvo type="max"/>
        <color rgb="FFF8696B"/>
        <color rgb="FFFFEB84"/>
        <color rgb="FF63BE7B"/>
      </colorScale>
    </cfRule>
  </conditionalFormatting>
  <conditionalFormatting sqref="C17:F20">
    <cfRule type="colorScale" priority="1">
      <colorScale>
        <cfvo type="min"/>
        <cfvo type="percentile" val="50"/>
        <cfvo type="max"/>
        <color rgb="FFF8696B"/>
        <color rgb="FFFFEB84"/>
        <color rgb="FF63BE7B"/>
      </colorScale>
    </cfRule>
  </conditionalFormatting>
  <conditionalFormatting sqref="C29:F29">
    <cfRule type="expression" dxfId="39" priority="57">
      <formula>$C$29&gt;=90</formula>
    </cfRule>
    <cfRule type="expression" dxfId="38" priority="58">
      <formula>AND($C$29&lt;90,$C$29&gt;=70)</formula>
    </cfRule>
    <cfRule type="expression" dxfId="37" priority="59">
      <formula>AND($C$29&lt;70,$C$29&gt;=60)</formula>
    </cfRule>
    <cfRule type="expression" dxfId="36" priority="60">
      <formula>AND($C$29&lt;60,$C$29&gt;=50)</formula>
    </cfRule>
    <cfRule type="expression" dxfId="35" priority="61">
      <formula>AND($C$29&lt;50,$C$29&gt;=40)</formula>
    </cfRule>
    <cfRule type="expression" dxfId="34" priority="62">
      <formula>AND($C$29&lt;40,$C$29&gt;=30)</formula>
    </cfRule>
    <cfRule type="expression" dxfId="33" priority="63">
      <formula>AND($C$29&lt;30,$C$29&gt;=20)</formula>
    </cfRule>
    <cfRule type="expression" dxfId="32" priority="64">
      <formula>$C$29&lt;20</formula>
    </cfRule>
  </conditionalFormatting>
  <conditionalFormatting sqref="B32">
    <cfRule type="expression" dxfId="31" priority="3">
      <formula>$C$29&gt;=90</formula>
    </cfRule>
    <cfRule type="expression" dxfId="30" priority="4">
      <formula>AND($C$29&lt;90,$C$29&gt;=70)</formula>
    </cfRule>
    <cfRule type="expression" dxfId="29" priority="5">
      <formula>AND($C$29&lt;70,$C$29&gt;=60)</formula>
    </cfRule>
    <cfRule type="expression" dxfId="28" priority="6">
      <formula>AND($C$29&lt;60,$C$29&gt;=50)</formula>
    </cfRule>
    <cfRule type="expression" dxfId="27" priority="7">
      <formula>AND($C$29&lt;50,$C$29&gt;=40)</formula>
    </cfRule>
    <cfRule type="expression" dxfId="26" priority="8">
      <formula>AND($C$29&lt;40,$C$29&gt;=30)</formula>
    </cfRule>
    <cfRule type="expression" dxfId="25" priority="9">
      <formula>AND($C$29&lt;30,$C$29&gt;=20)</formula>
    </cfRule>
    <cfRule type="expression" dxfId="24" priority="10">
      <formula>$C$29&lt;20</formula>
    </cfRule>
  </conditionalFormatting>
  <pageMargins left="0.25" right="0.25" top="0.75" bottom="0.75" header="0.3" footer="0.3"/>
  <pageSetup paperSize="9" fitToHeight="0" orientation="portrait" r:id="rId1"/>
  <headerFooter>
    <oddHeader>&amp;RCreditworthiness Assessment - An Approach for Indian Cities</oddHeader>
    <oddFooter>&amp;L&amp;G&amp;RPage &amp;P of &amp;N_x000D_&amp;1#&amp;"Aptos"&amp;10&amp;K000000 Official Use Only</oddFooter>
  </headerFooter>
  <drawing r:id="rId2"/>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9A372-CF69-4D2A-9872-79F8A3996E49}">
  <sheetPr codeName="Sheet2">
    <tabColor rgb="FF38465E"/>
  </sheetPr>
  <dimension ref="B1:AD44"/>
  <sheetViews>
    <sheetView showGridLines="0" tabSelected="1" topLeftCell="A6" zoomScale="80" zoomScaleNormal="80" workbookViewId="0">
      <selection activeCell="D38" sqref="D38"/>
    </sheetView>
  </sheetViews>
  <sheetFormatPr defaultColWidth="9.140625" defaultRowHeight="15" x14ac:dyDescent="0.25"/>
  <cols>
    <col min="1" max="1" width="3.140625" style="1" customWidth="1"/>
    <col min="2" max="2" width="19.28515625" style="1" customWidth="1"/>
    <col min="3" max="3" width="13" style="1" customWidth="1"/>
    <col min="4" max="4" width="19.7109375" style="1" customWidth="1"/>
    <col min="5" max="6" width="9.140625" style="1"/>
    <col min="7" max="7" width="9.140625" style="1" customWidth="1"/>
    <col min="8" max="8" width="11.42578125" style="1" customWidth="1"/>
    <col min="9" max="9" width="3.140625" style="1" customWidth="1"/>
    <col min="10" max="16384" width="9.140625" style="1"/>
  </cols>
  <sheetData>
    <row r="1" spans="2:30" ht="68.25" customHeight="1" x14ac:dyDescent="0.25">
      <c r="J1" s="81"/>
      <c r="K1" s="81"/>
      <c r="L1" s="81"/>
      <c r="M1" s="81"/>
      <c r="N1" s="81"/>
      <c r="O1" s="81"/>
      <c r="P1" s="81"/>
      <c r="Q1" s="81"/>
      <c r="R1" s="81"/>
      <c r="S1" s="81"/>
      <c r="T1" s="81"/>
      <c r="U1" s="81"/>
      <c r="V1" s="81"/>
      <c r="W1" s="81"/>
      <c r="X1" s="81"/>
      <c r="Y1" s="81"/>
      <c r="Z1" s="81"/>
      <c r="AA1" s="81"/>
      <c r="AB1" s="81"/>
      <c r="AC1" s="81"/>
      <c r="AD1" s="81"/>
    </row>
    <row r="2" spans="2:30" ht="179.25" customHeight="1" x14ac:dyDescent="0.25">
      <c r="J2" s="81"/>
      <c r="K2" s="81"/>
      <c r="L2" s="81"/>
      <c r="M2" s="81"/>
      <c r="N2" s="81"/>
      <c r="O2" s="81"/>
      <c r="P2" s="81"/>
      <c r="Q2" s="81"/>
      <c r="R2" s="81"/>
      <c r="S2" s="81"/>
      <c r="T2" s="81"/>
      <c r="U2" s="81"/>
      <c r="V2" s="81"/>
      <c r="W2" s="81"/>
      <c r="X2" s="81"/>
      <c r="Y2" s="81"/>
      <c r="Z2" s="81"/>
      <c r="AA2" s="81"/>
      <c r="AB2" s="81"/>
      <c r="AC2" s="81"/>
      <c r="AD2" s="81"/>
    </row>
    <row r="3" spans="2:30" ht="1.5" customHeight="1" x14ac:dyDescent="0.25">
      <c r="J3" s="81"/>
      <c r="K3" s="81"/>
      <c r="L3" s="81"/>
      <c r="M3" s="81"/>
      <c r="N3" s="81"/>
      <c r="O3" s="81"/>
      <c r="P3" s="81"/>
      <c r="Q3" s="81"/>
      <c r="R3" s="81"/>
      <c r="S3" s="81"/>
      <c r="T3" s="81"/>
      <c r="U3" s="81"/>
      <c r="V3" s="81"/>
      <c r="W3" s="81"/>
      <c r="X3" s="81"/>
      <c r="Y3" s="81"/>
      <c r="Z3" s="81"/>
      <c r="AA3" s="81"/>
      <c r="AB3" s="81"/>
      <c r="AC3" s="81"/>
      <c r="AD3" s="81"/>
    </row>
    <row r="4" spans="2:30" ht="15" hidden="1" customHeight="1" x14ac:dyDescent="0.25">
      <c r="B4" s="223"/>
      <c r="H4" s="224"/>
      <c r="J4" s="81"/>
      <c r="K4" s="81"/>
      <c r="L4" s="81"/>
      <c r="M4" s="81"/>
      <c r="N4" s="81"/>
      <c r="O4" s="81"/>
      <c r="P4" s="81"/>
      <c r="Q4" s="81"/>
      <c r="R4" s="81"/>
      <c r="S4" s="81"/>
      <c r="T4" s="81"/>
      <c r="U4" s="81"/>
      <c r="V4" s="81"/>
      <c r="W4" s="81"/>
      <c r="X4" s="81"/>
      <c r="Y4" s="81"/>
      <c r="Z4" s="81"/>
      <c r="AA4" s="81"/>
      <c r="AB4" s="81"/>
      <c r="AC4" s="81"/>
      <c r="AD4" s="81"/>
    </row>
    <row r="5" spans="2:30" ht="15" hidden="1" customHeight="1" x14ac:dyDescent="0.25">
      <c r="B5" s="223"/>
      <c r="H5" s="224"/>
      <c r="J5" s="81"/>
      <c r="K5" s="81"/>
      <c r="L5" s="81"/>
      <c r="M5" s="81"/>
      <c r="N5" s="81"/>
      <c r="O5" s="81"/>
      <c r="P5" s="81"/>
      <c r="Q5" s="81"/>
      <c r="R5" s="81"/>
      <c r="S5" s="81"/>
      <c r="T5" s="81"/>
      <c r="U5" s="81"/>
      <c r="V5" s="81"/>
      <c r="W5" s="81"/>
      <c r="X5" s="81"/>
      <c r="Y5" s="81"/>
      <c r="Z5" s="81"/>
      <c r="AA5" s="81"/>
      <c r="AB5" s="81"/>
      <c r="AC5" s="81"/>
      <c r="AD5" s="81"/>
    </row>
    <row r="6" spans="2:30" s="6" customFormat="1" ht="33" customHeight="1" x14ac:dyDescent="0.25">
      <c r="B6" s="340" t="str">
        <f>CONCATENATE("City : ", 'Data Input'!D8)</f>
        <v>City : Tiruchirappalli City Municipal Corporation</v>
      </c>
      <c r="C6" s="341"/>
      <c r="D6" s="341"/>
      <c r="E6" s="341"/>
      <c r="F6" s="341"/>
      <c r="G6" s="341"/>
      <c r="H6" s="342"/>
      <c r="J6" s="234"/>
      <c r="K6" s="234"/>
      <c r="L6" s="234"/>
      <c r="M6" s="234"/>
      <c r="N6" s="234"/>
      <c r="O6" s="234"/>
      <c r="P6" s="234"/>
      <c r="Q6" s="234"/>
      <c r="R6" s="234"/>
      <c r="S6" s="234"/>
      <c r="T6" s="234"/>
      <c r="U6" s="234"/>
      <c r="V6" s="234"/>
      <c r="W6" s="234"/>
      <c r="X6" s="234"/>
      <c r="Y6" s="234"/>
      <c r="Z6" s="234"/>
      <c r="AA6" s="234"/>
      <c r="AB6" s="234"/>
      <c r="AC6" s="234"/>
      <c r="AD6" s="234"/>
    </row>
    <row r="7" spans="2:30" s="3" customFormat="1" ht="26.25" customHeight="1" x14ac:dyDescent="0.25">
      <c r="B7" s="343" t="str">
        <f>CONCATENATE("State : ", 'Data Input'!D7)</f>
        <v>State : Tamil Nadu</v>
      </c>
      <c r="C7" s="344"/>
      <c r="D7" s="344"/>
      <c r="E7" s="344"/>
      <c r="F7" s="344"/>
      <c r="G7" s="344"/>
      <c r="H7" s="345"/>
      <c r="J7" s="82"/>
      <c r="K7" s="82"/>
      <c r="L7" s="82"/>
      <c r="M7" s="82"/>
      <c r="N7" s="82"/>
      <c r="O7" s="82"/>
      <c r="P7" s="82"/>
      <c r="Q7" s="82"/>
      <c r="R7" s="82"/>
      <c r="S7" s="82"/>
      <c r="T7" s="82"/>
      <c r="U7" s="82"/>
      <c r="V7" s="82"/>
      <c r="W7" s="82"/>
      <c r="X7" s="82"/>
      <c r="Y7" s="82"/>
      <c r="Z7" s="82"/>
      <c r="AA7" s="82"/>
      <c r="AB7" s="82"/>
      <c r="AC7" s="82"/>
      <c r="AD7" s="82"/>
    </row>
    <row r="8" spans="2:30" ht="13.5" customHeight="1" x14ac:dyDescent="0.25">
      <c r="B8" s="223"/>
      <c r="H8" s="224"/>
      <c r="J8" s="81"/>
      <c r="K8" s="81"/>
      <c r="L8" s="81"/>
      <c r="M8" s="81"/>
      <c r="N8" s="81"/>
      <c r="O8" s="81"/>
      <c r="P8" s="81"/>
      <c r="Q8" s="81"/>
      <c r="R8" s="81"/>
      <c r="S8" s="81"/>
      <c r="T8" s="81"/>
      <c r="U8" s="81"/>
      <c r="V8" s="81"/>
      <c r="W8" s="81"/>
      <c r="X8" s="81"/>
      <c r="Y8" s="81"/>
      <c r="Z8" s="81"/>
      <c r="AA8" s="81"/>
      <c r="AB8" s="81"/>
      <c r="AC8" s="81"/>
      <c r="AD8" s="81"/>
    </row>
    <row r="9" spans="2:30" ht="20.25" customHeight="1" x14ac:dyDescent="0.25">
      <c r="B9" s="352" t="str" cm="1">
        <f t="array" ref="B9">IF('Summary Report'!D38="All Financial Year",CONCATENATE("Financial Year : ",LEFT('Data Input'!E10,4),"-",RIGHT('Data Input'!H10,2), " [Best Performing Year:",_xlfn._xlws.FILTER('Final Score &amp; Grade'!B25:B28,'Final Score &amp; Grade'!C25:C28='Final Score &amp; Grade'!C29),"]"),CONCATENATE("Financial Year : ",'Summary Report'!D38))</f>
        <v>Financial Year : 2024</v>
      </c>
      <c r="C9" s="353"/>
      <c r="D9" s="353"/>
      <c r="E9" s="353"/>
      <c r="F9" s="353"/>
      <c r="G9" s="353"/>
      <c r="H9" s="354"/>
      <c r="J9" s="81"/>
      <c r="K9" s="81"/>
      <c r="L9" s="81"/>
      <c r="M9" s="81"/>
      <c r="N9" s="81"/>
      <c r="O9" s="81"/>
      <c r="P9" s="81"/>
      <c r="Q9" s="81"/>
      <c r="R9" s="81"/>
      <c r="S9" s="81"/>
      <c r="T9" s="81"/>
      <c r="U9" s="81"/>
      <c r="V9" s="81"/>
      <c r="W9" s="81"/>
      <c r="X9" s="81"/>
      <c r="Y9" s="81"/>
      <c r="Z9" s="81"/>
      <c r="AA9" s="81"/>
      <c r="AB9" s="81"/>
      <c r="AC9" s="81"/>
      <c r="AD9" s="81"/>
    </row>
    <row r="10" spans="2:30" ht="10.5" customHeight="1" x14ac:dyDescent="0.25">
      <c r="B10" s="223"/>
      <c r="H10" s="224"/>
      <c r="J10" s="81"/>
      <c r="K10" s="81"/>
      <c r="L10" s="81"/>
      <c r="M10" s="81"/>
      <c r="N10" s="81"/>
      <c r="O10" s="81"/>
      <c r="P10" s="81"/>
      <c r="Q10" s="81"/>
      <c r="R10" s="81"/>
      <c r="S10" s="81"/>
      <c r="T10" s="81"/>
      <c r="U10" s="81"/>
      <c r="V10" s="81"/>
      <c r="W10" s="81"/>
      <c r="X10" s="81"/>
      <c r="Y10" s="81"/>
      <c r="Z10" s="81"/>
      <c r="AA10" s="81"/>
      <c r="AB10" s="81"/>
      <c r="AC10" s="81"/>
      <c r="AD10" s="81"/>
    </row>
    <row r="11" spans="2:30" s="24" customFormat="1" ht="24.75" customHeight="1" x14ac:dyDescent="0.3">
      <c r="B11" s="225"/>
      <c r="C11" s="218"/>
      <c r="D11" s="219" t="s">
        <v>177</v>
      </c>
      <c r="E11" s="350" t="s">
        <v>180</v>
      </c>
      <c r="F11" s="350"/>
      <c r="G11" s="350"/>
      <c r="H11" s="351"/>
      <c r="J11" s="71"/>
      <c r="K11" s="71"/>
      <c r="L11" s="71"/>
      <c r="M11" s="71"/>
      <c r="N11" s="71"/>
      <c r="O11" s="71"/>
      <c r="P11" s="71"/>
      <c r="Q11" s="71"/>
      <c r="R11" s="71"/>
      <c r="S11" s="71"/>
      <c r="T11" s="71"/>
      <c r="U11" s="71"/>
      <c r="V11" s="71"/>
      <c r="W11" s="71"/>
      <c r="X11" s="71"/>
      <c r="Y11" s="71"/>
      <c r="Z11" s="71"/>
      <c r="AA11" s="71"/>
      <c r="AB11" s="71"/>
      <c r="AC11" s="71"/>
      <c r="AD11" s="71"/>
    </row>
    <row r="12" spans="2:30" ht="21" customHeight="1" x14ac:dyDescent="0.25">
      <c r="B12" s="362" t="s">
        <v>178</v>
      </c>
      <c r="C12" s="363"/>
      <c r="D12" s="232">
        <v>100</v>
      </c>
      <c r="E12" s="364">
        <f>IFERROR(IF('Summary Report'!D38="All Financial Year",'Final Score &amp; Grade'!C29,VLOOKUP('Summary Report'!D38,'Final Score &amp; Grade'!B25:F28,2,0)),"-")</f>
        <v>60.15</v>
      </c>
      <c r="F12" s="364"/>
      <c r="G12" s="364"/>
      <c r="H12" s="365"/>
      <c r="J12" s="81"/>
      <c r="K12" s="81"/>
      <c r="L12" s="81"/>
      <c r="M12" s="81"/>
      <c r="N12" s="81"/>
      <c r="O12" s="81"/>
      <c r="P12" s="81"/>
      <c r="Q12" s="81"/>
      <c r="R12" s="81"/>
      <c r="S12" s="81"/>
      <c r="T12" s="81"/>
      <c r="U12" s="81"/>
      <c r="V12" s="81"/>
      <c r="W12" s="81"/>
      <c r="X12" s="81"/>
      <c r="Y12" s="81"/>
      <c r="Z12" s="81"/>
      <c r="AA12" s="81"/>
      <c r="AB12" s="81"/>
      <c r="AC12" s="81"/>
      <c r="AD12" s="81"/>
    </row>
    <row r="13" spans="2:30" ht="15.75" x14ac:dyDescent="0.25">
      <c r="B13" s="346" t="s">
        <v>0</v>
      </c>
      <c r="C13" s="347"/>
      <c r="D13" s="235">
        <v>100</v>
      </c>
      <c r="E13" s="348" cm="1">
        <f t="array" ref="E13">IFERROR(IF('Summary Report'!D38="All Financial Year",(VLOOKUP(_xlfn._xlws.FILTER('Final Score &amp; Grade'!B25:B28,'Final Score &amp; Grade'!C25:C28='Final Score &amp; Grade'!C29),'Final Score &amp; Grade'!B9:F12,2,0)),VLOOKUP('Summary Report'!D38,'Final Score &amp; Grade'!B9:F12,2,0)),"-")</f>
        <v>60</v>
      </c>
      <c r="F13" s="348"/>
      <c r="G13" s="348"/>
      <c r="H13" s="349"/>
      <c r="J13" s="81"/>
      <c r="K13" s="81"/>
      <c r="L13" s="81"/>
      <c r="M13" s="81"/>
      <c r="N13" s="81"/>
      <c r="O13" s="81"/>
      <c r="P13" s="81"/>
      <c r="Q13" s="81"/>
      <c r="R13" s="81"/>
      <c r="S13" s="81"/>
      <c r="T13" s="81"/>
      <c r="U13" s="81"/>
      <c r="V13" s="81"/>
      <c r="W13" s="81"/>
      <c r="X13" s="81"/>
      <c r="Y13" s="81"/>
      <c r="Z13" s="81"/>
      <c r="AA13" s="81"/>
      <c r="AB13" s="81"/>
      <c r="AC13" s="81"/>
      <c r="AD13" s="81"/>
    </row>
    <row r="14" spans="2:30" ht="15.75" x14ac:dyDescent="0.25">
      <c r="B14" s="346" t="s">
        <v>179</v>
      </c>
      <c r="C14" s="347"/>
      <c r="D14" s="235">
        <v>100</v>
      </c>
      <c r="E14" s="348" cm="1">
        <f t="array" ref="E14">IFERROR(IF('Summary Report'!D38="All Financial Year",(VLOOKUP(_xlfn._xlws.FILTER('Final Score &amp; Grade'!B25:B28,'Final Score &amp; Grade'!C25:C28='Final Score &amp; Grade'!C29),'Final Score &amp; Grade'!B17:F20,2,0)),VLOOKUP('Summary Report'!D38,'Final Score &amp; Grade'!B17:F20,2,0)),"-")</f>
        <v>60.5</v>
      </c>
      <c r="F14" s="348"/>
      <c r="G14" s="348"/>
      <c r="H14" s="349"/>
      <c r="J14" s="81"/>
      <c r="K14" s="81"/>
      <c r="L14" s="81"/>
      <c r="M14" s="81"/>
      <c r="N14" s="81"/>
      <c r="O14" s="81"/>
      <c r="P14" s="81"/>
      <c r="Q14" s="81"/>
      <c r="R14" s="81"/>
      <c r="S14" s="81"/>
      <c r="T14" s="81"/>
      <c r="U14" s="81"/>
      <c r="V14" s="81"/>
      <c r="W14" s="81"/>
      <c r="X14" s="81"/>
      <c r="Y14" s="81"/>
      <c r="Z14" s="81"/>
      <c r="AA14" s="81"/>
      <c r="AB14" s="81"/>
      <c r="AC14" s="81"/>
      <c r="AD14" s="81"/>
    </row>
    <row r="15" spans="2:30" ht="7.5" customHeight="1" x14ac:dyDescent="0.25">
      <c r="B15" s="223"/>
      <c r="H15" s="224"/>
      <c r="J15" s="81"/>
      <c r="K15" s="81"/>
      <c r="L15" s="81"/>
      <c r="M15" s="81"/>
      <c r="N15" s="81"/>
      <c r="O15" s="81"/>
      <c r="P15" s="81"/>
      <c r="Q15" s="81"/>
      <c r="R15" s="81"/>
      <c r="S15" s="81"/>
      <c r="T15" s="81"/>
      <c r="U15" s="81"/>
      <c r="V15" s="81"/>
      <c r="W15" s="81"/>
      <c r="X15" s="81"/>
      <c r="Y15" s="81"/>
      <c r="Z15" s="81"/>
      <c r="AA15" s="81"/>
      <c r="AB15" s="81"/>
      <c r="AC15" s="81"/>
      <c r="AD15" s="81"/>
    </row>
    <row r="16" spans="2:30" ht="4.5" hidden="1" customHeight="1" x14ac:dyDescent="0.25">
      <c r="B16" s="223"/>
      <c r="D16" s="220"/>
      <c r="E16" s="355"/>
      <c r="F16" s="355"/>
      <c r="G16" s="355"/>
      <c r="H16" s="356"/>
      <c r="J16" s="81"/>
      <c r="K16" s="81"/>
      <c r="L16" s="81"/>
      <c r="M16" s="81"/>
      <c r="N16" s="81"/>
      <c r="O16" s="81"/>
      <c r="P16" s="81"/>
      <c r="Q16" s="81"/>
      <c r="R16" s="81"/>
      <c r="S16" s="81"/>
      <c r="T16" s="81"/>
      <c r="U16" s="81"/>
      <c r="V16" s="81"/>
      <c r="W16" s="81"/>
      <c r="X16" s="81"/>
      <c r="Y16" s="81"/>
      <c r="Z16" s="81"/>
      <c r="AA16" s="81"/>
      <c r="AB16" s="81"/>
      <c r="AC16" s="81"/>
      <c r="AD16" s="81"/>
    </row>
    <row r="17" spans="2:30" ht="33" customHeight="1" x14ac:dyDescent="0.25">
      <c r="B17" s="357" t="s">
        <v>227</v>
      </c>
      <c r="C17" s="358"/>
      <c r="D17" s="34" t="str">
        <f>IFERROR(IF('Summary Report'!D38="All Financial Year",'Final Score &amp; Grade'!E29,VLOOKUP('Summary Report'!D38,'Final Score &amp; Grade'!B25:F28,4,0)),"-")</f>
        <v>PAS A</v>
      </c>
      <c r="E17" s="333" t="str">
        <f>IFERROR(IF('Summary Report'!D38="All Financial Year",'Final Score &amp; Grade'!F29,VLOOKUP('Summary Report'!D38,'Final Score &amp; Grade'!B25:F28,5,0)),"-")</f>
        <v>Adequate level of creditworthiness</v>
      </c>
      <c r="F17" s="333"/>
      <c r="G17" s="333"/>
      <c r="H17" s="359"/>
      <c r="J17" s="81"/>
      <c r="K17" s="81"/>
      <c r="L17" s="81"/>
      <c r="M17" s="81"/>
      <c r="N17" s="81"/>
      <c r="O17" s="81"/>
      <c r="P17" s="81"/>
      <c r="Q17" s="81"/>
      <c r="R17" s="81"/>
      <c r="S17" s="81"/>
      <c r="T17" s="81"/>
      <c r="U17" s="81"/>
      <c r="V17" s="81"/>
      <c r="W17" s="81"/>
      <c r="X17" s="81"/>
      <c r="Y17" s="81"/>
      <c r="Z17" s="81"/>
      <c r="AA17" s="81"/>
      <c r="AB17" s="81"/>
      <c r="AC17" s="81"/>
      <c r="AD17" s="81"/>
    </row>
    <row r="18" spans="2:30" ht="7.5" customHeight="1" x14ac:dyDescent="0.25">
      <c r="B18" s="223"/>
      <c r="H18" s="224"/>
      <c r="J18" s="81"/>
      <c r="K18" s="81"/>
      <c r="L18" s="81"/>
      <c r="M18" s="81"/>
      <c r="N18" s="81"/>
      <c r="O18" s="81"/>
      <c r="P18" s="81"/>
      <c r="Q18" s="81"/>
      <c r="R18" s="81"/>
      <c r="S18" s="81"/>
      <c r="T18" s="81"/>
      <c r="U18" s="81"/>
      <c r="V18" s="81"/>
      <c r="W18" s="81"/>
      <c r="X18" s="81"/>
      <c r="Y18" s="81"/>
      <c r="Z18" s="81"/>
      <c r="AA18" s="81"/>
      <c r="AB18" s="81"/>
      <c r="AC18" s="81"/>
      <c r="AD18" s="81"/>
    </row>
    <row r="19" spans="2:30" ht="4.5" customHeight="1" x14ac:dyDescent="0.25">
      <c r="B19" s="226"/>
      <c r="C19" s="35"/>
      <c r="D19" s="35"/>
      <c r="E19" s="35"/>
      <c r="F19" s="35"/>
      <c r="G19" s="35"/>
      <c r="H19" s="227"/>
      <c r="J19" s="81"/>
      <c r="K19" s="81"/>
      <c r="L19" s="81"/>
      <c r="M19" s="81"/>
      <c r="N19" s="81"/>
      <c r="O19" s="81"/>
      <c r="P19" s="81"/>
      <c r="Q19" s="81"/>
      <c r="R19" s="81"/>
      <c r="S19" s="81"/>
      <c r="T19" s="81"/>
      <c r="U19" s="81"/>
      <c r="V19" s="81"/>
      <c r="W19" s="81"/>
      <c r="X19" s="81"/>
      <c r="Y19" s="81"/>
      <c r="Z19" s="81"/>
      <c r="AA19" s="81"/>
      <c r="AB19" s="81"/>
      <c r="AC19" s="81"/>
      <c r="AD19" s="81"/>
    </row>
    <row r="20" spans="2:30" ht="17.25" customHeight="1" x14ac:dyDescent="0.3">
      <c r="B20" s="360" t="s">
        <v>359</v>
      </c>
      <c r="C20" s="361"/>
      <c r="D20" s="221">
        <f>(IF('Summary Report'!D38="All Financial Year",MAX('Financial Ratios'!D33:G33),HLOOKUP('Summary Report'!D38,'Financial Ratios'!D10:G33,24,FALSE)))/100</f>
        <v>231.68750000000037</v>
      </c>
      <c r="E20" s="222" t="s">
        <v>189</v>
      </c>
      <c r="F20" s="222"/>
      <c r="G20" s="222"/>
      <c r="H20" s="228"/>
      <c r="J20" s="81"/>
      <c r="K20" s="81"/>
      <c r="L20" s="81"/>
      <c r="M20" s="81"/>
      <c r="N20" s="81"/>
      <c r="O20" s="81"/>
      <c r="P20" s="81"/>
      <c r="Q20" s="81"/>
      <c r="R20" s="81"/>
      <c r="S20" s="81"/>
      <c r="T20" s="81"/>
      <c r="U20" s="81"/>
      <c r="V20" s="81"/>
      <c r="W20" s="81"/>
      <c r="X20" s="81"/>
      <c r="Y20" s="81"/>
      <c r="Z20" s="81"/>
      <c r="AA20" s="81"/>
      <c r="AB20" s="81"/>
      <c r="AC20" s="81"/>
      <c r="AD20" s="81"/>
    </row>
    <row r="21" spans="2:30" ht="12.75" customHeight="1" thickBot="1" x14ac:dyDescent="0.3">
      <c r="B21" s="229"/>
      <c r="C21" s="230"/>
      <c r="D21" s="230"/>
      <c r="E21" s="230"/>
      <c r="F21" s="230"/>
      <c r="G21" s="230"/>
      <c r="H21" s="231"/>
      <c r="J21" s="81"/>
      <c r="K21" s="81"/>
      <c r="L21" s="81"/>
      <c r="M21" s="81"/>
      <c r="N21" s="81"/>
      <c r="O21" s="81"/>
      <c r="P21" s="81"/>
      <c r="Q21" s="81"/>
      <c r="R21" s="81"/>
      <c r="S21" s="81"/>
      <c r="T21" s="81"/>
      <c r="U21" s="81"/>
      <c r="V21" s="81"/>
      <c r="W21" s="81"/>
      <c r="X21" s="81"/>
      <c r="Y21" s="81"/>
      <c r="Z21" s="81"/>
      <c r="AA21" s="81"/>
      <c r="AB21" s="81"/>
      <c r="AC21" s="81"/>
      <c r="AD21" s="81"/>
    </row>
    <row r="22" spans="2:30" ht="30" hidden="1" customHeight="1" x14ac:dyDescent="0.25">
      <c r="J22" s="81"/>
      <c r="K22" s="81"/>
      <c r="L22" s="81"/>
      <c r="M22" s="81"/>
      <c r="N22" s="81"/>
      <c r="O22" s="81"/>
      <c r="P22" s="81"/>
      <c r="Q22" s="81"/>
      <c r="R22" s="81"/>
      <c r="S22" s="81"/>
      <c r="T22" s="81"/>
      <c r="U22" s="81"/>
      <c r="V22" s="81"/>
      <c r="W22" s="81"/>
      <c r="X22" s="81"/>
      <c r="Y22" s="81"/>
      <c r="Z22" s="81"/>
      <c r="AA22" s="81"/>
      <c r="AB22" s="81"/>
      <c r="AC22" s="81"/>
      <c r="AD22" s="81"/>
    </row>
    <row r="23" spans="2:30" ht="18.75" hidden="1" customHeight="1" x14ac:dyDescent="0.3">
      <c r="B23" s="4" t="s">
        <v>209</v>
      </c>
      <c r="C23" s="5"/>
      <c r="D23" s="5"/>
      <c r="E23" s="5"/>
      <c r="F23" s="5"/>
      <c r="G23" s="5"/>
      <c r="H23" s="5"/>
      <c r="J23" s="81"/>
      <c r="K23" s="81"/>
      <c r="L23" s="81"/>
      <c r="M23" s="81"/>
      <c r="N23" s="81"/>
      <c r="O23" s="81"/>
      <c r="P23" s="81"/>
      <c r="Q23" s="81"/>
      <c r="R23" s="81"/>
      <c r="S23" s="81"/>
      <c r="T23" s="81"/>
      <c r="U23" s="81"/>
      <c r="V23" s="81"/>
      <c r="W23" s="81"/>
      <c r="X23" s="81"/>
      <c r="Y23" s="81"/>
      <c r="Z23" s="81"/>
      <c r="AA23" s="81"/>
      <c r="AB23" s="81"/>
      <c r="AC23" s="81"/>
      <c r="AD23" s="81"/>
    </row>
    <row r="24" spans="2:30" ht="8.25" hidden="1" customHeight="1" x14ac:dyDescent="0.25">
      <c r="J24" s="81"/>
      <c r="K24" s="81"/>
      <c r="L24" s="81"/>
      <c r="M24" s="81"/>
      <c r="N24" s="81"/>
      <c r="O24" s="81"/>
      <c r="P24" s="81"/>
      <c r="Q24" s="81"/>
      <c r="R24" s="81"/>
      <c r="S24" s="81"/>
      <c r="T24" s="81"/>
      <c r="U24" s="81"/>
      <c r="V24" s="81"/>
      <c r="W24" s="81"/>
      <c r="X24" s="81"/>
      <c r="Y24" s="81"/>
      <c r="Z24" s="81"/>
      <c r="AA24" s="81"/>
      <c r="AB24" s="81"/>
      <c r="AC24" s="81"/>
      <c r="AD24" s="81"/>
    </row>
    <row r="25" spans="2:30" ht="5.25" hidden="1" customHeight="1" x14ac:dyDescent="0.25">
      <c r="B25" s="295" t="s">
        <v>192</v>
      </c>
      <c r="C25" s="295"/>
      <c r="D25" s="295"/>
      <c r="E25" s="295"/>
      <c r="F25" s="295"/>
      <c r="G25" s="295"/>
      <c r="H25" s="295"/>
      <c r="J25" s="81"/>
      <c r="K25" s="81"/>
      <c r="L25" s="81"/>
      <c r="M25" s="81"/>
      <c r="N25" s="81"/>
      <c r="O25" s="81"/>
      <c r="P25" s="81"/>
      <c r="Q25" s="81"/>
      <c r="R25" s="81"/>
      <c r="S25" s="81"/>
      <c r="T25" s="81"/>
      <c r="U25" s="81"/>
      <c r="V25" s="81"/>
      <c r="W25" s="81"/>
      <c r="X25" s="81"/>
      <c r="Y25" s="81"/>
      <c r="Z25" s="81"/>
      <c r="AA25" s="81"/>
      <c r="AB25" s="81"/>
      <c r="AC25" s="81"/>
      <c r="AD25" s="81"/>
    </row>
    <row r="26" spans="2:30" ht="3" hidden="1" customHeight="1" x14ac:dyDescent="0.25">
      <c r="B26" s="295"/>
      <c r="C26" s="295"/>
      <c r="D26" s="295"/>
      <c r="E26" s="295"/>
      <c r="F26" s="295"/>
      <c r="G26" s="295"/>
      <c r="H26" s="295"/>
      <c r="J26" s="81"/>
      <c r="K26" s="81"/>
      <c r="L26" s="81"/>
      <c r="M26" s="81"/>
      <c r="N26" s="81"/>
      <c r="O26" s="81"/>
      <c r="P26" s="81"/>
      <c r="Q26" s="81"/>
      <c r="R26" s="81"/>
      <c r="S26" s="81"/>
      <c r="T26" s="81"/>
      <c r="U26" s="81"/>
      <c r="V26" s="81"/>
      <c r="W26" s="81"/>
      <c r="X26" s="81"/>
      <c r="Y26" s="81"/>
      <c r="Z26" s="81"/>
      <c r="AA26" s="81"/>
      <c r="AB26" s="81"/>
      <c r="AC26" s="81"/>
      <c r="AD26" s="81"/>
    </row>
    <row r="27" spans="2:30" ht="15" hidden="1" customHeight="1" x14ac:dyDescent="0.25">
      <c r="B27" s="295"/>
      <c r="C27" s="295"/>
      <c r="D27" s="295"/>
      <c r="E27" s="295"/>
      <c r="F27" s="295"/>
      <c r="G27" s="295"/>
      <c r="H27" s="295"/>
      <c r="J27" s="81"/>
      <c r="K27" s="81"/>
      <c r="L27" s="81"/>
      <c r="M27" s="81"/>
      <c r="N27" s="81"/>
      <c r="O27" s="81"/>
      <c r="P27" s="81"/>
      <c r="Q27" s="81"/>
      <c r="R27" s="81"/>
      <c r="S27" s="81"/>
      <c r="T27" s="81"/>
      <c r="U27" s="81"/>
      <c r="V27" s="81"/>
      <c r="W27" s="81"/>
      <c r="X27" s="81"/>
      <c r="Y27" s="81"/>
      <c r="Z27" s="81"/>
      <c r="AA27" s="81"/>
      <c r="AB27" s="81"/>
      <c r="AC27" s="81"/>
      <c r="AD27" s="81"/>
    </row>
    <row r="28" spans="2:30" ht="15" hidden="1" customHeight="1" x14ac:dyDescent="0.25">
      <c r="B28" s="295"/>
      <c r="C28" s="295"/>
      <c r="D28" s="295"/>
      <c r="E28" s="295"/>
      <c r="F28" s="295"/>
      <c r="G28" s="295"/>
      <c r="H28" s="295"/>
      <c r="J28" s="81"/>
      <c r="K28" s="81"/>
      <c r="L28" s="81"/>
      <c r="M28" s="81"/>
      <c r="N28" s="81"/>
      <c r="O28" s="81"/>
      <c r="P28" s="81"/>
      <c r="Q28" s="81"/>
      <c r="R28" s="81"/>
      <c r="S28" s="81"/>
      <c r="T28" s="81"/>
      <c r="U28" s="81"/>
      <c r="V28" s="81"/>
      <c r="W28" s="81"/>
      <c r="X28" s="81"/>
      <c r="Y28" s="81"/>
      <c r="Z28" s="81"/>
      <c r="AA28" s="81"/>
      <c r="AB28" s="81"/>
      <c r="AC28" s="81"/>
      <c r="AD28" s="81"/>
    </row>
    <row r="29" spans="2:30" ht="15" hidden="1" customHeight="1" x14ac:dyDescent="0.25">
      <c r="B29" s="295"/>
      <c r="C29" s="295"/>
      <c r="D29" s="295"/>
      <c r="E29" s="295"/>
      <c r="F29" s="295"/>
      <c r="G29" s="295"/>
      <c r="H29" s="295"/>
      <c r="J29" s="81"/>
      <c r="K29" s="81"/>
      <c r="L29" s="81"/>
      <c r="M29" s="81"/>
      <c r="N29" s="81"/>
      <c r="O29" s="81"/>
      <c r="P29" s="81"/>
      <c r="Q29" s="81"/>
      <c r="R29" s="81"/>
      <c r="S29" s="81"/>
      <c r="T29" s="81"/>
      <c r="U29" s="81"/>
      <c r="V29" s="81"/>
      <c r="W29" s="81"/>
      <c r="X29" s="81"/>
      <c r="Y29" s="81"/>
      <c r="Z29" s="81"/>
      <c r="AA29" s="81"/>
      <c r="AB29" s="81"/>
      <c r="AC29" s="81"/>
      <c r="AD29" s="81"/>
    </row>
    <row r="30" spans="2:30" ht="15" hidden="1" customHeight="1" x14ac:dyDescent="0.25">
      <c r="B30" s="295"/>
      <c r="C30" s="295"/>
      <c r="D30" s="295"/>
      <c r="E30" s="295"/>
      <c r="F30" s="295"/>
      <c r="G30" s="295"/>
      <c r="H30" s="295"/>
      <c r="J30" s="81"/>
      <c r="K30" s="81"/>
      <c r="L30" s="81"/>
      <c r="M30" s="81"/>
      <c r="N30" s="81"/>
      <c r="O30" s="81"/>
      <c r="P30" s="81"/>
      <c r="Q30" s="81"/>
      <c r="R30" s="81"/>
      <c r="S30" s="81"/>
      <c r="T30" s="81"/>
      <c r="U30" s="81"/>
      <c r="V30" s="81"/>
      <c r="W30" s="81"/>
      <c r="X30" s="81"/>
      <c r="Y30" s="81"/>
      <c r="Z30" s="81"/>
      <c r="AA30" s="81"/>
      <c r="AB30" s="81"/>
      <c r="AC30" s="81"/>
      <c r="AD30" s="81"/>
    </row>
    <row r="31" spans="2:30" ht="35.25" hidden="1" customHeight="1" x14ac:dyDescent="0.25">
      <c r="B31" s="295"/>
      <c r="C31" s="295"/>
      <c r="D31" s="295"/>
      <c r="E31" s="295"/>
      <c r="F31" s="295"/>
      <c r="G31" s="295"/>
      <c r="H31" s="295"/>
      <c r="J31" s="81"/>
      <c r="K31" s="81"/>
      <c r="L31" s="81"/>
      <c r="M31" s="81"/>
      <c r="N31" s="81"/>
      <c r="O31" s="81"/>
      <c r="P31" s="81"/>
      <c r="Q31" s="81"/>
      <c r="R31" s="81"/>
      <c r="S31" s="81"/>
      <c r="T31" s="81"/>
      <c r="U31" s="81"/>
      <c r="V31" s="81"/>
      <c r="W31" s="81"/>
      <c r="X31" s="81"/>
      <c r="Y31" s="81"/>
      <c r="Z31" s="81"/>
      <c r="AA31" s="81"/>
      <c r="AB31" s="81"/>
      <c r="AC31" s="81"/>
      <c r="AD31" s="81"/>
    </row>
    <row r="32" spans="2:30" ht="86.25" hidden="1" customHeight="1" x14ac:dyDescent="0.25">
      <c r="B32" s="295"/>
      <c r="C32" s="295"/>
      <c r="D32" s="295"/>
      <c r="E32" s="295"/>
      <c r="F32" s="295"/>
      <c r="G32" s="295"/>
      <c r="H32" s="295"/>
      <c r="J32" s="81"/>
      <c r="K32" s="81"/>
      <c r="L32" s="81"/>
      <c r="M32" s="81"/>
      <c r="N32" s="81"/>
      <c r="O32" s="81"/>
      <c r="P32" s="81"/>
      <c r="Q32" s="81"/>
      <c r="R32" s="81"/>
      <c r="S32" s="81"/>
      <c r="T32" s="81"/>
      <c r="U32" s="81"/>
      <c r="V32" s="81"/>
      <c r="W32" s="81"/>
      <c r="X32" s="81"/>
      <c r="Y32" s="81"/>
      <c r="Z32" s="81"/>
      <c r="AA32" s="81"/>
      <c r="AB32" s="81"/>
      <c r="AC32" s="81"/>
      <c r="AD32" s="81"/>
    </row>
    <row r="33" spans="2:30" ht="150" customHeight="1" x14ac:dyDescent="0.25">
      <c r="B33" s="233"/>
      <c r="C33" s="233"/>
      <c r="D33" s="233"/>
      <c r="E33" s="233"/>
      <c r="F33" s="233"/>
      <c r="G33" s="233"/>
      <c r="H33" s="233"/>
      <c r="J33" s="81"/>
      <c r="K33" s="81"/>
      <c r="L33" s="81"/>
      <c r="M33" s="81"/>
      <c r="N33" s="81"/>
      <c r="O33" s="81"/>
      <c r="P33" s="81"/>
      <c r="Q33" s="81"/>
      <c r="R33" s="81"/>
      <c r="S33" s="81"/>
      <c r="T33" s="81"/>
      <c r="U33" s="81"/>
      <c r="V33" s="81"/>
      <c r="W33" s="81"/>
      <c r="X33" s="81"/>
      <c r="Y33" s="81"/>
      <c r="Z33" s="81"/>
      <c r="AA33" s="81"/>
      <c r="AB33" s="81"/>
      <c r="AC33" s="81"/>
      <c r="AD33" s="81"/>
    </row>
    <row r="34" spans="2:30" ht="20.25" customHeight="1" x14ac:dyDescent="0.25">
      <c r="J34" s="81"/>
      <c r="K34" s="81"/>
      <c r="L34" s="81"/>
      <c r="M34" s="81"/>
      <c r="N34" s="81"/>
      <c r="O34" s="81"/>
      <c r="P34" s="81"/>
      <c r="Q34" s="81"/>
      <c r="R34" s="81"/>
      <c r="S34" s="81"/>
      <c r="T34" s="81"/>
      <c r="U34" s="81"/>
      <c r="V34" s="81"/>
      <c r="W34" s="81"/>
      <c r="X34" s="81"/>
      <c r="Y34" s="81"/>
      <c r="Z34" s="81"/>
      <c r="AA34" s="81"/>
      <c r="AB34" s="81"/>
      <c r="AC34" s="81"/>
      <c r="AD34" s="81"/>
    </row>
    <row r="35" spans="2:30" x14ac:dyDescent="0.25">
      <c r="J35" s="81"/>
      <c r="K35" s="81"/>
      <c r="L35" s="81"/>
      <c r="M35" s="81"/>
      <c r="N35" s="81"/>
      <c r="O35" s="81"/>
      <c r="P35" s="81"/>
      <c r="Q35" s="81"/>
      <c r="R35" s="81"/>
      <c r="S35" s="81"/>
      <c r="T35" s="81"/>
      <c r="U35" s="81"/>
      <c r="V35" s="81"/>
      <c r="W35" s="81"/>
      <c r="X35" s="81"/>
      <c r="Y35" s="81"/>
      <c r="Z35" s="81"/>
      <c r="AA35" s="81"/>
      <c r="AB35" s="81"/>
      <c r="AC35" s="81"/>
      <c r="AD35" s="81"/>
    </row>
    <row r="36" spans="2:30" ht="19.5" thickBot="1" x14ac:dyDescent="0.35">
      <c r="C36" s="63"/>
      <c r="E36" s="80" t="s">
        <v>181</v>
      </c>
      <c r="F36" s="80">
        <f>'Data Input'!E10</f>
        <v>2022</v>
      </c>
      <c r="G36" s="80">
        <f>'Data Input'!F10</f>
        <v>2023</v>
      </c>
      <c r="H36" s="80">
        <f>'Data Input'!G10</f>
        <v>2024</v>
      </c>
      <c r="I36" s="80">
        <f>'Data Input'!H10</f>
        <v>2025</v>
      </c>
      <c r="J36" s="81"/>
      <c r="K36" s="81"/>
      <c r="L36" s="81"/>
      <c r="M36" s="81"/>
      <c r="N36" s="81"/>
      <c r="O36" s="81"/>
      <c r="P36" s="81"/>
      <c r="Q36" s="81"/>
      <c r="R36" s="81"/>
      <c r="S36" s="81"/>
      <c r="T36" s="81"/>
      <c r="U36" s="81"/>
      <c r="V36" s="81"/>
      <c r="W36" s="81"/>
      <c r="X36" s="81"/>
      <c r="Y36" s="81"/>
      <c r="Z36" s="81"/>
      <c r="AA36" s="81"/>
      <c r="AB36" s="81"/>
      <c r="AC36" s="81"/>
      <c r="AD36" s="81"/>
    </row>
    <row r="37" spans="2:30" ht="15.75" thickBot="1" x14ac:dyDescent="0.3">
      <c r="B37" s="207"/>
      <c r="C37" s="208"/>
      <c r="D37" s="209" t="s">
        <v>198</v>
      </c>
      <c r="E37" s="208"/>
      <c r="F37" s="208"/>
      <c r="G37" s="208"/>
      <c r="H37" s="210"/>
      <c r="I37" s="24"/>
      <c r="J37" s="81"/>
      <c r="K37" s="81"/>
      <c r="L37" s="81"/>
      <c r="M37" s="81"/>
      <c r="N37" s="81"/>
      <c r="O37" s="81"/>
      <c r="P37" s="81"/>
      <c r="Q37" s="81"/>
      <c r="R37" s="81"/>
      <c r="S37" s="81"/>
      <c r="T37" s="81"/>
      <c r="U37" s="81"/>
      <c r="V37" s="81"/>
      <c r="W37" s="81"/>
      <c r="X37" s="81"/>
      <c r="Y37" s="81"/>
      <c r="Z37" s="81"/>
      <c r="AA37" s="81"/>
      <c r="AB37" s="81"/>
      <c r="AC37" s="81"/>
      <c r="AD37" s="81"/>
    </row>
    <row r="38" spans="2:30" ht="75.75" thickBot="1" x14ac:dyDescent="0.3">
      <c r="B38" s="211"/>
      <c r="C38" s="37" t="s">
        <v>355</v>
      </c>
      <c r="D38" s="269">
        <v>2024</v>
      </c>
      <c r="E38" s="36"/>
      <c r="F38" s="36"/>
      <c r="G38" s="36"/>
      <c r="H38" s="212"/>
      <c r="I38" s="36"/>
      <c r="J38" s="81"/>
      <c r="K38" s="81"/>
      <c r="L38" s="81"/>
      <c r="M38" s="81"/>
      <c r="N38" s="81"/>
      <c r="O38" s="81"/>
      <c r="P38" s="81"/>
      <c r="Q38" s="81"/>
      <c r="R38" s="81"/>
      <c r="S38" s="81"/>
      <c r="T38" s="81"/>
      <c r="U38" s="81"/>
      <c r="V38" s="81"/>
      <c r="W38" s="81"/>
      <c r="X38" s="81"/>
      <c r="Y38" s="81"/>
      <c r="Z38" s="81"/>
      <c r="AA38" s="81"/>
      <c r="AB38" s="81"/>
      <c r="AC38" s="81"/>
      <c r="AD38" s="81"/>
    </row>
    <row r="39" spans="2:30" x14ac:dyDescent="0.25">
      <c r="B39" s="211"/>
      <c r="C39" s="24"/>
      <c r="D39" s="24"/>
      <c r="E39" s="24"/>
      <c r="F39" s="24"/>
      <c r="G39" s="24"/>
      <c r="H39" s="213"/>
      <c r="I39" s="24"/>
      <c r="J39" s="81"/>
      <c r="K39" s="81"/>
      <c r="L39" s="81"/>
      <c r="M39" s="81"/>
      <c r="N39" s="81"/>
      <c r="O39" s="81"/>
      <c r="P39" s="81"/>
      <c r="Q39" s="81"/>
      <c r="R39" s="81"/>
      <c r="S39" s="81"/>
      <c r="T39" s="81"/>
      <c r="U39" s="81"/>
      <c r="V39" s="81"/>
      <c r="W39" s="81"/>
      <c r="X39" s="81"/>
      <c r="Y39" s="81"/>
      <c r="Z39" s="81"/>
      <c r="AA39" s="81"/>
      <c r="AB39" s="81"/>
      <c r="AC39" s="81"/>
      <c r="AD39" s="81"/>
    </row>
    <row r="40" spans="2:30" x14ac:dyDescent="0.25">
      <c r="B40" s="211"/>
      <c r="C40" s="24"/>
      <c r="D40" s="24"/>
      <c r="E40" s="24"/>
      <c r="F40" s="24"/>
      <c r="G40" s="24"/>
      <c r="H40" s="213"/>
      <c r="I40" s="24"/>
      <c r="J40" s="81"/>
      <c r="K40" s="81"/>
      <c r="L40" s="81"/>
      <c r="M40" s="81"/>
      <c r="N40" s="81"/>
      <c r="O40" s="81"/>
      <c r="P40" s="81"/>
      <c r="Q40" s="81"/>
      <c r="R40" s="81"/>
      <c r="S40" s="81"/>
      <c r="T40" s="81"/>
      <c r="U40" s="81"/>
      <c r="V40" s="81"/>
      <c r="W40" s="81"/>
      <c r="X40" s="81"/>
      <c r="Y40" s="81"/>
      <c r="Z40" s="81"/>
      <c r="AA40" s="81"/>
      <c r="AB40" s="81"/>
      <c r="AC40" s="81"/>
      <c r="AD40" s="81"/>
    </row>
    <row r="41" spans="2:30" x14ac:dyDescent="0.25">
      <c r="B41" s="211"/>
      <c r="C41" s="24" t="s">
        <v>354</v>
      </c>
      <c r="D41" s="24"/>
      <c r="E41" s="24"/>
      <c r="F41" s="24"/>
      <c r="G41" s="24"/>
      <c r="H41" s="213"/>
      <c r="I41" s="24"/>
      <c r="J41" s="81"/>
      <c r="K41" s="81"/>
      <c r="L41" s="81"/>
      <c r="M41" s="81"/>
      <c r="N41" s="81"/>
      <c r="O41" s="81"/>
      <c r="P41" s="81"/>
      <c r="Q41" s="81"/>
      <c r="R41" s="81"/>
      <c r="S41" s="81"/>
      <c r="T41" s="81"/>
      <c r="U41" s="81"/>
      <c r="V41" s="81"/>
      <c r="W41" s="81"/>
      <c r="X41" s="81"/>
      <c r="Y41" s="81"/>
      <c r="Z41" s="81"/>
      <c r="AA41" s="81"/>
      <c r="AB41" s="81"/>
      <c r="AC41" s="81"/>
      <c r="AD41" s="81"/>
    </row>
    <row r="42" spans="2:30" x14ac:dyDescent="0.25">
      <c r="B42" s="211"/>
      <c r="H42" s="214"/>
      <c r="J42" s="81"/>
      <c r="K42" s="81"/>
      <c r="L42" s="81"/>
      <c r="M42" s="81"/>
      <c r="N42" s="81"/>
      <c r="O42" s="81"/>
      <c r="P42" s="81"/>
      <c r="Q42" s="81"/>
      <c r="R42" s="81"/>
      <c r="S42" s="81"/>
      <c r="T42" s="81"/>
      <c r="U42" s="81"/>
      <c r="V42" s="81"/>
      <c r="W42" s="81"/>
      <c r="X42" s="81"/>
      <c r="Y42" s="81"/>
      <c r="Z42" s="81"/>
      <c r="AA42" s="81"/>
      <c r="AB42" s="81"/>
      <c r="AC42" s="81"/>
      <c r="AD42" s="81"/>
    </row>
    <row r="43" spans="2:30" x14ac:dyDescent="0.25">
      <c r="B43" s="211"/>
      <c r="H43" s="214"/>
      <c r="J43" s="81"/>
      <c r="K43" s="81"/>
      <c r="L43" s="81"/>
      <c r="M43" s="81"/>
      <c r="N43" s="81"/>
      <c r="O43" s="81"/>
      <c r="P43" s="81"/>
      <c r="Q43" s="81"/>
      <c r="R43" s="81"/>
      <c r="S43" s="81"/>
      <c r="T43" s="81"/>
      <c r="U43" s="81"/>
      <c r="V43" s="81"/>
      <c r="W43" s="81"/>
      <c r="X43" s="81"/>
      <c r="Y43" s="81"/>
      <c r="Z43" s="81"/>
      <c r="AA43" s="81"/>
      <c r="AB43" s="81"/>
      <c r="AC43" s="81"/>
      <c r="AD43" s="81"/>
    </row>
    <row r="44" spans="2:30" ht="15.75" thickBot="1" x14ac:dyDescent="0.3">
      <c r="B44" s="215"/>
      <c r="C44" s="216"/>
      <c r="D44" s="216"/>
      <c r="E44" s="216"/>
      <c r="F44" s="216"/>
      <c r="G44" s="216"/>
      <c r="H44" s="217"/>
      <c r="J44" s="81"/>
      <c r="K44" s="81"/>
      <c r="L44" s="81"/>
      <c r="M44" s="81"/>
      <c r="N44" s="81"/>
      <c r="O44" s="81"/>
      <c r="P44" s="81"/>
      <c r="Q44" s="81"/>
      <c r="R44" s="81"/>
      <c r="S44" s="81"/>
      <c r="T44" s="81"/>
      <c r="U44" s="81"/>
      <c r="V44" s="81"/>
      <c r="W44" s="81"/>
      <c r="X44" s="81"/>
      <c r="Y44" s="81"/>
      <c r="Z44" s="81"/>
      <c r="AA44" s="81"/>
      <c r="AB44" s="81"/>
      <c r="AC44" s="81"/>
      <c r="AD44" s="81"/>
    </row>
  </sheetData>
  <sheetProtection algorithmName="SHA-512" hashValue="YD33GsurdCGQ7viDJUNqb3GiFQU3smjBwsk3Uj/efoGpyuXVdoDBePjDnbvaCX2P2Zqmhk7VFqyhEjlOq4mQpQ==" saltValue="Yyb/Qo+XqRLqkFO3xpJOlA==" spinCount="100000" sheet="1" formatCells="0" formatColumns="0" formatRows="0" insertColumns="0" insertRows="0" insertHyperlinks="0" deleteColumns="0" deleteRows="0" sort="0" autoFilter="0" pivotTables="0"/>
  <mergeCells count="15">
    <mergeCell ref="B6:H6"/>
    <mergeCell ref="B7:H7"/>
    <mergeCell ref="B25:H32"/>
    <mergeCell ref="B14:C14"/>
    <mergeCell ref="E14:H14"/>
    <mergeCell ref="E11:H11"/>
    <mergeCell ref="B9:H9"/>
    <mergeCell ref="E16:H16"/>
    <mergeCell ref="B17:C17"/>
    <mergeCell ref="E17:H17"/>
    <mergeCell ref="B20:C20"/>
    <mergeCell ref="B12:C12"/>
    <mergeCell ref="B13:C13"/>
    <mergeCell ref="E12:H12"/>
    <mergeCell ref="E13:H13"/>
  </mergeCells>
  <conditionalFormatting sqref="E12:H12">
    <cfRule type="expression" dxfId="23" priority="25">
      <formula>$E$12&gt;=90</formula>
    </cfRule>
    <cfRule type="expression" dxfId="22" priority="26">
      <formula>AND($E$12&lt;90,$E$12&gt;=70)</formula>
    </cfRule>
    <cfRule type="expression" dxfId="21" priority="27">
      <formula>AND($E$12&lt;70,$E$12&gt;=60)</formula>
    </cfRule>
    <cfRule type="expression" dxfId="20" priority="28">
      <formula>AND($E$12&lt;60,$E$12&gt;=50)</formula>
    </cfRule>
    <cfRule type="expression" dxfId="19" priority="29">
      <formula>AND($E$12&lt;50,$E$12&gt;=40)</formula>
    </cfRule>
    <cfRule type="expression" dxfId="18" priority="30">
      <formula>AND($E$12&lt;40,$E$12&gt;=30)</formula>
    </cfRule>
    <cfRule type="expression" dxfId="17" priority="31">
      <formula>AND($E$12&lt;30,$E$12&gt;=20)</formula>
    </cfRule>
    <cfRule type="expression" dxfId="16" priority="32">
      <formula>$E$12&lt;20</formula>
    </cfRule>
  </conditionalFormatting>
  <conditionalFormatting sqref="D17">
    <cfRule type="expression" dxfId="15" priority="9">
      <formula>$E$12&gt;=90</formula>
    </cfRule>
    <cfRule type="expression" dxfId="14" priority="10">
      <formula>AND($E$12&lt;90,$E$12&gt;=70)</formula>
    </cfRule>
    <cfRule type="expression" dxfId="13" priority="11">
      <formula>AND($E$12&lt;70,$E$12&gt;=60)</formula>
    </cfRule>
    <cfRule type="expression" dxfId="12" priority="12">
      <formula>AND($E$12&lt;60,$E$12&gt;=50)</formula>
    </cfRule>
    <cfRule type="expression" dxfId="11" priority="13">
      <formula>AND($E$12&lt;50,$E$12&gt;=40)</formula>
    </cfRule>
    <cfRule type="expression" dxfId="10" priority="14">
      <formula>AND($E$12&lt;40,$E$12&gt;=30)</formula>
    </cfRule>
    <cfRule type="expression" dxfId="9" priority="15">
      <formula>AND($E$12&lt;30,$E$12&gt;=20)</formula>
    </cfRule>
    <cfRule type="expression" dxfId="8" priority="16">
      <formula>$E$12&lt;20</formula>
    </cfRule>
  </conditionalFormatting>
  <conditionalFormatting sqref="E17:H17">
    <cfRule type="expression" dxfId="7" priority="1">
      <formula>$E$12&gt;=90</formula>
    </cfRule>
    <cfRule type="expression" dxfId="6" priority="2">
      <formula>AND($E$12&lt;90,$E$12&gt;=70)</formula>
    </cfRule>
    <cfRule type="expression" dxfId="5" priority="3">
      <formula>AND($E$12&lt;70,$E$12&gt;=60)</formula>
    </cfRule>
    <cfRule type="expression" dxfId="4" priority="4">
      <formula>AND($E$12&lt;60,$E$12&gt;=50)</formula>
    </cfRule>
    <cfRule type="expression" dxfId="3" priority="5">
      <formula>AND($E$12&lt;50,$E$12&gt;=40)</formula>
    </cfRule>
    <cfRule type="expression" dxfId="2" priority="6">
      <formula>AND($E$12&lt;40,$E$12&gt;=30)</formula>
    </cfRule>
    <cfRule type="expression" dxfId="1" priority="7">
      <formula>AND($E$12&lt;30,$E$12&gt;=20)</formula>
    </cfRule>
    <cfRule type="expression" dxfId="0" priority="8">
      <formula>$E$12&lt;20</formula>
    </cfRule>
  </conditionalFormatting>
  <dataValidations count="1">
    <dataValidation type="list" allowBlank="1" showInputMessage="1" showErrorMessage="1" sqref="D38" xr:uid="{56B5725E-585C-41D2-B54A-68EFD3AA6975}">
      <formula1>FY_list</formula1>
    </dataValidation>
  </dataValidations>
  <pageMargins left="0.25" right="0.25" top="0.75" bottom="0.75" header="0.3" footer="0.3"/>
  <pageSetup paperSize="9" orientation="portrait" r:id="rId1"/>
  <headerFooter>
    <oddFooter>&amp;L&amp;G&amp;RPage &amp;P of &amp;N_x000D_&amp;1#&amp;"Aptos"&amp;10&amp;K000000 Official Use Only</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PrintPDF">
                <anchor moveWithCells="1" sizeWithCells="1">
                  <from>
                    <xdr:col>6</xdr:col>
                    <xdr:colOff>247650</xdr:colOff>
                    <xdr:row>36</xdr:row>
                    <xdr:rowOff>180975</xdr:rowOff>
                  </from>
                  <to>
                    <xdr:col>7</xdr:col>
                    <xdr:colOff>438150</xdr:colOff>
                    <xdr:row>38</xdr:row>
                    <xdr:rowOff>0</xdr:rowOff>
                  </to>
                </anchor>
              </controlPr>
            </control>
          </mc:Choice>
        </mc:AlternateContent>
        <mc:AlternateContent xmlns:mc="http://schemas.openxmlformats.org/markup-compatibility/2006">
          <mc:Choice Requires="x14">
            <control shapeId="22530" r:id="rId6" name="Button 2">
              <controlPr defaultSize="0" print="0" autoFill="0" autoPict="0" macro="[0]!viewExcel">
                <anchor moveWithCells="1" sizeWithCells="1">
                  <from>
                    <xdr:col>4</xdr:col>
                    <xdr:colOff>381000</xdr:colOff>
                    <xdr:row>36</xdr:row>
                    <xdr:rowOff>180975</xdr:rowOff>
                  </from>
                  <to>
                    <xdr:col>6</xdr:col>
                    <xdr:colOff>57150</xdr:colOff>
                    <xdr:row>38</xdr:row>
                    <xdr:rowOff>0</xdr:rowOff>
                  </to>
                </anchor>
              </controlPr>
            </control>
          </mc:Choice>
        </mc:AlternateContent>
        <mc:AlternateContent xmlns:mc="http://schemas.openxmlformats.org/markup-compatibility/2006">
          <mc:Choice Requires="x14">
            <control shapeId="22531" r:id="rId7" name="Button 3">
              <controlPr defaultSize="0" print="0" autoFill="0" autoPict="0" macro="[0]!ClearFields">
                <anchor moveWithCells="1" sizeWithCells="1">
                  <from>
                    <xdr:col>5</xdr:col>
                    <xdr:colOff>133350</xdr:colOff>
                    <xdr:row>40</xdr:row>
                    <xdr:rowOff>19050</xdr:rowOff>
                  </from>
                  <to>
                    <xdr:col>7</xdr:col>
                    <xdr:colOff>57150</xdr:colOff>
                    <xdr:row>41</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2AA4E-2918-4382-B714-FE5B14408BE1}">
  <sheetPr codeName="Sheet11">
    <tabColor theme="9" tint="0.39997558519241921"/>
  </sheetPr>
  <dimension ref="A1:U156"/>
  <sheetViews>
    <sheetView zoomScaleNormal="100" workbookViewId="0">
      <selection activeCell="B74" sqref="B74"/>
    </sheetView>
  </sheetViews>
  <sheetFormatPr defaultColWidth="9.140625" defaultRowHeight="15" x14ac:dyDescent="0.25"/>
  <cols>
    <col min="1" max="16384" width="9.140625" style="25"/>
  </cols>
  <sheetData>
    <row r="1" spans="1:10" ht="213" customHeight="1" x14ac:dyDescent="0.25"/>
    <row r="4" spans="1:10" ht="47.25" customHeight="1" x14ac:dyDescent="0.25"/>
    <row r="5" spans="1:10" s="252" customFormat="1" ht="63" customHeight="1" x14ac:dyDescent="0.25">
      <c r="A5" s="369" t="s">
        <v>365</v>
      </c>
      <c r="B5" s="369"/>
      <c r="C5" s="369"/>
      <c r="D5" s="369"/>
      <c r="E5" s="369"/>
      <c r="F5" s="369"/>
      <c r="G5" s="369"/>
      <c r="H5" s="369"/>
      <c r="I5" s="369"/>
      <c r="J5" s="369"/>
    </row>
    <row r="6" spans="1:10" ht="57" customHeight="1" x14ac:dyDescent="0.25">
      <c r="A6" s="366" t="s">
        <v>309</v>
      </c>
      <c r="B6" s="366"/>
      <c r="C6" s="366"/>
      <c r="D6" s="366"/>
      <c r="E6" s="366"/>
      <c r="F6" s="366"/>
      <c r="G6" s="366"/>
      <c r="H6" s="366"/>
      <c r="I6" s="366"/>
      <c r="J6" s="366"/>
    </row>
    <row r="7" spans="1:10" ht="30" customHeight="1" x14ac:dyDescent="0.25">
      <c r="A7" s="368" t="s">
        <v>310</v>
      </c>
      <c r="B7" s="368"/>
      <c r="C7" s="368"/>
      <c r="D7" s="368"/>
      <c r="E7" s="368"/>
      <c r="F7" s="368"/>
      <c r="G7" s="368"/>
      <c r="H7" s="368"/>
      <c r="I7" s="368"/>
      <c r="J7" s="368"/>
    </row>
    <row r="8" spans="1:10" x14ac:dyDescent="0.25">
      <c r="A8" s="367" t="s">
        <v>246</v>
      </c>
      <c r="B8" s="367"/>
      <c r="C8" s="367"/>
      <c r="D8" s="367"/>
      <c r="E8" s="367"/>
      <c r="F8" s="367"/>
      <c r="G8" s="367"/>
      <c r="H8" s="367"/>
      <c r="I8" s="367"/>
      <c r="J8" s="367"/>
    </row>
    <row r="9" spans="1:10" ht="31.5" customHeight="1" x14ac:dyDescent="0.25">
      <c r="A9" s="366" t="s">
        <v>233</v>
      </c>
      <c r="B9" s="366"/>
      <c r="C9" s="366"/>
      <c r="D9" s="366"/>
      <c r="E9" s="366"/>
      <c r="F9" s="366"/>
      <c r="G9" s="366"/>
      <c r="H9" s="366"/>
      <c r="I9" s="366"/>
      <c r="J9" s="366"/>
    </row>
    <row r="10" spans="1:10" ht="87.75" customHeight="1" x14ac:dyDescent="0.25">
      <c r="A10" s="368" t="s">
        <v>311</v>
      </c>
      <c r="B10" s="368"/>
      <c r="C10" s="368"/>
      <c r="D10" s="368"/>
      <c r="E10" s="368"/>
      <c r="F10" s="368"/>
      <c r="G10" s="368"/>
      <c r="H10" s="368"/>
      <c r="I10" s="368"/>
      <c r="J10" s="368"/>
    </row>
    <row r="11" spans="1:10" x14ac:dyDescent="0.25">
      <c r="A11" s="366" t="s">
        <v>247</v>
      </c>
      <c r="B11" s="366"/>
      <c r="C11" s="366"/>
      <c r="D11" s="366"/>
      <c r="E11" s="366"/>
      <c r="F11" s="366"/>
      <c r="G11" s="366"/>
      <c r="H11" s="366"/>
      <c r="I11" s="366"/>
      <c r="J11" s="366"/>
    </row>
    <row r="12" spans="1:10" ht="29.25" customHeight="1" x14ac:dyDescent="0.25">
      <c r="A12" s="366" t="s">
        <v>233</v>
      </c>
      <c r="B12" s="366"/>
      <c r="C12" s="366"/>
      <c r="D12" s="366"/>
      <c r="E12" s="366"/>
      <c r="F12" s="366"/>
      <c r="G12" s="366"/>
      <c r="H12" s="366"/>
      <c r="I12" s="366"/>
      <c r="J12" s="366"/>
    </row>
    <row r="13" spans="1:10" ht="74.25" customHeight="1" x14ac:dyDescent="0.25">
      <c r="A13" s="366" t="s">
        <v>312</v>
      </c>
      <c r="B13" s="366"/>
      <c r="C13" s="366"/>
      <c r="D13" s="366"/>
      <c r="E13" s="366"/>
      <c r="F13" s="366"/>
      <c r="G13" s="366"/>
      <c r="H13" s="366"/>
      <c r="I13" s="366"/>
      <c r="J13" s="366"/>
    </row>
    <row r="14" spans="1:10" x14ac:dyDescent="0.25">
      <c r="A14" s="368" t="s">
        <v>248</v>
      </c>
      <c r="B14" s="368"/>
      <c r="C14" s="368"/>
      <c r="D14" s="368"/>
      <c r="E14" s="368"/>
      <c r="F14" s="368"/>
      <c r="G14" s="368"/>
      <c r="H14" s="368"/>
      <c r="I14" s="368"/>
      <c r="J14" s="368"/>
    </row>
    <row r="15" spans="1:10" ht="29.25" customHeight="1" x14ac:dyDescent="0.25">
      <c r="A15" s="366" t="s">
        <v>249</v>
      </c>
      <c r="B15" s="366"/>
      <c r="C15" s="366"/>
      <c r="D15" s="366"/>
      <c r="E15" s="366"/>
      <c r="F15" s="366"/>
      <c r="G15" s="366"/>
      <c r="H15" s="366"/>
      <c r="I15" s="366"/>
      <c r="J15" s="366"/>
    </row>
    <row r="16" spans="1:10" ht="35.25" customHeight="1" x14ac:dyDescent="0.25">
      <c r="A16" s="366" t="s">
        <v>234</v>
      </c>
      <c r="B16" s="366"/>
      <c r="C16" s="366"/>
      <c r="D16" s="366"/>
      <c r="E16" s="366"/>
      <c r="F16" s="366"/>
      <c r="G16" s="366"/>
      <c r="H16" s="366"/>
      <c r="I16" s="366"/>
      <c r="J16" s="366"/>
    </row>
    <row r="17" spans="1:10" ht="73.5" customHeight="1" x14ac:dyDescent="0.25">
      <c r="A17" s="366" t="s">
        <v>313</v>
      </c>
      <c r="B17" s="366"/>
      <c r="C17" s="366"/>
      <c r="D17" s="366"/>
      <c r="E17" s="366"/>
      <c r="F17" s="366"/>
      <c r="G17" s="366"/>
      <c r="H17" s="366"/>
      <c r="I17" s="366"/>
      <c r="J17" s="366"/>
    </row>
    <row r="18" spans="1:10" x14ac:dyDescent="0.25">
      <c r="A18" s="366" t="s">
        <v>235</v>
      </c>
      <c r="B18" s="366"/>
      <c r="C18" s="366"/>
      <c r="D18" s="366"/>
      <c r="E18" s="366"/>
      <c r="F18" s="366"/>
      <c r="G18" s="366"/>
      <c r="H18" s="366"/>
      <c r="I18" s="366"/>
      <c r="J18" s="366"/>
    </row>
    <row r="19" spans="1:10" x14ac:dyDescent="0.25">
      <c r="A19" s="366" t="s">
        <v>250</v>
      </c>
      <c r="B19" s="366"/>
      <c r="C19" s="366"/>
      <c r="D19" s="366"/>
      <c r="E19" s="366"/>
      <c r="F19" s="366"/>
      <c r="G19" s="366"/>
      <c r="H19" s="366"/>
      <c r="I19" s="366"/>
      <c r="J19" s="366"/>
    </row>
    <row r="20" spans="1:10" ht="73.5" customHeight="1" x14ac:dyDescent="0.25">
      <c r="A20" s="366" t="s">
        <v>314</v>
      </c>
      <c r="B20" s="366"/>
      <c r="C20" s="366"/>
      <c r="D20" s="366"/>
      <c r="E20" s="366"/>
      <c r="F20" s="366"/>
      <c r="G20" s="366"/>
      <c r="H20" s="366"/>
      <c r="I20" s="366"/>
      <c r="J20" s="366"/>
    </row>
    <row r="21" spans="1:10" ht="20.25" customHeight="1" x14ac:dyDescent="0.25">
      <c r="A21" s="366" t="s">
        <v>235</v>
      </c>
      <c r="B21" s="366"/>
      <c r="C21" s="366"/>
      <c r="D21" s="366"/>
      <c r="E21" s="366"/>
      <c r="F21" s="366"/>
      <c r="G21" s="366"/>
      <c r="H21" s="366"/>
      <c r="I21" s="366"/>
      <c r="J21" s="366"/>
    </row>
    <row r="22" spans="1:10" x14ac:dyDescent="0.25">
      <c r="A22" s="366" t="s">
        <v>251</v>
      </c>
      <c r="B22" s="366"/>
      <c r="C22" s="366"/>
      <c r="D22" s="366"/>
      <c r="E22" s="366"/>
      <c r="F22" s="366"/>
      <c r="G22" s="366"/>
      <c r="H22" s="366"/>
      <c r="I22" s="366"/>
      <c r="J22" s="366"/>
    </row>
    <row r="24" spans="1:10" ht="59.25" customHeight="1" x14ac:dyDescent="0.25">
      <c r="A24" s="366" t="s">
        <v>315</v>
      </c>
      <c r="B24" s="366"/>
      <c r="C24" s="366"/>
      <c r="D24" s="366"/>
      <c r="E24" s="366"/>
      <c r="F24" s="366"/>
      <c r="G24" s="366"/>
      <c r="H24" s="366"/>
      <c r="I24" s="366"/>
      <c r="J24" s="366"/>
    </row>
    <row r="25" spans="1:10" ht="61.5" customHeight="1" x14ac:dyDescent="0.25">
      <c r="A25" s="366" t="s">
        <v>366</v>
      </c>
      <c r="B25" s="366"/>
      <c r="C25" s="366"/>
      <c r="D25" s="366"/>
      <c r="E25" s="366"/>
      <c r="F25" s="366"/>
      <c r="G25" s="366"/>
      <c r="H25" s="366"/>
      <c r="I25" s="366"/>
      <c r="J25" s="366"/>
    </row>
    <row r="26" spans="1:10" ht="27" customHeight="1" x14ac:dyDescent="0.25">
      <c r="A26" s="366" t="s">
        <v>236</v>
      </c>
      <c r="B26" s="366"/>
      <c r="C26" s="366"/>
      <c r="D26" s="366"/>
      <c r="E26" s="366"/>
      <c r="F26" s="366"/>
      <c r="G26" s="366"/>
      <c r="H26" s="366"/>
      <c r="I26" s="366"/>
      <c r="J26" s="366"/>
    </row>
    <row r="27" spans="1:10" ht="16.5" customHeight="1" x14ac:dyDescent="0.25">
      <c r="A27" s="366" t="s">
        <v>252</v>
      </c>
      <c r="B27" s="366"/>
      <c r="C27" s="366"/>
      <c r="D27" s="366"/>
      <c r="E27" s="366"/>
      <c r="F27" s="366"/>
      <c r="G27" s="366"/>
      <c r="H27" s="366"/>
      <c r="I27" s="366"/>
      <c r="J27" s="366"/>
    </row>
    <row r="28" spans="1:10" ht="117.75" customHeight="1" x14ac:dyDescent="0.25">
      <c r="A28" s="366" t="s">
        <v>316</v>
      </c>
      <c r="B28" s="366"/>
      <c r="C28" s="366"/>
      <c r="D28" s="366"/>
      <c r="E28" s="366"/>
      <c r="F28" s="366"/>
      <c r="G28" s="366"/>
      <c r="H28" s="366"/>
      <c r="I28" s="366"/>
      <c r="J28" s="366"/>
    </row>
    <row r="29" spans="1:10" ht="27" customHeight="1" x14ac:dyDescent="0.25">
      <c r="A29" s="366" t="s">
        <v>236</v>
      </c>
      <c r="B29" s="366"/>
      <c r="C29" s="366"/>
      <c r="D29" s="366"/>
      <c r="E29" s="366"/>
      <c r="F29" s="366"/>
      <c r="G29" s="366"/>
      <c r="H29" s="366"/>
      <c r="I29" s="366"/>
      <c r="J29" s="366"/>
    </row>
    <row r="30" spans="1:10" x14ac:dyDescent="0.25">
      <c r="A30" s="366" t="s">
        <v>253</v>
      </c>
      <c r="B30" s="366"/>
      <c r="C30" s="366"/>
      <c r="D30" s="366"/>
      <c r="E30" s="366"/>
      <c r="F30" s="366"/>
      <c r="G30" s="366"/>
      <c r="H30" s="366"/>
      <c r="I30" s="366"/>
      <c r="J30" s="366"/>
    </row>
    <row r="31" spans="1:10" ht="69.75" customHeight="1" x14ac:dyDescent="0.25">
      <c r="A31" s="366" t="s">
        <v>317</v>
      </c>
      <c r="B31" s="366"/>
      <c r="C31" s="366"/>
      <c r="D31" s="366"/>
      <c r="E31" s="366"/>
      <c r="F31" s="366"/>
      <c r="G31" s="366"/>
      <c r="H31" s="366"/>
      <c r="I31" s="366"/>
      <c r="J31" s="366"/>
    </row>
    <row r="32" spans="1:10" ht="27.75" customHeight="1" x14ac:dyDescent="0.25">
      <c r="A32" s="366" t="s">
        <v>237</v>
      </c>
      <c r="B32" s="366"/>
      <c r="C32" s="366"/>
      <c r="D32" s="366"/>
      <c r="E32" s="366"/>
      <c r="F32" s="366"/>
      <c r="G32" s="366"/>
      <c r="H32" s="366"/>
      <c r="I32" s="366"/>
      <c r="J32" s="366"/>
    </row>
    <row r="33" spans="1:10" x14ac:dyDescent="0.25">
      <c r="A33" s="366" t="s">
        <v>254</v>
      </c>
      <c r="B33" s="366"/>
      <c r="C33" s="366"/>
      <c r="D33" s="366"/>
      <c r="E33" s="366"/>
      <c r="F33" s="366"/>
      <c r="G33" s="366"/>
      <c r="H33" s="366"/>
      <c r="I33" s="366"/>
      <c r="J33" s="366"/>
    </row>
    <row r="34" spans="1:10" ht="51" customHeight="1" x14ac:dyDescent="0.25">
      <c r="A34" s="366" t="s">
        <v>318</v>
      </c>
      <c r="B34" s="366"/>
      <c r="C34" s="366"/>
      <c r="D34" s="366"/>
      <c r="E34" s="366"/>
      <c r="F34" s="366"/>
      <c r="G34" s="366"/>
      <c r="H34" s="366"/>
      <c r="I34" s="366"/>
      <c r="J34" s="366"/>
    </row>
    <row r="35" spans="1:10" ht="31.5" customHeight="1" x14ac:dyDescent="0.25">
      <c r="A35" s="366" t="s">
        <v>236</v>
      </c>
      <c r="B35" s="366"/>
      <c r="C35" s="366"/>
      <c r="D35" s="366"/>
      <c r="E35" s="366"/>
      <c r="F35" s="366"/>
      <c r="G35" s="366"/>
      <c r="H35" s="366"/>
      <c r="I35" s="366"/>
      <c r="J35" s="366"/>
    </row>
    <row r="36" spans="1:10" x14ac:dyDescent="0.25">
      <c r="A36" s="366" t="s">
        <v>252</v>
      </c>
      <c r="B36" s="366"/>
      <c r="C36" s="366"/>
      <c r="D36" s="366"/>
      <c r="E36" s="366"/>
      <c r="F36" s="366"/>
      <c r="G36" s="366"/>
      <c r="H36" s="366"/>
      <c r="I36" s="366"/>
      <c r="J36" s="366"/>
    </row>
    <row r="37" spans="1:10" ht="42.75" customHeight="1" x14ac:dyDescent="0.25">
      <c r="A37" s="366" t="s">
        <v>319</v>
      </c>
      <c r="B37" s="366"/>
      <c r="C37" s="366"/>
      <c r="D37" s="366"/>
      <c r="E37" s="366"/>
      <c r="F37" s="366"/>
      <c r="G37" s="366"/>
      <c r="H37" s="366"/>
      <c r="I37" s="366"/>
      <c r="J37" s="366"/>
    </row>
    <row r="38" spans="1:10" ht="28.5" customHeight="1" x14ac:dyDescent="0.25">
      <c r="A38" s="366" t="s">
        <v>236</v>
      </c>
      <c r="B38" s="366"/>
      <c r="C38" s="366"/>
      <c r="D38" s="366"/>
      <c r="E38" s="366"/>
      <c r="F38" s="366"/>
      <c r="G38" s="366"/>
      <c r="H38" s="366"/>
      <c r="I38" s="366"/>
      <c r="J38" s="366"/>
    </row>
    <row r="39" spans="1:10" ht="15" customHeight="1" x14ac:dyDescent="0.25">
      <c r="A39" s="367" t="s">
        <v>255</v>
      </c>
      <c r="B39" s="367"/>
      <c r="C39" s="367"/>
      <c r="D39" s="367"/>
      <c r="E39" s="367"/>
      <c r="F39" s="367"/>
      <c r="G39" s="367"/>
      <c r="H39" s="367"/>
      <c r="I39" s="367"/>
      <c r="J39" s="367"/>
    </row>
    <row r="40" spans="1:10" ht="47.25" customHeight="1" x14ac:dyDescent="0.25">
      <c r="A40" s="366" t="s">
        <v>320</v>
      </c>
      <c r="B40" s="366"/>
      <c r="C40" s="366"/>
      <c r="D40" s="366"/>
      <c r="E40" s="366"/>
      <c r="F40" s="366"/>
      <c r="G40" s="366"/>
      <c r="H40" s="366"/>
      <c r="I40" s="366"/>
      <c r="J40" s="366"/>
    </row>
    <row r="41" spans="1:10" ht="28.5" customHeight="1" x14ac:dyDescent="0.25">
      <c r="A41" s="366" t="s">
        <v>238</v>
      </c>
      <c r="B41" s="366"/>
      <c r="C41" s="366"/>
      <c r="D41" s="366"/>
      <c r="E41" s="366"/>
      <c r="F41" s="366"/>
      <c r="G41" s="366"/>
      <c r="H41" s="366"/>
      <c r="I41" s="366"/>
      <c r="J41" s="366"/>
    </row>
    <row r="42" spans="1:10" ht="17.25" customHeight="1" x14ac:dyDescent="0.25">
      <c r="A42" s="366" t="s">
        <v>256</v>
      </c>
      <c r="B42" s="366"/>
      <c r="C42" s="366"/>
      <c r="D42" s="366"/>
      <c r="E42" s="366"/>
      <c r="F42" s="366"/>
      <c r="G42" s="366"/>
      <c r="H42" s="366"/>
      <c r="I42" s="366"/>
      <c r="J42" s="366"/>
    </row>
    <row r="43" spans="1:10" ht="46.5" customHeight="1" x14ac:dyDescent="0.25">
      <c r="A43" s="366" t="s">
        <v>367</v>
      </c>
      <c r="B43" s="366"/>
      <c r="C43" s="366"/>
      <c r="D43" s="366"/>
      <c r="E43" s="366"/>
      <c r="F43" s="366"/>
      <c r="G43" s="366"/>
      <c r="H43" s="366"/>
      <c r="I43" s="366"/>
      <c r="J43" s="366"/>
    </row>
    <row r="44" spans="1:10" ht="56.25" customHeight="1" x14ac:dyDescent="0.25">
      <c r="A44" s="366" t="s">
        <v>321</v>
      </c>
      <c r="B44" s="366"/>
      <c r="C44" s="366"/>
      <c r="D44" s="366"/>
      <c r="E44" s="366"/>
      <c r="F44" s="366"/>
      <c r="G44" s="366"/>
      <c r="H44" s="366"/>
      <c r="I44" s="366"/>
      <c r="J44" s="366"/>
    </row>
    <row r="45" spans="1:10" ht="27" customHeight="1" x14ac:dyDescent="0.25">
      <c r="A45" s="366" t="s">
        <v>236</v>
      </c>
      <c r="B45" s="366"/>
      <c r="C45" s="366"/>
      <c r="D45" s="366"/>
      <c r="E45" s="366"/>
      <c r="F45" s="366"/>
      <c r="G45" s="366"/>
      <c r="H45" s="366"/>
      <c r="I45" s="366"/>
      <c r="J45" s="366"/>
    </row>
    <row r="46" spans="1:10" x14ac:dyDescent="0.25">
      <c r="A46" s="366" t="s">
        <v>257</v>
      </c>
      <c r="B46" s="366"/>
      <c r="C46" s="366"/>
      <c r="D46" s="366"/>
      <c r="E46" s="366"/>
      <c r="F46" s="366"/>
      <c r="G46" s="366"/>
      <c r="H46" s="366"/>
      <c r="I46" s="366"/>
      <c r="J46" s="366"/>
    </row>
    <row r="47" spans="1:10" ht="29.25" customHeight="1" x14ac:dyDescent="0.25">
      <c r="A47" s="366" t="s">
        <v>368</v>
      </c>
      <c r="B47" s="366"/>
      <c r="C47" s="366"/>
      <c r="D47" s="366"/>
      <c r="E47" s="366"/>
      <c r="F47" s="366"/>
      <c r="G47" s="366"/>
      <c r="H47" s="366"/>
      <c r="I47" s="366"/>
      <c r="J47" s="366"/>
    </row>
    <row r="48" spans="1:10" ht="57" customHeight="1" x14ac:dyDescent="0.25">
      <c r="A48" s="366" t="s">
        <v>322</v>
      </c>
      <c r="B48" s="366"/>
      <c r="C48" s="366"/>
      <c r="D48" s="366"/>
      <c r="E48" s="366"/>
      <c r="F48" s="366"/>
      <c r="G48" s="366"/>
      <c r="H48" s="366"/>
      <c r="I48" s="366"/>
      <c r="J48" s="366"/>
    </row>
    <row r="49" spans="1:10" ht="31.5" customHeight="1" x14ac:dyDescent="0.25">
      <c r="A49" s="366" t="s">
        <v>236</v>
      </c>
      <c r="B49" s="366"/>
      <c r="C49" s="366"/>
      <c r="D49" s="366"/>
      <c r="E49" s="366"/>
      <c r="F49" s="366"/>
      <c r="G49" s="366"/>
      <c r="H49" s="366"/>
      <c r="I49" s="366"/>
      <c r="J49" s="366"/>
    </row>
    <row r="50" spans="1:10" x14ac:dyDescent="0.25">
      <c r="A50" s="366" t="s">
        <v>258</v>
      </c>
      <c r="B50" s="366"/>
      <c r="C50" s="366"/>
      <c r="D50" s="366"/>
      <c r="E50" s="366"/>
      <c r="F50" s="366"/>
      <c r="G50" s="366"/>
      <c r="H50" s="366"/>
      <c r="I50" s="366"/>
      <c r="J50" s="366"/>
    </row>
    <row r="51" spans="1:10" ht="42" customHeight="1" x14ac:dyDescent="0.25">
      <c r="A51" s="366" t="s">
        <v>323</v>
      </c>
      <c r="B51" s="366"/>
      <c r="C51" s="366"/>
      <c r="D51" s="366"/>
      <c r="E51" s="366"/>
      <c r="F51" s="366"/>
      <c r="G51" s="366"/>
      <c r="H51" s="366"/>
      <c r="I51" s="366"/>
      <c r="J51" s="366"/>
    </row>
    <row r="52" spans="1:10" x14ac:dyDescent="0.25">
      <c r="A52" s="366" t="s">
        <v>259</v>
      </c>
      <c r="B52" s="366"/>
      <c r="C52" s="366"/>
      <c r="D52" s="366"/>
      <c r="E52" s="366"/>
      <c r="F52" s="366"/>
      <c r="G52" s="366"/>
      <c r="H52" s="366"/>
      <c r="I52" s="366"/>
      <c r="J52" s="366"/>
    </row>
    <row r="53" spans="1:10" ht="31.5" customHeight="1" x14ac:dyDescent="0.25">
      <c r="A53" s="366" t="s">
        <v>239</v>
      </c>
      <c r="B53" s="366"/>
      <c r="C53" s="366"/>
      <c r="D53" s="366"/>
      <c r="E53" s="366"/>
      <c r="F53" s="366"/>
      <c r="G53" s="366"/>
      <c r="H53" s="366"/>
      <c r="I53" s="366"/>
      <c r="J53" s="366"/>
    </row>
    <row r="54" spans="1:10" ht="45.75" customHeight="1" x14ac:dyDescent="0.25">
      <c r="A54" s="366" t="s">
        <v>324</v>
      </c>
      <c r="B54" s="366"/>
      <c r="C54" s="366"/>
      <c r="D54" s="366"/>
      <c r="E54" s="366"/>
      <c r="F54" s="366"/>
      <c r="G54" s="366"/>
      <c r="H54" s="366"/>
      <c r="I54" s="366"/>
      <c r="J54" s="366"/>
    </row>
    <row r="55" spans="1:10" ht="17.25" customHeight="1" x14ac:dyDescent="0.25">
      <c r="A55" s="366" t="s">
        <v>260</v>
      </c>
      <c r="B55" s="366"/>
      <c r="C55" s="366"/>
      <c r="D55" s="366"/>
      <c r="E55" s="366"/>
      <c r="F55" s="366"/>
      <c r="G55" s="366"/>
      <c r="H55" s="366"/>
      <c r="I55" s="366"/>
      <c r="J55" s="366"/>
    </row>
    <row r="56" spans="1:10" x14ac:dyDescent="0.25">
      <c r="A56" s="366" t="s">
        <v>239</v>
      </c>
      <c r="B56" s="366"/>
      <c r="C56" s="366"/>
      <c r="D56" s="366"/>
      <c r="E56" s="366"/>
      <c r="F56" s="366"/>
      <c r="G56" s="366"/>
      <c r="H56" s="366"/>
      <c r="I56" s="366"/>
      <c r="J56" s="366"/>
    </row>
    <row r="57" spans="1:10" ht="58.5" customHeight="1" x14ac:dyDescent="0.25">
      <c r="A57" s="366" t="s">
        <v>325</v>
      </c>
      <c r="B57" s="366"/>
      <c r="C57" s="366"/>
      <c r="D57" s="366"/>
      <c r="E57" s="366"/>
      <c r="F57" s="366"/>
      <c r="G57" s="366"/>
      <c r="H57" s="366"/>
      <c r="I57" s="366"/>
      <c r="J57" s="366"/>
    </row>
    <row r="58" spans="1:10" ht="69" customHeight="1" x14ac:dyDescent="0.25">
      <c r="A58" s="366" t="s">
        <v>326</v>
      </c>
      <c r="B58" s="366"/>
      <c r="C58" s="366"/>
      <c r="D58" s="366"/>
      <c r="E58" s="366"/>
      <c r="F58" s="366"/>
      <c r="G58" s="366"/>
      <c r="H58" s="366"/>
      <c r="I58" s="366"/>
      <c r="J58" s="366"/>
    </row>
    <row r="59" spans="1:10" ht="32.25" customHeight="1" x14ac:dyDescent="0.25">
      <c r="A59" s="366" t="s">
        <v>239</v>
      </c>
      <c r="B59" s="366"/>
      <c r="C59" s="366"/>
      <c r="D59" s="366"/>
      <c r="E59" s="366"/>
      <c r="F59" s="366"/>
      <c r="G59" s="366"/>
      <c r="H59" s="366"/>
      <c r="I59" s="366"/>
      <c r="J59" s="366"/>
    </row>
    <row r="60" spans="1:10" ht="61.5" customHeight="1" x14ac:dyDescent="0.25">
      <c r="A60" s="366" t="s">
        <v>327</v>
      </c>
      <c r="B60" s="366"/>
      <c r="C60" s="366"/>
      <c r="D60" s="366"/>
      <c r="E60" s="366"/>
      <c r="F60" s="366"/>
      <c r="G60" s="366"/>
      <c r="H60" s="366"/>
      <c r="I60" s="366"/>
      <c r="J60" s="366"/>
    </row>
    <row r="61" spans="1:10" ht="30" customHeight="1" x14ac:dyDescent="0.25">
      <c r="A61" s="366" t="s">
        <v>239</v>
      </c>
      <c r="B61" s="366"/>
      <c r="C61" s="366"/>
      <c r="D61" s="366"/>
      <c r="E61" s="366"/>
      <c r="F61" s="366"/>
      <c r="G61" s="366"/>
      <c r="H61" s="366"/>
      <c r="I61" s="366"/>
      <c r="J61" s="366"/>
    </row>
    <row r="62" spans="1:10" ht="48" customHeight="1" x14ac:dyDescent="0.25">
      <c r="A62" s="366" t="s">
        <v>328</v>
      </c>
      <c r="B62" s="366"/>
      <c r="C62" s="366"/>
      <c r="D62" s="366"/>
      <c r="E62" s="366"/>
      <c r="F62" s="366"/>
      <c r="G62" s="366"/>
      <c r="H62" s="366"/>
      <c r="I62" s="366"/>
      <c r="J62" s="366"/>
    </row>
    <row r="63" spans="1:10" ht="29.25" customHeight="1" x14ac:dyDescent="0.25">
      <c r="A63" s="366" t="s">
        <v>240</v>
      </c>
      <c r="B63" s="366"/>
      <c r="C63" s="366"/>
      <c r="D63" s="366"/>
      <c r="E63" s="366"/>
      <c r="F63" s="366"/>
      <c r="G63" s="366"/>
      <c r="H63" s="366"/>
      <c r="I63" s="366"/>
      <c r="J63" s="366"/>
    </row>
    <row r="64" spans="1:10" ht="28.5" customHeight="1" x14ac:dyDescent="0.25">
      <c r="A64" s="366" t="s">
        <v>241</v>
      </c>
      <c r="B64" s="366"/>
      <c r="C64" s="366"/>
      <c r="D64" s="366"/>
      <c r="E64" s="366"/>
      <c r="F64" s="366"/>
      <c r="G64" s="366"/>
      <c r="H64" s="366"/>
      <c r="I64" s="366"/>
      <c r="J64" s="366"/>
    </row>
    <row r="65" spans="1:21" ht="52.5" customHeight="1" x14ac:dyDescent="0.25">
      <c r="A65" s="366" t="s">
        <v>329</v>
      </c>
      <c r="B65" s="366"/>
      <c r="C65" s="366"/>
      <c r="D65" s="366"/>
      <c r="E65" s="366"/>
      <c r="F65" s="366"/>
      <c r="G65" s="366"/>
      <c r="H65" s="366"/>
      <c r="I65" s="366"/>
      <c r="J65" s="366"/>
    </row>
    <row r="66" spans="1:21" ht="28.5" customHeight="1" x14ac:dyDescent="0.25">
      <c r="A66" s="366" t="s">
        <v>242</v>
      </c>
      <c r="B66" s="366"/>
      <c r="C66" s="366"/>
      <c r="D66" s="366"/>
      <c r="E66" s="366"/>
      <c r="F66" s="366"/>
      <c r="G66" s="366"/>
      <c r="H66" s="366"/>
      <c r="I66" s="366"/>
      <c r="J66" s="366"/>
    </row>
    <row r="67" spans="1:21" ht="34.5" customHeight="1" x14ac:dyDescent="0.25">
      <c r="A67" s="366" t="s">
        <v>243</v>
      </c>
      <c r="B67" s="366"/>
      <c r="C67" s="366"/>
      <c r="D67" s="366"/>
      <c r="E67" s="366"/>
      <c r="F67" s="366"/>
      <c r="G67" s="366"/>
      <c r="H67" s="366"/>
      <c r="I67" s="366"/>
      <c r="J67" s="366"/>
    </row>
    <row r="68" spans="1:21" ht="41.25" customHeight="1" x14ac:dyDescent="0.25">
      <c r="A68" s="366" t="s">
        <v>330</v>
      </c>
      <c r="B68" s="366"/>
      <c r="C68" s="366"/>
      <c r="D68" s="366"/>
      <c r="E68" s="366"/>
      <c r="F68" s="366"/>
      <c r="G68" s="366"/>
      <c r="H68" s="366"/>
      <c r="I68" s="366"/>
      <c r="J68" s="366"/>
    </row>
    <row r="69" spans="1:21" ht="19.5" customHeight="1" x14ac:dyDescent="0.25">
      <c r="A69" s="366" t="s">
        <v>244</v>
      </c>
      <c r="B69" s="366"/>
      <c r="C69" s="366"/>
      <c r="D69" s="366"/>
      <c r="E69" s="366"/>
      <c r="F69" s="366"/>
      <c r="G69" s="366"/>
      <c r="H69" s="366"/>
      <c r="I69" s="366"/>
      <c r="J69" s="366"/>
    </row>
    <row r="70" spans="1:21" ht="30" customHeight="1" x14ac:dyDescent="0.25">
      <c r="A70" s="366" t="s">
        <v>261</v>
      </c>
      <c r="B70" s="366"/>
      <c r="C70" s="366"/>
      <c r="D70" s="366"/>
      <c r="E70" s="366"/>
      <c r="F70" s="366"/>
      <c r="G70" s="366"/>
      <c r="H70" s="366"/>
      <c r="I70" s="366"/>
      <c r="J70" s="366"/>
    </row>
    <row r="71" spans="1:21" ht="14.25" customHeight="1" x14ac:dyDescent="0.25">
      <c r="A71" s="366" t="s">
        <v>244</v>
      </c>
      <c r="B71" s="366"/>
      <c r="C71" s="366"/>
      <c r="D71" s="366"/>
      <c r="E71" s="366"/>
      <c r="F71" s="366"/>
      <c r="G71" s="366"/>
      <c r="H71" s="366"/>
      <c r="I71" s="366"/>
      <c r="J71" s="366"/>
    </row>
    <row r="72" spans="1:21" x14ac:dyDescent="0.25">
      <c r="A72" s="25" t="s">
        <v>331</v>
      </c>
    </row>
    <row r="73" spans="1:21" x14ac:dyDescent="0.25">
      <c r="A73" s="25" t="s">
        <v>262</v>
      </c>
    </row>
    <row r="74" spans="1:21" x14ac:dyDescent="0.25">
      <c r="A74" s="25" t="s">
        <v>245</v>
      </c>
    </row>
    <row r="75" spans="1:21" x14ac:dyDescent="0.25">
      <c r="A75" s="25" t="s">
        <v>263</v>
      </c>
    </row>
    <row r="76" spans="1:21" x14ac:dyDescent="0.25">
      <c r="A76" s="25" t="s">
        <v>332</v>
      </c>
    </row>
    <row r="77" spans="1:21" x14ac:dyDescent="0.25">
      <c r="A77" s="25" t="s">
        <v>245</v>
      </c>
    </row>
    <row r="78" spans="1:21" x14ac:dyDescent="0.25">
      <c r="A78" s="25" t="s">
        <v>264</v>
      </c>
    </row>
    <row r="80" spans="1:21" x14ac:dyDescent="0.25">
      <c r="A80" s="26" t="s">
        <v>298</v>
      </c>
      <c r="B80" s="26"/>
      <c r="C80" s="26"/>
      <c r="D80" s="26"/>
      <c r="E80" s="26"/>
      <c r="F80" s="26"/>
      <c r="G80" s="26"/>
      <c r="H80" s="26"/>
      <c r="I80" s="26"/>
      <c r="J80" s="26"/>
      <c r="K80" s="26"/>
      <c r="L80" s="26"/>
      <c r="M80" s="26"/>
      <c r="N80" s="26"/>
      <c r="O80" s="26"/>
      <c r="P80" s="26"/>
      <c r="Q80" s="26"/>
      <c r="R80" s="26"/>
      <c r="S80" s="26"/>
      <c r="T80" s="26"/>
      <c r="U80" s="26"/>
    </row>
    <row r="81" spans="1:6" s="27" customFormat="1" x14ac:dyDescent="0.25">
      <c r="A81" s="27" t="s">
        <v>333</v>
      </c>
    </row>
    <row r="82" spans="1:6" x14ac:dyDescent="0.25">
      <c r="A82" s="25" t="s">
        <v>334</v>
      </c>
    </row>
    <row r="83" spans="1:6" x14ac:dyDescent="0.25">
      <c r="A83" s="25" t="s">
        <v>335</v>
      </c>
    </row>
    <row r="84" spans="1:6" x14ac:dyDescent="0.25">
      <c r="A84" s="25" t="s">
        <v>265</v>
      </c>
    </row>
    <row r="85" spans="1:6" x14ac:dyDescent="0.25">
      <c r="A85" s="25" t="s">
        <v>266</v>
      </c>
    </row>
    <row r="86" spans="1:6" x14ac:dyDescent="0.25">
      <c r="A86" s="25" t="s">
        <v>267</v>
      </c>
    </row>
    <row r="87" spans="1:6" x14ac:dyDescent="0.25">
      <c r="A87" s="25" t="s">
        <v>336</v>
      </c>
    </row>
    <row r="88" spans="1:6" x14ac:dyDescent="0.25">
      <c r="A88" s="25" t="s">
        <v>265</v>
      </c>
      <c r="F88" s="25" t="s">
        <v>299</v>
      </c>
    </row>
    <row r="89" spans="1:6" x14ac:dyDescent="0.25">
      <c r="A89" s="25" t="s">
        <v>266</v>
      </c>
    </row>
    <row r="90" spans="1:6" x14ac:dyDescent="0.25">
      <c r="A90" s="25" t="s">
        <v>267</v>
      </c>
    </row>
    <row r="91" spans="1:6" x14ac:dyDescent="0.25">
      <c r="A91" s="25" t="s">
        <v>337</v>
      </c>
    </row>
    <row r="92" spans="1:6" x14ac:dyDescent="0.25">
      <c r="A92" s="25" t="s">
        <v>265</v>
      </c>
    </row>
    <row r="93" spans="1:6" x14ac:dyDescent="0.25">
      <c r="A93" s="25" t="s">
        <v>266</v>
      </c>
    </row>
    <row r="94" spans="1:6" x14ac:dyDescent="0.25">
      <c r="A94" s="25" t="s">
        <v>268</v>
      </c>
    </row>
    <row r="95" spans="1:6" x14ac:dyDescent="0.25">
      <c r="A95" s="25" t="s">
        <v>338</v>
      </c>
    </row>
    <row r="96" spans="1:6" x14ac:dyDescent="0.25">
      <c r="A96" s="25" t="s">
        <v>269</v>
      </c>
    </row>
    <row r="97" spans="1:1" x14ac:dyDescent="0.25">
      <c r="A97" s="25" t="s">
        <v>268</v>
      </c>
    </row>
    <row r="98" spans="1:1" x14ac:dyDescent="0.25">
      <c r="A98" s="25" t="s">
        <v>265</v>
      </c>
    </row>
    <row r="99" spans="1:1" x14ac:dyDescent="0.25">
      <c r="A99" s="25" t="s">
        <v>339</v>
      </c>
    </row>
    <row r="100" spans="1:1" x14ac:dyDescent="0.25">
      <c r="A100" s="25" t="s">
        <v>270</v>
      </c>
    </row>
    <row r="101" spans="1:1" x14ac:dyDescent="0.25">
      <c r="A101" s="25" t="s">
        <v>271</v>
      </c>
    </row>
    <row r="102" spans="1:1" x14ac:dyDescent="0.25">
      <c r="A102" s="28" t="s">
        <v>272</v>
      </c>
    </row>
    <row r="103" spans="1:1" x14ac:dyDescent="0.25">
      <c r="A103" s="25" t="s">
        <v>340</v>
      </c>
    </row>
    <row r="104" spans="1:1" x14ac:dyDescent="0.25">
      <c r="A104" s="25" t="s">
        <v>273</v>
      </c>
    </row>
    <row r="105" spans="1:1" x14ac:dyDescent="0.25">
      <c r="A105" s="25" t="s">
        <v>274</v>
      </c>
    </row>
    <row r="106" spans="1:1" x14ac:dyDescent="0.25">
      <c r="A106" s="25" t="s">
        <v>265</v>
      </c>
    </row>
    <row r="107" spans="1:1" x14ac:dyDescent="0.25">
      <c r="A107" s="25" t="s">
        <v>341</v>
      </c>
    </row>
    <row r="108" spans="1:1" x14ac:dyDescent="0.25">
      <c r="A108" s="25" t="s">
        <v>275</v>
      </c>
    </row>
    <row r="109" spans="1:1" x14ac:dyDescent="0.25">
      <c r="A109" s="25" t="s">
        <v>276</v>
      </c>
    </row>
    <row r="110" spans="1:1" x14ac:dyDescent="0.25">
      <c r="A110" s="25" t="s">
        <v>265</v>
      </c>
    </row>
    <row r="111" spans="1:1" x14ac:dyDescent="0.25">
      <c r="A111" s="25" t="s">
        <v>342</v>
      </c>
    </row>
    <row r="112" spans="1:1" x14ac:dyDescent="0.25">
      <c r="A112" s="25" t="s">
        <v>275</v>
      </c>
    </row>
    <row r="113" spans="1:1" x14ac:dyDescent="0.25">
      <c r="A113" s="25" t="s">
        <v>276</v>
      </c>
    </row>
    <row r="114" spans="1:1" x14ac:dyDescent="0.25">
      <c r="A114" s="25" t="s">
        <v>235</v>
      </c>
    </row>
    <row r="115" spans="1:1" x14ac:dyDescent="0.25">
      <c r="A115" s="25" t="s">
        <v>343</v>
      </c>
    </row>
    <row r="116" spans="1:1" x14ac:dyDescent="0.25">
      <c r="A116" s="25" t="s">
        <v>277</v>
      </c>
    </row>
    <row r="117" spans="1:1" x14ac:dyDescent="0.25">
      <c r="A117" s="25" t="s">
        <v>276</v>
      </c>
    </row>
    <row r="118" spans="1:1" x14ac:dyDescent="0.25">
      <c r="A118" s="25" t="s">
        <v>235</v>
      </c>
    </row>
    <row r="119" spans="1:1" x14ac:dyDescent="0.25">
      <c r="A119" s="25" t="s">
        <v>278</v>
      </c>
    </row>
    <row r="120" spans="1:1" x14ac:dyDescent="0.25">
      <c r="A120" s="25" t="s">
        <v>279</v>
      </c>
    </row>
    <row r="121" spans="1:1" x14ac:dyDescent="0.25">
      <c r="A121" s="25" t="s">
        <v>280</v>
      </c>
    </row>
    <row r="122" spans="1:1" x14ac:dyDescent="0.25">
      <c r="A122" s="25" t="s">
        <v>281</v>
      </c>
    </row>
    <row r="123" spans="1:1" x14ac:dyDescent="0.25">
      <c r="A123" s="25" t="s">
        <v>282</v>
      </c>
    </row>
    <row r="124" spans="1:1" x14ac:dyDescent="0.25">
      <c r="A124" s="25" t="s">
        <v>283</v>
      </c>
    </row>
    <row r="125" spans="1:1" x14ac:dyDescent="0.25">
      <c r="A125" s="25" t="s">
        <v>284</v>
      </c>
    </row>
    <row r="126" spans="1:1" x14ac:dyDescent="0.25">
      <c r="A126" s="25" t="s">
        <v>344</v>
      </c>
    </row>
    <row r="127" spans="1:1" x14ac:dyDescent="0.25">
      <c r="A127" s="25" t="s">
        <v>280</v>
      </c>
    </row>
    <row r="128" spans="1:1" x14ac:dyDescent="0.25">
      <c r="A128" s="25" t="s">
        <v>285</v>
      </c>
    </row>
    <row r="129" spans="1:1" x14ac:dyDescent="0.25">
      <c r="A129" s="25" t="s">
        <v>286</v>
      </c>
    </row>
    <row r="130" spans="1:1" x14ac:dyDescent="0.25">
      <c r="A130" s="25" t="s">
        <v>284</v>
      </c>
    </row>
    <row r="131" spans="1:1" x14ac:dyDescent="0.25">
      <c r="A131" s="25" t="s">
        <v>345</v>
      </c>
    </row>
    <row r="132" spans="1:1" x14ac:dyDescent="0.25">
      <c r="A132" s="25" t="s">
        <v>280</v>
      </c>
    </row>
    <row r="133" spans="1:1" x14ac:dyDescent="0.25">
      <c r="A133" s="25" t="s">
        <v>287</v>
      </c>
    </row>
    <row r="134" spans="1:1" x14ac:dyDescent="0.25">
      <c r="A134" s="25" t="s">
        <v>346</v>
      </c>
    </row>
    <row r="135" spans="1:1" x14ac:dyDescent="0.25">
      <c r="A135" s="25" t="s">
        <v>288</v>
      </c>
    </row>
    <row r="136" spans="1:1" x14ac:dyDescent="0.25">
      <c r="A136" s="25" t="s">
        <v>289</v>
      </c>
    </row>
    <row r="137" spans="1:1" x14ac:dyDescent="0.25">
      <c r="A137" s="25" t="s">
        <v>290</v>
      </c>
    </row>
    <row r="138" spans="1:1" x14ac:dyDescent="0.25">
      <c r="A138" s="25" t="s">
        <v>291</v>
      </c>
    </row>
    <row r="139" spans="1:1" x14ac:dyDescent="0.25">
      <c r="A139" s="25" t="s">
        <v>292</v>
      </c>
    </row>
    <row r="140" spans="1:1" x14ac:dyDescent="0.25">
      <c r="A140" s="25" t="s">
        <v>293</v>
      </c>
    </row>
    <row r="141" spans="1:1" x14ac:dyDescent="0.25">
      <c r="A141" s="25" t="s">
        <v>294</v>
      </c>
    </row>
    <row r="142" spans="1:1" x14ac:dyDescent="0.25">
      <c r="A142" s="25" t="s">
        <v>347</v>
      </c>
    </row>
    <row r="143" spans="1:1" x14ac:dyDescent="0.25">
      <c r="A143" s="25" t="s">
        <v>295</v>
      </c>
    </row>
    <row r="144" spans="1:1" x14ac:dyDescent="0.25">
      <c r="A144" s="25" t="s">
        <v>294</v>
      </c>
    </row>
    <row r="145" spans="1:1" x14ac:dyDescent="0.25">
      <c r="A145" s="25" t="s">
        <v>348</v>
      </c>
    </row>
    <row r="146" spans="1:1" x14ac:dyDescent="0.25">
      <c r="A146" s="25" t="s">
        <v>296</v>
      </c>
    </row>
    <row r="147" spans="1:1" x14ac:dyDescent="0.25">
      <c r="A147" s="25" t="s">
        <v>294</v>
      </c>
    </row>
    <row r="148" spans="1:1" x14ac:dyDescent="0.25">
      <c r="A148" s="25" t="s">
        <v>349</v>
      </c>
    </row>
    <row r="149" spans="1:1" x14ac:dyDescent="0.25">
      <c r="A149" s="25" t="s">
        <v>350</v>
      </c>
    </row>
    <row r="150" spans="1:1" x14ac:dyDescent="0.25">
      <c r="A150" s="25" t="s">
        <v>294</v>
      </c>
    </row>
    <row r="151" spans="1:1" x14ac:dyDescent="0.25">
      <c r="A151" s="25" t="s">
        <v>351</v>
      </c>
    </row>
    <row r="152" spans="1:1" x14ac:dyDescent="0.25">
      <c r="A152" s="25" t="s">
        <v>294</v>
      </c>
    </row>
    <row r="153" spans="1:1" x14ac:dyDescent="0.25">
      <c r="A153" s="25" t="s">
        <v>352</v>
      </c>
    </row>
    <row r="154" spans="1:1" x14ac:dyDescent="0.25">
      <c r="A154" s="25" t="s">
        <v>294</v>
      </c>
    </row>
    <row r="155" spans="1:1" s="29" customFormat="1" x14ac:dyDescent="0.25">
      <c r="A155" s="29" t="s">
        <v>297</v>
      </c>
    </row>
    <row r="156" spans="1:1" x14ac:dyDescent="0.25">
      <c r="A156" s="25" t="s">
        <v>353</v>
      </c>
    </row>
  </sheetData>
  <mergeCells count="66">
    <mergeCell ref="A5:J5"/>
    <mergeCell ref="A6:J6"/>
    <mergeCell ref="A7:J7"/>
    <mergeCell ref="A8:J8"/>
    <mergeCell ref="A9:J9"/>
    <mergeCell ref="A10:J10"/>
    <mergeCell ref="A11:J11"/>
    <mergeCell ref="A12:J12"/>
    <mergeCell ref="A13:J13"/>
    <mergeCell ref="A14:J14"/>
    <mergeCell ref="A15:J15"/>
    <mergeCell ref="A16:J16"/>
    <mergeCell ref="A17:J17"/>
    <mergeCell ref="A18:J18"/>
    <mergeCell ref="A19:J19"/>
    <mergeCell ref="A20:J20"/>
    <mergeCell ref="A21:J21"/>
    <mergeCell ref="A22:J22"/>
    <mergeCell ref="A24:J24"/>
    <mergeCell ref="A25:J25"/>
    <mergeCell ref="A26:J26"/>
    <mergeCell ref="A27:J27"/>
    <mergeCell ref="A28:J28"/>
    <mergeCell ref="A29:J29"/>
    <mergeCell ref="A30:J30"/>
    <mergeCell ref="A31:J31"/>
    <mergeCell ref="A32:J32"/>
    <mergeCell ref="A33:J33"/>
    <mergeCell ref="A34:J34"/>
    <mergeCell ref="A35:J35"/>
    <mergeCell ref="A36:J36"/>
    <mergeCell ref="A37:J37"/>
    <mergeCell ref="A38:J38"/>
    <mergeCell ref="A39:J39"/>
    <mergeCell ref="A40:J40"/>
    <mergeCell ref="A41:J41"/>
    <mergeCell ref="A42:J42"/>
    <mergeCell ref="A43:J43"/>
    <mergeCell ref="A44:J44"/>
    <mergeCell ref="A45:J45"/>
    <mergeCell ref="A46:J46"/>
    <mergeCell ref="A47:J47"/>
    <mergeCell ref="A48:J48"/>
    <mergeCell ref="A49:J49"/>
    <mergeCell ref="A50:J50"/>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70:J70"/>
    <mergeCell ref="A71:J71"/>
    <mergeCell ref="A65:J65"/>
    <mergeCell ref="A66:J66"/>
    <mergeCell ref="A67:J67"/>
    <mergeCell ref="A68:J68"/>
    <mergeCell ref="A69:J69"/>
  </mergeCells>
  <pageMargins left="0.7" right="0.7" top="0.75" bottom="0.75" header="0.3" footer="0.3"/>
  <pageSetup orientation="portrait" r:id="rId1"/>
  <headerFooter>
    <oddFooter>&amp;R_x000D_&amp;1#&amp;"Aptos"&amp;10&amp;K000000 Official Use Only</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16</vt:i4>
      </vt:variant>
    </vt:vector>
  </HeadingPairs>
  <TitlesOfParts>
    <vt:vector size="26" baseType="lpstr">
      <vt:lpstr>Cover Page</vt:lpstr>
      <vt:lpstr>User Guide</vt:lpstr>
      <vt:lpstr>Data Input</vt:lpstr>
      <vt:lpstr>Financial Ratios</vt:lpstr>
      <vt:lpstr>Financial Score</vt:lpstr>
      <vt:lpstr>Operating Ratios</vt:lpstr>
      <vt:lpstr>Operating Score</vt:lpstr>
      <vt:lpstr>Final Score &amp; Grade</vt:lpstr>
      <vt:lpstr>Summary Report</vt:lpstr>
      <vt:lpstr>Indicator Definition</vt:lpstr>
      <vt:lpstr>FY_list</vt:lpstr>
      <vt:lpstr>'Cover Page'!Print_Area</vt:lpstr>
      <vt:lpstr>'Data Input'!Print_Area</vt:lpstr>
      <vt:lpstr>'Final Score &amp; Grade'!Print_Area</vt:lpstr>
      <vt:lpstr>'Financial Ratios'!Print_Area</vt:lpstr>
      <vt:lpstr>'Financial Score'!Print_Area</vt:lpstr>
      <vt:lpstr>'Operating Ratios'!Print_Area</vt:lpstr>
      <vt:lpstr>'Operating Score'!Print_Area</vt:lpstr>
      <vt:lpstr>'Summary Report'!Print_Area</vt:lpstr>
      <vt:lpstr>'User Guide'!Print_Area</vt:lpstr>
      <vt:lpstr>'Data Input'!Print_Titles</vt:lpstr>
      <vt:lpstr>'Final Score &amp; Grade'!Print_Titles</vt:lpstr>
      <vt:lpstr>'Financial Ratios'!Print_Titles</vt:lpstr>
      <vt:lpstr>'Financial Score'!Print_Titles</vt:lpstr>
      <vt:lpstr>'Operating Ratios'!Print_Titles</vt:lpstr>
      <vt:lpstr>'Operating Score'!Print_Titles</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Creditworthiness Tool</dc:title>
  <dc:creator>Saubiya</dc:creator>
  <cp:lastModifiedBy>Raghu Kesavan</cp:lastModifiedBy>
  <cp:lastPrinted>2024-11-11T07:47:02Z</cp:lastPrinted>
  <dcterms:created xsi:type="dcterms:W3CDTF">2024-07-07T09:05:09Z</dcterms:created>
  <dcterms:modified xsi:type="dcterms:W3CDTF">2026-01-13T06:27:25Z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1bf45b6-5649-4236-82a3-f45024cd282e_Enabled">
    <vt:lpwstr>true</vt:lpwstr>
  </property>
  <property fmtid="{D5CDD505-2E9C-101B-9397-08002B2CF9AE}" pid="3" name="MSIP_Label_f1bf45b6-5649-4236-82a3-f45024cd282e_SetDate">
    <vt:lpwstr>2026-01-13T06:27:15Z</vt:lpwstr>
  </property>
  <property fmtid="{D5CDD505-2E9C-101B-9397-08002B2CF9AE}" pid="4" name="MSIP_Label_f1bf45b6-5649-4236-82a3-f45024cd282e_Method">
    <vt:lpwstr>Standard</vt:lpwstr>
  </property>
  <property fmtid="{D5CDD505-2E9C-101B-9397-08002B2CF9AE}" pid="5" name="MSIP_Label_f1bf45b6-5649-4236-82a3-f45024cd282e_Name">
    <vt:lpwstr>Official Use Only</vt:lpwstr>
  </property>
  <property fmtid="{D5CDD505-2E9C-101B-9397-08002B2CF9AE}" pid="6" name="MSIP_Label_f1bf45b6-5649-4236-82a3-f45024cd282e_SiteId">
    <vt:lpwstr>31a2fec0-266b-4c67-b56e-2796d8f59c36</vt:lpwstr>
  </property>
  <property fmtid="{D5CDD505-2E9C-101B-9397-08002B2CF9AE}" pid="7" name="MSIP_Label_f1bf45b6-5649-4236-82a3-f45024cd282e_ActionId">
    <vt:lpwstr>a21a7fb2-0554-4148-8422-f140ed25907f</vt:lpwstr>
  </property>
  <property fmtid="{D5CDD505-2E9C-101B-9397-08002B2CF9AE}" pid="8" name="MSIP_Label_f1bf45b6-5649-4236-82a3-f45024cd282e_ContentBits">
    <vt:lpwstr>2</vt:lpwstr>
  </property>
  <property fmtid="{D5CDD505-2E9C-101B-9397-08002B2CF9AE}" pid="9" name="MSIP_Label_f1bf45b6-5649-4236-82a3-f45024cd282e_Tag">
    <vt:lpwstr>10, 3, 0, 1</vt:lpwstr>
  </property>
</Properties>
</file>