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과정 개요" sheetId="1" r:id="rId4"/>
    <sheet state="visible" name="2 글쓰기&amp;문서작성" sheetId="2" r:id="rId5"/>
    <sheet state="visible" name="3 Google Sheet &amp; Docs" sheetId="3" r:id="rId6"/>
    <sheet state="visible" name="4 RAG" sheetId="4" r:id="rId7"/>
    <sheet state="visible" name="TSLA" sheetId="5" r:id="rId8"/>
    <sheet state="visible" name="HANGSENG" sheetId="6" r:id="rId9"/>
    <sheet state="visible" name="5 데이터분석" sheetId="7" r:id="rId10"/>
    <sheet state="visible" name="6 Plugins" sheetId="8" r:id="rId11"/>
    <sheet state="visible" name="API Key" sheetId="9" r:id="rId12"/>
  </sheets>
  <definedNames/>
  <calcPr/>
</workbook>
</file>

<file path=xl/sharedStrings.xml><?xml version="1.0" encoding="utf-8"?>
<sst xmlns="http://schemas.openxmlformats.org/spreadsheetml/2006/main" count="257" uniqueCount="234">
  <si>
    <t>과정 소개</t>
  </si>
  <si>
    <r>
      <rPr>
        <rFont val="Arial"/>
        <b/>
        <color theme="1"/>
        <sz val="12.0"/>
      </rPr>
      <t xml:space="preserve">□ 과정명 : </t>
    </r>
    <r>
      <rPr>
        <rFont val="Arial"/>
        <b/>
        <color rgb="FF0000FF"/>
        <sz val="12.0"/>
      </rPr>
      <t>비전공자도 이해하는 생성형 AI 의 이해와 업무 활용</t>
    </r>
    <r>
      <rPr>
        <rFont val="Arial"/>
        <b/>
        <color theme="1"/>
        <sz val="12.0"/>
      </rPr>
      <t xml:space="preserve">
□ 교육기간 : 1월 13일(일) (10:00 ~ 17:00, 점심시간 12:00~13:00) 
□ 교육방법 : 집체 교육</t>
    </r>
  </si>
  <si>
    <t>과정 목표</t>
  </si>
  <si>
    <t xml:space="preserve">GPT의 작동 원리 이해 </t>
  </si>
  <si>
    <t>원하는 결과를 얻기 위한 Prompt 작성법</t>
  </si>
  <si>
    <t xml:space="preserve">텍스트, 이미지 데이터 연동 및 RAG 구현 </t>
  </si>
  <si>
    <t>API 사용 대신 Google Sheets &amp; Docs 활용</t>
  </si>
  <si>
    <t>GPT 서비스 종류</t>
  </si>
  <si>
    <t>ChatGPT</t>
  </si>
  <si>
    <t>https://chat.openai.com/auth/login</t>
  </si>
  <si>
    <t>ChatGPT -  Playground</t>
  </si>
  <si>
    <t>https://platform.openai.com/</t>
  </si>
  <si>
    <t>Azure Chat</t>
  </si>
  <si>
    <t>https://learn.microsoft.com/ko-kr/azure/ai-services/openai/chatgpt-quickstart?tabs=command-line%2Cpython&amp;pivots=programming-language-studio</t>
  </si>
  <si>
    <t>Bard</t>
  </si>
  <si>
    <t>Clover X</t>
  </si>
  <si>
    <t>Skill</t>
  </si>
  <si>
    <t>https://clova-x.naver.com/</t>
  </si>
  <si>
    <t>사용량(Traffic) 확인</t>
  </si>
  <si>
    <t>LLM APIs response time tracker</t>
  </si>
  <si>
    <t>https://gptforwork.com/tools/openai-api-and-other-llm-apis-response-time-tracker</t>
  </si>
  <si>
    <t>ChatGPT Uptime</t>
  </si>
  <si>
    <t>https://status.openai.com/uptime</t>
  </si>
  <si>
    <t>GPT</t>
  </si>
  <si>
    <t>Deterministic과 Nondeterministic(The same 이 아닌 the nearest)</t>
  </si>
  <si>
    <t>Vector Databse</t>
  </si>
  <si>
    <t>검색</t>
  </si>
  <si>
    <t>https://atlas.nomic.ai/map/3e58c76e-6cf4-4c3e-9184-38b174cbf3e8/a46f4c16-8511-4fde-9bf9-dcd1f8c72c0a</t>
  </si>
  <si>
    <t>• Embedding은 다양한 데이터를 정해진 차원의 벡터로 변환한 것
• 이러한 벡터들을 저장하고 검색하여 주어진 벡터와 가장 가까운 것들을 추출할 수 있는데, 이렇게 벡터들을 저
장하고 관리하는 일종의 Vector Store를 VectorDB라 부름
• 일반적인 데이터베이스에서는, 주로 쿼리와 정확히 일치하는 데이터베이스의 행을 찾는 반면, VectorDB에서
는 유사성 메트릭을 적용하여 쿼리(사용자 질문)과 가장 유사한 벡터를 검색
• RAG(Retrieval Augmented Generation)에서 Retriever에 해당하는 것이 이 VectorDB</t>
  </si>
  <si>
    <t>Embedding</t>
  </si>
  <si>
    <t>Tokenizer란?</t>
  </si>
  <si>
    <t>https://platform.openai.com/tokenizer</t>
  </si>
  <si>
    <t>실습 1</t>
  </si>
  <si>
    <t>상어를 주제로 재미난 이야기 3줄 작성</t>
  </si>
  <si>
    <t>to wirte 3 sentences a funny story regarding shark</t>
  </si>
  <si>
    <t>tone and manner 를 바꾸어 다양한 표현을 만들어 보세요</t>
  </si>
  <si>
    <r>
      <rPr>
        <rFont val="Arial"/>
        <color theme="1"/>
      </rPr>
      <t xml:space="preserve"> "당신은 훌륭한 소설가이고, 나는 당신 글을 좋아하는 사람입니다.
고래를 주제로 아주</t>
    </r>
    <r>
      <rPr>
        <rFont val="Arial"/>
        <b/>
        <color rgb="FFFF0000"/>
      </rPr>
      <t xml:space="preserve"> {tone&amp;manner}</t>
    </r>
    <r>
      <rPr>
        <rFont val="Arial"/>
        <color theme="1"/>
      </rPr>
      <t xml:space="preserve"> 이야기를 3개의 문장으로 작성해 주세요."</t>
    </r>
  </si>
  <si>
    <t>사단과 칠정은 감정의 양태들이다. 사단칠정논변을 4.7논변이라고도 하는데, 그럼에도 불구하고 이 숫자에 얽매일 필요는 전혀 없다.</t>
  </si>
  <si>
    <t>https://namu.wiki/w/%EC%82%AC%EB%8B%A8%EC%B9%A0%EC%A0%95%EB%85%BC%EB%B3%80</t>
  </si>
  <si>
    <t>유학에서 단을, 측은지심, 수오지심, 사양지심, 시비지심 4가지로, 정을 희(喜)·노(怒)·애(哀)·구(懼)·애(愛)·오(惡)·욕(欲) 7가지로 간주</t>
  </si>
  <si>
    <t>tone and manner</t>
  </si>
  <si>
    <t>Academic (학술적인)
Analytical (분석적인)
Confident (자신감있는)
Conversational (대화같은)
Critical (비판적인)
Descriptive (설명적인)
Emotional (감성적인)
Formal (공식적인)
Friendly (친근한)
Humorous (유머러스한)
Informal (비공식적인)
Informative (유익한)
Instructive (가르치는)
Ironic (반어적인)
Journalistic (기사)
Metaphorical (은유적인)
Optimistic (낙관적인)
Persuasive (설득하는)
Pessimistic (회의적인)
Plavful (장난기 섞인)
Poetic (시적인)
Professional (전문적인)
Sympathetic (공감을 구하는)
Technical (기술적인)
Warm (따뜻한)</t>
  </si>
  <si>
    <t>실습 2</t>
  </si>
  <si>
    <t>오픈마켓 댓글 답변 작성</t>
  </si>
  <si>
    <r>
      <rPr>
        <rFont val="Arial"/>
        <b/>
        <color rgb="FFFF0000"/>
      </rPr>
      <t xml:space="preserve">별 기대 없이 샀는데 상당히 옷이 괜찮고 예쁘네요 깔별로 쟁일 생각 무탠다드 가성비 오지네요' </t>
    </r>
    <r>
      <rPr>
        <rFont val="Arial"/>
        <b/>
        <color rgb="FF073763"/>
      </rPr>
      <t>에 대한 댓글을 만들어 주세요.</t>
    </r>
  </si>
  <si>
    <t>Prompt</t>
  </si>
  <si>
    <t>다음의 오픈마켓 사용자 댓글에 내용을 긍정 또는 부정으로 판단</t>
  </si>
  <si>
    <t>고객님에게 감사의 댓글 작성 - 친절 -유머 - 이모지</t>
  </si>
  <si>
    <t>"와, 이런 리뷰를 읽고 정말 감동받았어요! 😊 별 기대 없이 구매하신 옷이 예쁘고 괜찮다니 정말 다행이에요! 🌟 가성비가 뛰어나다니 더 기쁘네요! 💰 여러분의 솔직한 리뷰에 진심으로 감사드립니다. 앞으로도 더 좋은 제품과 서비스를 제공하기 위해 노력하겠습니다. 언제든지 다시 방문해 주세요!" 🛍️</t>
  </si>
  <si>
    <t>네이비에 이어 오트밀 색상까지 너무 좋아요 깔끔하고 시원해요 지금 시기에 딱 입기 좋은 것 같아요. 핏도 원하는 핏이라 좋습니다.</t>
  </si>
  <si>
    <t>고객님에게 감사의 댓글 작성 - 친절 - 이모지</t>
  </si>
  <si>
    <t>유머</t>
  </si>
  <si>
    <t>친절</t>
  </si>
  <si>
    <t>이모지</t>
  </si>
  <si>
    <t>와, 감사합니다! 😍 네이비와 오트밀 색상 모두 정말 멋지죠! 그 두 가지 색상은 깔끔하고 고요한 느낌을 주는데 딱 어울립니다. 현재 계절에 완벽한 선택이네요! 😎 그리고 핏도 마음에 들어서 정말 다행이에요. 스타일링하실 때 완벽하게 어울리겠죠! ✨ 더 많은 멋진 의상과 함께 즐겨입으세요! 🌟</t>
  </si>
  <si>
    <t>"CS 대처 7진짜 최악이에요. 향수냄새 배어있어서 교환 요청해서 무려 2주만에 교환품 받았는데, 같은 상품을 그대로 받았습니다. 거의 농락수준.."</t>
  </si>
  <si>
    <t>다영한 Retrievers 기법</t>
  </si>
  <si>
    <t>Vector store-backed retriever</t>
  </si>
  <si>
    <t>MultiQueryRetriever</t>
  </si>
  <si>
    <t>Contextual compression</t>
  </si>
  <si>
    <t>Self-querying</t>
  </si>
  <si>
    <t>Time-weighted vector store retriever</t>
  </si>
  <si>
    <t>감정분석 API</t>
  </si>
  <si>
    <t>https://api.ncloud-docs.com/docs/ai-naver-clovasentiment-api</t>
  </si>
  <si>
    <t>GPT for Work 설치</t>
  </si>
  <si>
    <t>https://gptforwork.com/</t>
  </si>
  <si>
    <t>도움말</t>
  </si>
  <si>
    <t>https://gptforwork.com/help</t>
  </si>
  <si>
    <t>Uploader</t>
  </si>
  <si>
    <t>https://chromewebstore.google.com/detail/chatgpt-sidebar-file-uplo/becfinhbfclcgokjlobojlnldbfillpf?pli=1</t>
  </si>
  <si>
    <t>GPT for  Sheets</t>
  </si>
  <si>
    <t>GPT 함수 활용</t>
  </si>
  <si>
    <t>https://gptforwork.com/help/gpt-for-sheets/how-to-use-gpt-function</t>
  </si>
  <si>
    <t>예제</t>
  </si>
  <si>
    <t>https://docs.google.com/spreadsheets/d/1TiW_QVWucFRh0R-R17ZY4GEWmkB9SYFleNS40OfJG9s/edit?usp=sharing</t>
  </si>
  <si>
    <t>"오늘은 금요일이면 내일은 무슨 요일인가요"</t>
  </si>
  <si>
    <r>
      <rPr>
        <rFont val="Arial"/>
        <b/>
        <color rgb="FFFF0000"/>
        <sz val="11.0"/>
      </rPr>
      <t xml:space="preserve">$ </t>
    </r>
    <r>
      <rPr>
        <rFont val="Arial"/>
        <color rgb="FF1F3247"/>
        <sz val="11.0"/>
      </rPr>
      <t>기호를 사용하여 프롬프트로 사용되는 셀에 대한 절대 참조를 만듭니다. 수식을 열 아래로 끌어도 셀에 대한 참조는 변경되지 않습니다.</t>
    </r>
  </si>
  <si>
    <t>f4</t>
  </si>
  <si>
    <t>"고래를 주제로 재미난 이야기 만들어 주세요"</t>
  </si>
  <si>
    <t>"1문장으로 작성"</t>
  </si>
  <si>
    <t>"2문장으로 작성"</t>
  </si>
  <si>
    <t>"3문장으로 작성"</t>
  </si>
  <si>
    <t>Change tone</t>
  </si>
  <si>
    <t>Product titles</t>
  </si>
  <si>
    <t>Formula</t>
  </si>
  <si>
    <t>Example output</t>
  </si>
  <si>
    <t>Make the product's title more appealing for Amazon customers</t>
  </si>
  <si>
    <t>White T-shirt with a V Neck for Men and Women</t>
  </si>
  <si>
    <t>Stylish Unisex V Neck White T-shirt - Perfect for Men and Women</t>
  </si>
  <si>
    <t>Black Tank top for teenage girls</t>
  </si>
  <si>
    <t>Traditional card deck of 54 cardsfor all classic games</t>
  </si>
  <si>
    <t>Kitchen Robot 20+ functionnalities, cooker</t>
  </si>
  <si>
    <t>Sentiments(감성 분석)</t>
  </si>
  <si>
    <t>positive, neutral, negative</t>
  </si>
  <si>
    <t>감성 댓글 작성</t>
  </si>
  <si>
    <t>별 기대 없이 샀는데 상당히 옷이 괜찮고 예쁘네요 깔별로 쟁일 생각 무탠다드 가성비 오지네요</t>
  </si>
  <si>
    <t>답글 작성</t>
  </si>
  <si>
    <t>Persona 설정</t>
  </si>
  <si>
    <t xml:space="preserve">사과 </t>
  </si>
  <si>
    <t>배</t>
  </si>
  <si>
    <t>무신사 질문/추천(Classify)</t>
  </si>
  <si>
    <t>추천</t>
  </si>
  <si>
    <t>질문</t>
  </si>
  <si>
    <t>https://www.musinsa.com/mz/community-qna/view/881581</t>
  </si>
  <si>
    <t>레인부츠 괜찮은거 추천 해주실 수 있나요?</t>
  </si>
  <si>
    <t>모바일에서는 나이대별 옷 랭킹 볼 수 있는데 PC에서는 못보는게 맞는건가요?..</t>
  </si>
  <si>
    <t>Translate</t>
  </si>
  <si>
    <t>Cache</t>
  </si>
  <si>
    <t>https://gptforwork.com/help/gpt-for-sheets/control-gpt-formulas/manage-cache</t>
  </si>
  <si>
    <t>Pause</t>
  </si>
  <si>
    <t>https://gptforwork.com/help/gpt-for-sheets/control-gpt-formulas/pause</t>
  </si>
  <si>
    <t>GPT for Docs 설치</t>
  </si>
  <si>
    <t>GPT 활용</t>
  </si>
  <si>
    <t>https://gptforwork.com/help/gpt-for-docs/get-started</t>
  </si>
  <si>
    <t>예시</t>
  </si>
  <si>
    <t>서울시 강남구 현재기온은?</t>
  </si>
  <si>
    <t>new4j vector db create syntax?</t>
  </si>
  <si>
    <t>에코프로 반기 보고서 분석</t>
  </si>
  <si>
    <t>파일</t>
  </si>
  <si>
    <t>https://github.com/JSJeong-me/EasyGPT-2024/blob/main/%EA%B1%B0%EB%9E%98%EB%AA%85%EC%84%B8%ED%91%9C/ECOPRO-20230814-9pages.pdf</t>
  </si>
  <si>
    <t>위 첨부 '에코프로 반기 사업보고서' 내용을 발표자료 형태로 요약 정리
- 한글
- 글머리 표시 포함
- 개조식 표현</t>
  </si>
  <si>
    <t>재무 상태 내용 요약</t>
  </si>
  <si>
    <t>신용 평가 내용 요약</t>
  </si>
  <si>
    <t>다양한 분석</t>
  </si>
  <si>
    <t>Dart 사업보고서 분석</t>
  </si>
  <si>
    <t>에코프로 주식 시황 이미지 분석</t>
  </si>
  <si>
    <t>https://github.com/JSJeong-me/EasyGPT-2023/blob/main/images/ecopro.png</t>
  </si>
  <si>
    <t>https://bard.google.com/chat</t>
  </si>
  <si>
    <t>실습 3</t>
  </si>
  <si>
    <t xml:space="preserve">2016년~2023년 2분기까지 출산율 분석 </t>
  </si>
  <si>
    <t>https://github.com/JSJeong-me/EasyGPT-2023/blob/main/images/%EC%B6%9C%EC%82%B0%EC%9C%A8.jpg</t>
  </si>
  <si>
    <t>출처는 통계청 자료
대한민국 2016년부터 2023년 2분기까지의 출산율
사회과학 교수 입장에서 그래프 분석</t>
  </si>
  <si>
    <t>- 발표자료 형식 출력
- 개조식
- 글머리표시 작성
- 이모지</t>
  </si>
  <si>
    <t>부동산 시장 예측 관점</t>
  </si>
  <si>
    <t>구글 Finance</t>
  </si>
  <si>
    <t>https://www.google.com/finance/</t>
  </si>
  <si>
    <t>Tesla Code</t>
  </si>
  <si>
    <t>NASDAQ:TSLA</t>
  </si>
  <si>
    <t>Bitcoin Capital Active ETP</t>
  </si>
  <si>
    <t xml:space="preserve">"the following numbers are "  </t>
  </si>
  <si>
    <t>" NASDAQ:GOOGL stock prices " "during the past 30 days "</t>
  </si>
  <si>
    <t>"during the past 25 days "</t>
  </si>
  <si>
    <t>"to write the detail analysis of the max &amp; min price and trends in 5 sentences "</t>
  </si>
  <si>
    <t>홍콩H지수 코드</t>
  </si>
  <si>
    <t>INDEXHANGSENG:HSCEI</t>
  </si>
  <si>
    <t>지수 Max Min Trends 분석</t>
  </si>
  <si>
    <t>번역</t>
  </si>
  <si>
    <t>단계적 질문 구성</t>
  </si>
  <si>
    <t>"These numbers are Hong Kong H Index about past 30 days "</t>
  </si>
  <si>
    <t>"D8:D27"</t>
  </si>
  <si>
    <t>"to describe the Max Min and Trends"</t>
  </si>
  <si>
    <t>Prompt 만들기</t>
  </si>
  <si>
    <t>분석</t>
  </si>
  <si>
    <t>첨부는 카카오택시 거래명세표 pdf 파일이고
pdf 파일을 읽고 3건의 거래명세표를 |거래일시| 결제금액|카드번호| 형식의 테이블로 정리</t>
  </si>
  <si>
    <t>엑셀파일 저장하는 Python 프로그램 작성</t>
  </si>
  <si>
    <t>출력형식</t>
  </si>
  <si>
    <t>|거래일시| 결제금액|카드번호|</t>
  </si>
  <si>
    <t>7월 8월 9월 카카오 택시 거래명세표 pdf 파일을 읽고
 월별 사용금액을 막대 그래프로 작성하는 python 프로그램 생성</t>
  </si>
  <si>
    <t>https://colab.research.google.com/</t>
  </si>
  <si>
    <t>&gt; ERP 입력 SQL 생성</t>
  </si>
  <si>
    <t>&gt; 회계계정 분개</t>
  </si>
  <si>
    <t>&gt; upload pdf 파일의 내용 column 과 row 테이블 작성</t>
  </si>
  <si>
    <t>total amount ₩85,024 금액을 ERP 입력하는 SQL 변환</t>
  </si>
  <si>
    <t>회계시스템 입력을 위해 계정항목을 '통신비'로 분개 하세요</t>
  </si>
  <si>
    <t>위 내용을 엑셀 파일로 저장</t>
  </si>
  <si>
    <t>ChatGPT File Uploader &amp; Sidebar</t>
  </si>
  <si>
    <t>설치</t>
  </si>
  <si>
    <t>https://chrome.google.com/webstore/detail/chatgpt-file-uploader-ext/becfinhbfclcgokjlobojlnldbfillpf</t>
  </si>
  <si>
    <t>Data upload</t>
  </si>
  <si>
    <t>Tips data set</t>
  </si>
  <si>
    <t>https://drive.google.com/file/d/1Wo2Z-rxTEg8purFVfpPtxq1XZxuG5zhI/view?usp=sharing</t>
  </si>
  <si>
    <t>Prompts 1</t>
  </si>
  <si>
    <t>&gt; 요일별 테이블 당 평균 매출액 정리</t>
  </si>
  <si>
    <t>Prompts 2</t>
  </si>
  <si>
    <t>&gt; 요일별 테이블 당 평균 tip 금액 정리</t>
  </si>
  <si>
    <t>Prompts 3</t>
  </si>
  <si>
    <t>&gt; 요일별 매출 합계의 평균</t>
  </si>
  <si>
    <t>Prompts 4</t>
  </si>
  <si>
    <t>&gt; 금요일 매출 합계</t>
  </si>
  <si>
    <t>Prompts 5</t>
  </si>
  <si>
    <t>&gt; 흡연자는 비흡연자보다 팁을 더 많이 주나요, 적게 주나요? 데이터로부터 결과를 요약 해 주세요.</t>
  </si>
  <si>
    <t>pdf 파일 text extract</t>
  </si>
  <si>
    <t>https://github.com/JSJeong-me/EasyGPT-2023/blob/main/%EA%B1%B0%EB%9E%98%EB%AA%85%EC%84%B8%ED%91%9C/SKT_202302.html.pdf</t>
  </si>
  <si>
    <t>1안</t>
  </si>
  <si>
    <t>ocr 사용하여 text extract</t>
  </si>
  <si>
    <t>1번쨰 page 를 ocr을 사용하여 text extract</t>
  </si>
  <si>
    <t>2안</t>
  </si>
  <si>
    <t>instruct GPT 입력</t>
  </si>
  <si>
    <t>|번호|발행일자|공급내용|공급가액|부가세액|합계금액| 테이블로 정리</t>
  </si>
  <si>
    <t>Python Code 작성</t>
  </si>
  <si>
    <t>import os
import openai
openai.api_key = os.getenv("OPENAI_API_KEY")
response = openai.ChatCompletion.create(
  model="gpt-3.5-turbo",
  messages=[
    {
      "role": "system",
      "content": "you are financial assistants and taxation experts"
    },
    {
      "role": "user",
      "content": "\"\"\"\nFilename: SKT_202302.html.pdf \nPart 1 of 1:\n\n23. 9. 3.   오후   5:57   Message_202302.html  file:///C:/Users/oakyo/Desktop/Message_202302.html   1/2  ○   공급받는자 등록번호 : 501-32-97178  서비스구분   이동전화   서비스번호   010-5359-3644  고객명   세일즈로보   처리일   20230711  서비스수   1   처리자   SWING  번호   발행일자   공급내용   공급가액   부가세액   힙계금액  1   2023.01.03   재발행   52469   5246   57715  2   2023.02.03   재발행   50023   5002   55025  3   2023.03.03   재발행   50992   5099   56091  4   2023.04.03   재발행   50992   5100   56092  5   2023.05.03   재발행   48691   4869   53560  6   2023.06.03   재발행   47992   4799   52791  소계   301159   30115   331274  ○   공급자 등록번호 :   104-81-3722523. 9. 3.   오후   5:57   Message_202302.html  \n\"\"\"\n|번호|발행일자|공급내용|공급가액|부가세액|합계금액| 테이블로 정리"
    },
    {
      "role": "assistant",
      "content": "부가세 합계는 각 항목의 부가세액을 모두 더하여 계산할 수 있습니다.\n\n부가세 합계 = 30115 + 5002 + 5099 + 5100 + 4869 + 4799 = 49984"
    },
    {
      "role": "assistant",
      "content": "번호 | 발행일자   | 공급내용 | 공급가액 | 부가세액 | 합계금액\n-----|------------|-----------|-----------|----------|----------\n1    | 2023.01.03 | 재발행   | 52469   | 5246     | 57715\n2    | 2023.02.03 | 재발행   | 50023   | 5002     | 55025\n3    | 2023.03.03 | 재발행   | 50992   | 5099     | 56091\n4    | 2023.04.03 | 재발행   | 50992   | 5100     | 56092\n5    | 2023.05.03 | 재발행   | 48691   | 4869     | 53560\n6    | 2023.06.03 | 재발행   | 47992   | 4799     | 52791\n소계 |            |           |"
    }
  ],
  temperature=1,
  max_tokens=256,
  top_p=1,
  frequency_penalty=0,
  presence_penalty=0
)</t>
  </si>
  <si>
    <t>실습 4</t>
  </si>
  <si>
    <t>Graph 분석</t>
  </si>
  <si>
    <t>첨부 그림과 같이 a(4, 1), b(3, 1), c(1, 4) 의 좌표값을 가질때 a*b, a*c 의 vector dot product 를 구하는python 프로그램 작성 하세요.
a: 파란색(Blue)
b: 빨간색(Red)
c: 초록색(Green)</t>
  </si>
  <si>
    <t>이미지 Link</t>
  </si>
  <si>
    <t>https://raw.githubusercontent.com/JSJeong-me/GPT-Web/main/images/graph.webp</t>
  </si>
  <si>
    <t>vector a와 vector b 의 dot product?</t>
  </si>
  <si>
    <t>vector a와 vector c 의 dot product?</t>
  </si>
  <si>
    <t>실습 5</t>
  </si>
  <si>
    <t>신용카드 영수증</t>
  </si>
  <si>
    <t>https://github.com/JSJeong-me/EasyGPT-2023/blob/main/images/20231004_receipt.jpg</t>
  </si>
  <si>
    <t>Plugin 활용</t>
  </si>
  <si>
    <t>MixerBox -&gt; Plugin 연결</t>
  </si>
  <si>
    <t>&gt; New Jeans의 OMG 조회가 가장 많은 뮤직 비데오는?</t>
  </si>
  <si>
    <t>&gt; New Jeans의 OMG 를 검은색 머리로 부른 뮤직 비디오는?</t>
  </si>
  <si>
    <t>Assistant' -&gt; 이 중에서 검은색 머리로 부른 버전을 찾아보세요!</t>
  </si>
  <si>
    <t>&gt; Simmon &amp; Garfunkel의 'the boxer'를 여성이 부른 뮤직 비데오중 조회수가 가장 많은  노래 추천</t>
  </si>
  <si>
    <t>&gt; simmon garfunkel 's the boxer sung by women</t>
  </si>
  <si>
    <t>&gt; the boxer sung by Alison Krauss, Shawn Colvin, Jerry Douglas</t>
  </si>
  <si>
    <t>### ChatGPT Plugins -&gt; https://openai.com/blog/chatgpt-plugins</t>
  </si>
  <si>
    <t>1. AskYourPDF -&gt;</t>
  </si>
  <si>
    <t>https://askyourpdf.com/</t>
  </si>
  <si>
    <t xml:space="preserve">2. VideoInsights.io -&gt;   </t>
  </si>
  <si>
    <t>https://www.videoinsights.io/</t>
  </si>
  <si>
    <t>ted 영상</t>
  </si>
  <si>
    <t>https://www.youtube.com/watch?v=OfYMRvm-Xoo&amp;list=PLaac5CC5hhI6YrXPoPjB4EKgKDBkcb0tc</t>
  </si>
  <si>
    <t>&gt; 위 URL 의 내용을  3개의 문장으로 요약해 주세요.</t>
  </si>
  <si>
    <t xml:space="preserve">3. Web Requests -&gt; </t>
  </si>
  <si>
    <t>https://www.whatplugin.ai/plugins/web-requests</t>
  </si>
  <si>
    <t xml:space="preserve">4. Wolfram -&gt;     </t>
  </si>
  <si>
    <t>https://www.wolframalpha.com/</t>
  </si>
  <si>
    <t>https://www.wolfram.com/wolfram-plugin-chatgpt/</t>
  </si>
  <si>
    <t xml:space="preserve">5. Browsing -&gt;    </t>
  </si>
  <si>
    <t>https://openai.com/blog/chatgpt-plugins#browsing</t>
  </si>
  <si>
    <t>7. Plugin store</t>
  </si>
  <si>
    <t>Develop your own plugin</t>
  </si>
  <si>
    <r>
      <rPr>
        <rFont val="Arial"/>
        <color rgb="FF1155CC"/>
        <u/>
      </rPr>
      <t xml:space="preserve">Domain: </t>
    </r>
    <r>
      <rPr>
        <rFont val="Arial"/>
        <color rgb="FF1155CC"/>
        <u/>
      </rPr>
      <t>api.360macky.com</t>
    </r>
  </si>
  <si>
    <t>&gt; GIve me the picture of NASA of today</t>
  </si>
  <si>
    <t>&gt; Now give me a list of images of Saturn</t>
  </si>
  <si>
    <t>API Key</t>
  </si>
  <si>
    <t>Key-0113-0</t>
  </si>
  <si>
    <t>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</t>
  </si>
  <si>
    <t>Key-0113-1</t>
  </si>
  <si>
    <t>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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</si>
</sst>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d-m-yyyy h:mm:ss"/>
  </numFmts>
  <fonts count="78">
    <font>
      <sz val="10.0"/>
      <color rgb="FF000000"/>
      <name val="Arial"/>
      <scheme val="minor"/>
    </font>
    <font>
      <b/>
      <color theme="1"/>
      <name val="Arial"/>
      <scheme val="minor"/>
    </font>
    <font>
      <b/>
      <sz val="12.0"/>
      <color rgb="FF073763"/>
      <name val="Arial"/>
    </font>
    <font>
      <b/>
      <sz val="12.0"/>
      <color theme="1"/>
      <name val="Arial"/>
    </font>
    <font>
      <sz val="12.0"/>
      <color theme="1"/>
      <name val="Arial"/>
      <scheme val="minor"/>
    </font>
    <font>
      <b/>
      <sz val="12.0"/>
      <color rgb="FFFF0000"/>
      <name val="Arial"/>
      <scheme val="minor"/>
    </font>
    <font>
      <b/>
      <color rgb="FF0000FF"/>
      <name val="Arial"/>
      <scheme val="minor"/>
    </font>
    <font>
      <color theme="1"/>
      <name val="Arial"/>
      <scheme val="minor"/>
    </font>
    <font>
      <b/>
      <u/>
      <color rgb="FF0000FF"/>
    </font>
    <font>
      <b/>
      <u/>
      <color rgb="FF0000FF"/>
    </font>
    <font>
      <b/>
      <u/>
      <sz val="9.0"/>
      <color rgb="FF1155CC"/>
      <name val="&quot;Google Sans&quot;"/>
    </font>
    <font>
      <b/>
      <color rgb="FF1155CC"/>
      <name val="Arial"/>
      <scheme val="minor"/>
    </font>
    <font>
      <b/>
      <color rgb="FF000000"/>
      <name val="Arial"/>
    </font>
    <font>
      <b/>
      <sz val="12.0"/>
      <color rgb="FF0000FF"/>
      <name val="Arial"/>
      <scheme val="minor"/>
    </font>
    <font>
      <b/>
      <color rgb="FF0000FF"/>
      <name val="Arial"/>
    </font>
    <font>
      <b/>
      <sz val="12.0"/>
      <color rgb="FF1F1F1F"/>
      <name val="&quot;Google Sans&quot;"/>
    </font>
    <font>
      <b/>
      <sz val="12.0"/>
      <color rgb="FF0000FF"/>
      <name val="Arial"/>
    </font>
    <font>
      <b/>
      <u/>
      <sz val="12.0"/>
      <color rgb="FF0000FF"/>
      <name val="Arial"/>
    </font>
    <font>
      <b/>
      <sz val="12.0"/>
      <color rgb="FF000000"/>
      <name val="Arial"/>
      <scheme val="minor"/>
    </font>
    <font>
      <b/>
      <sz val="12.0"/>
      <color rgb="FF0000FF"/>
      <name val="&quot;Google Sans&quot;"/>
    </font>
    <font>
      <b/>
      <color theme="1"/>
      <name val="Arial"/>
    </font>
    <font>
      <b/>
      <u/>
      <sz val="12.0"/>
      <color rgb="FF0000FF"/>
      <name val="&quot;Google Sans&quot;"/>
    </font>
    <font>
      <color theme="1"/>
      <name val="Arial"/>
    </font>
    <font>
      <b/>
      <color rgb="FFFF0000"/>
      <name val="Arial"/>
    </font>
    <font>
      <u/>
      <color rgb="FF0000FF"/>
    </font>
    <font>
      <b/>
      <color rgb="FFFF0000"/>
      <name val="Arial"/>
      <scheme val="minor"/>
    </font>
    <font>
      <sz val="9.0"/>
      <color rgb="FF1F1F1F"/>
      <name val="Arial"/>
      <scheme val="minor"/>
    </font>
    <font>
      <sz val="9.0"/>
      <color theme="1"/>
      <name val="Arial"/>
      <scheme val="minor"/>
    </font>
    <font>
      <sz val="12.0"/>
      <color rgb="FF374151"/>
      <name val="Söhne"/>
    </font>
    <font>
      <b/>
      <sz val="12.0"/>
      <color rgb="FFFF0000"/>
      <name val="&quot;Google Sans&quot;"/>
    </font>
    <font>
      <b/>
      <color rgb="FF222222"/>
      <name val="&quot;Red Hat Display&quot;"/>
    </font>
    <font>
      <u/>
      <color rgb="FF0000FF"/>
    </font>
    <font>
      <u/>
      <sz val="12.0"/>
      <color rgb="FF0000FF"/>
    </font>
    <font>
      <u/>
      <color rgb="FF0000FF"/>
      <name val="Arial"/>
    </font>
    <font>
      <sz val="11.0"/>
      <color rgb="FF1F1F1F"/>
      <name val="&quot;Google Sans&quot;"/>
    </font>
    <font>
      <sz val="9.0"/>
      <color rgb="FF000000"/>
      <name val="&quot;Google Sans Mono&quot;"/>
    </font>
    <font>
      <sz val="11.0"/>
      <color rgb="FF1F3247"/>
      <name val="Arial"/>
    </font>
    <font>
      <b/>
      <sz val="10.0"/>
      <color rgb="FF000000"/>
      <name val="Helvetica"/>
    </font>
    <font>
      <b/>
      <color theme="1"/>
      <name val="Helvetica"/>
    </font>
    <font>
      <color theme="1"/>
      <name val="Helvetica"/>
    </font>
    <font>
      <sz val="11.0"/>
      <color rgb="FF000000"/>
      <name val="&quot;Google Sans Mono&quot;"/>
    </font>
    <font>
      <sz val="9.0"/>
      <color rgb="FF1C4587"/>
      <name val="&quot;Google Sans&quot;"/>
    </font>
    <font>
      <color rgb="FF3F3F3F"/>
      <name val="Arial"/>
    </font>
    <font>
      <b/>
      <color rgb="FF000000"/>
      <name val="Arial"/>
      <scheme val="minor"/>
    </font>
    <font>
      <sz val="11.0"/>
      <color rgb="FF3F3F3F"/>
      <name val="Arial"/>
    </font>
    <font>
      <b/>
      <sz val="11.0"/>
      <color theme="1"/>
      <name val="Arial"/>
      <scheme val="minor"/>
    </font>
    <font>
      <u/>
      <color rgb="FF1155CC"/>
      <name val="Arial"/>
    </font>
    <font>
      <sz val="9.0"/>
      <color theme="1"/>
      <name val="Arial"/>
    </font>
    <font>
      <sz val="9.0"/>
      <color theme="1"/>
      <name val="&quot;Google Sans Mono&quot;"/>
    </font>
    <font>
      <u/>
      <sz val="9.0"/>
      <color rgb="FF1C4587"/>
      <name val="&quot;Google Sans&quot;"/>
    </font>
    <font>
      <sz val="12.0"/>
      <color rgb="FF0F0F0F"/>
      <name val="Arial"/>
    </font>
    <font>
      <b/>
      <u/>
      <sz val="11.0"/>
      <color rgb="FF0000FF"/>
      <name val="&quot;\&quot;Google Sans\&quot;&quot;"/>
    </font>
    <font>
      <color rgb="FF000000"/>
      <name val="Arial"/>
    </font>
    <font>
      <sz val="9.0"/>
      <color rgb="FF008000"/>
      <name val="&quot;\&quot;Google Sans Mono\&quot;&quot;"/>
    </font>
    <font>
      <b/>
      <sz val="11.0"/>
      <color rgb="FFFF0000"/>
      <name val="&quot;\&quot;Google Sans\&quot;&quot;"/>
    </font>
    <font>
      <sz val="15.0"/>
      <color theme="1"/>
      <name val="Arial"/>
    </font>
    <font>
      <sz val="12.0"/>
      <color theme="1"/>
      <name val="Arial"/>
    </font>
    <font>
      <sz val="14.0"/>
      <color theme="1"/>
      <name val="Arial"/>
    </font>
    <font>
      <sz val="14.0"/>
      <color rgb="FF1F1F1F"/>
      <name val="&quot;Google Sans&quot;"/>
    </font>
    <font>
      <u/>
      <sz val="9.0"/>
      <color rgb="FF1F1F1F"/>
      <name val="&quot;\&quot;Google Sans\&quot;&quot;"/>
    </font>
    <font>
      <sz val="9.0"/>
      <color rgb="FF1F1F1F"/>
      <name val="&quot;\&quot;Google Sans\&quot;&quot;"/>
    </font>
    <font>
      <sz val="9.0"/>
      <color rgb="FF000000"/>
      <name val="&quot;\&quot;Google Sans Mono\&quot;&quot;"/>
    </font>
    <font>
      <b/>
      <u/>
      <color rgb="FFFF0000"/>
    </font>
    <font>
      <b/>
      <color rgb="FF202124"/>
      <name val="&quot;Segoe UI&quot;"/>
    </font>
    <font>
      <b/>
      <u/>
      <color rgb="FF1155CC"/>
      <name val="Arial"/>
    </font>
    <font>
      <b/>
      <color rgb="FF202124"/>
      <name val="Arial"/>
    </font>
    <font>
      <b/>
      <u/>
      <color rgb="FF0000FF"/>
      <name val="Arial"/>
    </font>
    <font>
      <b/>
      <u/>
      <color rgb="FF0000FF"/>
      <name val="Arial"/>
    </font>
    <font>
      <u/>
      <color rgb="FF1155CC"/>
      <name val="Arial"/>
    </font>
    <font>
      <b/>
      <sz val="11.0"/>
      <color rgb="FF0000FF"/>
      <name val="Arial"/>
      <scheme val="minor"/>
    </font>
    <font>
      <b/>
      <sz val="11.0"/>
      <color rgb="FF0000FF"/>
      <name val="&quot;Google Sans&quot;"/>
    </font>
    <font>
      <u/>
      <color rgb="FF1155CC"/>
      <name val="Arial"/>
    </font>
    <font>
      <u/>
      <sz val="9.0"/>
      <color rgb="FF1F1F1F"/>
      <name val="&quot;Google Sans&quot;"/>
    </font>
    <font>
      <u/>
      <color rgb="FF1155CC"/>
      <name val="Arial"/>
    </font>
    <font>
      <u/>
      <color rgb="FF1155CC"/>
      <name val="Arial"/>
    </font>
    <font>
      <b/>
      <sz val="11.0"/>
      <color rgb="FF20124D"/>
      <name val="Arial"/>
      <scheme val="minor"/>
    </font>
    <font>
      <b/>
      <sz val="12.0"/>
      <color rgb="FF20124D"/>
      <name val="Arial"/>
      <scheme val="minor"/>
    </font>
    <font>
      <b/>
      <sz val="12.0"/>
      <color theme="1"/>
      <name val="Arial"/>
      <scheme val="minor"/>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4DDFF"/>
        <bgColor rgb="FFF4DDFF"/>
      </patternFill>
    </fill>
    <fill>
      <patternFill patternType="solid">
        <fgColor rgb="FFDAF1F3"/>
        <bgColor rgb="FFDAF1F3"/>
      </patternFill>
    </fill>
    <fill>
      <patternFill patternType="solid">
        <fgColor rgb="FFFFF2CC"/>
        <bgColor rgb="FFFFF2CC"/>
      </patternFill>
    </fill>
    <fill>
      <patternFill patternType="solid">
        <fgColor rgb="FF00FFFF"/>
        <bgColor rgb="FF00FFFF"/>
      </patternFill>
    </fill>
  </fills>
  <borders count="6">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160">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0" fillId="0" fontId="3" numFmtId="0" xfId="0" applyAlignment="1" applyFont="1">
      <alignment readingOrder="0" shrinkToFit="0" vertical="bottom" wrapText="0"/>
    </xf>
    <xf borderId="0" fillId="0" fontId="4" numFmtId="0" xfId="0" applyFont="1"/>
    <xf borderId="0" fillId="0" fontId="2" numFmtId="0" xfId="0" applyAlignment="1" applyFont="1">
      <alignment horizontal="center" readingOrder="0" vertical="center"/>
    </xf>
    <xf borderId="0" fillId="0" fontId="5" numFmtId="0" xfId="0" applyAlignment="1" applyFont="1">
      <alignment readingOrder="0"/>
    </xf>
    <xf borderId="0" fillId="0" fontId="6" numFmtId="0" xfId="0" applyAlignment="1" applyFont="1">
      <alignment readingOrder="0"/>
    </xf>
    <xf borderId="0" fillId="2" fontId="7" numFmtId="0" xfId="0" applyAlignment="1" applyFill="1" applyFont="1">
      <alignment readingOrder="0"/>
    </xf>
    <xf borderId="0" fillId="0" fontId="8" numFmtId="0" xfId="0" applyAlignment="1" applyFont="1">
      <alignment readingOrder="0"/>
    </xf>
    <xf borderId="0" fillId="0" fontId="1"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 numFmtId="0" xfId="0" applyAlignment="1" applyFont="1">
      <alignment readingOrder="0"/>
    </xf>
    <xf borderId="0" fillId="0" fontId="7" numFmtId="0" xfId="0" applyAlignment="1" applyFont="1">
      <alignment readingOrder="0"/>
    </xf>
    <xf borderId="0" fillId="2" fontId="6" numFmtId="0" xfId="0" applyAlignment="1" applyFont="1">
      <alignment readingOrder="0"/>
    </xf>
    <xf borderId="0" fillId="0" fontId="11" numFmtId="0" xfId="0" applyAlignment="1" applyFont="1">
      <alignment readingOrder="0"/>
    </xf>
    <xf borderId="0" fillId="0" fontId="7" numFmtId="0" xfId="0" applyAlignment="1" applyFont="1">
      <alignment horizontal="center" vertical="center"/>
    </xf>
    <xf borderId="0" fillId="0" fontId="1" numFmtId="0" xfId="0" applyAlignment="1" applyFont="1">
      <alignment horizontal="center" readingOrder="0" vertical="center"/>
    </xf>
    <xf borderId="0" fillId="3" fontId="12" numFmtId="0" xfId="0" applyAlignment="1" applyFill="1" applyFont="1">
      <alignment horizontal="center" readingOrder="0" shrinkToFit="0" wrapText="1"/>
    </xf>
    <xf borderId="0" fillId="0" fontId="13" numFmtId="0" xfId="0" applyAlignment="1" applyFont="1">
      <alignment horizontal="center" readingOrder="0" vertical="center"/>
    </xf>
    <xf borderId="0" fillId="3" fontId="14" numFmtId="0" xfId="0" applyAlignment="1" applyFont="1">
      <alignment horizontal="center" readingOrder="0" shrinkToFit="0" wrapText="1"/>
    </xf>
    <xf borderId="0" fillId="3" fontId="15" numFmtId="0" xfId="0" applyAlignment="1" applyFont="1">
      <alignment readingOrder="0"/>
    </xf>
    <xf borderId="0" fillId="3" fontId="16" numFmtId="0" xfId="0" applyAlignment="1" applyFont="1">
      <alignment horizontal="center" readingOrder="0" shrinkToFit="0" wrapText="1"/>
    </xf>
    <xf borderId="0" fillId="0" fontId="17" numFmtId="0" xfId="0" applyAlignment="1" applyFont="1">
      <alignment readingOrder="0"/>
    </xf>
    <xf borderId="0" fillId="0" fontId="18" numFmtId="0" xfId="0" applyAlignment="1" applyFont="1">
      <alignment readingOrder="0"/>
    </xf>
    <xf borderId="0" fillId="0" fontId="13" numFmtId="0" xfId="0" applyFont="1"/>
    <xf borderId="0" fillId="0" fontId="16" numFmtId="0" xfId="0" applyAlignment="1" applyFont="1">
      <alignment horizontal="center" readingOrder="0" vertical="bottom"/>
    </xf>
    <xf borderId="0" fillId="0" fontId="16" numFmtId="0" xfId="0" applyAlignment="1" applyFont="1">
      <alignment vertical="bottom"/>
    </xf>
    <xf borderId="0" fillId="0" fontId="19" numFmtId="0" xfId="0" applyAlignment="1" applyFont="1">
      <alignment readingOrder="0"/>
    </xf>
    <xf borderId="0" fillId="3" fontId="20" numFmtId="0" xfId="0" applyAlignment="1" applyFont="1">
      <alignment vertical="bottom"/>
    </xf>
    <xf borderId="0" fillId="0" fontId="21" numFmtId="0" xfId="0" applyAlignment="1" applyFont="1">
      <alignment readingOrder="0"/>
    </xf>
    <xf borderId="0" fillId="0" fontId="7" numFmtId="0" xfId="0" applyAlignment="1" applyFont="1">
      <alignment horizontal="center" readingOrder="0" vertical="center"/>
    </xf>
    <xf borderId="0" fillId="2" fontId="1" numFmtId="0" xfId="0" applyAlignment="1" applyFont="1">
      <alignment horizontal="center" readingOrder="0" vertical="center"/>
    </xf>
    <xf borderId="0" fillId="0" fontId="22" numFmtId="0" xfId="0" applyAlignment="1" applyFont="1">
      <alignment readingOrder="0" shrinkToFit="0" vertical="bottom" wrapText="0"/>
    </xf>
    <xf borderId="0" fillId="0" fontId="23" numFmtId="0" xfId="0" applyAlignment="1" applyFont="1">
      <alignment readingOrder="0" shrinkToFit="0" vertical="bottom" wrapText="0"/>
    </xf>
    <xf borderId="0" fillId="0" fontId="24" numFmtId="0" xfId="0" applyAlignment="1" applyFont="1">
      <alignment readingOrder="0"/>
    </xf>
    <xf borderId="0" fillId="2" fontId="20" numFmtId="0" xfId="0" applyAlignment="1" applyFont="1">
      <alignment horizontal="center" shrinkToFit="0" vertical="center" wrapText="1"/>
    </xf>
    <xf borderId="0" fillId="0" fontId="22" numFmtId="0" xfId="0" applyAlignment="1" applyFont="1">
      <alignment vertical="bottom"/>
    </xf>
    <xf borderId="0" fillId="0" fontId="22" numFmtId="0" xfId="0" applyAlignment="1" applyFont="1">
      <alignment shrinkToFit="0" vertical="bottom" wrapText="0"/>
    </xf>
    <xf quotePrefix="1" borderId="0" fillId="3" fontId="25" numFmtId="0" xfId="0" applyAlignment="1" applyFont="1">
      <alignment readingOrder="0"/>
    </xf>
    <xf borderId="0" fillId="3" fontId="25" numFmtId="0" xfId="0" applyAlignment="1" applyFont="1">
      <alignment readingOrder="0"/>
    </xf>
    <xf borderId="0" fillId="0" fontId="7" numFmtId="0" xfId="0" applyAlignment="1" applyFont="1">
      <alignment horizontal="center" readingOrder="0"/>
    </xf>
    <xf borderId="0" fillId="3" fontId="26" numFmtId="0" xfId="0" applyAlignment="1" applyFont="1">
      <alignment readingOrder="0"/>
    </xf>
    <xf borderId="0" fillId="0" fontId="7" numFmtId="0" xfId="0" applyAlignment="1" applyFont="1">
      <alignment horizontal="center"/>
    </xf>
    <xf borderId="0" fillId="0" fontId="27" numFmtId="0" xfId="0" applyAlignment="1" applyFont="1">
      <alignment readingOrder="0"/>
    </xf>
    <xf borderId="0" fillId="0" fontId="28" numFmtId="0" xfId="0" applyAlignment="1" applyFont="1">
      <alignment readingOrder="0"/>
    </xf>
    <xf borderId="0" fillId="3" fontId="29" numFmtId="0" xfId="0" applyAlignment="1" applyFont="1">
      <alignment readingOrder="0" shrinkToFit="0" wrapText="1"/>
    </xf>
    <xf borderId="0" fillId="3" fontId="30" numFmtId="0" xfId="0" applyAlignment="1" applyFont="1">
      <alignment readingOrder="0" shrinkToFit="0" wrapText="1"/>
    </xf>
    <xf borderId="0" fillId="0" fontId="31" numFmtId="0" xfId="0" applyAlignment="1" applyFont="1">
      <alignment readingOrder="0"/>
    </xf>
    <xf borderId="0" fillId="0" fontId="32" numFmtId="0" xfId="0" applyAlignment="1" applyFont="1">
      <alignment readingOrder="0"/>
    </xf>
    <xf borderId="0" fillId="0" fontId="33" numFmtId="0" xfId="0" applyAlignment="1" applyFont="1">
      <alignment readingOrder="0" vertical="bottom"/>
    </xf>
    <xf borderId="0" fillId="2" fontId="7" numFmtId="0" xfId="0" applyAlignment="1" applyFont="1">
      <alignment horizontal="center" readingOrder="0" vertical="center"/>
    </xf>
    <xf borderId="0" fillId="3" fontId="34" numFmtId="0" xfId="0" applyAlignment="1" applyFont="1">
      <alignment readingOrder="0"/>
    </xf>
    <xf borderId="0" fillId="3" fontId="35" numFmtId="0" xfId="0" applyFont="1"/>
    <xf borderId="0" fillId="3" fontId="36" numFmtId="0" xfId="0" applyAlignment="1" applyFont="1">
      <alignment readingOrder="0"/>
    </xf>
    <xf borderId="0" fillId="0" fontId="22" numFmtId="0" xfId="0" applyAlignment="1" applyFont="1">
      <alignment shrinkToFit="0" vertical="bottom" wrapText="1"/>
    </xf>
    <xf borderId="0" fillId="0" fontId="22" numFmtId="0" xfId="0" applyAlignment="1" applyFont="1">
      <alignment horizontal="center" vertical="bottom"/>
    </xf>
    <xf borderId="1" fillId="4" fontId="37" numFmtId="0" xfId="0" applyAlignment="1" applyBorder="1" applyFill="1" applyFont="1">
      <alignment vertical="bottom"/>
    </xf>
    <xf borderId="1" fillId="0" fontId="22" numFmtId="0" xfId="0" applyAlignment="1" applyBorder="1" applyFont="1">
      <alignment vertical="bottom"/>
    </xf>
    <xf borderId="2" fillId="5" fontId="38" numFmtId="0" xfId="0" applyAlignment="1" applyBorder="1" applyFill="1" applyFont="1">
      <alignment vertical="top"/>
    </xf>
    <xf borderId="3" fillId="5" fontId="38" numFmtId="0" xfId="0" applyBorder="1" applyFont="1"/>
    <xf borderId="1" fillId="6" fontId="38" numFmtId="0" xfId="0" applyAlignment="1" applyBorder="1" applyFill="1" applyFont="1">
      <alignment vertical="top"/>
    </xf>
    <xf borderId="3" fillId="6" fontId="38" numFmtId="0" xfId="0" applyAlignment="1" applyBorder="1" applyFont="1">
      <alignment vertical="top"/>
    </xf>
    <xf borderId="4" fillId="0" fontId="39" numFmtId="0" xfId="0" applyAlignment="1" applyBorder="1" applyFont="1">
      <alignment horizontal="center" shrinkToFit="0" vertical="center" wrapText="1"/>
    </xf>
    <xf borderId="5" fillId="0" fontId="39" numFmtId="0" xfId="0" applyAlignment="1" applyBorder="1" applyFont="1">
      <alignment shrinkToFit="0" wrapText="1"/>
    </xf>
    <xf borderId="0" fillId="0" fontId="39" numFmtId="0" xfId="0" applyAlignment="1" applyFont="1">
      <alignment readingOrder="0"/>
    </xf>
    <xf borderId="5" fillId="7" fontId="39" numFmtId="0" xfId="0" applyAlignment="1" applyBorder="1" applyFill="1" applyFont="1">
      <alignment shrinkToFit="0" wrapText="1"/>
    </xf>
    <xf borderId="4" fillId="0" fontId="22" numFmtId="0" xfId="0" applyAlignment="1" applyBorder="1" applyFont="1">
      <alignment vertical="bottom"/>
    </xf>
    <xf borderId="0" fillId="7" fontId="34" numFmtId="0" xfId="0" applyAlignment="1" applyFont="1">
      <alignment vertical="bottom"/>
    </xf>
    <xf borderId="0" fillId="7" fontId="40" numFmtId="0" xfId="0" applyAlignment="1" applyFont="1">
      <alignment horizontal="left"/>
    </xf>
    <xf borderId="2" fillId="0" fontId="22" numFmtId="0" xfId="0" applyAlignment="1" applyBorder="1" applyFont="1">
      <alignment vertical="bottom"/>
    </xf>
    <xf borderId="3" fillId="0" fontId="39" numFmtId="0" xfId="0" applyAlignment="1" applyBorder="1" applyFont="1">
      <alignment shrinkToFit="0" wrapText="1"/>
    </xf>
    <xf borderId="1" fillId="0" fontId="39" numFmtId="0" xfId="0" applyAlignment="1" applyBorder="1" applyFont="1">
      <alignment readingOrder="0"/>
    </xf>
    <xf borderId="3" fillId="7" fontId="22" numFmtId="0" xfId="0" applyBorder="1" applyFont="1"/>
    <xf borderId="0" fillId="3" fontId="6" numFmtId="0" xfId="0" applyAlignment="1" applyFont="1">
      <alignment readingOrder="0"/>
    </xf>
    <xf borderId="0" fillId="0" fontId="41" numFmtId="0" xfId="0" applyAlignment="1" applyFont="1">
      <alignment readingOrder="0"/>
    </xf>
    <xf borderId="0" fillId="4" fontId="20" numFmtId="0" xfId="0" applyAlignment="1" applyFont="1">
      <alignment readingOrder="0" vertical="bottom"/>
    </xf>
    <xf borderId="0" fillId="0" fontId="22" numFmtId="0" xfId="0" applyAlignment="1" applyFont="1">
      <alignment vertical="bottom"/>
    </xf>
    <xf borderId="0" fillId="0" fontId="22" numFmtId="0" xfId="0" applyAlignment="1" applyFont="1">
      <alignment shrinkToFit="0" vertical="bottom" wrapText="0"/>
    </xf>
    <xf borderId="0" fillId="3" fontId="42" numFmtId="0" xfId="0" applyAlignment="1" applyFont="1">
      <alignment readingOrder="0" shrinkToFit="0" vertical="bottom" wrapText="0"/>
    </xf>
    <xf borderId="0" fillId="3" fontId="22" numFmtId="0" xfId="0" applyAlignment="1" applyFont="1">
      <alignment vertical="bottom"/>
    </xf>
    <xf borderId="0" fillId="0" fontId="7" numFmtId="0" xfId="0" applyFont="1"/>
    <xf borderId="0" fillId="4" fontId="43" numFmtId="0" xfId="0" applyAlignment="1" applyFont="1">
      <alignment readingOrder="0"/>
    </xf>
    <xf borderId="0" fillId="3" fontId="44" numFmtId="0" xfId="0" applyAlignment="1" applyFont="1">
      <alignment horizontal="left" readingOrder="0"/>
    </xf>
    <xf borderId="0" fillId="0" fontId="7" numFmtId="0" xfId="0" applyAlignment="1" applyFont="1">
      <alignment shrinkToFit="0" wrapText="1"/>
    </xf>
    <xf borderId="0" fillId="3" fontId="44" numFmtId="0" xfId="0" applyAlignment="1" applyFont="1">
      <alignment shrinkToFit="0" vertical="bottom" wrapText="0"/>
    </xf>
    <xf borderId="0" fillId="3" fontId="34" numFmtId="0" xfId="0" applyAlignment="1" applyFont="1">
      <alignment shrinkToFit="0" vertical="bottom" wrapText="0"/>
    </xf>
    <xf borderId="0" fillId="0" fontId="45" numFmtId="0" xfId="0" applyAlignment="1" applyFont="1">
      <alignment readingOrder="0"/>
    </xf>
    <xf borderId="0" fillId="4" fontId="22" numFmtId="0" xfId="0" applyAlignment="1" applyFont="1">
      <alignment readingOrder="0" vertical="bottom"/>
    </xf>
    <xf borderId="0" fillId="3" fontId="22" numFmtId="0" xfId="0" applyAlignment="1" applyFont="1">
      <alignment vertical="bottom"/>
    </xf>
    <xf borderId="0" fillId="0" fontId="46" numFmtId="0" xfId="0" applyAlignment="1" applyFont="1">
      <alignment shrinkToFit="0" vertical="bottom" wrapText="0"/>
    </xf>
    <xf borderId="0" fillId="0" fontId="47" numFmtId="0" xfId="0" applyAlignment="1" applyFont="1">
      <alignment readingOrder="0" vertical="bottom"/>
    </xf>
    <xf borderId="0" fillId="0" fontId="47" numFmtId="0" xfId="0" applyAlignment="1" applyFont="1">
      <alignment readingOrder="0" shrinkToFit="0" vertical="bottom" wrapText="0"/>
    </xf>
    <xf borderId="0" fillId="3" fontId="48" numFmtId="0" xfId="0" applyAlignment="1" applyFont="1">
      <alignment vertical="bottom"/>
    </xf>
    <xf borderId="0" fillId="0" fontId="49" numFmtId="0" xfId="0" applyAlignment="1" applyFont="1">
      <alignment readingOrder="0"/>
    </xf>
    <xf borderId="0" fillId="0" fontId="22" numFmtId="0" xfId="0" applyAlignment="1" applyFont="1">
      <alignment readingOrder="0" shrinkToFit="0" vertical="bottom" wrapText="0"/>
    </xf>
    <xf borderId="0" fillId="0" fontId="18" numFmtId="0" xfId="0" applyAlignment="1" applyFont="1">
      <alignment horizontal="center" readingOrder="0"/>
    </xf>
    <xf borderId="0" fillId="0" fontId="13" numFmtId="0" xfId="0" applyAlignment="1" applyFont="1">
      <alignment readingOrder="0"/>
    </xf>
    <xf borderId="0" fillId="3" fontId="19" numFmtId="0" xfId="0" applyAlignment="1" applyFont="1">
      <alignment readingOrder="0"/>
    </xf>
    <xf borderId="0" fillId="0" fontId="25" numFmtId="0" xfId="0" applyAlignment="1" applyFont="1">
      <alignment readingOrder="0"/>
    </xf>
    <xf borderId="0" fillId="0" fontId="50" numFmtId="0" xfId="0" applyAlignment="1" applyFont="1">
      <alignment shrinkToFit="0" vertical="bottom" wrapText="0"/>
    </xf>
    <xf borderId="0" fillId="0" fontId="14" numFmtId="0" xfId="0" applyAlignment="1" applyFont="1">
      <alignment readingOrder="0" shrinkToFit="0" vertical="bottom" wrapText="0"/>
    </xf>
    <xf borderId="0" fillId="0" fontId="51" numFmtId="0" xfId="0" applyAlignment="1" applyFont="1">
      <alignment readingOrder="0" shrinkToFit="0" vertical="bottom" wrapText="0"/>
    </xf>
    <xf borderId="0" fillId="0" fontId="52" numFmtId="0" xfId="0" applyAlignment="1" applyFont="1">
      <alignment shrinkToFit="0" vertical="bottom" wrapText="0"/>
    </xf>
    <xf borderId="0" fillId="0" fontId="52" numFmtId="0" xfId="0" applyAlignment="1" applyFont="1">
      <alignment readingOrder="0" shrinkToFit="0" vertical="bottom" wrapText="0"/>
    </xf>
    <xf borderId="0" fillId="3" fontId="53" numFmtId="0" xfId="0" applyAlignment="1" applyFont="1">
      <alignment readingOrder="0" shrinkToFit="0" vertical="bottom" wrapText="0"/>
    </xf>
    <xf borderId="0" fillId="0" fontId="52" numFmtId="164" xfId="0" applyAlignment="1" applyFont="1" applyNumberFormat="1">
      <alignment horizontal="right" readingOrder="0" shrinkToFit="0" vertical="bottom" wrapText="0"/>
    </xf>
    <xf borderId="0" fillId="0" fontId="52" numFmtId="0" xfId="0" applyAlignment="1" applyFont="1">
      <alignment horizontal="right" readingOrder="0" shrinkToFit="0" vertical="bottom" wrapText="0"/>
    </xf>
    <xf borderId="0" fillId="0" fontId="7" numFmtId="164" xfId="0" applyFont="1" applyNumberFormat="1"/>
    <xf borderId="0" fillId="0" fontId="52" numFmtId="165" xfId="0" applyAlignment="1" applyFont="1" applyNumberFormat="1">
      <alignment horizontal="right" readingOrder="0" shrinkToFit="0" vertical="bottom" wrapText="0"/>
    </xf>
    <xf borderId="0" fillId="3" fontId="54" numFmtId="0" xfId="0" applyAlignment="1" applyFont="1">
      <alignment readingOrder="0" shrinkToFit="0" vertical="bottom" wrapText="0"/>
    </xf>
    <xf borderId="0" fillId="3" fontId="55" numFmtId="0" xfId="0" applyAlignment="1" applyFont="1">
      <alignment shrinkToFit="0" vertical="bottom" wrapText="0"/>
    </xf>
    <xf borderId="0" fillId="0" fontId="23" numFmtId="0" xfId="0" applyAlignment="1" applyFont="1">
      <alignment readingOrder="0" shrinkToFit="0" vertical="bottom" wrapText="0"/>
    </xf>
    <xf borderId="0" fillId="0" fontId="56" numFmtId="0" xfId="0" applyAlignment="1" applyFont="1">
      <alignment shrinkToFit="0" vertical="bottom" wrapText="0"/>
    </xf>
    <xf borderId="0" fillId="3" fontId="57" numFmtId="0" xfId="0" applyAlignment="1" applyFont="1">
      <alignment shrinkToFit="0" vertical="bottom" wrapText="0"/>
    </xf>
    <xf borderId="0" fillId="3" fontId="58" numFmtId="0" xfId="0" applyAlignment="1" applyFont="1">
      <alignment readingOrder="0" shrinkToFit="0" vertical="bottom" wrapText="0"/>
    </xf>
    <xf borderId="0" fillId="3" fontId="58" numFmtId="0" xfId="0" applyAlignment="1" applyFont="1">
      <alignment shrinkToFit="0" vertical="bottom" wrapText="0"/>
    </xf>
    <xf borderId="0" fillId="0" fontId="56" numFmtId="0" xfId="0" applyAlignment="1" applyFont="1">
      <alignment shrinkToFit="0" vertical="bottom" wrapText="0"/>
    </xf>
    <xf borderId="0" fillId="3" fontId="59" numFmtId="0" xfId="0" applyAlignment="1" applyFont="1">
      <alignment readingOrder="0" shrinkToFit="0" vertical="bottom" wrapText="0"/>
    </xf>
    <xf borderId="0" fillId="3" fontId="60" numFmtId="0" xfId="0" applyAlignment="1" applyFont="1">
      <alignment readingOrder="0" shrinkToFit="0" vertical="bottom" wrapText="0"/>
    </xf>
    <xf borderId="0" fillId="0" fontId="52" numFmtId="164" xfId="0" applyAlignment="1" applyFont="1" applyNumberFormat="1">
      <alignment shrinkToFit="0" vertical="bottom" wrapText="0"/>
    </xf>
    <xf borderId="0" fillId="0" fontId="52" numFmtId="164" xfId="0" applyAlignment="1" applyFont="1" applyNumberFormat="1">
      <alignment readingOrder="0" shrinkToFit="0" vertical="bottom" wrapText="0"/>
    </xf>
    <xf borderId="0" fillId="3" fontId="61" numFmtId="0" xfId="0" applyAlignment="1" applyFont="1">
      <alignment readingOrder="0" shrinkToFit="0" vertical="bottom" wrapText="0"/>
    </xf>
    <xf borderId="0" fillId="0" fontId="52" numFmtId="0" xfId="0" applyAlignment="1" applyFont="1">
      <alignment horizontal="center" readingOrder="0" shrinkToFit="0" vertical="bottom" wrapText="0"/>
    </xf>
    <xf borderId="0" fillId="0" fontId="52" numFmtId="0" xfId="0" applyAlignment="1" applyFont="1">
      <alignment shrinkToFit="0" vertical="bottom" wrapText="0"/>
    </xf>
    <xf borderId="0" fillId="3" fontId="52" numFmtId="0" xfId="0" applyAlignment="1" applyFont="1">
      <alignment horizontal="left" readingOrder="0" shrinkToFit="0" vertical="bottom" wrapText="0"/>
    </xf>
    <xf borderId="0" fillId="2" fontId="12" numFmtId="0" xfId="0" applyAlignment="1" applyFont="1">
      <alignment horizontal="center" readingOrder="0" vertical="center"/>
    </xf>
    <xf borderId="0" fillId="0" fontId="7" numFmtId="0" xfId="0" applyAlignment="1" applyFont="1">
      <alignment readingOrder="0" shrinkToFit="0" wrapText="1"/>
    </xf>
    <xf borderId="0" fillId="0" fontId="62" numFmtId="0" xfId="0" applyAlignment="1" applyFont="1">
      <alignment readingOrder="0"/>
    </xf>
    <xf borderId="0" fillId="7" fontId="7" numFmtId="0" xfId="0" applyAlignment="1" applyFont="1">
      <alignment readingOrder="0"/>
    </xf>
    <xf borderId="0" fillId="3" fontId="12" numFmtId="0" xfId="0" applyAlignment="1" applyFont="1">
      <alignment horizontal="center" readingOrder="0"/>
    </xf>
    <xf borderId="0" fillId="3" fontId="63" numFmtId="0" xfId="0" applyAlignment="1" applyFont="1">
      <alignment readingOrder="0" shrinkToFit="0" vertical="bottom" wrapText="0"/>
    </xf>
    <xf borderId="0" fillId="0" fontId="22" numFmtId="0" xfId="0" applyAlignment="1" applyFont="1">
      <alignment readingOrder="0" vertical="bottom"/>
    </xf>
    <xf borderId="0" fillId="0" fontId="64" numFmtId="0" xfId="0" applyAlignment="1" applyFont="1">
      <alignment shrinkToFit="0" vertical="bottom" wrapText="0"/>
    </xf>
    <xf borderId="0" fillId="3" fontId="65" numFmtId="0" xfId="0" applyAlignment="1" applyFont="1">
      <alignment readingOrder="0" shrinkToFit="0" vertical="bottom" wrapText="0"/>
    </xf>
    <xf borderId="0" fillId="2" fontId="12" numFmtId="0" xfId="0" applyAlignment="1" applyFont="1">
      <alignment horizontal="center" readingOrder="0"/>
    </xf>
    <xf borderId="0" fillId="0" fontId="66" numFmtId="0" xfId="0" applyAlignment="1" applyFont="1">
      <alignment readingOrder="0" shrinkToFit="0" vertical="bottom" wrapText="0"/>
    </xf>
    <xf borderId="0" fillId="3" fontId="67" numFmtId="0" xfId="0" applyAlignment="1" applyFont="1">
      <alignment horizontal="left" readingOrder="0"/>
    </xf>
    <xf borderId="0" fillId="3" fontId="52" numFmtId="0" xfId="0" applyAlignment="1" applyFont="1">
      <alignment horizontal="left" readingOrder="0"/>
    </xf>
    <xf borderId="0" fillId="0" fontId="7" numFmtId="0" xfId="0" applyAlignment="1" applyFont="1">
      <alignment horizontal="center" readingOrder="0" shrinkToFit="0" vertical="center" wrapText="1"/>
    </xf>
    <xf borderId="0" fillId="0" fontId="23" numFmtId="0" xfId="0" applyAlignment="1" applyFont="1">
      <alignment vertical="bottom"/>
    </xf>
    <xf borderId="0" fillId="0" fontId="68" numFmtId="0" xfId="0" applyAlignment="1" applyFont="1">
      <alignment vertical="bottom"/>
    </xf>
    <xf borderId="0" fillId="0" fontId="69" numFmtId="0" xfId="0" applyAlignment="1" applyFont="1">
      <alignment readingOrder="0"/>
    </xf>
    <xf borderId="0" fillId="0" fontId="69" numFmtId="0" xfId="0" applyFont="1"/>
    <xf borderId="0" fillId="3" fontId="70" numFmtId="0" xfId="0" applyAlignment="1" applyFont="1">
      <alignment readingOrder="0"/>
    </xf>
    <xf borderId="0" fillId="0" fontId="71" numFmtId="0" xfId="0" applyAlignment="1" applyFont="1">
      <alignment shrinkToFit="0" vertical="bottom" wrapText="0"/>
    </xf>
    <xf borderId="0" fillId="2" fontId="20" numFmtId="0" xfId="0" applyAlignment="1" applyFont="1">
      <alignment vertical="bottom"/>
    </xf>
    <xf borderId="0" fillId="0" fontId="20" numFmtId="0" xfId="0" applyAlignment="1" applyFont="1">
      <alignment shrinkToFit="0" vertical="bottom" wrapText="0"/>
    </xf>
    <xf borderId="0" fillId="3" fontId="22" numFmtId="0" xfId="0" applyAlignment="1" applyFont="1">
      <alignment shrinkToFit="0" vertical="bottom" wrapText="0"/>
    </xf>
    <xf quotePrefix="1" borderId="0" fillId="0" fontId="22" numFmtId="0" xfId="0" applyAlignment="1" applyFont="1">
      <alignment shrinkToFit="0" vertical="bottom" wrapText="0"/>
    </xf>
    <xf borderId="0" fillId="8" fontId="22" numFmtId="0" xfId="0" applyAlignment="1" applyFill="1" applyFont="1">
      <alignment shrinkToFit="0" vertical="bottom" wrapText="0"/>
    </xf>
    <xf borderId="0" fillId="3" fontId="72" numFmtId="0" xfId="0" applyAlignment="1" applyFont="1">
      <alignment vertical="bottom"/>
    </xf>
    <xf borderId="0" fillId="8" fontId="22" numFmtId="0" xfId="0" applyAlignment="1" applyFont="1">
      <alignment vertical="bottom"/>
    </xf>
    <xf borderId="0" fillId="8" fontId="73" numFmtId="0" xfId="0" applyAlignment="1" applyFont="1">
      <alignment vertical="bottom"/>
    </xf>
    <xf borderId="0" fillId="3" fontId="74" numFmtId="0" xfId="0" applyAlignment="1" applyFont="1">
      <alignment vertical="bottom"/>
    </xf>
    <xf borderId="0" fillId="0" fontId="75" numFmtId="0" xfId="0" applyAlignment="1" applyFont="1">
      <alignment readingOrder="0"/>
    </xf>
    <xf borderId="0" fillId="3" fontId="29" numFmtId="0" xfId="0" applyAlignment="1" applyFont="1">
      <alignment readingOrder="0"/>
    </xf>
    <xf borderId="0" fillId="3" fontId="76" numFmtId="0" xfId="0" applyAlignment="1" applyFont="1">
      <alignment readingOrder="0"/>
    </xf>
    <xf borderId="0" fillId="0" fontId="7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hat.openai.com/auth/login" TargetMode="External"/><Relationship Id="rId2" Type="http://schemas.openxmlformats.org/officeDocument/2006/relationships/hyperlink" Target="https://platform.openai.com/" TargetMode="External"/><Relationship Id="rId3" Type="http://schemas.openxmlformats.org/officeDocument/2006/relationships/hyperlink" Target="https://learn.microsoft.com/ko-kr/azure/ai-services/openai/chatgpt-quickstart?tabs=command-line%2Cpython&amp;pivots=programming-language-studio" TargetMode="External"/><Relationship Id="rId4" Type="http://schemas.openxmlformats.org/officeDocument/2006/relationships/hyperlink" Target="https://bard.google.com/" TargetMode="External"/><Relationship Id="rId5" Type="http://schemas.openxmlformats.org/officeDocument/2006/relationships/hyperlink" Target="https://clova-x.naver.com/" TargetMode="External"/><Relationship Id="rId6" Type="http://schemas.openxmlformats.org/officeDocument/2006/relationships/hyperlink" Target="https://gptforwork.com/tools/openai-api-and-other-llm-apis-response-time-tracker" TargetMode="External"/><Relationship Id="rId7" Type="http://schemas.openxmlformats.org/officeDocument/2006/relationships/hyperlink" Target="https://status.openai.com/uptime"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tlas.nomic.ai/map/3e58c76e-6cf4-4c3e-9184-38b174cbf3e8/a46f4c16-8511-4fde-9bf9-dcd1f8c72c0a" TargetMode="External"/><Relationship Id="rId2" Type="http://schemas.openxmlformats.org/officeDocument/2006/relationships/hyperlink" Target="https://platform.openai.com/tokenizer" TargetMode="External"/><Relationship Id="rId3" Type="http://schemas.openxmlformats.org/officeDocument/2006/relationships/hyperlink" Target="https://namu.wiki/w/%EC%82%AC%EB%8B%A8%EC%B9%A0%EC%A0%95%EB%85%BC%EB%B3%80" TargetMode="External"/><Relationship Id="rId4" Type="http://schemas.openxmlformats.org/officeDocument/2006/relationships/hyperlink" Target="https://api.ncloud-docs.com/docs/ai-naver-clovasentiment-api"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ptforwork.com/" TargetMode="External"/><Relationship Id="rId2" Type="http://schemas.openxmlformats.org/officeDocument/2006/relationships/hyperlink" Target="https://gptforwork.com/help" TargetMode="External"/><Relationship Id="rId3" Type="http://schemas.openxmlformats.org/officeDocument/2006/relationships/hyperlink" Target="https://chromewebstore.google.com/detail/chatgpt-sidebar-file-uplo/becfinhbfclcgokjlobojlnldbfillpf?pli=1" TargetMode="External"/><Relationship Id="rId4" Type="http://schemas.openxmlformats.org/officeDocument/2006/relationships/hyperlink" Target="https://gptforwork.com/help/gpt-for-sheets/how-to-use-gpt-function" TargetMode="External"/><Relationship Id="rId10" Type="http://schemas.openxmlformats.org/officeDocument/2006/relationships/drawing" Target="../drawings/drawing3.xml"/><Relationship Id="rId9" Type="http://schemas.openxmlformats.org/officeDocument/2006/relationships/hyperlink" Target="https://gptforwork.com/help/gpt-for-docs/get-started" TargetMode="External"/><Relationship Id="rId5" Type="http://schemas.openxmlformats.org/officeDocument/2006/relationships/hyperlink" Target="https://docs.google.com/spreadsheets/d/1TiW_QVWucFRh0R-R17ZY4GEWmkB9SYFleNS40OfJG9s/edit?usp=sharing" TargetMode="External"/><Relationship Id="rId6" Type="http://schemas.openxmlformats.org/officeDocument/2006/relationships/hyperlink" Target="https://www.musinsa.com/mz/community-qna/view/881581" TargetMode="External"/><Relationship Id="rId7" Type="http://schemas.openxmlformats.org/officeDocument/2006/relationships/hyperlink" Target="https://gptforwork.com/help/gpt-for-sheets/control-gpt-formulas/manage-cache" TargetMode="External"/><Relationship Id="rId8" Type="http://schemas.openxmlformats.org/officeDocument/2006/relationships/hyperlink" Target="https://gptforwork.com/help/gpt-for-sheets/control-gpt-formulas/paus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JSJeong-me/EasyGPT-2024/blob/main/%EA%B1%B0%EB%9E%98%EB%AA%85%EC%84%B8%ED%91%9C/ECOPRO-20230814-9pages.pdf" TargetMode="External"/><Relationship Id="rId2" Type="http://schemas.openxmlformats.org/officeDocument/2006/relationships/hyperlink" Target="https://github.com/JSJeong-me/EasyGPT-2023/blob/main/images/ecopro.png" TargetMode="External"/><Relationship Id="rId3" Type="http://schemas.openxmlformats.org/officeDocument/2006/relationships/hyperlink" Target="https://bard.google.com/chat" TargetMode="External"/><Relationship Id="rId4" Type="http://schemas.openxmlformats.org/officeDocument/2006/relationships/hyperlink" Target="https://github.com/JSJeong-me/EasyGPT-2023/blob/main/images/%EC%B6%9C%EC%82%B0%EC%9C%A8.jpg"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ogle.com/financ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finance/"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olab.research.google.com/" TargetMode="External"/><Relationship Id="rId2" Type="http://schemas.openxmlformats.org/officeDocument/2006/relationships/hyperlink" Target="https://chrome.google.com/webstore/detail/chatgpt-file-uploader-ext/becfinhbfclcgokjlobojlnldbfillpf" TargetMode="External"/><Relationship Id="rId3" Type="http://schemas.openxmlformats.org/officeDocument/2006/relationships/hyperlink" Target="https://drive.google.com/file/d/1Wo2Z-rxTEg8purFVfpPtxq1XZxuG5zhI/view?usp=sharing" TargetMode="External"/><Relationship Id="rId4" Type="http://schemas.openxmlformats.org/officeDocument/2006/relationships/hyperlink" Target="https://github.com/JSJeong-me/EasyGPT-2023/blob/main/%EA%B1%B0%EB%9E%98%EB%AA%85%EC%84%B8%ED%91%9C/SKT_202302.html.pdf" TargetMode="External"/><Relationship Id="rId5" Type="http://schemas.openxmlformats.org/officeDocument/2006/relationships/hyperlink" Target="https://raw.githubusercontent.com/JSJeong-me/GPT-Web/main/images/graph.webp" TargetMode="External"/><Relationship Id="rId6" Type="http://schemas.openxmlformats.org/officeDocument/2006/relationships/hyperlink" Target="https://github.com/JSJeong-me/EasyGPT-2023/blob/main/images/20231004_receipt.jpg"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skyourpdf.com/" TargetMode="External"/><Relationship Id="rId2" Type="http://schemas.openxmlformats.org/officeDocument/2006/relationships/hyperlink" Target="https://www.videoinsights.io/" TargetMode="External"/><Relationship Id="rId3" Type="http://schemas.openxmlformats.org/officeDocument/2006/relationships/hyperlink" Target="https://www.youtube.com/watch?v=OfYMRvm-Xoo&amp;list=PLaac5CC5hhI6YrXPoPjB4EKgKDBkcb0tc" TargetMode="External"/><Relationship Id="rId4" Type="http://schemas.openxmlformats.org/officeDocument/2006/relationships/hyperlink" Target="https://www.whatplugin.ai/plugins/web-requests" TargetMode="External"/><Relationship Id="rId9" Type="http://schemas.openxmlformats.org/officeDocument/2006/relationships/drawing" Target="../drawings/drawing8.xml"/><Relationship Id="rId5" Type="http://schemas.openxmlformats.org/officeDocument/2006/relationships/hyperlink" Target="https://www.wolframalpha.com/" TargetMode="External"/><Relationship Id="rId6" Type="http://schemas.openxmlformats.org/officeDocument/2006/relationships/hyperlink" Target="https://www.wolfram.com/wolfram-plugin-chatgpt/" TargetMode="External"/><Relationship Id="rId7" Type="http://schemas.openxmlformats.org/officeDocument/2006/relationships/hyperlink" Target="https://openai.com/blog/chatgpt-plugins" TargetMode="External"/><Relationship Id="rId8" Type="http://schemas.openxmlformats.org/officeDocument/2006/relationships/hyperlink" Target="http://api.360macky.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38"/>
    <col customWidth="1" min="2" max="2" width="14.88"/>
  </cols>
  <sheetData>
    <row r="1">
      <c r="C1" s="1"/>
      <c r="D1" s="1"/>
      <c r="E1" s="1"/>
    </row>
    <row r="2">
      <c r="C2" s="1"/>
      <c r="D2" s="1"/>
      <c r="E2" s="1"/>
    </row>
    <row r="3">
      <c r="A3" s="2" t="s">
        <v>0</v>
      </c>
      <c r="B3" s="3" t="s">
        <v>1</v>
      </c>
      <c r="C3" s="1"/>
      <c r="D3" s="1"/>
      <c r="E3" s="1"/>
    </row>
    <row r="4">
      <c r="A4" s="4"/>
      <c r="B4" s="4"/>
      <c r="C4" s="1"/>
      <c r="D4" s="1"/>
      <c r="E4" s="1"/>
    </row>
    <row r="5">
      <c r="A5" s="4"/>
      <c r="B5" s="4"/>
      <c r="C5" s="1"/>
      <c r="D5" s="1"/>
      <c r="E5" s="1"/>
    </row>
    <row r="6">
      <c r="A6" s="5" t="s">
        <v>2</v>
      </c>
      <c r="B6" s="6" t="s">
        <v>3</v>
      </c>
      <c r="C6" s="1"/>
      <c r="D6" s="1"/>
      <c r="E6" s="1"/>
    </row>
    <row r="7">
      <c r="A7" s="4"/>
      <c r="B7" s="6" t="s">
        <v>4</v>
      </c>
      <c r="C7" s="1"/>
      <c r="D7" s="1"/>
      <c r="E7" s="1"/>
    </row>
    <row r="8">
      <c r="A8" s="4"/>
      <c r="B8" s="6" t="s">
        <v>5</v>
      </c>
      <c r="C8" s="1"/>
      <c r="D8" s="1"/>
      <c r="E8" s="1"/>
    </row>
    <row r="9">
      <c r="C9" s="1"/>
      <c r="D9" s="1"/>
      <c r="E9" s="1"/>
    </row>
    <row r="10">
      <c r="B10" s="7" t="s">
        <v>6</v>
      </c>
      <c r="C10" s="1"/>
      <c r="D10" s="1"/>
      <c r="E10" s="1"/>
    </row>
    <row r="11">
      <c r="C11" s="1"/>
      <c r="D11" s="1"/>
      <c r="E11" s="1"/>
    </row>
    <row r="12">
      <c r="C12" s="1"/>
      <c r="D12" s="1"/>
      <c r="E12" s="1"/>
    </row>
    <row r="13">
      <c r="C13" s="1"/>
      <c r="D13" s="1"/>
      <c r="E13" s="1"/>
    </row>
    <row r="14">
      <c r="C14" s="1"/>
      <c r="D14" s="1"/>
      <c r="E14" s="1"/>
    </row>
    <row r="15">
      <c r="A15" s="8" t="s">
        <v>7</v>
      </c>
      <c r="B15" s="7" t="s">
        <v>8</v>
      </c>
      <c r="D15" s="9" t="s">
        <v>9</v>
      </c>
    </row>
    <row r="16">
      <c r="B16" s="7" t="s">
        <v>10</v>
      </c>
      <c r="C16" s="10"/>
      <c r="D16" s="11" t="s">
        <v>11</v>
      </c>
      <c r="E16" s="1"/>
    </row>
    <row r="17">
      <c r="B17" s="7" t="s">
        <v>12</v>
      </c>
      <c r="C17" s="10"/>
      <c r="D17" s="12" t="s">
        <v>13</v>
      </c>
      <c r="E17" s="1"/>
    </row>
    <row r="18">
      <c r="B18" s="7" t="s">
        <v>14</v>
      </c>
      <c r="C18" s="1"/>
      <c r="D18" s="11" t="s">
        <v>14</v>
      </c>
      <c r="E18" s="1"/>
    </row>
    <row r="19">
      <c r="B19" s="7" t="s">
        <v>15</v>
      </c>
      <c r="C19" s="13" t="s">
        <v>16</v>
      </c>
      <c r="D19" s="11" t="s">
        <v>17</v>
      </c>
      <c r="E19" s="1"/>
    </row>
    <row r="20">
      <c r="C20" s="1"/>
      <c r="D20" s="1"/>
      <c r="E20" s="1"/>
    </row>
    <row r="21">
      <c r="C21" s="1"/>
      <c r="D21" s="1"/>
      <c r="E21" s="1"/>
    </row>
    <row r="22">
      <c r="C22" s="1"/>
      <c r="D22" s="1"/>
      <c r="E22" s="1"/>
    </row>
    <row r="23">
      <c r="C23" s="1"/>
      <c r="D23" s="1"/>
      <c r="E23" s="1"/>
    </row>
    <row r="24">
      <c r="A24" s="14" t="s">
        <v>18</v>
      </c>
      <c r="B24" s="15" t="s">
        <v>19</v>
      </c>
      <c r="D24" s="9" t="s">
        <v>20</v>
      </c>
      <c r="E24" s="1"/>
    </row>
    <row r="25">
      <c r="B25" s="16" t="s">
        <v>21</v>
      </c>
      <c r="C25" s="1"/>
      <c r="D25" s="9" t="s">
        <v>22</v>
      </c>
      <c r="E25" s="1"/>
    </row>
    <row r="26">
      <c r="C26" s="1"/>
      <c r="D26" s="1"/>
      <c r="E26" s="1"/>
    </row>
    <row r="27">
      <c r="C27" s="1"/>
      <c r="D27" s="1"/>
      <c r="E27" s="1"/>
    </row>
    <row r="28">
      <c r="A28" s="17"/>
    </row>
    <row r="29">
      <c r="A29" s="17"/>
    </row>
  </sheetData>
  <hyperlinks>
    <hyperlink r:id="rId1" ref="D15"/>
    <hyperlink r:id="rId2" ref="D16"/>
    <hyperlink r:id="rId3" ref="D17"/>
    <hyperlink r:id="rId4" ref="D18"/>
    <hyperlink r:id="rId5" ref="D19"/>
    <hyperlink r:id="rId6" ref="D24"/>
    <hyperlink r:id="rId7" ref="D25"/>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4" max="4" width="32.75"/>
  </cols>
  <sheetData>
    <row r="1">
      <c r="A1" s="18"/>
      <c r="B1" s="19"/>
    </row>
    <row r="2">
      <c r="A2" s="20" t="s">
        <v>23</v>
      </c>
      <c r="B2" s="21"/>
      <c r="C2" s="22" t="s">
        <v>24</v>
      </c>
    </row>
    <row r="3">
      <c r="A3" s="20"/>
      <c r="B3" s="23"/>
      <c r="C3" s="24"/>
    </row>
    <row r="4">
      <c r="A4" s="20"/>
      <c r="B4" s="23"/>
      <c r="C4" s="24"/>
    </row>
    <row r="5">
      <c r="A5" s="20" t="s">
        <v>25</v>
      </c>
      <c r="B5" s="23" t="s">
        <v>26</v>
      </c>
      <c r="C5" s="24" t="s">
        <v>27</v>
      </c>
    </row>
    <row r="6">
      <c r="A6" s="20"/>
      <c r="B6" s="23"/>
      <c r="C6" s="25" t="s">
        <v>28</v>
      </c>
    </row>
    <row r="7">
      <c r="A7" s="20"/>
      <c r="B7" s="23"/>
      <c r="C7" s="26"/>
    </row>
    <row r="8">
      <c r="A8" s="27" t="s">
        <v>29</v>
      </c>
      <c r="B8" s="28"/>
      <c r="C8" s="29"/>
      <c r="D8" s="30"/>
    </row>
    <row r="9">
      <c r="A9" s="27"/>
      <c r="B9" s="28"/>
      <c r="C9" s="29"/>
      <c r="D9" s="30"/>
    </row>
    <row r="10">
      <c r="A10" s="27" t="s">
        <v>30</v>
      </c>
      <c r="B10" s="28"/>
      <c r="C10" s="31" t="s">
        <v>31</v>
      </c>
      <c r="D10" s="30"/>
    </row>
    <row r="11">
      <c r="A11" s="32"/>
      <c r="B11" s="19"/>
    </row>
    <row r="12">
      <c r="A12" s="32"/>
      <c r="B12" s="19"/>
    </row>
    <row r="13">
      <c r="A13" s="32"/>
      <c r="B13" s="19"/>
    </row>
    <row r="14">
      <c r="A14" s="32"/>
      <c r="B14" s="19"/>
    </row>
    <row r="15">
      <c r="A15" s="33" t="s">
        <v>32</v>
      </c>
      <c r="C15" s="34" t="s">
        <v>33</v>
      </c>
    </row>
    <row r="16">
      <c r="C16" s="35" t="s">
        <v>34</v>
      </c>
    </row>
    <row r="19">
      <c r="B19" s="19" t="s">
        <v>35</v>
      </c>
      <c r="D19" s="14" t="s">
        <v>36</v>
      </c>
    </row>
    <row r="24">
      <c r="B24" s="14" t="s">
        <v>37</v>
      </c>
      <c r="D24" s="36" t="s">
        <v>38</v>
      </c>
    </row>
    <row r="26">
      <c r="B26" s="7" t="s">
        <v>39</v>
      </c>
    </row>
    <row r="29">
      <c r="B29" s="37" t="s">
        <v>40</v>
      </c>
      <c r="C29" s="38"/>
      <c r="D29" s="39" t="s">
        <v>41</v>
      </c>
    </row>
    <row r="33">
      <c r="A33" s="33" t="s">
        <v>42</v>
      </c>
      <c r="B33" s="13" t="s">
        <v>43</v>
      </c>
      <c r="D33" s="40" t="s">
        <v>44</v>
      </c>
      <c r="E33" s="41"/>
      <c r="F33" s="41"/>
      <c r="G33" s="41"/>
      <c r="H33" s="41"/>
      <c r="I33" s="41"/>
      <c r="J33" s="41"/>
      <c r="K33" s="41"/>
    </row>
    <row r="35">
      <c r="B35" s="13" t="s">
        <v>45</v>
      </c>
      <c r="C35" s="42">
        <v>1.0</v>
      </c>
      <c r="D35" s="43" t="s">
        <v>46</v>
      </c>
    </row>
    <row r="36">
      <c r="C36" s="44"/>
    </row>
    <row r="37">
      <c r="C37" s="42">
        <v>2.0</v>
      </c>
      <c r="D37" s="45" t="s">
        <v>47</v>
      </c>
    </row>
    <row r="39">
      <c r="D39" s="46" t="s">
        <v>48</v>
      </c>
    </row>
    <row r="43">
      <c r="D43" s="41" t="s">
        <v>49</v>
      </c>
    </row>
    <row r="45">
      <c r="C45" s="42">
        <v>1.0</v>
      </c>
      <c r="D45" s="43" t="s">
        <v>46</v>
      </c>
    </row>
    <row r="46">
      <c r="C46" s="44"/>
    </row>
    <row r="47">
      <c r="C47" s="42">
        <v>2.0</v>
      </c>
      <c r="D47" s="45" t="s">
        <v>50</v>
      </c>
    </row>
    <row r="48">
      <c r="D48" s="14" t="s">
        <v>51</v>
      </c>
    </row>
    <row r="49">
      <c r="D49" s="14" t="s">
        <v>52</v>
      </c>
    </row>
    <row r="50">
      <c r="D50" s="14" t="s">
        <v>53</v>
      </c>
    </row>
    <row r="52">
      <c r="D52" s="46" t="s">
        <v>54</v>
      </c>
    </row>
    <row r="55" ht="114.75" customHeight="1">
      <c r="D55" s="47" t="s">
        <v>55</v>
      </c>
    </row>
    <row r="62">
      <c r="A62" s="14" t="s">
        <v>56</v>
      </c>
      <c r="B62" s="14"/>
      <c r="D62" s="14" t="s">
        <v>57</v>
      </c>
    </row>
    <row r="64">
      <c r="D64" s="14" t="s">
        <v>58</v>
      </c>
    </row>
    <row r="66">
      <c r="D66" s="14" t="s">
        <v>59</v>
      </c>
    </row>
    <row r="68">
      <c r="D68" s="14" t="s">
        <v>60</v>
      </c>
    </row>
    <row r="70">
      <c r="D70" s="14" t="s">
        <v>61</v>
      </c>
    </row>
    <row r="71">
      <c r="A71" s="48"/>
      <c r="B71" s="14"/>
    </row>
    <row r="72">
      <c r="A72" s="48"/>
      <c r="B72" s="14"/>
    </row>
    <row r="73">
      <c r="A73" s="48" t="s">
        <v>62</v>
      </c>
      <c r="B73" s="49" t="s">
        <v>63</v>
      </c>
    </row>
  </sheetData>
  <hyperlinks>
    <hyperlink r:id="rId1" ref="C5"/>
    <hyperlink r:id="rId2" ref="C10"/>
    <hyperlink r:id="rId3" ref="D24"/>
    <hyperlink r:id="rId4" ref="B73"/>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17.38"/>
    <col customWidth="1" min="3" max="3" width="22.38"/>
    <col customWidth="1" min="4" max="4" width="25.0"/>
    <col customWidth="1" min="5" max="5" width="23.88"/>
    <col customWidth="1" min="8" max="8" width="36.63"/>
  </cols>
  <sheetData>
    <row r="3">
      <c r="A3" s="6" t="s">
        <v>64</v>
      </c>
      <c r="B3" s="4"/>
      <c r="C3" s="50" t="s">
        <v>65</v>
      </c>
    </row>
    <row r="5">
      <c r="B5" s="14" t="s">
        <v>66</v>
      </c>
      <c r="C5" s="49" t="s">
        <v>67</v>
      </c>
    </row>
    <row r="7">
      <c r="A7" s="14" t="s">
        <v>68</v>
      </c>
      <c r="C7" s="49" t="s">
        <v>69</v>
      </c>
    </row>
    <row r="10">
      <c r="A10" s="15" t="s">
        <v>70</v>
      </c>
      <c r="B10" s="14" t="s">
        <v>71</v>
      </c>
      <c r="D10" s="36" t="s">
        <v>72</v>
      </c>
    </row>
    <row r="11">
      <c r="B11" s="38" t="s">
        <v>73</v>
      </c>
      <c r="D11" s="51" t="s">
        <v>74</v>
      </c>
    </row>
    <row r="14">
      <c r="A14" s="52" t="s">
        <v>32</v>
      </c>
      <c r="B14" s="53" t="s">
        <v>75</v>
      </c>
      <c r="D14" s="54" t="str">
        <f>GPT("오늘은 화요일이면 내일은 무슨 요일인가요")</f>
        <v>오늘은 화요일이므로, 내일은 수요일입니다.</v>
      </c>
    </row>
    <row r="16">
      <c r="B16" s="55" t="s">
        <v>76</v>
      </c>
      <c r="H16" s="14" t="s">
        <v>77</v>
      </c>
    </row>
    <row r="19">
      <c r="A19" s="52" t="s">
        <v>42</v>
      </c>
      <c r="B19" s="56" t="s">
        <v>78</v>
      </c>
      <c r="C19" s="39" t="s">
        <v>79</v>
      </c>
      <c r="E19" s="57" t="str">
        <f>GPT(B19:C19)</f>
        <v>무한한 바다 속에서 고래는 우리에게 미지의 세계를 열어줍니다.</v>
      </c>
    </row>
    <row r="20">
      <c r="B20" s="56"/>
      <c r="C20" s="39" t="s">
        <v>80</v>
      </c>
      <c r="E20" s="38" t="str">
        <f>GPT($B$19,C20)</f>
        <v>고래와 함께하는 놀라운 모험! 지금 시작해보세요.</v>
      </c>
    </row>
    <row r="21">
      <c r="B21" s="56" t="s">
        <v>78</v>
      </c>
      <c r="C21" s="39" t="s">
        <v>81</v>
      </c>
      <c r="E21" s="38" t="str">
        <f>GPT(B21:C21,,,"gpt-3.5-turbo")</f>
        <v>1. "지구의 가장 큰 동물, 고래와 함께하는 신나고 재미있는 이야기를 들려드립니다!"
2. "고래의 신비로운 세계에 빠져들어보세요! 이야기를 통해 고래의 아름다움과 친근함을 느껴보세요."
3. "고래와 함께하는 이야기로 행복한 시간을 보내고, 동시에 자연 보호에 대한 중요성을 알아가는 기회를 놓치지 마세요!"</v>
      </c>
    </row>
    <row r="26">
      <c r="A26" s="58" t="s">
        <v>82</v>
      </c>
      <c r="B26" s="59"/>
      <c r="C26" s="59"/>
      <c r="D26" s="59"/>
    </row>
    <row r="27">
      <c r="A27" s="60" t="s">
        <v>45</v>
      </c>
      <c r="B27" s="61" t="s">
        <v>83</v>
      </c>
      <c r="C27" s="62" t="s">
        <v>84</v>
      </c>
      <c r="D27" s="63" t="s">
        <v>85</v>
      </c>
    </row>
    <row r="28">
      <c r="A28" s="64" t="s">
        <v>86</v>
      </c>
      <c r="B28" s="65" t="s">
        <v>87</v>
      </c>
      <c r="C28" s="66" t="str">
        <f>GPT($A$28,B28)</f>
        <v>Ultra-Soft White V-Neck T-Shirt for Men and Women - The Perfect Blend of Style and Comfort</v>
      </c>
      <c r="D28" s="67" t="s">
        <v>88</v>
      </c>
    </row>
    <row r="29">
      <c r="A29" s="68"/>
      <c r="B29" s="65" t="s">
        <v>89</v>
      </c>
      <c r="D29" s="69" t="str">
        <f t="shared" ref="D29:D30" si="1">GPT($A$28,B29)</f>
        <v>Stylish and Trendy Black Tank Top for Fashion-Forward Teenage Girls</v>
      </c>
    </row>
    <row r="30">
      <c r="A30" s="68"/>
      <c r="B30" s="65" t="s">
        <v>90</v>
      </c>
      <c r="C30" s="66"/>
      <c r="D30" s="70" t="str">
        <f t="shared" si="1"/>
        <v>Ultimate Classic Card Deck: Elevate Your Game with 54 Traditional Cards</v>
      </c>
    </row>
    <row r="31">
      <c r="A31" s="71"/>
      <c r="B31" s="72" t="s">
        <v>91</v>
      </c>
      <c r="C31" s="73"/>
      <c r="D31" s="74"/>
    </row>
    <row r="32">
      <c r="A32" s="75"/>
      <c r="B32" s="14"/>
      <c r="D32" s="76"/>
    </row>
    <row r="33">
      <c r="A33" s="75"/>
      <c r="B33" s="14"/>
      <c r="D33" s="76"/>
    </row>
    <row r="34">
      <c r="A34" s="75"/>
      <c r="B34" s="14"/>
      <c r="D34" s="76"/>
    </row>
    <row r="35">
      <c r="A35" s="77" t="s">
        <v>92</v>
      </c>
      <c r="B35" s="78"/>
      <c r="C35" s="38"/>
      <c r="D35" s="79" t="s">
        <v>93</v>
      </c>
    </row>
    <row r="36">
      <c r="A36" s="80" t="s">
        <v>49</v>
      </c>
      <c r="B36" s="78"/>
      <c r="C36" s="38"/>
      <c r="D36" s="81" t="str">
        <f>GPT_CLASSIFY(A36, D35)</f>
        <v>positive</v>
      </c>
    </row>
    <row r="37">
      <c r="A37" s="75"/>
      <c r="B37" s="14"/>
      <c r="D37" s="82" t="str">
        <f>GPT_CLASSIFY(A36,D35)</f>
        <v>positive</v>
      </c>
    </row>
    <row r="38">
      <c r="A38" s="75"/>
      <c r="B38" s="14"/>
      <c r="D38" s="76"/>
    </row>
    <row r="39">
      <c r="A39" s="75"/>
      <c r="B39" s="14"/>
      <c r="D39" s="76"/>
    </row>
    <row r="40">
      <c r="A40" s="75"/>
      <c r="B40" s="14"/>
      <c r="D40" s="76"/>
    </row>
    <row r="41">
      <c r="B41" s="14"/>
      <c r="D41" s="76"/>
    </row>
    <row r="42">
      <c r="A42" s="83" t="s">
        <v>94</v>
      </c>
      <c r="B42" s="14"/>
      <c r="D42" s="76"/>
    </row>
    <row r="43">
      <c r="A43" s="84" t="s">
        <v>55</v>
      </c>
      <c r="B43" s="14"/>
      <c r="D43" s="76"/>
      <c r="G43" s="82" t="str">
        <f>A42</f>
        <v>감성 댓글 작성</v>
      </c>
      <c r="H43" s="85" t="str">
        <f>gpt(A43, G43)</f>
        <v>"CS 대처 7진짜 최악이에요. 향수냄새 배어있어서 교환 요청해서 무려 2주만에 교환품 받았는데, 같은 상품을 그대로 받았습니다. 거의 농락수준.."
감성 댓글 작성:
"저희가 이런 불편한 경험을 하셨다니 정말 안타깝습니다. 고객님께서는 향수냄새 문제로 교환을 요청하셨는데, 동일한 상품을 받으셨다니 정말 실망스러우셨을 것 같아요. 저희는 항상 최상의 서비스를 제공하기 위해 노력하고 있으며, 이런 일이 다시 발생하지 않도록 조치를 취하겠습니다.
고객님의 소중한 의견을 반영하여 더 나은 서비스를 제공할 수 있도록 노력하겠습니다. 귀하의 만족을 위해 빠른 시일 내에 문제를 해결해 드리겠습니다. 다시 한 번 사과의 말씀을 드리며, 저희에게 두 번 다시 이런 일이 발생하지 않도록 기회를 주시면 감사하겠습니다.
더 나은 서비스를 제공하기 위해 항상 노력하는 저희와 함께 해 주셔서 감사합니다. 언제든지 문의사항이 있으시면 언제든지 연락 주시기 바랍니다. 감사합니다."</v>
      </c>
    </row>
    <row r="44">
      <c r="A44" s="86" t="s">
        <v>49</v>
      </c>
      <c r="B44" s="14"/>
      <c r="D44" s="76"/>
    </row>
    <row r="45">
      <c r="A45" s="87" t="s">
        <v>95</v>
      </c>
      <c r="B45" s="14"/>
      <c r="D45" s="76"/>
    </row>
    <row r="46">
      <c r="A46" s="87"/>
      <c r="B46" s="14"/>
      <c r="D46" s="76"/>
    </row>
    <row r="47">
      <c r="A47" s="87"/>
      <c r="B47" s="14"/>
      <c r="D47" s="76"/>
    </row>
    <row r="48">
      <c r="A48" s="87"/>
      <c r="B48" s="14"/>
      <c r="D48" s="76"/>
    </row>
    <row r="49">
      <c r="A49" s="75" t="s">
        <v>96</v>
      </c>
      <c r="B49" s="88" t="s">
        <v>97</v>
      </c>
      <c r="D49" s="76"/>
    </row>
    <row r="50">
      <c r="A50" s="75"/>
      <c r="B50" s="14"/>
      <c r="D50" s="76"/>
    </row>
    <row r="51">
      <c r="A51" s="75" t="s">
        <v>98</v>
      </c>
      <c r="B51" s="7" t="s">
        <v>99</v>
      </c>
      <c r="D51" s="76"/>
    </row>
    <row r="52">
      <c r="A52" s="75"/>
      <c r="D52" s="76"/>
    </row>
    <row r="53">
      <c r="A53" s="75"/>
      <c r="B53" s="14"/>
      <c r="D53" s="76"/>
    </row>
    <row r="54">
      <c r="A54" s="75"/>
      <c r="B54" s="14"/>
      <c r="D54" s="76"/>
    </row>
    <row r="55">
      <c r="A55" s="75"/>
      <c r="B55" s="14"/>
      <c r="D55" s="76"/>
    </row>
    <row r="56">
      <c r="A56" s="75"/>
      <c r="B56" s="14"/>
      <c r="D56" s="76"/>
    </row>
    <row r="57">
      <c r="A57" s="89" t="s">
        <v>100</v>
      </c>
      <c r="B57" s="78"/>
      <c r="C57" s="38"/>
      <c r="D57" s="78" t="s">
        <v>101</v>
      </c>
      <c r="E57" s="90" t="s">
        <v>102</v>
      </c>
    </row>
    <row r="58">
      <c r="A58" s="91" t="s">
        <v>103</v>
      </c>
      <c r="B58" s="78"/>
      <c r="C58" s="38"/>
      <c r="D58" s="78"/>
      <c r="E58" s="38"/>
    </row>
    <row r="59">
      <c r="A59" s="78"/>
      <c r="B59" s="78"/>
      <c r="C59" s="38"/>
      <c r="D59" s="78"/>
      <c r="E59" s="38"/>
    </row>
    <row r="60">
      <c r="A60" s="92" t="s">
        <v>104</v>
      </c>
      <c r="B60" s="78"/>
      <c r="C60" s="38"/>
      <c r="D60" s="78" t="s">
        <v>101</v>
      </c>
      <c r="E60" s="38" t="str">
        <f>GPT_CLASSIFY(A60,D57:E57)</f>
        <v>추천</v>
      </c>
    </row>
    <row r="61">
      <c r="A61" s="78"/>
      <c r="B61" s="78"/>
      <c r="C61" s="38"/>
      <c r="D61" s="78"/>
      <c r="E61" s="38"/>
    </row>
    <row r="62">
      <c r="A62" s="93" t="s">
        <v>105</v>
      </c>
      <c r="B62" s="78"/>
      <c r="C62" s="38"/>
      <c r="D62" s="78" t="s">
        <v>102</v>
      </c>
      <c r="E62" s="94" t="str">
        <f>GPT_CLASSIFY(A62,D57:E57)</f>
        <v>질문</v>
      </c>
    </row>
    <row r="63">
      <c r="A63" s="75"/>
      <c r="B63" s="14"/>
      <c r="D63" s="76"/>
    </row>
    <row r="64">
      <c r="A64" s="75"/>
      <c r="B64" s="14"/>
      <c r="D64" s="76"/>
    </row>
    <row r="65">
      <c r="A65" s="75" t="s">
        <v>106</v>
      </c>
      <c r="B65" s="14"/>
      <c r="C65" s="54" t="str">
        <f>GPT_TRANSLATE(A62, "japanese","korean")</f>
        <v>「モバイルでは年齢別の服のランキングを見ることができますが、PCでは見ることができないのでしょうか？」</v>
      </c>
      <c r="D65" s="76"/>
    </row>
    <row r="66">
      <c r="A66" s="75"/>
      <c r="B66" s="14"/>
      <c r="D66" s="76"/>
    </row>
    <row r="67">
      <c r="A67" s="75"/>
      <c r="B67" s="14"/>
      <c r="D67" s="76"/>
    </row>
    <row r="68">
      <c r="A68" s="75"/>
      <c r="B68" s="14"/>
      <c r="D68" s="76"/>
    </row>
    <row r="69">
      <c r="A69" s="75" t="s">
        <v>107</v>
      </c>
      <c r="B69" s="14"/>
      <c r="C69" s="49" t="s">
        <v>108</v>
      </c>
      <c r="D69" s="76"/>
    </row>
    <row r="70">
      <c r="A70" s="75"/>
      <c r="B70" s="14"/>
      <c r="D70" s="76"/>
    </row>
    <row r="71">
      <c r="A71" s="75" t="s">
        <v>109</v>
      </c>
      <c r="B71" s="14"/>
      <c r="C71" s="49" t="s">
        <v>110</v>
      </c>
      <c r="D71" s="76"/>
    </row>
    <row r="72">
      <c r="A72" s="75"/>
      <c r="B72" s="14"/>
      <c r="D72" s="76"/>
    </row>
    <row r="73">
      <c r="A73" s="75"/>
      <c r="B73" s="14"/>
      <c r="D73" s="76"/>
    </row>
    <row r="74">
      <c r="A74" s="15" t="s">
        <v>111</v>
      </c>
      <c r="B74" s="14" t="s">
        <v>112</v>
      </c>
      <c r="D74" s="95" t="s">
        <v>113</v>
      </c>
    </row>
    <row r="75">
      <c r="C75" s="38"/>
      <c r="D75" s="96"/>
    </row>
  </sheetData>
  <hyperlinks>
    <hyperlink r:id="rId1" ref="C3"/>
    <hyperlink r:id="rId2" ref="C5"/>
    <hyperlink r:id="rId3" ref="C7"/>
    <hyperlink r:id="rId4" ref="D10"/>
    <hyperlink r:id="rId5" ref="D11"/>
    <hyperlink r:id="rId6" ref="A58"/>
    <hyperlink r:id="rId7" ref="C69"/>
    <hyperlink r:id="rId8" ref="C71"/>
    <hyperlink r:id="rId9" ref="D74"/>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97"/>
      <c r="B3" s="98"/>
      <c r="C3" s="98"/>
    </row>
    <row r="4">
      <c r="A4" s="97"/>
      <c r="B4" s="98"/>
      <c r="C4" s="98"/>
    </row>
    <row r="5">
      <c r="A5" s="97" t="s">
        <v>114</v>
      </c>
      <c r="B5" s="98" t="s">
        <v>45</v>
      </c>
      <c r="C5" s="98" t="s">
        <v>115</v>
      </c>
    </row>
    <row r="6">
      <c r="C6" s="99" t="s">
        <v>116</v>
      </c>
    </row>
    <row r="9">
      <c r="A9" s="33" t="s">
        <v>32</v>
      </c>
      <c r="C9" s="39" t="s">
        <v>117</v>
      </c>
      <c r="E9" s="100" t="s">
        <v>118</v>
      </c>
      <c r="F9" s="49" t="s">
        <v>119</v>
      </c>
    </row>
    <row r="10">
      <c r="C10" s="38"/>
    </row>
    <row r="11">
      <c r="C11" s="101" t="s">
        <v>120</v>
      </c>
    </row>
    <row r="12">
      <c r="C12" s="38"/>
    </row>
    <row r="13">
      <c r="C13" s="39" t="s">
        <v>121</v>
      </c>
    </row>
    <row r="14">
      <c r="C14" s="38"/>
    </row>
    <row r="15">
      <c r="C15" s="39" t="s">
        <v>122</v>
      </c>
    </row>
    <row r="17">
      <c r="A17" s="97" t="s">
        <v>123</v>
      </c>
    </row>
    <row r="19">
      <c r="A19" s="33" t="s">
        <v>42</v>
      </c>
      <c r="B19" s="100" t="s">
        <v>124</v>
      </c>
      <c r="C19" s="14" t="s">
        <v>125</v>
      </c>
      <c r="F19" s="49" t="s">
        <v>126</v>
      </c>
    </row>
    <row r="21">
      <c r="C21" s="49" t="s">
        <v>127</v>
      </c>
    </row>
    <row r="25">
      <c r="A25" s="33" t="s">
        <v>128</v>
      </c>
      <c r="C25" s="14" t="s">
        <v>129</v>
      </c>
      <c r="F25" s="49" t="s">
        <v>130</v>
      </c>
    </row>
    <row r="26">
      <c r="C26" s="14"/>
    </row>
    <row r="27">
      <c r="C27" s="14" t="s">
        <v>131</v>
      </c>
    </row>
    <row r="28">
      <c r="C28" s="14" t="s">
        <v>132</v>
      </c>
    </row>
    <row r="29">
      <c r="C29" s="14"/>
    </row>
    <row r="30">
      <c r="C30" s="14" t="s">
        <v>133</v>
      </c>
    </row>
  </sheetData>
  <hyperlinks>
    <hyperlink r:id="rId1" ref="F9"/>
    <hyperlink r:id="rId2" ref="F19"/>
    <hyperlink r:id="rId3" ref="C21"/>
    <hyperlink r:id="rId4" ref="F25"/>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4.63"/>
  </cols>
  <sheetData>
    <row r="1">
      <c r="A1" s="102" t="s">
        <v>134</v>
      </c>
      <c r="B1" s="103" t="s">
        <v>135</v>
      </c>
    </row>
    <row r="2">
      <c r="A2" s="104"/>
      <c r="B2" s="104"/>
    </row>
    <row r="3">
      <c r="A3" s="105" t="s">
        <v>136</v>
      </c>
      <c r="B3" s="106" t="s">
        <v>137</v>
      </c>
      <c r="E3" s="13" t="s">
        <v>138</v>
      </c>
    </row>
    <row r="4">
      <c r="A4" s="104"/>
      <c r="B4" s="104"/>
    </row>
    <row r="5">
      <c r="A5" s="105" t="str">
        <f>IFERROR(__xludf.DUMMYFUNCTION("GOOGLEFINANCE(""NASDAQ:TSLA"",""price"",TODAY()-30,TODAY())"),"Date")</f>
        <v>Date</v>
      </c>
      <c r="B5" s="105" t="str">
        <f>IFERROR(__xludf.DUMMYFUNCTION("""COMPUTED_VALUE"""),"Close")</f>
        <v>Close</v>
      </c>
      <c r="E5" s="54" t="str">
        <f>IFERROR(__xludf.DUMMYFUNCTION("GOOGLEFINANCE(""SWX:BTCA"",""price"",TODAY()-30,TODAY())"),"Date")</f>
        <v>Date</v>
      </c>
      <c r="F5" s="82" t="str">
        <f>IFERROR(__xludf.DUMMYFUNCTION("""COMPUTED_VALUE"""),"Close")</f>
        <v>Close</v>
      </c>
    </row>
    <row r="6">
      <c r="A6" s="107">
        <f>IFERROR(__xludf.DUMMYFUNCTION("""COMPUTED_VALUE"""),45274.66666666667)</f>
        <v>45274.66667</v>
      </c>
      <c r="B6" s="108">
        <f>IFERROR(__xludf.DUMMYFUNCTION("""COMPUTED_VALUE"""),251.05)</f>
        <v>251.05</v>
      </c>
      <c r="E6" s="109">
        <f>IFERROR(__xludf.DUMMYFUNCTION("""COMPUTED_VALUE"""),45274.72916666667)</f>
        <v>45274.72917</v>
      </c>
      <c r="F6" s="82">
        <f>IFERROR(__xludf.DUMMYFUNCTION("""COMPUTED_VALUE"""),166.18)</f>
        <v>166.18</v>
      </c>
    </row>
    <row r="7">
      <c r="A7" s="107">
        <f>IFERROR(__xludf.DUMMYFUNCTION("""COMPUTED_VALUE"""),45275.66666666667)</f>
        <v>45275.66667</v>
      </c>
      <c r="B7" s="108">
        <f>IFERROR(__xludf.DUMMYFUNCTION("""COMPUTED_VALUE"""),253.5)</f>
        <v>253.5</v>
      </c>
      <c r="E7" s="109">
        <f>IFERROR(__xludf.DUMMYFUNCTION("""COMPUTED_VALUE"""),45275.72916666667)</f>
        <v>45275.72917</v>
      </c>
      <c r="F7" s="82">
        <f>IFERROR(__xludf.DUMMYFUNCTION("""COMPUTED_VALUE"""),165.7)</f>
        <v>165.7</v>
      </c>
    </row>
    <row r="8">
      <c r="A8" s="107">
        <f>IFERROR(__xludf.DUMMYFUNCTION("""COMPUTED_VALUE"""),45278.66666666667)</f>
        <v>45278.66667</v>
      </c>
      <c r="B8" s="108">
        <f>IFERROR(__xludf.DUMMYFUNCTION("""COMPUTED_VALUE"""),252.08)</f>
        <v>252.08</v>
      </c>
      <c r="E8" s="109">
        <f>IFERROR(__xludf.DUMMYFUNCTION("""COMPUTED_VALUE"""),45279.72916666667)</f>
        <v>45279.72917</v>
      </c>
      <c r="F8" s="82">
        <f>IFERROR(__xludf.DUMMYFUNCTION("""COMPUTED_VALUE"""),160.28)</f>
        <v>160.28</v>
      </c>
    </row>
    <row r="9">
      <c r="A9" s="110">
        <f>IFERROR(__xludf.DUMMYFUNCTION("""COMPUTED_VALUE"""),45279.66666666667)</f>
        <v>45279.66667</v>
      </c>
      <c r="B9" s="108">
        <f>IFERROR(__xludf.DUMMYFUNCTION("""COMPUTED_VALUE"""),257.22)</f>
        <v>257.22</v>
      </c>
      <c r="E9" s="109">
        <f>IFERROR(__xludf.DUMMYFUNCTION("""COMPUTED_VALUE"""),45282.72916666667)</f>
        <v>45282.72917</v>
      </c>
      <c r="F9" s="82">
        <f>IFERROR(__xludf.DUMMYFUNCTION("""COMPUTED_VALUE"""),167.1)</f>
        <v>167.1</v>
      </c>
    </row>
    <row r="10">
      <c r="A10" s="110">
        <f>IFERROR(__xludf.DUMMYFUNCTION("""COMPUTED_VALUE"""),45280.66666666667)</f>
        <v>45280.66667</v>
      </c>
      <c r="B10" s="108">
        <f>IFERROR(__xludf.DUMMYFUNCTION("""COMPUTED_VALUE"""),247.14)</f>
        <v>247.14</v>
      </c>
      <c r="E10" s="109">
        <f>IFERROR(__xludf.DUMMYFUNCTION("""COMPUTED_VALUE"""),45287.72916666667)</f>
        <v>45287.72917</v>
      </c>
      <c r="F10" s="82">
        <f>IFERROR(__xludf.DUMMYFUNCTION("""COMPUTED_VALUE"""),170.96)</f>
        <v>170.96</v>
      </c>
    </row>
    <row r="11">
      <c r="A11" s="110">
        <f>IFERROR(__xludf.DUMMYFUNCTION("""COMPUTED_VALUE"""),45281.66666666667)</f>
        <v>45281.66667</v>
      </c>
      <c r="B11" s="108">
        <f>IFERROR(__xludf.DUMMYFUNCTION("""COMPUTED_VALUE"""),254.5)</f>
        <v>254.5</v>
      </c>
      <c r="E11" s="109">
        <f>IFERROR(__xludf.DUMMYFUNCTION("""COMPUTED_VALUE"""),45288.72916666667)</f>
        <v>45288.72917</v>
      </c>
      <c r="F11" s="82">
        <f>IFERROR(__xludf.DUMMYFUNCTION("""COMPUTED_VALUE"""),163.28)</f>
        <v>163.28</v>
      </c>
    </row>
    <row r="12">
      <c r="A12" s="110">
        <f>IFERROR(__xludf.DUMMYFUNCTION("""COMPUTED_VALUE"""),45282.66666666667)</f>
        <v>45282.66667</v>
      </c>
      <c r="B12" s="108">
        <f>IFERROR(__xludf.DUMMYFUNCTION("""COMPUTED_VALUE"""),252.54)</f>
        <v>252.54</v>
      </c>
      <c r="E12" s="109">
        <f>IFERROR(__xludf.DUMMYFUNCTION("""COMPUTED_VALUE"""),45289.72916666667)</f>
        <v>45289.72917</v>
      </c>
      <c r="F12" s="82">
        <f>IFERROR(__xludf.DUMMYFUNCTION("""COMPUTED_VALUE"""),168.0)</f>
        <v>168</v>
      </c>
    </row>
    <row r="13">
      <c r="A13" s="110">
        <f>IFERROR(__xludf.DUMMYFUNCTION("""COMPUTED_VALUE"""),45286.66666666667)</f>
        <v>45286.66667</v>
      </c>
      <c r="B13" s="108">
        <f>IFERROR(__xludf.DUMMYFUNCTION("""COMPUTED_VALUE"""),256.61)</f>
        <v>256.61</v>
      </c>
      <c r="E13" s="109">
        <f>IFERROR(__xludf.DUMMYFUNCTION("""COMPUTED_VALUE"""),45294.72916666667)</f>
        <v>45294.72917</v>
      </c>
      <c r="F13" s="82">
        <f>IFERROR(__xludf.DUMMYFUNCTION("""COMPUTED_VALUE"""),166.42)</f>
        <v>166.42</v>
      </c>
    </row>
    <row r="14">
      <c r="A14" s="110">
        <f>IFERROR(__xludf.DUMMYFUNCTION("""COMPUTED_VALUE"""),45287.66666666667)</f>
        <v>45287.66667</v>
      </c>
      <c r="B14" s="108">
        <f>IFERROR(__xludf.DUMMYFUNCTION("""COMPUTED_VALUE"""),261.44)</f>
        <v>261.44</v>
      </c>
      <c r="E14" s="109">
        <f>IFERROR(__xludf.DUMMYFUNCTION("""COMPUTED_VALUE"""),45295.72916666667)</f>
        <v>45295.72917</v>
      </c>
      <c r="F14" s="82">
        <f>IFERROR(__xludf.DUMMYFUNCTION("""COMPUTED_VALUE"""),171.76)</f>
        <v>171.76</v>
      </c>
    </row>
    <row r="15">
      <c r="A15" s="110">
        <f>IFERROR(__xludf.DUMMYFUNCTION("""COMPUTED_VALUE"""),45288.66666666667)</f>
        <v>45288.66667</v>
      </c>
      <c r="B15" s="108">
        <f>IFERROR(__xludf.DUMMYFUNCTION("""COMPUTED_VALUE"""),253.18)</f>
        <v>253.18</v>
      </c>
      <c r="E15" s="109">
        <f>IFERROR(__xludf.DUMMYFUNCTION("""COMPUTED_VALUE"""),45300.72916666667)</f>
        <v>45300.72917</v>
      </c>
      <c r="F15" s="82">
        <f>IFERROR(__xludf.DUMMYFUNCTION("""COMPUTED_VALUE"""),183.2)</f>
        <v>183.2</v>
      </c>
    </row>
    <row r="16">
      <c r="A16" s="110">
        <f>IFERROR(__xludf.DUMMYFUNCTION("""COMPUTED_VALUE"""),45289.66666666667)</f>
        <v>45289.66667</v>
      </c>
      <c r="B16" s="108">
        <f>IFERROR(__xludf.DUMMYFUNCTION("""COMPUTED_VALUE"""),248.48)</f>
        <v>248.48</v>
      </c>
      <c r="E16" s="109">
        <f>IFERROR(__xludf.DUMMYFUNCTION("""COMPUTED_VALUE"""),45302.72916666667)</f>
        <v>45302.72917</v>
      </c>
      <c r="F16" s="82">
        <f>IFERROR(__xludf.DUMMYFUNCTION("""COMPUTED_VALUE"""),180.0)</f>
        <v>180</v>
      </c>
    </row>
    <row r="17">
      <c r="A17" s="107">
        <f>IFERROR(__xludf.DUMMYFUNCTION("""COMPUTED_VALUE"""),45293.66666666667)</f>
        <v>45293.66667</v>
      </c>
      <c r="B17" s="108">
        <f>IFERROR(__xludf.DUMMYFUNCTION("""COMPUTED_VALUE"""),248.42)</f>
        <v>248.42</v>
      </c>
      <c r="E17" s="109">
        <f>IFERROR(__xludf.DUMMYFUNCTION("""COMPUTED_VALUE"""),45303.72916666667)</f>
        <v>45303.72917</v>
      </c>
      <c r="F17" s="82">
        <f>IFERROR(__xludf.DUMMYFUNCTION("""COMPUTED_VALUE"""),174.5)</f>
        <v>174.5</v>
      </c>
    </row>
    <row r="18">
      <c r="A18" s="107">
        <f>IFERROR(__xludf.DUMMYFUNCTION("""COMPUTED_VALUE"""),45294.66666666667)</f>
        <v>45294.66667</v>
      </c>
      <c r="B18" s="108">
        <f>IFERROR(__xludf.DUMMYFUNCTION("""COMPUTED_VALUE"""),238.45)</f>
        <v>238.45</v>
      </c>
    </row>
    <row r="19">
      <c r="A19" s="107">
        <f>IFERROR(__xludf.DUMMYFUNCTION("""COMPUTED_VALUE"""),45295.66666666667)</f>
        <v>45295.66667</v>
      </c>
      <c r="B19" s="108">
        <f>IFERROR(__xludf.DUMMYFUNCTION("""COMPUTED_VALUE"""),237.93)</f>
        <v>237.93</v>
      </c>
    </row>
    <row r="20">
      <c r="A20" s="107">
        <f>IFERROR(__xludf.DUMMYFUNCTION("""COMPUTED_VALUE"""),45296.66666666667)</f>
        <v>45296.66667</v>
      </c>
      <c r="B20" s="108">
        <f>IFERROR(__xludf.DUMMYFUNCTION("""COMPUTED_VALUE"""),237.49)</f>
        <v>237.49</v>
      </c>
    </row>
    <row r="21">
      <c r="A21" s="107">
        <f>IFERROR(__xludf.DUMMYFUNCTION("""COMPUTED_VALUE"""),45299.66666666667)</f>
        <v>45299.66667</v>
      </c>
      <c r="B21" s="108">
        <f>IFERROR(__xludf.DUMMYFUNCTION("""COMPUTED_VALUE"""),240.45)</f>
        <v>240.45</v>
      </c>
    </row>
    <row r="22">
      <c r="A22" s="107">
        <f>IFERROR(__xludf.DUMMYFUNCTION("""COMPUTED_VALUE"""),45300.66666666667)</f>
        <v>45300.66667</v>
      </c>
      <c r="B22" s="108">
        <f>IFERROR(__xludf.DUMMYFUNCTION("""COMPUTED_VALUE"""),234.96)</f>
        <v>234.96</v>
      </c>
    </row>
    <row r="23">
      <c r="A23" s="107">
        <f>IFERROR(__xludf.DUMMYFUNCTION("""COMPUTED_VALUE"""),45301.66666666667)</f>
        <v>45301.66667</v>
      </c>
      <c r="B23" s="108">
        <f>IFERROR(__xludf.DUMMYFUNCTION("""COMPUTED_VALUE"""),233.94)</f>
        <v>233.94</v>
      </c>
    </row>
    <row r="24">
      <c r="A24" s="107">
        <f>IFERROR(__xludf.DUMMYFUNCTION("""COMPUTED_VALUE"""),45302.66666666667)</f>
        <v>45302.66667</v>
      </c>
      <c r="B24" s="108">
        <f>IFERROR(__xludf.DUMMYFUNCTION("""COMPUTED_VALUE"""),227.22)</f>
        <v>227.22</v>
      </c>
    </row>
    <row r="25">
      <c r="A25" s="108"/>
      <c r="B25" s="108"/>
    </row>
    <row r="26">
      <c r="A26" s="104"/>
      <c r="B26" s="104"/>
    </row>
    <row r="27">
      <c r="A27" s="104"/>
      <c r="B27" s="104"/>
    </row>
    <row r="28">
      <c r="A28" s="104"/>
      <c r="B28" s="39" t="str">
        <f>GPT("write max &amp; min value and trends", B6:B25, 0.8, "gpt-3.5-turbo")</f>
        <v>The input data provided represents a series of values. By analyzing this data, we can determine the maximum and minimum values, as well as identify any trends.
The maximum value in the dataset is 261.44, which occurs at the 9th data point. This indicates that at that particular point in time, the value reached its highest level.
On the other hand, the minimum value in the dataset is 227.22, which occurs at the 19th data point. This suggests that at that specific moment, the value dropped to its lowest point.
Now, let's examine the trends within the dataset. Looking at the values, we can observe that there are fluctuations, with some values increasing and others decreasing. This indicates that there is variability in the data, and there may not be a clear upward or downward trend.
However, it is important to note that trends can be better understood when analyzing a larger set of data points or considering other factors that may influence the values.
In conclusion, the maximum value in the dataset is 261.44, the minimum value is 227.22, and there are fluctuations but no clear trend can be identified based on the provided data.</v>
      </c>
    </row>
    <row r="29">
      <c r="A29" s="104"/>
      <c r="B29" s="38"/>
    </row>
    <row r="30">
      <c r="A30" s="111"/>
      <c r="B30" s="78"/>
    </row>
    <row r="31">
      <c r="A31" s="104"/>
      <c r="B31" s="112" t="str">
        <f>GPT("the following numbers are HSCEI the index during the past 30 days to write max &amp; min price and trends", B8:B28, 0.8, "gpt-3.5-turbo")</f>
        <v>Maximum Price: 261.44
Minimum Price: 227.22
Trend: Fluctuating with no clear upward or downward trend.</v>
      </c>
    </row>
    <row r="32">
      <c r="A32" s="113"/>
      <c r="B32" s="78"/>
    </row>
    <row r="33">
      <c r="A33" s="104"/>
      <c r="B33" s="38"/>
    </row>
    <row r="34">
      <c r="A34" s="104"/>
      <c r="B34" s="114" t="str">
        <f>GPT_TRANSLATE(B31,"korean","english",,,)</f>
        <v>최대 가격: 261.44
최소 가격: 227.22
추세: 명확한 상승 또는 하강 추세가 없는 변동적인 추세입니다.</v>
      </c>
    </row>
    <row r="35">
      <c r="A35" s="104"/>
      <c r="B35" s="38"/>
    </row>
    <row r="36">
      <c r="A36" s="104"/>
      <c r="B36" s="38"/>
    </row>
    <row r="37">
      <c r="A37" s="104"/>
      <c r="B37" s="115" t="s">
        <v>139</v>
      </c>
    </row>
    <row r="38">
      <c r="A38" s="104"/>
      <c r="B38" s="116" t="s">
        <v>140</v>
      </c>
    </row>
    <row r="39">
      <c r="A39" s="104"/>
      <c r="B39" s="116" t="s">
        <v>141</v>
      </c>
    </row>
    <row r="40">
      <c r="A40" s="104"/>
      <c r="B40" s="117" t="s">
        <v>142</v>
      </c>
    </row>
    <row r="41">
      <c r="A41" s="104"/>
      <c r="B41" s="38"/>
    </row>
    <row r="42">
      <c r="A42" s="104"/>
      <c r="B42" s="78"/>
    </row>
    <row r="43">
      <c r="A43" s="104"/>
      <c r="B43" s="118" t="str">
        <f>GPT_CREATE_PROMPT(B37:B40)</f>
        <v>"the following numbers are "  
" NASDAQ:GOOGL stock prices " "during the past 30 days "
"during the past 25 days "
"to write the detail analysis of the max &amp; min price and trends in 5 sentences "</v>
      </c>
    </row>
    <row r="44">
      <c r="A44" s="104"/>
      <c r="B44" s="78"/>
    </row>
    <row r="45">
      <c r="A45" s="104"/>
      <c r="B45" s="38"/>
    </row>
    <row r="46">
      <c r="A46" s="104"/>
      <c r="B46" s="79" t="str">
        <f>GPT(B43)</f>
        <v>Introducing the NASDAQ:GOOGL stock prices over the past 30 days - a captivating analysis of the highs and lows that will leave you informed and empowered. Delve into the intricate details of this dynamic market as we explore the maximum and minimum prices, uncovering trends that will shape your investment decisions. Discover the patterns that emerged during the past 25 days, providing valuable insights into the stock's performance. Our comprehensive analysis will be presented in just 5 sentences, ensuring you receive the key information you need to make informed investment choices. Don't miss out on this opportunity to gain a deeper understanding of NASDAQ:GOOGL stock prices and unlock your potential for financial success.</v>
      </c>
    </row>
    <row r="47">
      <c r="A47" s="104"/>
      <c r="B47" s="38"/>
    </row>
    <row r="48">
      <c r="A48" s="104"/>
      <c r="B48" s="78"/>
    </row>
    <row r="49">
      <c r="A49" s="104"/>
      <c r="B49" s="39" t="str">
        <f>GPT_TRANSLATE(B46,"korean","english",,0.3,"gpt-4-turbo", """""""
지난 30일 동안의 나스닥:구글 주식 가격을 소개합니다 - 주목할 만한 최고점과 최저점을 분석하여 여러분을 정보에 입각하고 권한을 갖춘 상태로 만들어 줄 매력적인 분석입니다. 이 다이내믹한 시장의 복잡한 세부 사항에 깊이 파고들면서 최대 및 최소 가격을 탐구하고, 투자 결정에 형태를 제시할 추세를 밝혀냅니다. 지난 25일 동안 나타난 패턴을 발견하여 주식 성능에 대한 귀중한 통찰력을 제공합니다. 우리의 종합적인 분석은 단 5문장으로 제시될 것이며, 여러분이 정보에 기반한 투자 선택을 할 수 있도록 핵심 정보를 제공받게 됩니다. 나스닥:구글 주식 가격에 대한 더 깊은 이해를 얻고 재정적 성공의 잠재력을 발견할 이 기회를 놓치지 마세요.
""""""|##:##|v1_09e3bd4cacd71b24206f3f9af20cb1c6|##:##|")</f>
        <v>지난 30일 동안의 나스닥:구글 주식 가격을 소개합니다 - 주목할 만한 최고점과 최저점을 분석하여 여러분을 정보에 입각하고 권한을 갖춘 상태로 만들어 줄 매력적인 분석입니다. 이 다이내믹한 시장의 복잡한 세부 사항에 깊이 파고들면서 최대 및 최소 가격을 탐구하고, 투자 결정에 형태를 제시할 추세를 밝혀냅니다. 지난 25일 동안 나타난 패턴을 발견하여 주식 성능에 대한 귀중한 통찰력을 제공합니다. 우리의 종합적인 분석은 단 5문장으로 제시될 것이며, 여러분이 정보에 기반한 투자 선택을 할 수 있도록 핵심 정보를 제공받게 됩니다. 나스닥:구글 주식 가격에 대한 더 깊은 이해를 얻고 재정적 성공의 잠재력을 발견할 이 기회를 놓치지 마세요.</v>
      </c>
    </row>
    <row r="50">
      <c r="A50" s="104"/>
      <c r="B50" s="105"/>
    </row>
  </sheetData>
  <hyperlinks>
    <hyperlink r:id="rId1" ref="B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1.25"/>
    <col customWidth="1" min="3" max="4" width="23.38"/>
  </cols>
  <sheetData>
    <row r="1">
      <c r="A1" s="105" t="s">
        <v>134</v>
      </c>
      <c r="B1" s="104"/>
      <c r="C1" s="119" t="s">
        <v>135</v>
      </c>
      <c r="D1" s="104"/>
    </row>
    <row r="2">
      <c r="A2" s="104"/>
      <c r="B2" s="104"/>
      <c r="C2" s="104"/>
      <c r="D2" s="104"/>
    </row>
    <row r="3">
      <c r="A3" s="105" t="s">
        <v>143</v>
      </c>
      <c r="C3" s="120" t="s">
        <v>144</v>
      </c>
      <c r="D3" s="104"/>
    </row>
    <row r="4">
      <c r="D4" s="104"/>
    </row>
    <row r="5">
      <c r="A5" s="14" t="str">
        <f>IFERROR(__xludf.DUMMYFUNCTION("GOOGLEFINANCE(""INDEXHANGSENG:HSCEI"",""price"",TODAY()-30,TODAY())"),"Date")</f>
        <v>Date</v>
      </c>
      <c r="B5" s="82" t="str">
        <f>IFERROR(__xludf.DUMMYFUNCTION("""COMPUTED_VALUE"""),"Close")</f>
        <v>Close</v>
      </c>
      <c r="D5" s="104"/>
    </row>
    <row r="6">
      <c r="A6" s="121">
        <f>IFERROR(__xludf.DUMMYFUNCTION("""COMPUTED_VALUE"""),45275.66666666667)</f>
        <v>45275.66667</v>
      </c>
      <c r="B6" s="104">
        <f>IFERROR(__xludf.DUMMYFUNCTION("""COMPUTED_VALUE"""),5700.39)</f>
        <v>5700.39</v>
      </c>
      <c r="C6" s="104"/>
      <c r="D6" s="104"/>
    </row>
    <row r="7">
      <c r="A7" s="122">
        <f>IFERROR(__xludf.DUMMYFUNCTION("""COMPUTED_VALUE"""),45278.66666666667)</f>
        <v>45278.66667</v>
      </c>
      <c r="B7" s="104">
        <f>IFERROR(__xludf.DUMMYFUNCTION("""COMPUTED_VALUE"""),5634.42)</f>
        <v>5634.42</v>
      </c>
      <c r="C7" s="123"/>
      <c r="D7" s="105"/>
    </row>
    <row r="8">
      <c r="A8" s="121">
        <f>IFERROR(__xludf.DUMMYFUNCTION("""COMPUTED_VALUE"""),45279.66666666667)</f>
        <v>45279.66667</v>
      </c>
      <c r="B8" s="104">
        <f>IFERROR(__xludf.DUMMYFUNCTION("""COMPUTED_VALUE"""),5592.76)</f>
        <v>5592.76</v>
      </c>
      <c r="C8" s="124"/>
      <c r="D8" s="108"/>
    </row>
    <row r="9">
      <c r="A9" s="121">
        <f>IFERROR(__xludf.DUMMYFUNCTION("""COMPUTED_VALUE"""),45280.66666666667)</f>
        <v>45280.66667</v>
      </c>
      <c r="B9" s="104">
        <f>IFERROR(__xludf.DUMMYFUNCTION("""COMPUTED_VALUE"""),5612.65)</f>
        <v>5612.65</v>
      </c>
      <c r="C9" s="124"/>
      <c r="D9" s="108"/>
    </row>
    <row r="10">
      <c r="A10" s="121">
        <f>IFERROR(__xludf.DUMMYFUNCTION("""COMPUTED_VALUE"""),45281.66666666667)</f>
        <v>45281.66667</v>
      </c>
      <c r="B10" s="104">
        <f>IFERROR(__xludf.DUMMYFUNCTION("""COMPUTED_VALUE"""),5619.91)</f>
        <v>5619.91</v>
      </c>
      <c r="C10" s="124"/>
      <c r="D10" s="108"/>
    </row>
    <row r="11">
      <c r="A11" s="121">
        <f>IFERROR(__xludf.DUMMYFUNCTION("""COMPUTED_VALUE"""),45282.66666666667)</f>
        <v>45282.66667</v>
      </c>
      <c r="B11" s="104">
        <f>IFERROR(__xludf.DUMMYFUNCTION("""COMPUTED_VALUE"""),5488.99)</f>
        <v>5488.99</v>
      </c>
      <c r="C11" s="124"/>
      <c r="D11" s="108"/>
    </row>
    <row r="12">
      <c r="A12" s="121">
        <f>IFERROR(__xludf.DUMMYFUNCTION("""COMPUTED_VALUE"""),45287.66666666667)</f>
        <v>45287.66667</v>
      </c>
      <c r="B12" s="104">
        <f>IFERROR(__xludf.DUMMYFUNCTION("""COMPUTED_VALUE"""),5603.7)</f>
        <v>5603.7</v>
      </c>
      <c r="C12" s="124"/>
      <c r="D12" s="108"/>
    </row>
    <row r="13">
      <c r="A13" s="121">
        <f>IFERROR(__xludf.DUMMYFUNCTION("""COMPUTED_VALUE"""),45288.66666666667)</f>
        <v>45288.66667</v>
      </c>
      <c r="B13" s="104">
        <f>IFERROR(__xludf.DUMMYFUNCTION("""COMPUTED_VALUE"""),5764.77)</f>
        <v>5764.77</v>
      </c>
      <c r="C13" s="124"/>
      <c r="D13" s="108"/>
    </row>
    <row r="14">
      <c r="A14" s="121">
        <f>IFERROR(__xludf.DUMMYFUNCTION("""COMPUTED_VALUE"""),45289.66666666667)</f>
        <v>45289.66667</v>
      </c>
      <c r="B14" s="104">
        <f>IFERROR(__xludf.DUMMYFUNCTION("""COMPUTED_VALUE"""),5768.5)</f>
        <v>5768.5</v>
      </c>
      <c r="C14" s="124"/>
      <c r="D14" s="108"/>
    </row>
    <row r="15">
      <c r="A15" s="121">
        <f>IFERROR(__xludf.DUMMYFUNCTION("""COMPUTED_VALUE"""),45293.66666666667)</f>
        <v>45293.66667</v>
      </c>
      <c r="B15" s="104">
        <f>IFERROR(__xludf.DUMMYFUNCTION("""COMPUTED_VALUE"""),5672.53)</f>
        <v>5672.53</v>
      </c>
      <c r="C15" s="124"/>
      <c r="D15" s="108"/>
    </row>
    <row r="16">
      <c r="A16" s="121">
        <f>IFERROR(__xludf.DUMMYFUNCTION("""COMPUTED_VALUE"""),45294.66666666667)</f>
        <v>45294.66667</v>
      </c>
      <c r="B16" s="104">
        <f>IFERROR(__xludf.DUMMYFUNCTION("""COMPUTED_VALUE"""),5628.79)</f>
        <v>5628.79</v>
      </c>
      <c r="C16" s="124"/>
      <c r="D16" s="108"/>
    </row>
    <row r="17">
      <c r="A17" s="121">
        <f>IFERROR(__xludf.DUMMYFUNCTION("""COMPUTED_VALUE"""),45295.66666666667)</f>
        <v>45295.66667</v>
      </c>
      <c r="B17" s="104">
        <f>IFERROR(__xludf.DUMMYFUNCTION("""COMPUTED_VALUE"""),5649.23)</f>
        <v>5649.23</v>
      </c>
      <c r="C17" s="124"/>
      <c r="D17" s="108"/>
    </row>
    <row r="18">
      <c r="A18" s="121">
        <f>IFERROR(__xludf.DUMMYFUNCTION("""COMPUTED_VALUE"""),45296.66666666667)</f>
        <v>45296.66667</v>
      </c>
      <c r="B18" s="104">
        <f>IFERROR(__xludf.DUMMYFUNCTION("""COMPUTED_VALUE"""),5606.98)</f>
        <v>5606.98</v>
      </c>
      <c r="C18" s="124"/>
      <c r="D18" s="108"/>
    </row>
    <row r="19">
      <c r="A19" s="121">
        <f>IFERROR(__xludf.DUMMYFUNCTION("""COMPUTED_VALUE"""),45299.66666666667)</f>
        <v>45299.66667</v>
      </c>
      <c r="B19" s="104">
        <f>IFERROR(__xludf.DUMMYFUNCTION("""COMPUTED_VALUE"""),5480.82)</f>
        <v>5480.82</v>
      </c>
      <c r="C19" s="124"/>
      <c r="D19" s="108"/>
    </row>
    <row r="20">
      <c r="A20" s="121">
        <f>IFERROR(__xludf.DUMMYFUNCTION("""COMPUTED_VALUE"""),45300.66666666667)</f>
        <v>45300.66667</v>
      </c>
      <c r="B20" s="104">
        <f>IFERROR(__xludf.DUMMYFUNCTION("""COMPUTED_VALUE"""),5449.76)</f>
        <v>5449.76</v>
      </c>
      <c r="C20" s="124"/>
      <c r="D20" s="108"/>
    </row>
    <row r="21">
      <c r="A21" s="121">
        <f>IFERROR(__xludf.DUMMYFUNCTION("""COMPUTED_VALUE"""),45301.66666666667)</f>
        <v>45301.66667</v>
      </c>
      <c r="B21" s="104">
        <f>IFERROR(__xludf.DUMMYFUNCTION("""COMPUTED_VALUE"""),5421.23)</f>
        <v>5421.23</v>
      </c>
      <c r="C21" s="124"/>
      <c r="D21" s="108"/>
    </row>
    <row r="22">
      <c r="A22" s="121">
        <f>IFERROR(__xludf.DUMMYFUNCTION("""COMPUTED_VALUE"""),45302.66666666667)</f>
        <v>45302.66667</v>
      </c>
      <c r="B22" s="104">
        <f>IFERROR(__xludf.DUMMYFUNCTION("""COMPUTED_VALUE"""),5494.48)</f>
        <v>5494.48</v>
      </c>
      <c r="C22" s="124"/>
      <c r="D22" s="108"/>
    </row>
    <row r="23">
      <c r="A23" s="121">
        <f>IFERROR(__xludf.DUMMYFUNCTION("""COMPUTED_VALUE"""),45303.66666666667)</f>
        <v>45303.66667</v>
      </c>
      <c r="B23" s="104">
        <f>IFERROR(__xludf.DUMMYFUNCTION("""COMPUTED_VALUE"""),5481.94)</f>
        <v>5481.94</v>
      </c>
      <c r="C23" s="124"/>
      <c r="D23" s="108"/>
    </row>
    <row r="24">
      <c r="A24" s="104"/>
      <c r="B24" s="104"/>
      <c r="C24" s="124"/>
      <c r="D24" s="108"/>
    </row>
    <row r="25">
      <c r="A25" s="104"/>
      <c r="B25" s="104"/>
      <c r="C25" s="124"/>
      <c r="D25" s="108"/>
    </row>
    <row r="26">
      <c r="A26" s="104"/>
      <c r="B26" s="104"/>
      <c r="C26" s="124"/>
      <c r="D26" s="108"/>
    </row>
    <row r="27">
      <c r="A27" s="104"/>
      <c r="B27" s="104"/>
      <c r="C27" s="104"/>
      <c r="D27" s="104"/>
    </row>
    <row r="28">
      <c r="A28" s="105" t="s">
        <v>145</v>
      </c>
      <c r="B28" s="104" t="str">
        <f>GPT("write max &amp; min value and trends", B6:B23, 0.8, "gpt-3.5-turbo")</f>
        <v>Max Value: 5768.5
Min Value: 5421.23
Trends:
The given data represents a series of values over a certain period of time. By analyzing these values, we can observe some interesting trends.
The maximum value recorded in the data is 5768.5. This indicates the highest point reached during the given time period. It may signify a peak or a significant increase in the measured quantity.
On the other hand, the minimum value recorded is 5421.23. This represents the lowest point reached during the given time period. It may indicate a trough or a significant decrease in the measured quantity.
From the data, we can also observe some fluctuations and changes in the values. There are instances where the values increase or decrease compared to the previous data points. These fluctuations can provide insights into the overall pattern or movement of the measured quantity.
It is important to analyze these trends and understand their implications. They can help make informed decisions or predictions about the future behavior of the measured quantity. By monitoring and studying these trends, one can identify opportunities or potential risks in various fields such as finance, economics, or market analysis.
In summary, the maximum value of 5768.5 and the minimum value of 5421.23, along with the observed trends, provide valuable information for understanding the behavior of the measured quantity over the given time period.</v>
      </c>
      <c r="C28" s="104"/>
      <c r="D28" s="104"/>
    </row>
    <row r="29">
      <c r="A29" s="104"/>
      <c r="B29" s="104"/>
      <c r="C29" s="104"/>
      <c r="D29" s="104"/>
    </row>
    <row r="30">
      <c r="A30" s="125"/>
      <c r="B30" s="125"/>
      <c r="C30" s="104"/>
      <c r="D30" s="125"/>
    </row>
    <row r="31">
      <c r="A31" s="104"/>
      <c r="B31" s="104"/>
      <c r="C31" s="104"/>
      <c r="D31" s="104"/>
    </row>
    <row r="32">
      <c r="A32" s="105" t="s">
        <v>146</v>
      </c>
      <c r="B32" s="104" t="str">
        <f>GPT_TRANSLATE(B28,"korean","english",,0.1,"gpt-3.5-turbo")</f>
        <v>최대값: 5768.5
최소값: 5421.23
트렌드:
주어진 데이터는 특정 기간 동안의 값들을 나타냅니다. 이 값들을 분석함으로써 흥미로운 트렌드를 관찰할 수 있습니다.
데이터에서 기록된 최대값은 5768.5입니다. 이는 주어진 시간 동안 도달한 가장 높은 지점을 나타냅니다. 이는 측정된 양의 피크나 상당한 증가를 나타낼 수 있습니다.
반면에, 기록된 최소값은 5421.23입니다. 이는 주어진 시간 동안 도달한 가장 낮은 지점을 나타냅니다. 이는 측정된 양의 트러프나 상당한 감소를 나타낼 수 있습니다.
데이터에서 값들의 변동과 변화도 관찰할 수 있습니다. 이전 데이터 포인트와 비교하여 값이 증가하거나 감소하는 경우가 있습니다. 이러한 변동은 측정된 양의 전체적인 패턴이나 움직임에 대한 통찰력을 제공할 수 있습니다.
이러한 트렌드를 분석하고 그 의미를 이해하는 것이 중요합니다. 이는 측정된 양의 미래 동작에 대한 정보를 얻거나 예측하는 데 도움이 될 수 있습니다. 이러한 트렌드를 모니터링하고 연구함으로써 금융, 경제, 시장 분석 등 다양한 분야에서 기회나 잠재적인 위험을 식별할 수 있습니다.
요약하면, 5768.5의 최대값과 5421.23의 최소값, 그리고 관찰된 트렌드는 주어진 시간 동안 측정된 양의 동작을 이해하기 위한 귀중한 정보를 제공합니다.</v>
      </c>
      <c r="C32" s="104"/>
      <c r="D32" s="124"/>
    </row>
    <row r="33">
      <c r="A33" s="125"/>
      <c r="B33" s="104"/>
      <c r="C33" s="104"/>
      <c r="D33" s="125"/>
    </row>
    <row r="34">
      <c r="A34" s="104"/>
      <c r="B34" s="104"/>
      <c r="C34" s="104"/>
      <c r="D34" s="104"/>
    </row>
    <row r="35">
      <c r="A35" s="104"/>
      <c r="B35" s="104"/>
      <c r="C35" s="104"/>
      <c r="D35" s="104"/>
    </row>
    <row r="36">
      <c r="A36" s="104"/>
      <c r="B36" s="104"/>
      <c r="C36" s="104"/>
      <c r="D36" s="104"/>
    </row>
    <row r="37">
      <c r="A37" s="105" t="s">
        <v>147</v>
      </c>
      <c r="C37" s="104"/>
      <c r="D37" s="126" t="s">
        <v>148</v>
      </c>
    </row>
    <row r="38">
      <c r="A38" s="125"/>
      <c r="B38" s="125"/>
      <c r="C38" s="104"/>
      <c r="D38" s="105" t="s">
        <v>149</v>
      </c>
    </row>
    <row r="39">
      <c r="A39" s="104"/>
      <c r="B39" s="104"/>
      <c r="C39" s="104"/>
      <c r="D39" s="105" t="s">
        <v>150</v>
      </c>
    </row>
    <row r="40">
      <c r="A40" s="104"/>
      <c r="B40" s="104"/>
      <c r="C40" s="104"/>
      <c r="D40" s="125"/>
    </row>
    <row r="41">
      <c r="A41" s="104"/>
      <c r="B41" s="104"/>
      <c r="C41" s="104"/>
      <c r="D41" s="104"/>
    </row>
    <row r="42">
      <c r="A42" s="105" t="s">
        <v>151</v>
      </c>
      <c r="C42" s="104"/>
      <c r="D42" s="124"/>
    </row>
    <row r="43">
      <c r="A43" s="125"/>
      <c r="B43" s="125"/>
      <c r="C43" s="104"/>
      <c r="D43" s="125"/>
    </row>
    <row r="44">
      <c r="A44" s="104"/>
      <c r="B44" s="104"/>
      <c r="C44" s="104"/>
      <c r="D44" s="104"/>
    </row>
    <row r="45">
      <c r="A45" s="104"/>
      <c r="B45" s="104"/>
      <c r="C45" s="104"/>
      <c r="D45" s="104"/>
    </row>
    <row r="46">
      <c r="A46" s="105" t="s">
        <v>152</v>
      </c>
      <c r="B46" s="104"/>
      <c r="C46" s="104"/>
      <c r="D46" s="124"/>
    </row>
    <row r="47">
      <c r="A47" s="125"/>
      <c r="B47" s="104"/>
      <c r="C47" s="104"/>
      <c r="D47" s="125"/>
    </row>
    <row r="48">
      <c r="A48" s="104"/>
      <c r="B48" s="104"/>
      <c r="C48" s="104"/>
      <c r="D48" s="104"/>
    </row>
    <row r="49">
      <c r="A49" s="105" t="s">
        <v>146</v>
      </c>
      <c r="B49" s="104"/>
      <c r="C49" s="104"/>
      <c r="D49" s="124"/>
    </row>
    <row r="50">
      <c r="A50" s="105"/>
      <c r="B50" s="104"/>
      <c r="C50" s="104"/>
      <c r="D50" s="124"/>
    </row>
  </sheetData>
  <mergeCells count="3">
    <mergeCell ref="A3:B3"/>
    <mergeCell ref="A37:B37"/>
    <mergeCell ref="A42:B42"/>
  </mergeCells>
  <hyperlinks>
    <hyperlink r:id="rId1" ref="C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5"/>
  </cols>
  <sheetData>
    <row r="3">
      <c r="A3" s="127" t="s">
        <v>32</v>
      </c>
      <c r="B3" s="128" t="s">
        <v>153</v>
      </c>
    </row>
    <row r="5">
      <c r="B5" s="128" t="s">
        <v>154</v>
      </c>
      <c r="D5" s="14" t="s">
        <v>155</v>
      </c>
      <c r="E5" s="14" t="s">
        <v>156</v>
      </c>
    </row>
    <row r="7">
      <c r="B7" s="128" t="s">
        <v>157</v>
      </c>
      <c r="E7" s="129" t="s">
        <v>158</v>
      </c>
    </row>
    <row r="10">
      <c r="B10" s="130" t="s">
        <v>159</v>
      </c>
    </row>
    <row r="11">
      <c r="B11" s="8" t="s">
        <v>160</v>
      </c>
    </row>
    <row r="13">
      <c r="B13" s="14" t="s">
        <v>161</v>
      </c>
    </row>
    <row r="15">
      <c r="B15" s="14" t="s">
        <v>162</v>
      </c>
    </row>
    <row r="16">
      <c r="A16" s="131"/>
      <c r="B16" s="132"/>
      <c r="C16" s="133"/>
      <c r="D16" s="134"/>
    </row>
    <row r="17">
      <c r="A17" s="131"/>
      <c r="B17" s="135" t="s">
        <v>163</v>
      </c>
      <c r="C17" s="133"/>
      <c r="D17" s="134"/>
    </row>
    <row r="18">
      <c r="A18" s="131"/>
      <c r="B18" s="132"/>
      <c r="C18" s="133"/>
      <c r="D18" s="134"/>
    </row>
    <row r="19">
      <c r="A19" s="131"/>
      <c r="B19" s="132" t="s">
        <v>164</v>
      </c>
      <c r="C19" s="133"/>
      <c r="D19" s="134"/>
    </row>
    <row r="20">
      <c r="A20" s="131"/>
      <c r="B20" s="132"/>
      <c r="C20" s="133"/>
      <c r="D20" s="134"/>
    </row>
    <row r="21">
      <c r="A21" s="131"/>
      <c r="B21" s="132"/>
      <c r="C21" s="133"/>
      <c r="D21" s="134"/>
    </row>
    <row r="22">
      <c r="A22" s="131"/>
      <c r="B22" s="132"/>
      <c r="C22" s="133"/>
      <c r="D22" s="134"/>
    </row>
    <row r="23">
      <c r="A23" s="136" t="s">
        <v>42</v>
      </c>
      <c r="B23" s="132" t="s">
        <v>165</v>
      </c>
      <c r="C23" s="133" t="s">
        <v>166</v>
      </c>
      <c r="D23" s="137" t="s">
        <v>167</v>
      </c>
    </row>
    <row r="26">
      <c r="B26" s="14" t="s">
        <v>168</v>
      </c>
      <c r="C26" s="14" t="s">
        <v>169</v>
      </c>
      <c r="D26" s="138" t="s">
        <v>170</v>
      </c>
    </row>
    <row r="27">
      <c r="B27" s="14"/>
      <c r="D27" s="139"/>
    </row>
    <row r="28">
      <c r="B28" s="14" t="s">
        <v>171</v>
      </c>
      <c r="D28" s="139" t="s">
        <v>172</v>
      </c>
    </row>
    <row r="29">
      <c r="B29" s="14"/>
      <c r="D29" s="139"/>
    </row>
    <row r="30">
      <c r="B30" s="14" t="s">
        <v>173</v>
      </c>
      <c r="D30" s="139" t="s">
        <v>174</v>
      </c>
    </row>
    <row r="31">
      <c r="B31" s="14"/>
      <c r="D31" s="139"/>
    </row>
    <row r="32">
      <c r="B32" s="14" t="s">
        <v>175</v>
      </c>
      <c r="D32" s="139" t="s">
        <v>176</v>
      </c>
    </row>
    <row r="33">
      <c r="B33" s="14"/>
      <c r="D33" s="139"/>
    </row>
    <row r="34">
      <c r="B34" s="14" t="s">
        <v>177</v>
      </c>
      <c r="D34" s="139" t="s">
        <v>178</v>
      </c>
    </row>
    <row r="35">
      <c r="B35" s="14"/>
      <c r="D35" s="139"/>
    </row>
    <row r="36">
      <c r="B36" s="14" t="s">
        <v>179</v>
      </c>
      <c r="D36" s="139" t="s">
        <v>180</v>
      </c>
    </row>
    <row r="42">
      <c r="A42" s="136" t="s">
        <v>128</v>
      </c>
      <c r="B42" s="14" t="s">
        <v>181</v>
      </c>
      <c r="D42" s="49" t="s">
        <v>182</v>
      </c>
    </row>
    <row r="43">
      <c r="A43" s="14" t="s">
        <v>183</v>
      </c>
      <c r="B43" s="14" t="s">
        <v>184</v>
      </c>
    </row>
    <row r="44">
      <c r="B44" s="14" t="s">
        <v>185</v>
      </c>
    </row>
    <row r="46">
      <c r="A46" s="14"/>
      <c r="B46" s="139"/>
    </row>
    <row r="47">
      <c r="A47" s="14" t="s">
        <v>186</v>
      </c>
      <c r="B47" s="139" t="s">
        <v>187</v>
      </c>
    </row>
    <row r="48">
      <c r="B48" s="14" t="s">
        <v>188</v>
      </c>
    </row>
    <row r="50">
      <c r="A50" s="140" t="s">
        <v>189</v>
      </c>
      <c r="B50" s="14" t="s">
        <v>190</v>
      </c>
    </row>
    <row r="54">
      <c r="A54" s="136" t="s">
        <v>191</v>
      </c>
      <c r="B54" s="141" t="s">
        <v>192</v>
      </c>
      <c r="C54" s="39" t="s">
        <v>193</v>
      </c>
      <c r="D54" s="38"/>
      <c r="E54" s="38" t="s">
        <v>194</v>
      </c>
      <c r="F54" s="142" t="s">
        <v>195</v>
      </c>
    </row>
    <row r="56">
      <c r="C56" s="143" t="s">
        <v>196</v>
      </c>
    </row>
    <row r="57">
      <c r="C57" s="144"/>
    </row>
    <row r="58">
      <c r="C58" s="145" t="s">
        <v>197</v>
      </c>
    </row>
    <row r="64">
      <c r="A64" s="136" t="s">
        <v>198</v>
      </c>
      <c r="B64" s="141" t="s">
        <v>199</v>
      </c>
      <c r="C64" s="38" t="s">
        <v>194</v>
      </c>
      <c r="D64" s="146" t="s">
        <v>200</v>
      </c>
    </row>
  </sheetData>
  <hyperlinks>
    <hyperlink r:id="rId1" ref="E7"/>
    <hyperlink r:id="rId2" ref="D23"/>
    <hyperlink r:id="rId3" ref="D26"/>
    <hyperlink r:id="rId4" ref="D42"/>
    <hyperlink r:id="rId5" ref="F54"/>
    <hyperlink r:id="rId6" ref="D64"/>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147" t="s">
        <v>201</v>
      </c>
      <c r="B3" s="38"/>
      <c r="C3" s="148" t="s">
        <v>202</v>
      </c>
      <c r="D3" s="38"/>
    </row>
    <row r="4">
      <c r="A4" s="38"/>
      <c r="B4" s="38"/>
      <c r="C4" s="38"/>
      <c r="D4" s="38"/>
    </row>
    <row r="5">
      <c r="A5" s="38"/>
      <c r="B5" s="38"/>
      <c r="C5" s="39" t="s">
        <v>203</v>
      </c>
      <c r="D5" s="38"/>
    </row>
    <row r="6">
      <c r="A6" s="38"/>
      <c r="B6" s="38"/>
      <c r="C6" s="149" t="s">
        <v>204</v>
      </c>
      <c r="D6" s="38"/>
    </row>
    <row r="7">
      <c r="A7" s="38"/>
      <c r="B7" s="38"/>
      <c r="C7" s="150" t="s">
        <v>205</v>
      </c>
      <c r="D7" s="38"/>
    </row>
    <row r="8">
      <c r="A8" s="38"/>
      <c r="B8" s="38"/>
      <c r="C8" s="38"/>
      <c r="D8" s="38"/>
    </row>
    <row r="9">
      <c r="A9" s="38"/>
      <c r="B9" s="38"/>
      <c r="C9" s="39" t="s">
        <v>206</v>
      </c>
      <c r="D9" s="38"/>
    </row>
    <row r="10">
      <c r="A10" s="38"/>
      <c r="B10" s="38"/>
      <c r="C10" s="39" t="s">
        <v>207</v>
      </c>
      <c r="D10" s="38"/>
    </row>
    <row r="11">
      <c r="A11" s="38"/>
      <c r="B11" s="38"/>
      <c r="C11" s="39" t="s">
        <v>208</v>
      </c>
      <c r="D11" s="38"/>
    </row>
    <row r="12">
      <c r="A12" s="38"/>
      <c r="B12" s="38"/>
      <c r="C12" s="38"/>
      <c r="D12" s="38"/>
    </row>
    <row r="13">
      <c r="A13" s="38"/>
      <c r="B13" s="38"/>
      <c r="C13" s="38"/>
      <c r="D13" s="38"/>
    </row>
    <row r="14">
      <c r="A14" s="38"/>
      <c r="B14" s="38"/>
      <c r="C14" s="38"/>
      <c r="D14" s="38"/>
    </row>
    <row r="15">
      <c r="A15" s="149" t="s">
        <v>209</v>
      </c>
      <c r="B15" s="38"/>
      <c r="C15" s="38"/>
      <c r="D15" s="38"/>
    </row>
    <row r="16">
      <c r="A16" s="38"/>
      <c r="B16" s="38"/>
      <c r="C16" s="38"/>
      <c r="D16" s="38"/>
    </row>
    <row r="17">
      <c r="A17" s="151" t="s">
        <v>210</v>
      </c>
      <c r="B17" s="38"/>
      <c r="C17" s="152" t="s">
        <v>211</v>
      </c>
      <c r="D17" s="38"/>
    </row>
    <row r="18">
      <c r="A18" s="38"/>
      <c r="B18" s="38"/>
      <c r="C18" s="38"/>
      <c r="D18" s="38"/>
    </row>
    <row r="19">
      <c r="A19" s="151" t="s">
        <v>212</v>
      </c>
      <c r="B19" s="153"/>
      <c r="C19" s="154" t="s">
        <v>213</v>
      </c>
      <c r="D19" s="38"/>
    </row>
    <row r="20">
      <c r="A20" s="38"/>
      <c r="B20" s="38"/>
      <c r="C20" s="38"/>
      <c r="D20" s="38"/>
    </row>
    <row r="21">
      <c r="A21" s="38" t="s">
        <v>114</v>
      </c>
      <c r="B21" s="38" t="s">
        <v>214</v>
      </c>
      <c r="C21" s="142" t="s">
        <v>215</v>
      </c>
      <c r="D21" s="38"/>
    </row>
    <row r="22">
      <c r="A22" s="38"/>
      <c r="B22" s="38"/>
      <c r="C22" s="39" t="s">
        <v>216</v>
      </c>
      <c r="D22" s="38"/>
    </row>
    <row r="23">
      <c r="A23" s="38"/>
      <c r="B23" s="38"/>
      <c r="C23" s="38"/>
      <c r="D23" s="38"/>
    </row>
    <row r="24">
      <c r="A24" s="149" t="s">
        <v>217</v>
      </c>
      <c r="B24" s="38"/>
      <c r="C24" s="155" t="s">
        <v>218</v>
      </c>
      <c r="D24" s="38"/>
    </row>
    <row r="25">
      <c r="A25" s="38"/>
      <c r="B25" s="38"/>
      <c r="C25" s="38"/>
      <c r="D25" s="38"/>
    </row>
    <row r="26">
      <c r="A26" s="151" t="s">
        <v>219</v>
      </c>
      <c r="B26" s="38"/>
      <c r="C26" s="155" t="s">
        <v>220</v>
      </c>
      <c r="D26" s="38"/>
    </row>
    <row r="27">
      <c r="A27" s="38"/>
      <c r="B27" s="38" t="s">
        <v>73</v>
      </c>
      <c r="C27" s="142" t="s">
        <v>221</v>
      </c>
      <c r="D27" s="38"/>
    </row>
    <row r="28">
      <c r="A28" s="38"/>
      <c r="B28" s="38"/>
      <c r="C28" s="90"/>
      <c r="D28" s="38"/>
    </row>
    <row r="29">
      <c r="A29" s="39" t="s">
        <v>222</v>
      </c>
      <c r="B29" s="38"/>
      <c r="C29" s="155" t="s">
        <v>223</v>
      </c>
      <c r="D29" s="38"/>
    </row>
    <row r="30">
      <c r="A30" s="38"/>
      <c r="B30" s="38"/>
      <c r="C30" s="38"/>
      <c r="D30" s="38"/>
    </row>
    <row r="31">
      <c r="A31" s="38"/>
      <c r="B31" s="38"/>
      <c r="C31" s="38"/>
      <c r="D31" s="38"/>
    </row>
    <row r="32">
      <c r="A32" s="153" t="s">
        <v>224</v>
      </c>
      <c r="B32" s="39" t="s">
        <v>225</v>
      </c>
      <c r="C32" s="38"/>
      <c r="D32" s="146" t="s">
        <v>226</v>
      </c>
    </row>
    <row r="34">
      <c r="B34" s="39" t="s">
        <v>227</v>
      </c>
    </row>
    <row r="35">
      <c r="B35" s="39" t="s">
        <v>228</v>
      </c>
    </row>
  </sheetData>
  <hyperlinks>
    <hyperlink r:id="rId1" ref="C17"/>
    <hyperlink r:id="rId2" ref="C19"/>
    <hyperlink r:id="rId3" ref="C21"/>
    <hyperlink r:id="rId4" ref="C24"/>
    <hyperlink r:id="rId5" ref="C26"/>
    <hyperlink r:id="rId6" ref="C27"/>
    <hyperlink r:id="rId7" location="browsing" ref="C29"/>
    <hyperlink r:id="rId8" ref="D32"/>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s>
  <sheetData>
    <row r="3">
      <c r="A3" s="156" t="s">
        <v>229</v>
      </c>
      <c r="B3" s="157" t="s">
        <v>230</v>
      </c>
      <c r="C3" s="158" t="s">
        <v>231</v>
      </c>
    </row>
    <row r="4">
      <c r="B4" s="157"/>
      <c r="C4" s="159"/>
    </row>
    <row r="5">
      <c r="B5" s="157" t="s">
        <v>232</v>
      </c>
      <c r="C5" s="159" t="s">
        <v>233</v>
      </c>
    </row>
  </sheetData>
  <drawing r:id="rId1"/>
</worksheet>
</file>