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DieseArbeitsmappe" defaultThemeVersion="124226"/>
  <bookViews>
    <workbookView xWindow="120" yWindow="120" windowWidth="15120" windowHeight="8010"/>
  </bookViews>
  <sheets>
    <sheet name="Tabelle1" sheetId="1" r:id="rId1"/>
    <sheet name="Arbeitsbedarf" sheetId="3" r:id="rId2"/>
    <sheet name="Maschinenmassen" sheetId="6" r:id="rId3"/>
    <sheet name="Volumenbedarf" sheetId="7" r:id="rId4"/>
    <sheet name="Flächenbedarf" sheetId="8" r:id="rId5"/>
    <sheet name="LeistungV" sheetId="9" r:id="rId6"/>
    <sheet name="Leistungm2" sheetId="10" r:id="rId7"/>
    <sheet name="Leistungmasse" sheetId="11" r:id="rId8"/>
  </sheets>
  <calcPr calcId="124519"/>
</workbook>
</file>

<file path=xl/calcChain.xml><?xml version="1.0" encoding="utf-8"?>
<calcChain xmlns="http://schemas.openxmlformats.org/spreadsheetml/2006/main">
  <c r="V73" i="1"/>
  <c r="W73"/>
  <c r="X73"/>
  <c r="Y73"/>
  <c r="Z73"/>
  <c r="AA73"/>
  <c r="AB73"/>
  <c r="AC73"/>
  <c r="AD73"/>
  <c r="AE73"/>
  <c r="AF73"/>
  <c r="AG73"/>
  <c r="V74"/>
  <c r="W74"/>
  <c r="X74"/>
  <c r="Y74"/>
  <c r="Z74"/>
  <c r="AA74"/>
  <c r="AB74"/>
  <c r="AC74"/>
  <c r="AD74"/>
  <c r="AE74"/>
  <c r="AF74"/>
  <c r="AG74"/>
  <c r="V75"/>
  <c r="W75"/>
  <c r="X75"/>
  <c r="Y75"/>
  <c r="Z75"/>
  <c r="AA75"/>
  <c r="AB75"/>
  <c r="AC75"/>
  <c r="AD75"/>
  <c r="AE75"/>
  <c r="AF75"/>
  <c r="AG75"/>
  <c r="V76"/>
  <c r="W76"/>
  <c r="X76"/>
  <c r="Y76"/>
  <c r="Z76"/>
  <c r="AA76"/>
  <c r="AB76"/>
  <c r="AC76"/>
  <c r="AD76"/>
  <c r="AE76"/>
  <c r="AF76"/>
  <c r="AG76"/>
  <c r="V77"/>
  <c r="W77"/>
  <c r="X77"/>
  <c r="Y77"/>
  <c r="Z77"/>
  <c r="AA77"/>
  <c r="AB77"/>
  <c r="AC77"/>
  <c r="AD77"/>
  <c r="AE77"/>
  <c r="AF77"/>
  <c r="AG77"/>
  <c r="V78"/>
  <c r="W78"/>
  <c r="X78"/>
  <c r="Y78"/>
  <c r="Z78"/>
  <c r="AA78"/>
  <c r="AB78"/>
  <c r="AC78"/>
  <c r="AD78"/>
  <c r="AE78"/>
  <c r="AF78"/>
  <c r="AG78"/>
  <c r="V79"/>
  <c r="W79"/>
  <c r="X79"/>
  <c r="Y79"/>
  <c r="Z79"/>
  <c r="AA79"/>
  <c r="AB79"/>
  <c r="AC79"/>
  <c r="AD79"/>
  <c r="AE79"/>
  <c r="AF79"/>
  <c r="AG79"/>
  <c r="V80"/>
  <c r="W80"/>
  <c r="X80"/>
  <c r="Y80"/>
  <c r="Z80"/>
  <c r="AA80"/>
  <c r="AB80"/>
  <c r="AC80"/>
  <c r="AD80"/>
  <c r="AE80"/>
  <c r="AF80"/>
  <c r="AG80"/>
  <c r="V81"/>
  <c r="W81"/>
  <c r="X81"/>
  <c r="Y81"/>
  <c r="Z81"/>
  <c r="AA81"/>
  <c r="AB81"/>
  <c r="AC81"/>
  <c r="AD81"/>
  <c r="AE81"/>
  <c r="AF81"/>
  <c r="AG81"/>
  <c r="V82"/>
  <c r="W82"/>
  <c r="X82"/>
  <c r="Y82"/>
  <c r="Z82"/>
  <c r="AA82"/>
  <c r="AB82"/>
  <c r="AC82"/>
  <c r="AD82"/>
  <c r="AE82"/>
  <c r="AF82"/>
  <c r="AG82"/>
  <c r="V83"/>
  <c r="W83"/>
  <c r="X83"/>
  <c r="Y83"/>
  <c r="Z83"/>
  <c r="AA83"/>
  <c r="AB83"/>
  <c r="AC83"/>
  <c r="AD83"/>
  <c r="AE83"/>
  <c r="AF83"/>
  <c r="AG83"/>
  <c r="V84"/>
  <c r="W84"/>
  <c r="X84"/>
  <c r="Y84"/>
  <c r="Z84"/>
  <c r="AA84"/>
  <c r="AB84"/>
  <c r="AC84"/>
  <c r="AD84"/>
  <c r="AE84"/>
  <c r="AF84"/>
  <c r="AG84"/>
  <c r="V85"/>
  <c r="W85"/>
  <c r="X85"/>
  <c r="Y85"/>
  <c r="Z85"/>
  <c r="AA85"/>
  <c r="AB85"/>
  <c r="AC85"/>
  <c r="AD85"/>
  <c r="AE85"/>
  <c r="AF85"/>
  <c r="AG85"/>
  <c r="V86"/>
  <c r="W86"/>
  <c r="X86"/>
  <c r="Y86"/>
  <c r="Z86"/>
  <c r="AA86"/>
  <c r="AB86"/>
  <c r="AC86"/>
  <c r="AD86"/>
  <c r="AE86"/>
  <c r="AF86"/>
  <c r="AG86"/>
  <c r="V87"/>
  <c r="W87"/>
  <c r="X87"/>
  <c r="Y87"/>
  <c r="Z87"/>
  <c r="AA87"/>
  <c r="AB87"/>
  <c r="AC87"/>
  <c r="AD87"/>
  <c r="AE87"/>
  <c r="AF87"/>
  <c r="AG87"/>
  <c r="V88"/>
  <c r="W88"/>
  <c r="X88"/>
  <c r="Y88"/>
  <c r="Z88"/>
  <c r="AA88"/>
  <c r="AB88"/>
  <c r="AC88"/>
  <c r="AD88"/>
  <c r="AE88"/>
  <c r="AF88"/>
  <c r="AG88"/>
  <c r="V89"/>
  <c r="W89"/>
  <c r="X89"/>
  <c r="Y89"/>
  <c r="Z89"/>
  <c r="AA89"/>
  <c r="AB89"/>
  <c r="AC89"/>
  <c r="AD89"/>
  <c r="AE89"/>
  <c r="AF89"/>
  <c r="AG89"/>
  <c r="V90"/>
  <c r="W90"/>
  <c r="X90"/>
  <c r="Y90"/>
  <c r="Z90"/>
  <c r="AA90"/>
  <c r="AB90"/>
  <c r="AC90"/>
  <c r="AD90"/>
  <c r="AE90"/>
  <c r="AF90"/>
  <c r="AG90"/>
  <c r="V91"/>
  <c r="W91"/>
  <c r="X91"/>
  <c r="Y91"/>
  <c r="Z91"/>
  <c r="AA91"/>
  <c r="AB91"/>
  <c r="AC91"/>
  <c r="AD91"/>
  <c r="AE91"/>
  <c r="AF91"/>
  <c r="AG91"/>
  <c r="R73"/>
  <c r="S73"/>
  <c r="T73"/>
  <c r="R74"/>
  <c r="S74"/>
  <c r="T74"/>
  <c r="R75"/>
  <c r="S75"/>
  <c r="T75"/>
  <c r="R76"/>
  <c r="S76"/>
  <c r="T76"/>
  <c r="R77"/>
  <c r="S77"/>
  <c r="T77"/>
  <c r="R78"/>
  <c r="S78"/>
  <c r="T78"/>
  <c r="R79"/>
  <c r="S79"/>
  <c r="T79"/>
  <c r="R80"/>
  <c r="S80"/>
  <c r="T80"/>
  <c r="R81"/>
  <c r="S81"/>
  <c r="T81"/>
  <c r="R82"/>
  <c r="S82"/>
  <c r="T82"/>
  <c r="R83"/>
  <c r="S83"/>
  <c r="T83"/>
  <c r="R84"/>
  <c r="S84"/>
  <c r="T84"/>
  <c r="R85"/>
  <c r="S85"/>
  <c r="T85"/>
  <c r="R86"/>
  <c r="S86"/>
  <c r="T86"/>
  <c r="R87"/>
  <c r="S87"/>
  <c r="T87"/>
  <c r="R88"/>
  <c r="S88"/>
  <c r="T88"/>
  <c r="R89"/>
  <c r="S89"/>
  <c r="T89"/>
  <c r="R90"/>
  <c r="S90"/>
  <c r="T90"/>
  <c r="R91"/>
  <c r="S91"/>
  <c r="T91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H73"/>
  <c r="H74"/>
  <c r="H75"/>
  <c r="H76"/>
  <c r="H77"/>
  <c r="H78"/>
  <c r="H79"/>
  <c r="H80"/>
  <c r="H81"/>
  <c r="H82"/>
  <c r="H83"/>
  <c r="H84"/>
  <c r="H85"/>
  <c r="G87" l="1"/>
  <c r="G88"/>
  <c r="G89"/>
  <c r="G90"/>
  <c r="G91"/>
  <c r="H87"/>
  <c r="H88"/>
  <c r="H89"/>
  <c r="H90"/>
  <c r="H91"/>
  <c r="O86"/>
  <c r="M86"/>
  <c r="H86"/>
  <c r="G86"/>
  <c r="O91"/>
  <c r="O90"/>
  <c r="O89"/>
  <c r="O88"/>
  <c r="O87"/>
  <c r="M91"/>
  <c r="M90"/>
  <c r="M89"/>
  <c r="M88"/>
  <c r="M87"/>
  <c r="AG5"/>
  <c r="AG8"/>
  <c r="AG43"/>
  <c r="AG57"/>
  <c r="AG72"/>
  <c r="AF11"/>
  <c r="AF12"/>
  <c r="AF13"/>
  <c r="AF14"/>
  <c r="AE5"/>
  <c r="AE8"/>
  <c r="AE43"/>
  <c r="AE57"/>
  <c r="AE72"/>
  <c r="AD11"/>
  <c r="AD12"/>
  <c r="AD13"/>
  <c r="AD14"/>
  <c r="AC5"/>
  <c r="AC8"/>
  <c r="AC43"/>
  <c r="AC57"/>
  <c r="AC60"/>
  <c r="AC61"/>
  <c r="AC62"/>
  <c r="AC63"/>
  <c r="AC64"/>
  <c r="AC65"/>
  <c r="AC66"/>
  <c r="AC67"/>
  <c r="AC68"/>
  <c r="AC69"/>
  <c r="AC72"/>
  <c r="AB11"/>
  <c r="AB12"/>
  <c r="AB13"/>
  <c r="AB14"/>
  <c r="AA5"/>
  <c r="AA8"/>
  <c r="AA43"/>
  <c r="AA57"/>
  <c r="AA60"/>
  <c r="AA61"/>
  <c r="AA62"/>
  <c r="AA63"/>
  <c r="AA64"/>
  <c r="AA65"/>
  <c r="AA66"/>
  <c r="AA67"/>
  <c r="AA68"/>
  <c r="AA69"/>
  <c r="AA72"/>
  <c r="Z11"/>
  <c r="Z12"/>
  <c r="Z13"/>
  <c r="Z14"/>
  <c r="Y5"/>
  <c r="Y8"/>
  <c r="Y43"/>
  <c r="Y57"/>
  <c r="Y72"/>
  <c r="X11"/>
  <c r="X12"/>
  <c r="X13"/>
  <c r="X14"/>
  <c r="W5"/>
  <c r="W8"/>
  <c r="W43"/>
  <c r="W57"/>
  <c r="W72"/>
  <c r="V11"/>
  <c r="V12"/>
  <c r="V13"/>
  <c r="V14"/>
  <c r="T5"/>
  <c r="T8"/>
  <c r="T11"/>
  <c r="T12"/>
  <c r="T13"/>
  <c r="T14"/>
  <c r="T43"/>
  <c r="T54"/>
  <c r="T57"/>
  <c r="T72"/>
  <c r="S5"/>
  <c r="S8"/>
  <c r="S11"/>
  <c r="S12"/>
  <c r="S13"/>
  <c r="S14"/>
  <c r="S43"/>
  <c r="S54"/>
  <c r="S57"/>
  <c r="S72"/>
  <c r="R5"/>
  <c r="R8"/>
  <c r="R11"/>
  <c r="R12"/>
  <c r="R13"/>
  <c r="R14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3"/>
  <c r="R54"/>
  <c r="R57"/>
  <c r="R60"/>
  <c r="R61"/>
  <c r="R62"/>
  <c r="R63"/>
  <c r="R64"/>
  <c r="R65"/>
  <c r="R66"/>
  <c r="R67"/>
  <c r="R68"/>
  <c r="R69"/>
  <c r="R72"/>
  <c r="P5"/>
  <c r="P8"/>
  <c r="P43"/>
  <c r="P44"/>
  <c r="P45"/>
  <c r="P46"/>
  <c r="P47"/>
  <c r="P48"/>
  <c r="P49"/>
  <c r="P50"/>
  <c r="P51"/>
  <c r="P57"/>
  <c r="P60"/>
  <c r="P61"/>
  <c r="P62"/>
  <c r="P63"/>
  <c r="P64"/>
  <c r="P65"/>
  <c r="P66"/>
  <c r="P67"/>
  <c r="P68"/>
  <c r="P69"/>
  <c r="P72"/>
  <c r="H72"/>
  <c r="AF72" s="1"/>
  <c r="H57"/>
  <c r="AF57" s="1"/>
  <c r="G57"/>
  <c r="H44"/>
  <c r="H45"/>
  <c r="H46"/>
  <c r="H47"/>
  <c r="H48"/>
  <c r="H49"/>
  <c r="H50"/>
  <c r="H51"/>
  <c r="G44"/>
  <c r="G45"/>
  <c r="G46"/>
  <c r="G47"/>
  <c r="G48"/>
  <c r="G49"/>
  <c r="G50"/>
  <c r="G51"/>
  <c r="H43"/>
  <c r="AF43" s="1"/>
  <c r="G43"/>
  <c r="H8"/>
  <c r="AF8" s="1"/>
  <c r="G8"/>
  <c r="H5"/>
  <c r="AF5" s="1"/>
  <c r="G5"/>
  <c r="H61"/>
  <c r="AB61" s="1"/>
  <c r="H62"/>
  <c r="AB62" s="1"/>
  <c r="H63"/>
  <c r="AB63" s="1"/>
  <c r="H64"/>
  <c r="AB64" s="1"/>
  <c r="H65"/>
  <c r="AB65" s="1"/>
  <c r="H66"/>
  <c r="AB66" s="1"/>
  <c r="H67"/>
  <c r="AB67" s="1"/>
  <c r="H68"/>
  <c r="AB68" s="1"/>
  <c r="H69"/>
  <c r="AB69" s="1"/>
  <c r="H60"/>
  <c r="AB60" s="1"/>
  <c r="F12"/>
  <c r="AG12" s="1"/>
  <c r="F13"/>
  <c r="AG13" s="1"/>
  <c r="F14"/>
  <c r="AG14" s="1"/>
  <c r="F11"/>
  <c r="AG11" s="1"/>
  <c r="P14" l="1"/>
  <c r="P13"/>
  <c r="P12"/>
  <c r="P11"/>
  <c r="V72"/>
  <c r="V57"/>
  <c r="V43"/>
  <c r="V8"/>
  <c r="V5"/>
  <c r="W14"/>
  <c r="W13"/>
  <c r="W12"/>
  <c r="W11"/>
  <c r="X72"/>
  <c r="X57"/>
  <c r="X43"/>
  <c r="X8"/>
  <c r="X5"/>
  <c r="Y14"/>
  <c r="Y13"/>
  <c r="Y12"/>
  <c r="Y11"/>
  <c r="Z72"/>
  <c r="Z69"/>
  <c r="Z68"/>
  <c r="Z67"/>
  <c r="Z66"/>
  <c r="Z65"/>
  <c r="Z64"/>
  <c r="Z63"/>
  <c r="Z62"/>
  <c r="Z61"/>
  <c r="Z60"/>
  <c r="Z57"/>
  <c r="Z43"/>
  <c r="Z8"/>
  <c r="Z5"/>
  <c r="AA14"/>
  <c r="AA13"/>
  <c r="AA12"/>
  <c r="AA11"/>
  <c r="AB72"/>
  <c r="AB57"/>
  <c r="AB43"/>
  <c r="AB8"/>
  <c r="AB5"/>
  <c r="AC14"/>
  <c r="AC13"/>
  <c r="AC12"/>
  <c r="AC11"/>
  <c r="AD72"/>
  <c r="AD57"/>
  <c r="AD43"/>
  <c r="AD8"/>
  <c r="AD5"/>
  <c r="AE14"/>
  <c r="AE13"/>
  <c r="AE12"/>
  <c r="AE11"/>
</calcChain>
</file>

<file path=xl/sharedStrings.xml><?xml version="1.0" encoding="utf-8"?>
<sst xmlns="http://schemas.openxmlformats.org/spreadsheetml/2006/main" count="139" uniqueCount="128">
  <si>
    <t>Hersteller</t>
  </si>
  <si>
    <t>Typenbezeichnung</t>
  </si>
  <si>
    <t>Spaltweite</t>
  </si>
  <si>
    <t>Durchsatz</t>
  </si>
  <si>
    <t>Leistung</t>
  </si>
  <si>
    <t>Gewicht</t>
  </si>
  <si>
    <t>Abmessungen</t>
  </si>
  <si>
    <t>spez. Arbeitsbedarf</t>
  </si>
  <si>
    <t>spez. Leistungsbedarf</t>
  </si>
  <si>
    <t>spez. Flächenbedarf</t>
  </si>
  <si>
    <t>spez. Raumbedarf</t>
  </si>
  <si>
    <t>spez. Maschinenmasse</t>
  </si>
  <si>
    <t>spez. Durchsatz bez. auf</t>
  </si>
  <si>
    <t>min.</t>
  </si>
  <si>
    <t>max.</t>
  </si>
  <si>
    <t>min</t>
  </si>
  <si>
    <t>max</t>
  </si>
  <si>
    <t>Höhe</t>
  </si>
  <si>
    <t>Breite</t>
  </si>
  <si>
    <t>Tiefe</t>
  </si>
  <si>
    <t>max. Werte</t>
  </si>
  <si>
    <t>Maschinenmasse</t>
  </si>
  <si>
    <t>Maschinenfläche</t>
  </si>
  <si>
    <t>Maschinenvolumen</t>
  </si>
  <si>
    <t>[mm]</t>
  </si>
  <si>
    <t>[t/h]</t>
  </si>
  <si>
    <t>[m³/h]</t>
  </si>
  <si>
    <t>[kW]</t>
  </si>
  <si>
    <t>[t]</t>
  </si>
  <si>
    <t>[kWh/t]</t>
  </si>
  <si>
    <t>[kW/t]</t>
  </si>
  <si>
    <t>[kW/m²]</t>
  </si>
  <si>
    <t>[kW/m³]</t>
  </si>
  <si>
    <t>[m²h/m³]</t>
  </si>
  <si>
    <t>[m²h/t]</t>
  </si>
  <si>
    <t>[m³h/m³]</t>
  </si>
  <si>
    <t>[m³h/t]</t>
  </si>
  <si>
    <t>[t h/m³]</t>
  </si>
  <si>
    <t>[t h/t]</t>
  </si>
  <si>
    <t>[m³/h t]</t>
  </si>
  <si>
    <t>[t/h t]</t>
  </si>
  <si>
    <t>[m³/h m²]</t>
  </si>
  <si>
    <t>[t/h m²]</t>
  </si>
  <si>
    <t>[m³/h m³]</t>
  </si>
  <si>
    <t>[t/h m³]</t>
  </si>
  <si>
    <t>Metso</t>
  </si>
  <si>
    <t>AUBEMA</t>
  </si>
  <si>
    <t>MFL</t>
  </si>
  <si>
    <t>PSP</t>
  </si>
  <si>
    <t>Reiter &amp; Crippa</t>
  </si>
  <si>
    <t>Brechkegel</t>
  </si>
  <si>
    <t>KHD</t>
  </si>
  <si>
    <t>CC 80</t>
  </si>
  <si>
    <t>CC 102</t>
  </si>
  <si>
    <t>CC 135</t>
  </si>
  <si>
    <t>CC 120</t>
  </si>
  <si>
    <t>GP 100</t>
  </si>
  <si>
    <t>GP 100S</t>
  </si>
  <si>
    <t>GP 200</t>
  </si>
  <si>
    <t>GP 200S</t>
  </si>
  <si>
    <t>GP 11F</t>
  </si>
  <si>
    <t>GP 11M</t>
  </si>
  <si>
    <t>GP 300</t>
  </si>
  <si>
    <t>GP 300S</t>
  </si>
  <si>
    <t>GP 500</t>
  </si>
  <si>
    <t>GP 500S</t>
  </si>
  <si>
    <t>GP 550</t>
  </si>
  <si>
    <t>HP 100</t>
  </si>
  <si>
    <t>HP 200</t>
  </si>
  <si>
    <t>HP 300</t>
  </si>
  <si>
    <t>HP 400</t>
  </si>
  <si>
    <t>HP 4</t>
  </si>
  <si>
    <t>HP 500</t>
  </si>
  <si>
    <t>HP 800</t>
  </si>
  <si>
    <t>Superior 60-89</t>
  </si>
  <si>
    <t>Superior 60-110</t>
  </si>
  <si>
    <t>Superior 42-65</t>
  </si>
  <si>
    <t>Superior 50-65</t>
  </si>
  <si>
    <t>Superior 54-75</t>
  </si>
  <si>
    <t>Superior 62-75</t>
  </si>
  <si>
    <t>KDH</t>
  </si>
  <si>
    <t>KDC 22</t>
  </si>
  <si>
    <t>KDC 23</t>
  </si>
  <si>
    <t>KDC 25</t>
  </si>
  <si>
    <t>KDC 26</t>
  </si>
  <si>
    <t>KDC 32</t>
  </si>
  <si>
    <t>KDC 33</t>
  </si>
  <si>
    <t>KDC 35</t>
  </si>
  <si>
    <t>KDC 36</t>
  </si>
  <si>
    <t xml:space="preserve">QMS </t>
  </si>
  <si>
    <t>B3</t>
  </si>
  <si>
    <t>RFC 800-1000</t>
  </si>
  <si>
    <t>SANDVIK</t>
  </si>
  <si>
    <t>CS 420</t>
  </si>
  <si>
    <t>CS 430</t>
  </si>
  <si>
    <t>CS 440</t>
  </si>
  <si>
    <t>CS 660</t>
  </si>
  <si>
    <t>CH 420</t>
  </si>
  <si>
    <t>CH 430</t>
  </si>
  <si>
    <t>CH 440</t>
  </si>
  <si>
    <t>CH 660</t>
  </si>
  <si>
    <t>CH 870</t>
  </si>
  <si>
    <t>CH 880</t>
  </si>
  <si>
    <t>ThyssenKrupp</t>
  </si>
  <si>
    <t>Calibrator H III</t>
  </si>
  <si>
    <t>Kubria</t>
  </si>
  <si>
    <t>Kreiselbrecher</t>
  </si>
  <si>
    <t>KB 35/67</t>
  </si>
  <si>
    <t>KB 54/75</t>
  </si>
  <si>
    <t>KB 63/75</t>
  </si>
  <si>
    <t>KB 63/89</t>
  </si>
  <si>
    <t>KB 63/114</t>
  </si>
  <si>
    <t>Backenkreiselbrecher</t>
  </si>
  <si>
    <t>BK 63/75</t>
  </si>
  <si>
    <t>900 F</t>
  </si>
  <si>
    <t>900 M</t>
  </si>
  <si>
    <t>900 G</t>
  </si>
  <si>
    <t>1100 F</t>
  </si>
  <si>
    <t>1100 M</t>
  </si>
  <si>
    <t>1100 G</t>
  </si>
  <si>
    <t>1300 F</t>
  </si>
  <si>
    <t>1300 M</t>
  </si>
  <si>
    <t>1300 G</t>
  </si>
  <si>
    <t>1500 F</t>
  </si>
  <si>
    <t>1500 M</t>
  </si>
  <si>
    <t>1500 G</t>
  </si>
  <si>
    <t>2100 F</t>
  </si>
  <si>
    <t>2100 M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</si>
</sst>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2" fontId="0" fillId="0" borderId="0" xfId="0" applyNumberFormat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Tabelle1!$P$5</c:f>
              <c:numCache>
                <c:formatCode>0.00</c:formatCode>
                <c:ptCount val="1"/>
                <c:pt idx="0">
                  <c:v>1.0416666666666667</c:v>
                </c:pt>
              </c:numCache>
            </c:numRef>
          </c:yVal>
        </c:ser>
        <c:ser>
          <c:idx val="0"/>
          <c:order val="1"/>
          <c:tx>
            <c:strRef>
              <c:f>Tabelle1!$A$7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Tabelle1!$P$8</c:f>
              <c:numCache>
                <c:formatCode>0.00</c:formatCode>
                <c:ptCount val="1"/>
                <c:pt idx="0">
                  <c:v>0.8571428571428571</c:v>
                </c:pt>
              </c:numCache>
            </c:numRef>
          </c:yVal>
        </c:ser>
        <c:ser>
          <c:idx val="2"/>
          <c:order val="2"/>
          <c:tx>
            <c:strRef>
              <c:f>Tabelle1!$A$10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/>
                </a:solidFill>
              </a:ln>
            </c:spPr>
            <c:trendlineType val="log"/>
          </c:trendline>
          <c:xVal>
            <c:numRef>
              <c:f>Tabelle1!$F$11:$F$14</c:f>
              <c:numCache>
                <c:formatCode>General</c:formatCode>
                <c:ptCount val="4"/>
                <c:pt idx="0">
                  <c:v>144</c:v>
                </c:pt>
                <c:pt idx="1">
                  <c:v>288</c:v>
                </c:pt>
                <c:pt idx="2">
                  <c:v>464</c:v>
                </c:pt>
                <c:pt idx="3">
                  <c:v>392</c:v>
                </c:pt>
              </c:numCache>
            </c:numRef>
          </c:xVal>
          <c:yVal>
            <c:numRef>
              <c:f>Tabelle1!$P$11:$P$14</c:f>
              <c:numCache>
                <c:formatCode>0.00</c:formatCode>
                <c:ptCount val="4"/>
                <c:pt idx="0">
                  <c:v>0.625</c:v>
                </c:pt>
                <c:pt idx="1">
                  <c:v>0.55555555555555558</c:v>
                </c:pt>
                <c:pt idx="2">
                  <c:v>0.53879310344827591</c:v>
                </c:pt>
                <c:pt idx="3">
                  <c:v>0.63775510204081631</c:v>
                </c:pt>
              </c:numCache>
            </c:numRef>
          </c:yVal>
        </c:ser>
        <c:ser>
          <c:idx val="3"/>
          <c:order val="3"/>
          <c:tx>
            <c:strRef>
              <c:f>Tabelle1!$A$42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/>
                </a:solidFill>
              </a:ln>
            </c:spPr>
            <c:trendlineType val="log"/>
          </c:trendline>
          <c:xVal>
            <c:numRef>
              <c:f>Tabelle1!$F$43:$F$51</c:f>
              <c:numCache>
                <c:formatCode>General</c:formatCode>
                <c:ptCount val="9"/>
                <c:pt idx="0">
                  <c:v>780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</c:v>
                </c:pt>
                <c:pt idx="6">
                  <c:v>205</c:v>
                </c:pt>
                <c:pt idx="7">
                  <c:v>420</c:v>
                </c:pt>
                <c:pt idx="8">
                  <c:v>600</c:v>
                </c:pt>
              </c:numCache>
            </c:numRef>
          </c:xVal>
          <c:yVal>
            <c:numRef>
              <c:f>Tabelle1!$P$43:$P$51</c:f>
              <c:numCache>
                <c:formatCode>0.00</c:formatCode>
                <c:ptCount val="9"/>
                <c:pt idx="0">
                  <c:v>0.32051282051282054</c:v>
                </c:pt>
                <c:pt idx="1">
                  <c:v>0.5</c:v>
                </c:pt>
                <c:pt idx="2">
                  <c:v>0.44</c:v>
                </c:pt>
                <c:pt idx="3">
                  <c:v>0.2857142857142857</c:v>
                </c:pt>
                <c:pt idx="4">
                  <c:v>0.39374999999999999</c:v>
                </c:pt>
                <c:pt idx="5">
                  <c:v>0.75</c:v>
                </c:pt>
                <c:pt idx="6">
                  <c:v>0.64390243902439026</c:v>
                </c:pt>
                <c:pt idx="7">
                  <c:v>0.47619047619047616</c:v>
                </c:pt>
                <c:pt idx="8">
                  <c:v>0.52500000000000002</c:v>
                </c:pt>
              </c:numCache>
            </c:numRef>
          </c:yVal>
        </c:ser>
        <c:ser>
          <c:idx val="4"/>
          <c:order val="4"/>
          <c:tx>
            <c:strRef>
              <c:f>Tabelle1!$A$59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Tabelle1!$F$60:$F$69</c:f>
              <c:numCache>
                <c:formatCode>General</c:formatCode>
                <c:ptCount val="10"/>
                <c:pt idx="0">
                  <c:v>170</c:v>
                </c:pt>
                <c:pt idx="1">
                  <c:v>295</c:v>
                </c:pt>
                <c:pt idx="2">
                  <c:v>600</c:v>
                </c:pt>
                <c:pt idx="3">
                  <c:v>1210</c:v>
                </c:pt>
                <c:pt idx="4">
                  <c:v>145</c:v>
                </c:pt>
                <c:pt idx="5">
                  <c:v>240</c:v>
                </c:pt>
                <c:pt idx="6">
                  <c:v>455</c:v>
                </c:pt>
                <c:pt idx="7">
                  <c:v>760</c:v>
                </c:pt>
                <c:pt idx="8">
                  <c:v>1286</c:v>
                </c:pt>
                <c:pt idx="9">
                  <c:v>1960</c:v>
                </c:pt>
              </c:numCache>
            </c:numRef>
          </c:xVal>
          <c:yVal>
            <c:numRef>
              <c:f>Tabelle1!$P$60:$P$69</c:f>
              <c:numCache>
                <c:formatCode>0.00</c:formatCode>
                <c:ptCount val="10"/>
                <c:pt idx="0">
                  <c:v>0.52941176470588236</c:v>
                </c:pt>
                <c:pt idx="1">
                  <c:v>0.50847457627118642</c:v>
                </c:pt>
                <c:pt idx="2">
                  <c:v>0.36666666666666664</c:v>
                </c:pt>
                <c:pt idx="3">
                  <c:v>0.26033057851239672</c:v>
                </c:pt>
                <c:pt idx="4">
                  <c:v>0.62068965517241381</c:v>
                </c:pt>
                <c:pt idx="5">
                  <c:v>0.625</c:v>
                </c:pt>
                <c:pt idx="6">
                  <c:v>0.48351648351648352</c:v>
                </c:pt>
                <c:pt idx="7">
                  <c:v>0.41447368421052633</c:v>
                </c:pt>
                <c:pt idx="8">
                  <c:v>0.40435458786936235</c:v>
                </c:pt>
                <c:pt idx="9">
                  <c:v>0.30612244897959184</c:v>
                </c:pt>
              </c:numCache>
            </c:numRef>
          </c:yVal>
        </c:ser>
        <c:ser>
          <c:idx val="5"/>
          <c:order val="5"/>
          <c:tx>
            <c:strRef>
              <c:f>Tabelle1!$A$71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/>
                </a:solidFill>
              </a:ln>
            </c:spPr>
            <c:trendlineType val="log"/>
          </c:trendline>
          <c:xVal>
            <c:numRef>
              <c:f>Tabelle1!$F$72:$F$91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  <c:pt idx="4">
                  <c:v>180</c:v>
                </c:pt>
                <c:pt idx="5">
                  <c:v>250</c:v>
                </c:pt>
                <c:pt idx="6">
                  <c:v>180</c:v>
                </c:pt>
                <c:pt idx="7">
                  <c:v>240</c:v>
                </c:pt>
                <c:pt idx="8">
                  <c:v>350</c:v>
                </c:pt>
                <c:pt idx="9">
                  <c:v>210</c:v>
                </c:pt>
                <c:pt idx="10">
                  <c:v>280</c:v>
                </c:pt>
                <c:pt idx="11">
                  <c:v>500</c:v>
                </c:pt>
                <c:pt idx="12">
                  <c:v>450</c:v>
                </c:pt>
                <c:pt idx="13">
                  <c:v>900</c:v>
                </c:pt>
                <c:pt idx="14">
                  <c:v>3142</c:v>
                </c:pt>
                <c:pt idx="15">
                  <c:v>2468</c:v>
                </c:pt>
                <c:pt idx="16">
                  <c:v>3590</c:v>
                </c:pt>
                <c:pt idx="17">
                  <c:v>4605</c:v>
                </c:pt>
                <c:pt idx="18">
                  <c:v>5496</c:v>
                </c:pt>
                <c:pt idx="19">
                  <c:v>7703</c:v>
                </c:pt>
              </c:numCache>
            </c:numRef>
          </c:xVal>
          <c:yVal>
            <c:numRef>
              <c:f>Tabelle1!$P$72:$P$91</c:f>
              <c:numCache>
                <c:formatCode>0.00</c:formatCode>
                <c:ptCount val="20"/>
                <c:pt idx="0">
                  <c:v>1.32</c:v>
                </c:pt>
                <c:pt idx="1">
                  <c:v>1.1000000000000001</c:v>
                </c:pt>
                <c:pt idx="2">
                  <c:v>0.8</c:v>
                </c:pt>
                <c:pt idx="3">
                  <c:v>1.0666666666666667</c:v>
                </c:pt>
                <c:pt idx="4">
                  <c:v>0.88888888888888884</c:v>
                </c:pt>
                <c:pt idx="5">
                  <c:v>0.8</c:v>
                </c:pt>
                <c:pt idx="6">
                  <c:v>1.1111111111111112</c:v>
                </c:pt>
                <c:pt idx="7">
                  <c:v>0.83333333333333337</c:v>
                </c:pt>
                <c:pt idx="8">
                  <c:v>0.7142857142857143</c:v>
                </c:pt>
                <c:pt idx="9">
                  <c:v>1.1904761904761905</c:v>
                </c:pt>
                <c:pt idx="10">
                  <c:v>0.8928571428571429</c:v>
                </c:pt>
                <c:pt idx="11">
                  <c:v>0.63</c:v>
                </c:pt>
                <c:pt idx="12">
                  <c:v>0.78888888888888886</c:v>
                </c:pt>
                <c:pt idx="13">
                  <c:v>0.39444444444444443</c:v>
                </c:pt>
                <c:pt idx="14">
                  <c:v>0.2068746021642266</c:v>
                </c:pt>
                <c:pt idx="15">
                  <c:v>0.12763371150729336</c:v>
                </c:pt>
                <c:pt idx="16">
                  <c:v>0.18105849582172701</c:v>
                </c:pt>
                <c:pt idx="17">
                  <c:v>0.14115092290988057</c:v>
                </c:pt>
                <c:pt idx="18">
                  <c:v>0.14556040756914118</c:v>
                </c:pt>
                <c:pt idx="19">
                  <c:v>0.14280150590678956</c:v>
                </c:pt>
              </c:numCache>
            </c:numRef>
          </c:yVal>
        </c:ser>
        <c:axId val="77028352"/>
        <c:axId val="77030528"/>
      </c:scatterChart>
      <c:valAx>
        <c:axId val="77028352"/>
        <c:scaling>
          <c:orientation val="minMax"/>
        </c:scaling>
        <c:axPos val="b"/>
        <c:title>
          <c:tx>
            <c:rich>
              <a:bodyPr/>
              <a:lstStyle/>
              <a:p>
                <a:pPr algn="ctr">
                  <a:defRPr sz="1400"/>
                </a:pPr>
                <a:r>
                  <a:rPr lang="de-DE" sz="1400"/>
                  <a:t>Durchsatz</a:t>
                </a:r>
                <a:r>
                  <a:rPr lang="de-DE" sz="1400" baseline="0"/>
                  <a:t>  [t/h]</a:t>
                </a:r>
                <a:endParaRPr lang="de-DE" sz="1400"/>
              </a:p>
            </c:rich>
          </c:tx>
        </c:title>
        <c:numFmt formatCode="General" sourceLinked="1"/>
        <c:majorTickMark val="none"/>
        <c:tickLblPos val="nextTo"/>
        <c:crossAx val="77030528"/>
        <c:crosses val="autoZero"/>
        <c:crossBetween val="midCat"/>
      </c:valAx>
      <c:valAx>
        <c:axId val="7703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Arbeitsbedarf [kWh/t]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5010275108150277E-2"/>
              <c:y val="0.26736425630008331"/>
            </c:manualLayout>
          </c:layout>
        </c:title>
        <c:numFmt formatCode="0.00" sourceLinked="1"/>
        <c:majorTickMark val="none"/>
        <c:tickLblPos val="nextTo"/>
        <c:crossAx val="77028352"/>
        <c:crosses val="autoZero"/>
        <c:crossBetween val="midCat"/>
      </c:valAx>
      <c:spPr>
        <a:noFill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6"/>
          <c:order val="6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Tabelle1!$AA$5</c:f>
              <c:numCache>
                <c:formatCode>0.000</c:formatCode>
                <c:ptCount val="1"/>
                <c:pt idx="0">
                  <c:v>0.10416666666666667</c:v>
                </c:pt>
              </c:numCache>
            </c:numRef>
          </c:yVal>
        </c:ser>
        <c:ser>
          <c:idx val="7"/>
          <c:order val="7"/>
          <c:tx>
            <c:strRef>
              <c:f>Tabelle1!$A$7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Tabelle1!$AA$8</c:f>
              <c:numCache>
                <c:formatCode>0.000</c:formatCode>
                <c:ptCount val="1"/>
                <c:pt idx="0">
                  <c:v>0.11</c:v>
                </c:pt>
              </c:numCache>
            </c:numRef>
          </c:yVal>
        </c:ser>
        <c:ser>
          <c:idx val="8"/>
          <c:order val="8"/>
          <c:tx>
            <c:strRef>
              <c:f>Tabelle1!$A$10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Tabelle1!$F$11:$F$14</c:f>
              <c:numCache>
                <c:formatCode>General</c:formatCode>
                <c:ptCount val="4"/>
                <c:pt idx="0">
                  <c:v>144</c:v>
                </c:pt>
                <c:pt idx="1">
                  <c:v>288</c:v>
                </c:pt>
                <c:pt idx="2">
                  <c:v>464</c:v>
                </c:pt>
                <c:pt idx="3">
                  <c:v>392</c:v>
                </c:pt>
              </c:numCache>
            </c:numRef>
          </c:xVal>
          <c:yVal>
            <c:numRef>
              <c:f>Tabelle1!$AA$11:$AA$14</c:f>
              <c:numCache>
                <c:formatCode>0.000</c:formatCode>
                <c:ptCount val="4"/>
                <c:pt idx="0">
                  <c:v>5.2430555555555557E-2</c:v>
                </c:pt>
                <c:pt idx="1">
                  <c:v>4.5138888888888888E-2</c:v>
                </c:pt>
                <c:pt idx="2">
                  <c:v>7.4353448275862072E-2</c:v>
                </c:pt>
                <c:pt idx="3">
                  <c:v>8.4183673469387751E-2</c:v>
                </c:pt>
              </c:numCache>
            </c:numRef>
          </c:yVal>
        </c:ser>
        <c:ser>
          <c:idx val="9"/>
          <c:order val="9"/>
          <c:tx>
            <c:strRef>
              <c:f>Tabelle1!$A$42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Tabelle1!$F$43:$F$51</c:f>
              <c:numCache>
                <c:formatCode>General</c:formatCode>
                <c:ptCount val="9"/>
                <c:pt idx="0">
                  <c:v>780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</c:v>
                </c:pt>
                <c:pt idx="6">
                  <c:v>205</c:v>
                </c:pt>
                <c:pt idx="7">
                  <c:v>420</c:v>
                </c:pt>
                <c:pt idx="8">
                  <c:v>600</c:v>
                </c:pt>
              </c:numCache>
            </c:numRef>
          </c:xVal>
          <c:yVal>
            <c:numRef>
              <c:f>Tabelle1!$AA$43:$AA$51</c:f>
              <c:numCache>
                <c:formatCode>0.000</c:formatCode>
                <c:ptCount val="9"/>
                <c:pt idx="0">
                  <c:v>3.884615384615385E-2</c:v>
                </c:pt>
              </c:numCache>
            </c:numRef>
          </c:yVal>
        </c:ser>
        <c:ser>
          <c:idx val="10"/>
          <c:order val="10"/>
          <c:tx>
            <c:strRef>
              <c:f>Tabelle1!$A$56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Tabelle1!$F$57</c:f>
              <c:numCache>
                <c:formatCode>General</c:formatCode>
                <c:ptCount val="1"/>
                <c:pt idx="0">
                  <c:v>270</c:v>
                </c:pt>
              </c:numCache>
            </c:numRef>
          </c:xVal>
          <c:yVal>
            <c:numRef>
              <c:f>Tabelle1!$AA$57</c:f>
              <c:numCache>
                <c:formatCode>0.000</c:formatCode>
                <c:ptCount val="1"/>
                <c:pt idx="0">
                  <c:v>6.6666666666666666E-2</c:v>
                </c:pt>
              </c:numCache>
            </c:numRef>
          </c:yVal>
        </c:ser>
        <c:ser>
          <c:idx val="11"/>
          <c:order val="11"/>
          <c:tx>
            <c:strRef>
              <c:f>Tabelle1!$A$59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Tabelle1!$F$60:$F$69</c:f>
              <c:numCache>
                <c:formatCode>General</c:formatCode>
                <c:ptCount val="10"/>
                <c:pt idx="0">
                  <c:v>170</c:v>
                </c:pt>
                <c:pt idx="1">
                  <c:v>295</c:v>
                </c:pt>
                <c:pt idx="2">
                  <c:v>600</c:v>
                </c:pt>
                <c:pt idx="3">
                  <c:v>1210</c:v>
                </c:pt>
                <c:pt idx="4">
                  <c:v>145</c:v>
                </c:pt>
                <c:pt idx="5">
                  <c:v>240</c:v>
                </c:pt>
                <c:pt idx="6">
                  <c:v>455</c:v>
                </c:pt>
                <c:pt idx="7">
                  <c:v>760</c:v>
                </c:pt>
                <c:pt idx="8">
                  <c:v>1286</c:v>
                </c:pt>
                <c:pt idx="9">
                  <c:v>1960</c:v>
                </c:pt>
              </c:numCache>
            </c:numRef>
          </c:xVal>
          <c:yVal>
            <c:numRef>
              <c:f>Tabelle1!$AA$60:$AA$69</c:f>
              <c:numCache>
                <c:formatCode>0.000</c:formatCode>
                <c:ptCount val="10"/>
                <c:pt idx="0">
                  <c:v>0.04</c:v>
                </c:pt>
                <c:pt idx="1">
                  <c:v>4.0677966101694912E-2</c:v>
                </c:pt>
                <c:pt idx="2">
                  <c:v>3.216666666666667E-2</c:v>
                </c:pt>
                <c:pt idx="3">
                  <c:v>3.0165289256198349E-2</c:v>
                </c:pt>
                <c:pt idx="4">
                  <c:v>3.6551724137931035E-2</c:v>
                </c:pt>
                <c:pt idx="5">
                  <c:v>3.833333333333333E-2</c:v>
                </c:pt>
                <c:pt idx="6">
                  <c:v>3.1428571428571431E-2</c:v>
                </c:pt>
                <c:pt idx="7">
                  <c:v>3.0921052631578946E-2</c:v>
                </c:pt>
                <c:pt idx="8">
                  <c:v>3.8880248833592534E-2</c:v>
                </c:pt>
                <c:pt idx="9">
                  <c:v>3.3928571428571426E-2</c:v>
                </c:pt>
              </c:numCache>
            </c:numRef>
          </c:yVal>
        </c:ser>
        <c:ser>
          <c:idx val="12"/>
          <c:order val="12"/>
          <c:tx>
            <c:strRef>
              <c:f>Tabelle1!$A$71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Tabelle1!$F$72:$F$91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  <c:pt idx="4">
                  <c:v>180</c:v>
                </c:pt>
                <c:pt idx="5">
                  <c:v>250</c:v>
                </c:pt>
                <c:pt idx="6">
                  <c:v>180</c:v>
                </c:pt>
                <c:pt idx="7">
                  <c:v>240</c:v>
                </c:pt>
                <c:pt idx="8">
                  <c:v>350</c:v>
                </c:pt>
                <c:pt idx="9">
                  <c:v>210</c:v>
                </c:pt>
                <c:pt idx="10">
                  <c:v>280</c:v>
                </c:pt>
                <c:pt idx="11">
                  <c:v>500</c:v>
                </c:pt>
                <c:pt idx="12">
                  <c:v>450</c:v>
                </c:pt>
                <c:pt idx="13">
                  <c:v>900</c:v>
                </c:pt>
                <c:pt idx="14">
                  <c:v>3142</c:v>
                </c:pt>
                <c:pt idx="15">
                  <c:v>2468</c:v>
                </c:pt>
                <c:pt idx="16">
                  <c:v>3590</c:v>
                </c:pt>
                <c:pt idx="17">
                  <c:v>4605</c:v>
                </c:pt>
                <c:pt idx="18">
                  <c:v>5496</c:v>
                </c:pt>
                <c:pt idx="19">
                  <c:v>7703</c:v>
                </c:pt>
              </c:numCache>
            </c:numRef>
          </c:xVal>
          <c:yVal>
            <c:numRef>
              <c:f>Tabelle1!$AA$72:$AA$91</c:f>
              <c:numCache>
                <c:formatCode>0.000</c:formatCode>
                <c:ptCount val="20"/>
                <c:pt idx="0">
                  <c:v>9.35E-2</c:v>
                </c:pt>
                <c:pt idx="1">
                  <c:v>8.3333333333333329E-2</c:v>
                </c:pt>
                <c:pt idx="2">
                  <c:v>6.0999999999999999E-2</c:v>
                </c:pt>
                <c:pt idx="3">
                  <c:v>9.6666666666666665E-2</c:v>
                </c:pt>
                <c:pt idx="4">
                  <c:v>8.611111111111111E-2</c:v>
                </c:pt>
                <c:pt idx="5">
                  <c:v>6.88E-2</c:v>
                </c:pt>
                <c:pt idx="6">
                  <c:v>0.13166666666666665</c:v>
                </c:pt>
                <c:pt idx="7">
                  <c:v>0.10729166666666666</c:v>
                </c:pt>
                <c:pt idx="8">
                  <c:v>8.6285714285714285E-2</c:v>
                </c:pt>
                <c:pt idx="9">
                  <c:v>0.15880952380952382</c:v>
                </c:pt>
                <c:pt idx="10">
                  <c:v>0.13</c:v>
                </c:pt>
                <c:pt idx="11">
                  <c:v>8.3000000000000004E-2</c:v>
                </c:pt>
                <c:pt idx="12">
                  <c:v>0.16222222222222221</c:v>
                </c:pt>
                <c:pt idx="13">
                  <c:v>9.4444444444444442E-2</c:v>
                </c:pt>
                <c:pt idx="14">
                  <c:v>6.5245066836409932E-2</c:v>
                </c:pt>
                <c:pt idx="15">
                  <c:v>4.7811993517017828E-2</c:v>
                </c:pt>
                <c:pt idx="16">
                  <c:v>5.6963788300835656E-2</c:v>
                </c:pt>
                <c:pt idx="17">
                  <c:v>5.7111834961997829E-2</c:v>
                </c:pt>
                <c:pt idx="18">
                  <c:v>6.4592430858806407E-2</c:v>
                </c:pt>
                <c:pt idx="19">
                  <c:v>7.1797351681163177E-2</c:v>
                </c:pt>
              </c:numCache>
            </c:numRef>
          </c:yVal>
        </c:ser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Tabelle1!$P$5</c:f>
              <c:numCache>
                <c:formatCode>0.00</c:formatCode>
                <c:ptCount val="1"/>
                <c:pt idx="0">
                  <c:v>1.0416666666666667</c:v>
                </c:pt>
              </c:numCache>
            </c:numRef>
          </c:yVal>
        </c:ser>
        <c:ser>
          <c:idx val="0"/>
          <c:order val="1"/>
          <c:tx>
            <c:strRef>
              <c:f>Tabelle1!$A$7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Tabelle1!$P$8</c:f>
              <c:numCache>
                <c:formatCode>0.00</c:formatCode>
                <c:ptCount val="1"/>
                <c:pt idx="0">
                  <c:v>0.8571428571428571</c:v>
                </c:pt>
              </c:numCache>
            </c:numRef>
          </c:yVal>
        </c:ser>
        <c:ser>
          <c:idx val="2"/>
          <c:order val="2"/>
          <c:tx>
            <c:strRef>
              <c:f>Tabelle1!$A$10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/>
                </a:solidFill>
              </a:ln>
            </c:spPr>
            <c:trendlineType val="log"/>
          </c:trendline>
          <c:xVal>
            <c:numRef>
              <c:f>Tabelle1!$F$11:$F$14</c:f>
              <c:numCache>
                <c:formatCode>General</c:formatCode>
                <c:ptCount val="4"/>
                <c:pt idx="0">
                  <c:v>144</c:v>
                </c:pt>
                <c:pt idx="1">
                  <c:v>288</c:v>
                </c:pt>
                <c:pt idx="2">
                  <c:v>464</c:v>
                </c:pt>
                <c:pt idx="3">
                  <c:v>392</c:v>
                </c:pt>
              </c:numCache>
            </c:numRef>
          </c:xVal>
          <c:yVal>
            <c:numRef>
              <c:f>Tabelle1!$P$11:$P$14</c:f>
              <c:numCache>
                <c:formatCode>0.00</c:formatCode>
                <c:ptCount val="4"/>
                <c:pt idx="0">
                  <c:v>0.625</c:v>
                </c:pt>
                <c:pt idx="1">
                  <c:v>0.55555555555555558</c:v>
                </c:pt>
                <c:pt idx="2">
                  <c:v>0.53879310344827591</c:v>
                </c:pt>
                <c:pt idx="3">
                  <c:v>0.63775510204081631</c:v>
                </c:pt>
              </c:numCache>
            </c:numRef>
          </c:yVal>
        </c:ser>
        <c:ser>
          <c:idx val="3"/>
          <c:order val="3"/>
          <c:tx>
            <c:strRef>
              <c:f>Tabelle1!$A$42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/>
                </a:solidFill>
              </a:ln>
            </c:spPr>
            <c:trendlineType val="log"/>
          </c:trendline>
          <c:xVal>
            <c:numRef>
              <c:f>Tabelle1!$F$43:$F$51</c:f>
              <c:numCache>
                <c:formatCode>General</c:formatCode>
                <c:ptCount val="9"/>
                <c:pt idx="0">
                  <c:v>780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</c:v>
                </c:pt>
                <c:pt idx="6">
                  <c:v>205</c:v>
                </c:pt>
                <c:pt idx="7">
                  <c:v>420</c:v>
                </c:pt>
                <c:pt idx="8">
                  <c:v>600</c:v>
                </c:pt>
              </c:numCache>
            </c:numRef>
          </c:xVal>
          <c:yVal>
            <c:numRef>
              <c:f>Tabelle1!$P$43:$P$51</c:f>
              <c:numCache>
                <c:formatCode>0.00</c:formatCode>
                <c:ptCount val="9"/>
                <c:pt idx="0">
                  <c:v>0.32051282051282054</c:v>
                </c:pt>
                <c:pt idx="1">
                  <c:v>0.5</c:v>
                </c:pt>
                <c:pt idx="2">
                  <c:v>0.44</c:v>
                </c:pt>
                <c:pt idx="3">
                  <c:v>0.2857142857142857</c:v>
                </c:pt>
                <c:pt idx="4">
                  <c:v>0.39374999999999999</c:v>
                </c:pt>
                <c:pt idx="5">
                  <c:v>0.75</c:v>
                </c:pt>
                <c:pt idx="6">
                  <c:v>0.64390243902439026</c:v>
                </c:pt>
                <c:pt idx="7">
                  <c:v>0.47619047619047616</c:v>
                </c:pt>
                <c:pt idx="8">
                  <c:v>0.52500000000000002</c:v>
                </c:pt>
              </c:numCache>
            </c:numRef>
          </c:yVal>
        </c:ser>
        <c:ser>
          <c:idx val="4"/>
          <c:order val="4"/>
          <c:tx>
            <c:strRef>
              <c:f>Tabelle1!$A$59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Tabelle1!$F$60:$F$69</c:f>
              <c:numCache>
                <c:formatCode>General</c:formatCode>
                <c:ptCount val="10"/>
                <c:pt idx="0">
                  <c:v>170</c:v>
                </c:pt>
                <c:pt idx="1">
                  <c:v>295</c:v>
                </c:pt>
                <c:pt idx="2">
                  <c:v>600</c:v>
                </c:pt>
                <c:pt idx="3">
                  <c:v>1210</c:v>
                </c:pt>
                <c:pt idx="4">
                  <c:v>145</c:v>
                </c:pt>
                <c:pt idx="5">
                  <c:v>240</c:v>
                </c:pt>
                <c:pt idx="6">
                  <c:v>455</c:v>
                </c:pt>
                <c:pt idx="7">
                  <c:v>760</c:v>
                </c:pt>
                <c:pt idx="8">
                  <c:v>1286</c:v>
                </c:pt>
                <c:pt idx="9">
                  <c:v>1960</c:v>
                </c:pt>
              </c:numCache>
            </c:numRef>
          </c:xVal>
          <c:yVal>
            <c:numRef>
              <c:f>Tabelle1!$P$60:$P$69</c:f>
              <c:numCache>
                <c:formatCode>0.00</c:formatCode>
                <c:ptCount val="10"/>
                <c:pt idx="0">
                  <c:v>0.52941176470588236</c:v>
                </c:pt>
                <c:pt idx="1">
                  <c:v>0.50847457627118642</c:v>
                </c:pt>
                <c:pt idx="2">
                  <c:v>0.36666666666666664</c:v>
                </c:pt>
                <c:pt idx="3">
                  <c:v>0.26033057851239672</c:v>
                </c:pt>
                <c:pt idx="4">
                  <c:v>0.62068965517241381</c:v>
                </c:pt>
                <c:pt idx="5">
                  <c:v>0.625</c:v>
                </c:pt>
                <c:pt idx="6">
                  <c:v>0.48351648351648352</c:v>
                </c:pt>
                <c:pt idx="7">
                  <c:v>0.41447368421052633</c:v>
                </c:pt>
                <c:pt idx="8">
                  <c:v>0.40435458786936235</c:v>
                </c:pt>
                <c:pt idx="9">
                  <c:v>0.30612244897959184</c:v>
                </c:pt>
              </c:numCache>
            </c:numRef>
          </c:yVal>
        </c:ser>
        <c:ser>
          <c:idx val="5"/>
          <c:order val="5"/>
          <c:tx>
            <c:strRef>
              <c:f>Tabelle1!$A$71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/>
                </a:solidFill>
              </a:ln>
            </c:spPr>
            <c:trendlineType val="log"/>
          </c:trendline>
          <c:xVal>
            <c:numRef>
              <c:f>Tabelle1!$F$72:$F$91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  <c:pt idx="4">
                  <c:v>180</c:v>
                </c:pt>
                <c:pt idx="5">
                  <c:v>250</c:v>
                </c:pt>
                <c:pt idx="6">
                  <c:v>180</c:v>
                </c:pt>
                <c:pt idx="7">
                  <c:v>240</c:v>
                </c:pt>
                <c:pt idx="8">
                  <c:v>350</c:v>
                </c:pt>
                <c:pt idx="9">
                  <c:v>210</c:v>
                </c:pt>
                <c:pt idx="10">
                  <c:v>280</c:v>
                </c:pt>
                <c:pt idx="11">
                  <c:v>500</c:v>
                </c:pt>
                <c:pt idx="12">
                  <c:v>450</c:v>
                </c:pt>
                <c:pt idx="13">
                  <c:v>900</c:v>
                </c:pt>
                <c:pt idx="14">
                  <c:v>3142</c:v>
                </c:pt>
                <c:pt idx="15">
                  <c:v>2468</c:v>
                </c:pt>
                <c:pt idx="16">
                  <c:v>3590</c:v>
                </c:pt>
                <c:pt idx="17">
                  <c:v>4605</c:v>
                </c:pt>
                <c:pt idx="18">
                  <c:v>5496</c:v>
                </c:pt>
                <c:pt idx="19">
                  <c:v>7703</c:v>
                </c:pt>
              </c:numCache>
            </c:numRef>
          </c:xVal>
          <c:yVal>
            <c:numRef>
              <c:f>Tabelle1!$P$72:$P$91</c:f>
              <c:numCache>
                <c:formatCode>0.00</c:formatCode>
                <c:ptCount val="20"/>
                <c:pt idx="0">
                  <c:v>1.32</c:v>
                </c:pt>
                <c:pt idx="1">
                  <c:v>1.1000000000000001</c:v>
                </c:pt>
                <c:pt idx="2">
                  <c:v>0.8</c:v>
                </c:pt>
                <c:pt idx="3">
                  <c:v>1.0666666666666667</c:v>
                </c:pt>
                <c:pt idx="4">
                  <c:v>0.88888888888888884</c:v>
                </c:pt>
                <c:pt idx="5">
                  <c:v>0.8</c:v>
                </c:pt>
                <c:pt idx="6">
                  <c:v>1.1111111111111112</c:v>
                </c:pt>
                <c:pt idx="7">
                  <c:v>0.83333333333333337</c:v>
                </c:pt>
                <c:pt idx="8">
                  <c:v>0.7142857142857143</c:v>
                </c:pt>
                <c:pt idx="9">
                  <c:v>1.1904761904761905</c:v>
                </c:pt>
                <c:pt idx="10">
                  <c:v>0.8928571428571429</c:v>
                </c:pt>
                <c:pt idx="11">
                  <c:v>0.63</c:v>
                </c:pt>
                <c:pt idx="12">
                  <c:v>0.78888888888888886</c:v>
                </c:pt>
                <c:pt idx="13">
                  <c:v>0.39444444444444443</c:v>
                </c:pt>
                <c:pt idx="14">
                  <c:v>0.2068746021642266</c:v>
                </c:pt>
                <c:pt idx="15">
                  <c:v>0.12763371150729336</c:v>
                </c:pt>
                <c:pt idx="16">
                  <c:v>0.18105849582172701</c:v>
                </c:pt>
                <c:pt idx="17">
                  <c:v>0.14115092290988057</c:v>
                </c:pt>
                <c:pt idx="18">
                  <c:v>0.14556040756914118</c:v>
                </c:pt>
                <c:pt idx="19">
                  <c:v>0.14280150590678956</c:v>
                </c:pt>
              </c:numCache>
            </c:numRef>
          </c:yVal>
        </c:ser>
        <c:axId val="77520256"/>
        <c:axId val="77415936"/>
      </c:scatterChart>
      <c:valAx>
        <c:axId val="77520256"/>
        <c:scaling>
          <c:orientation val="minMax"/>
        </c:scaling>
        <c:axPos val="b"/>
        <c:title>
          <c:tx>
            <c:rich>
              <a:bodyPr/>
              <a:lstStyle/>
              <a:p>
                <a:pPr algn="ctr">
                  <a:defRPr sz="1400"/>
                </a:pPr>
                <a:r>
                  <a:rPr lang="de-DE" sz="1400"/>
                  <a:t>Durchsatz</a:t>
                </a:r>
                <a:r>
                  <a:rPr lang="de-DE" sz="1400" baseline="0"/>
                  <a:t>  [t/h]</a:t>
                </a:r>
                <a:endParaRPr lang="de-DE" sz="1400"/>
              </a:p>
            </c:rich>
          </c:tx>
        </c:title>
        <c:numFmt formatCode="General" sourceLinked="1"/>
        <c:majorTickMark val="none"/>
        <c:tickLblPos val="nextTo"/>
        <c:crossAx val="77415936"/>
        <c:crosses val="autoZero"/>
        <c:crossBetween val="midCat"/>
      </c:valAx>
      <c:valAx>
        <c:axId val="77415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Maschinenmassen [th/t]</a:t>
                </a:r>
                <a:endParaRPr lang="de-DE" sz="1400"/>
              </a:p>
            </c:rich>
          </c:tx>
        </c:title>
        <c:numFmt formatCode="0.000" sourceLinked="1"/>
        <c:majorTickMark val="none"/>
        <c:tickLblPos val="nextTo"/>
        <c:crossAx val="77520256"/>
        <c:crosses val="autoZero"/>
        <c:crossBetween val="midCat"/>
      </c:valAx>
      <c:spPr>
        <a:noFill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Tabelle1!$Y$5</c:f>
              <c:numCache>
                <c:formatCode>0.000</c:formatCode>
                <c:ptCount val="1"/>
                <c:pt idx="0">
                  <c:v>3.9723749999999995E-2</c:v>
                </c:pt>
              </c:numCache>
            </c:numRef>
          </c:yVal>
        </c:ser>
        <c:ser>
          <c:idx val="0"/>
          <c:order val="1"/>
          <c:tx>
            <c:strRef>
              <c:f>Tabelle1!$A$7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Tabelle1!$Y$8</c:f>
              <c:numCache>
                <c:formatCode>0.000</c:formatCode>
                <c:ptCount val="1"/>
                <c:pt idx="0">
                  <c:v>6.429535714285714E-2</c:v>
                </c:pt>
              </c:numCache>
            </c:numRef>
          </c:yVal>
        </c:ser>
        <c:ser>
          <c:idx val="1"/>
          <c:order val="2"/>
          <c:tx>
            <c:strRef>
              <c:f>Tabelle1!$A$10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/>
                </a:solidFill>
              </a:ln>
            </c:spPr>
            <c:trendlineType val="log"/>
          </c:trendline>
          <c:xVal>
            <c:numRef>
              <c:f>Tabelle1!$F$11:$F$14</c:f>
              <c:numCache>
                <c:formatCode>General</c:formatCode>
                <c:ptCount val="4"/>
                <c:pt idx="0">
                  <c:v>144</c:v>
                </c:pt>
                <c:pt idx="1">
                  <c:v>288</c:v>
                </c:pt>
                <c:pt idx="2">
                  <c:v>464</c:v>
                </c:pt>
                <c:pt idx="3">
                  <c:v>392</c:v>
                </c:pt>
              </c:numCache>
            </c:numRef>
          </c:xVal>
          <c:yVal>
            <c:numRef>
              <c:f>Tabelle1!$Y$11:$Y$14</c:f>
              <c:numCache>
                <c:formatCode>0.000</c:formatCode>
                <c:ptCount val="4"/>
                <c:pt idx="0">
                  <c:v>6.4227430555555548E-2</c:v>
                </c:pt>
                <c:pt idx="1">
                  <c:v>5.663038888888889E-2</c:v>
                </c:pt>
                <c:pt idx="2">
                  <c:v>8.5873965517241385E-2</c:v>
                </c:pt>
                <c:pt idx="3">
                  <c:v>9.3689540816326536E-2</c:v>
                </c:pt>
              </c:numCache>
            </c:numRef>
          </c:yVal>
        </c:ser>
        <c:ser>
          <c:idx val="2"/>
          <c:order val="3"/>
          <c:tx>
            <c:strRef>
              <c:f>Tabelle1!$A$42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Tabelle1!$F$43:$F$51</c:f>
              <c:numCache>
                <c:formatCode>General</c:formatCode>
                <c:ptCount val="9"/>
                <c:pt idx="0">
                  <c:v>780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</c:v>
                </c:pt>
                <c:pt idx="6">
                  <c:v>205</c:v>
                </c:pt>
                <c:pt idx="7">
                  <c:v>420</c:v>
                </c:pt>
                <c:pt idx="8">
                  <c:v>600</c:v>
                </c:pt>
              </c:numCache>
            </c:numRef>
          </c:xVal>
          <c:yVal>
            <c:numRef>
              <c:f>Tabelle1!$Y$43:$Y$51</c:f>
              <c:numCache>
                <c:formatCode>0.000</c:formatCode>
                <c:ptCount val="9"/>
                <c:pt idx="0">
                  <c:v>2.2215487179487181E-2</c:v>
                </c:pt>
              </c:numCache>
            </c:numRef>
          </c:yVal>
        </c:ser>
        <c:ser>
          <c:idx val="4"/>
          <c:order val="4"/>
          <c:tx>
            <c:strRef>
              <c:f>Tabelle1!$A$56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Tabelle1!$F$57</c:f>
              <c:numCache>
                <c:formatCode>General</c:formatCode>
                <c:ptCount val="1"/>
                <c:pt idx="0">
                  <c:v>270</c:v>
                </c:pt>
              </c:numCache>
            </c:numRef>
          </c:xVal>
          <c:yVal>
            <c:numRef>
              <c:f>Tabelle1!$Y$57</c:f>
              <c:numCache>
                <c:formatCode>0.000</c:formatCode>
                <c:ptCount val="1"/>
                <c:pt idx="0">
                  <c:v>0.09</c:v>
                </c:pt>
              </c:numCache>
            </c:numRef>
          </c:yVal>
        </c:ser>
        <c:ser>
          <c:idx val="5"/>
          <c:order val="5"/>
          <c:tx>
            <c:strRef>
              <c:f>Tabelle1!$A$59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Tabelle1!$F$60:$F$69</c:f>
              <c:numCache>
                <c:formatCode>General</c:formatCode>
                <c:ptCount val="10"/>
                <c:pt idx="0">
                  <c:v>170</c:v>
                </c:pt>
                <c:pt idx="1">
                  <c:v>295</c:v>
                </c:pt>
                <c:pt idx="2">
                  <c:v>600</c:v>
                </c:pt>
                <c:pt idx="3">
                  <c:v>1210</c:v>
                </c:pt>
                <c:pt idx="4">
                  <c:v>145</c:v>
                </c:pt>
                <c:pt idx="5">
                  <c:v>240</c:v>
                </c:pt>
                <c:pt idx="6">
                  <c:v>455</c:v>
                </c:pt>
                <c:pt idx="7">
                  <c:v>760</c:v>
                </c:pt>
                <c:pt idx="8">
                  <c:v>1286</c:v>
                </c:pt>
                <c:pt idx="9">
                  <c:v>1960</c:v>
                </c:pt>
              </c:numCache>
            </c:numRef>
          </c:xVal>
          <c:yVal>
            <c:numRef>
              <c:f>Tabelle1!$Y$60:$Y$69</c:f>
              <c:numCache>
                <c:formatCode>0.000</c:formatCode>
                <c:ptCount val="10"/>
              </c:numCache>
            </c:numRef>
          </c:yVal>
        </c:ser>
        <c:ser>
          <c:idx val="6"/>
          <c:order val="6"/>
          <c:tx>
            <c:strRef>
              <c:f>Tabelle1!$A$71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Tabelle1!$F$72:$F$91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  <c:pt idx="4">
                  <c:v>180</c:v>
                </c:pt>
                <c:pt idx="5">
                  <c:v>250</c:v>
                </c:pt>
                <c:pt idx="6">
                  <c:v>180</c:v>
                </c:pt>
                <c:pt idx="7">
                  <c:v>240</c:v>
                </c:pt>
                <c:pt idx="8">
                  <c:v>350</c:v>
                </c:pt>
                <c:pt idx="9">
                  <c:v>210</c:v>
                </c:pt>
                <c:pt idx="10">
                  <c:v>280</c:v>
                </c:pt>
                <c:pt idx="11">
                  <c:v>500</c:v>
                </c:pt>
                <c:pt idx="12">
                  <c:v>450</c:v>
                </c:pt>
                <c:pt idx="13">
                  <c:v>900</c:v>
                </c:pt>
                <c:pt idx="14">
                  <c:v>3142</c:v>
                </c:pt>
                <c:pt idx="15">
                  <c:v>2468</c:v>
                </c:pt>
                <c:pt idx="16">
                  <c:v>3590</c:v>
                </c:pt>
                <c:pt idx="17">
                  <c:v>4605</c:v>
                </c:pt>
                <c:pt idx="18">
                  <c:v>5496</c:v>
                </c:pt>
                <c:pt idx="19">
                  <c:v>7703</c:v>
                </c:pt>
              </c:numCache>
            </c:numRef>
          </c:xVal>
          <c:yVal>
            <c:numRef>
              <c:f>Tabelle1!$Y$72:$Y$91</c:f>
              <c:numCache>
                <c:formatCode>0.000</c:formatCode>
                <c:ptCount val="20"/>
                <c:pt idx="0">
                  <c:v>4.7863727999999994E-2</c:v>
                </c:pt>
                <c:pt idx="1">
                  <c:v>3.9886439999999995E-2</c:v>
                </c:pt>
                <c:pt idx="2">
                  <c:v>2.7460224000000002E-2</c:v>
                </c:pt>
                <c:pt idx="3">
                  <c:v>5.3282133333333336E-2</c:v>
                </c:pt>
                <c:pt idx="4">
                  <c:v>4.4401777777777776E-2</c:v>
                </c:pt>
                <c:pt idx="5">
                  <c:v>3.5706879999999996E-2</c:v>
                </c:pt>
                <c:pt idx="6">
                  <c:v>7.254094444444445E-2</c:v>
                </c:pt>
                <c:pt idx="7">
                  <c:v>5.4405708333333337E-2</c:v>
                </c:pt>
                <c:pt idx="8">
                  <c:v>3.9988485714285711E-2</c:v>
                </c:pt>
                <c:pt idx="9">
                  <c:v>0.12494598666666666</c:v>
                </c:pt>
                <c:pt idx="10">
                  <c:v>9.3709489999999993E-2</c:v>
                </c:pt>
                <c:pt idx="11">
                  <c:v>5.76385944E-2</c:v>
                </c:pt>
                <c:pt idx="12">
                  <c:v>9.1065955555555564E-2</c:v>
                </c:pt>
                <c:pt idx="13">
                  <c:v>4.84512E-2</c:v>
                </c:pt>
                <c:pt idx="14">
                  <c:v>7.4378113940165497E-2</c:v>
                </c:pt>
                <c:pt idx="15">
                  <c:v>5.123859744732577E-2</c:v>
                </c:pt>
                <c:pt idx="16">
                  <c:v>5.8663647910863509E-2</c:v>
                </c:pt>
                <c:pt idx="17">
                  <c:v>5.4065877850162862E-2</c:v>
                </c:pt>
                <c:pt idx="18">
                  <c:v>5.6395152838427949E-2</c:v>
                </c:pt>
                <c:pt idx="19">
                  <c:v>7.2582088407114109E-2</c:v>
                </c:pt>
              </c:numCache>
            </c:numRef>
          </c:yVal>
        </c:ser>
        <c:axId val="77548544"/>
        <c:axId val="77563008"/>
      </c:scatterChart>
      <c:valAx>
        <c:axId val="77548544"/>
        <c:scaling>
          <c:orientation val="minMax"/>
        </c:scaling>
        <c:axPos val="b"/>
        <c:title>
          <c:tx>
            <c:rich>
              <a:bodyPr/>
              <a:lstStyle/>
              <a:p>
                <a:pPr algn="ctr"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>
            <c:manualLayout>
              <c:xMode val="edge"/>
              <c:yMode val="edge"/>
              <c:x val="0.39633583819761548"/>
              <c:y val="0.94455037389839014"/>
            </c:manualLayout>
          </c:layout>
        </c:title>
        <c:numFmt formatCode="General" sourceLinked="1"/>
        <c:majorTickMark val="none"/>
        <c:tickLblPos val="nextTo"/>
        <c:crossAx val="77563008"/>
        <c:crosses val="autoZero"/>
        <c:crossBetween val="midCat"/>
      </c:valAx>
      <c:valAx>
        <c:axId val="7756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u="none" strike="noStrike" baseline="0"/>
                  <a:t>spez. Raumbedarf [m³ h/t]</a:t>
                </a:r>
                <a:endParaRPr lang="de-DE" sz="1400"/>
              </a:p>
            </c:rich>
          </c:tx>
        </c:title>
        <c:numFmt formatCode="0.000" sourceLinked="1"/>
        <c:majorTickMark val="none"/>
        <c:tickLblPos val="nextTo"/>
        <c:crossAx val="7754854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6"/>
        <c:delete val="1"/>
      </c:legendEntry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Tabelle1!$W$5</c:f>
              <c:numCache>
                <c:formatCode>0.000</c:formatCode>
                <c:ptCount val="1"/>
                <c:pt idx="0">
                  <c:v>1.3241250000000001E-2</c:v>
                </c:pt>
              </c:numCache>
            </c:numRef>
          </c:yVal>
        </c:ser>
        <c:ser>
          <c:idx val="0"/>
          <c:order val="1"/>
          <c:tx>
            <c:strRef>
              <c:f>Tabelle1!$A$7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Tabelle1!$W$8</c:f>
              <c:numCache>
                <c:formatCode>0.000</c:formatCode>
                <c:ptCount val="1"/>
                <c:pt idx="0">
                  <c:v>1.7785714285714283E-2</c:v>
                </c:pt>
              </c:numCache>
            </c:numRef>
          </c:yVal>
        </c:ser>
        <c:ser>
          <c:idx val="1"/>
          <c:order val="2"/>
          <c:tx>
            <c:strRef>
              <c:f>Tabelle1!$A$10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/>
                </a:solidFill>
              </a:ln>
            </c:spPr>
            <c:trendlineType val="log"/>
          </c:trendline>
          <c:xVal>
            <c:numRef>
              <c:f>Tabelle1!$F$11:$F$14</c:f>
              <c:numCache>
                <c:formatCode>General</c:formatCode>
                <c:ptCount val="4"/>
                <c:pt idx="0">
                  <c:v>144</c:v>
                </c:pt>
                <c:pt idx="1">
                  <c:v>288</c:v>
                </c:pt>
                <c:pt idx="2">
                  <c:v>464</c:v>
                </c:pt>
                <c:pt idx="3">
                  <c:v>392</c:v>
                </c:pt>
              </c:numCache>
            </c:numRef>
          </c:xVal>
          <c:yVal>
            <c:numRef>
              <c:f>Tabelle1!$W$11:$W$14</c:f>
              <c:numCache>
                <c:formatCode>0.000</c:formatCode>
                <c:ptCount val="4"/>
                <c:pt idx="0">
                  <c:v>2.5690972222222223E-2</c:v>
                </c:pt>
                <c:pt idx="1">
                  <c:v>1.9940277777777779E-2</c:v>
                </c:pt>
                <c:pt idx="2">
                  <c:v>2.1685344827586207E-2</c:v>
                </c:pt>
                <c:pt idx="3">
                  <c:v>2.5668367346938774E-2</c:v>
                </c:pt>
              </c:numCache>
            </c:numRef>
          </c:yVal>
        </c:ser>
        <c:ser>
          <c:idx val="2"/>
          <c:order val="3"/>
          <c:tx>
            <c:strRef>
              <c:f>Tabelle1!$A$42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Tabelle1!$F$43:$F$51</c:f>
              <c:numCache>
                <c:formatCode>General</c:formatCode>
                <c:ptCount val="9"/>
                <c:pt idx="0">
                  <c:v>780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</c:v>
                </c:pt>
                <c:pt idx="6">
                  <c:v>205</c:v>
                </c:pt>
                <c:pt idx="7">
                  <c:v>420</c:v>
                </c:pt>
                <c:pt idx="8">
                  <c:v>600</c:v>
                </c:pt>
              </c:numCache>
            </c:numRef>
          </c:xVal>
          <c:yVal>
            <c:numRef>
              <c:f>Tabelle1!$W$43:$W$51</c:f>
              <c:numCache>
                <c:formatCode>0.000</c:formatCode>
                <c:ptCount val="9"/>
                <c:pt idx="0">
                  <c:v>5.7702564102564101E-3</c:v>
                </c:pt>
              </c:numCache>
            </c:numRef>
          </c:yVal>
        </c:ser>
        <c:ser>
          <c:idx val="4"/>
          <c:order val="4"/>
          <c:tx>
            <c:strRef>
              <c:f>Tabelle1!$A$56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Tabelle1!$F$57</c:f>
              <c:numCache>
                <c:formatCode>General</c:formatCode>
                <c:ptCount val="1"/>
                <c:pt idx="0">
                  <c:v>270</c:v>
                </c:pt>
              </c:numCache>
            </c:numRef>
          </c:xVal>
          <c:yVal>
            <c:numRef>
              <c:f>Tabelle1!$W$57</c:f>
              <c:numCache>
                <c:formatCode>0.000</c:formatCode>
                <c:ptCount val="1"/>
                <c:pt idx="0">
                  <c:v>0.03</c:v>
                </c:pt>
              </c:numCache>
            </c:numRef>
          </c:yVal>
        </c:ser>
        <c:ser>
          <c:idx val="5"/>
          <c:order val="5"/>
          <c:tx>
            <c:strRef>
              <c:f>Tabelle1!$A$59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Tabelle1!$F$60:$F$69</c:f>
              <c:numCache>
                <c:formatCode>General</c:formatCode>
                <c:ptCount val="10"/>
                <c:pt idx="0">
                  <c:v>170</c:v>
                </c:pt>
                <c:pt idx="1">
                  <c:v>295</c:v>
                </c:pt>
                <c:pt idx="2">
                  <c:v>600</c:v>
                </c:pt>
                <c:pt idx="3">
                  <c:v>1210</c:v>
                </c:pt>
                <c:pt idx="4">
                  <c:v>145</c:v>
                </c:pt>
                <c:pt idx="5">
                  <c:v>240</c:v>
                </c:pt>
                <c:pt idx="6">
                  <c:v>455</c:v>
                </c:pt>
                <c:pt idx="7">
                  <c:v>760</c:v>
                </c:pt>
                <c:pt idx="8">
                  <c:v>1286</c:v>
                </c:pt>
                <c:pt idx="9">
                  <c:v>1960</c:v>
                </c:pt>
              </c:numCache>
            </c:numRef>
          </c:xVal>
          <c:yVal>
            <c:numRef>
              <c:f>Tabelle1!$W$60:$W$69</c:f>
              <c:numCache>
                <c:formatCode>0.000</c:formatCode>
                <c:ptCount val="10"/>
              </c:numCache>
            </c:numRef>
          </c:yVal>
        </c:ser>
        <c:ser>
          <c:idx val="6"/>
          <c:order val="6"/>
          <c:tx>
            <c:strRef>
              <c:f>Tabelle1!$A$71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Tabelle1!$F$72:$F$91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  <c:pt idx="4">
                  <c:v>180</c:v>
                </c:pt>
                <c:pt idx="5">
                  <c:v>250</c:v>
                </c:pt>
                <c:pt idx="6">
                  <c:v>180</c:v>
                </c:pt>
                <c:pt idx="7">
                  <c:v>240</c:v>
                </c:pt>
                <c:pt idx="8">
                  <c:v>350</c:v>
                </c:pt>
                <c:pt idx="9">
                  <c:v>210</c:v>
                </c:pt>
                <c:pt idx="10">
                  <c:v>280</c:v>
                </c:pt>
                <c:pt idx="11">
                  <c:v>500</c:v>
                </c:pt>
                <c:pt idx="12">
                  <c:v>450</c:v>
                </c:pt>
                <c:pt idx="13">
                  <c:v>900</c:v>
                </c:pt>
                <c:pt idx="14">
                  <c:v>3142</c:v>
                </c:pt>
                <c:pt idx="15">
                  <c:v>2468</c:v>
                </c:pt>
                <c:pt idx="16">
                  <c:v>3590</c:v>
                </c:pt>
                <c:pt idx="17">
                  <c:v>4605</c:v>
                </c:pt>
                <c:pt idx="18">
                  <c:v>5496</c:v>
                </c:pt>
                <c:pt idx="19">
                  <c:v>7703</c:v>
                </c:pt>
              </c:numCache>
            </c:numRef>
          </c:xVal>
          <c:yVal>
            <c:numRef>
              <c:f>Tabelle1!$W$72:$W$91</c:f>
              <c:numCache>
                <c:formatCode>0.000</c:formatCode>
                <c:ptCount val="20"/>
                <c:pt idx="0">
                  <c:v>1.7423999999999999E-2</c:v>
                </c:pt>
                <c:pt idx="1">
                  <c:v>1.452E-2</c:v>
                </c:pt>
                <c:pt idx="2">
                  <c:v>8.7119999999999993E-3</c:v>
                </c:pt>
                <c:pt idx="3">
                  <c:v>1.7066666666666667E-2</c:v>
                </c:pt>
                <c:pt idx="4">
                  <c:v>1.4222222222222223E-2</c:v>
                </c:pt>
                <c:pt idx="5">
                  <c:v>1.0240000000000001E-2</c:v>
                </c:pt>
                <c:pt idx="6">
                  <c:v>2.0055555555555556E-2</c:v>
                </c:pt>
                <c:pt idx="7">
                  <c:v>1.5041666666666667E-2</c:v>
                </c:pt>
                <c:pt idx="8">
                  <c:v>1.0314285714285713E-2</c:v>
                </c:pt>
                <c:pt idx="9">
                  <c:v>3.0721904761904763E-2</c:v>
                </c:pt>
                <c:pt idx="10">
                  <c:v>2.304142857142857E-2</c:v>
                </c:pt>
                <c:pt idx="11">
                  <c:v>1.29032E-2</c:v>
                </c:pt>
                <c:pt idx="12">
                  <c:v>1.7422222222222221E-2</c:v>
                </c:pt>
                <c:pt idx="13">
                  <c:v>8.7111111111111104E-3</c:v>
                </c:pt>
                <c:pt idx="14">
                  <c:v>8.2964990451941441E-3</c:v>
                </c:pt>
                <c:pt idx="15">
                  <c:v>7.6055510534846025E-3</c:v>
                </c:pt>
                <c:pt idx="16">
                  <c:v>7.3698050139275762E-3</c:v>
                </c:pt>
                <c:pt idx="17">
                  <c:v>6.2323778501628662E-3</c:v>
                </c:pt>
                <c:pt idx="18">
                  <c:v>6.1836790393013106E-3</c:v>
                </c:pt>
                <c:pt idx="19">
                  <c:v>6.5995715954822801E-3</c:v>
                </c:pt>
              </c:numCache>
            </c:numRef>
          </c:yVal>
        </c:ser>
        <c:axId val="77660928"/>
        <c:axId val="77662848"/>
      </c:scatterChart>
      <c:valAx>
        <c:axId val="7766092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</c:title>
        <c:numFmt formatCode="General" sourceLinked="1"/>
        <c:majorTickMark val="none"/>
        <c:tickLblPos val="nextTo"/>
        <c:crossAx val="77662848"/>
        <c:crosses val="autoZero"/>
        <c:crossBetween val="midCat"/>
      </c:valAx>
      <c:valAx>
        <c:axId val="77662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Flächenbedarf [m² h/t]</a:t>
                </a:r>
                <a:endParaRPr lang="de-DE" sz="14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/>
              </a:p>
            </c:rich>
          </c:tx>
        </c:title>
        <c:numFmt formatCode="0.000" sourceLinked="1"/>
        <c:majorTickMark val="none"/>
        <c:tickLblPos val="nextTo"/>
        <c:crossAx val="7766092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6"/>
        <c:delete val="1"/>
      </c:legendEntry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Tabelle1!$T$5</c:f>
              <c:numCache>
                <c:formatCode>0.00</c:formatCode>
                <c:ptCount val="1"/>
                <c:pt idx="0">
                  <c:v>26.222767655789461</c:v>
                </c:pt>
              </c:numCache>
            </c:numRef>
          </c:yVal>
        </c:ser>
        <c:ser>
          <c:idx val="0"/>
          <c:order val="1"/>
          <c:tx>
            <c:strRef>
              <c:f>Tabelle1!$A$7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Tabelle1!$T$8</c:f>
              <c:numCache>
                <c:formatCode>0.00</c:formatCode>
                <c:ptCount val="1"/>
                <c:pt idx="0">
                  <c:v>13.33133363328834</c:v>
                </c:pt>
              </c:numCache>
            </c:numRef>
          </c:yVal>
        </c:ser>
        <c:ser>
          <c:idx val="1"/>
          <c:order val="2"/>
          <c:tx>
            <c:strRef>
              <c:f>Tabelle1!$A$10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504D"/>
                </a:solidFill>
              </a:ln>
            </c:spPr>
            <c:trendlineType val="log"/>
          </c:trendline>
          <c:xVal>
            <c:numRef>
              <c:f>Tabelle1!$F$11:$F$14</c:f>
              <c:numCache>
                <c:formatCode>General</c:formatCode>
                <c:ptCount val="4"/>
                <c:pt idx="0">
                  <c:v>144</c:v>
                </c:pt>
                <c:pt idx="1">
                  <c:v>288</c:v>
                </c:pt>
                <c:pt idx="2">
                  <c:v>464</c:v>
                </c:pt>
                <c:pt idx="3">
                  <c:v>392</c:v>
                </c:pt>
              </c:numCache>
            </c:numRef>
          </c:xVal>
          <c:yVal>
            <c:numRef>
              <c:f>Tabelle1!$T$11:$T$14</c:f>
              <c:numCache>
                <c:formatCode>0.00</c:formatCode>
                <c:ptCount val="4"/>
                <c:pt idx="0">
                  <c:v>9.7310447357751055</c:v>
                </c:pt>
                <c:pt idx="1">
                  <c:v>9.8102020214902286</c:v>
                </c:pt>
                <c:pt idx="2">
                  <c:v>6.2742310804326316</c:v>
                </c:pt>
                <c:pt idx="3">
                  <c:v>6.8071109804145795</c:v>
                </c:pt>
              </c:numCache>
            </c:numRef>
          </c:yVal>
        </c:ser>
        <c:ser>
          <c:idx val="2"/>
          <c:order val="3"/>
          <c:tx>
            <c:strRef>
              <c:f>Tabelle1!$A$42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Tabelle1!$F$43:$F$51</c:f>
              <c:numCache>
                <c:formatCode>General</c:formatCode>
                <c:ptCount val="9"/>
                <c:pt idx="0">
                  <c:v>780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</c:v>
                </c:pt>
                <c:pt idx="6">
                  <c:v>205</c:v>
                </c:pt>
                <c:pt idx="7">
                  <c:v>420</c:v>
                </c:pt>
                <c:pt idx="8">
                  <c:v>600</c:v>
                </c:pt>
              </c:numCache>
            </c:numRef>
          </c:xVal>
          <c:yVal>
            <c:numRef>
              <c:f>Tabelle1!$T$43:$T$51</c:f>
              <c:numCache>
                <c:formatCode>0.00</c:formatCode>
                <c:ptCount val="9"/>
                <c:pt idx="0">
                  <c:v>14.427449550094414</c:v>
                </c:pt>
              </c:numCache>
            </c:numRef>
          </c:yVal>
        </c:ser>
        <c:ser>
          <c:idx val="4"/>
          <c:order val="4"/>
          <c:tx>
            <c:strRef>
              <c:f>Tabelle1!$A$56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Tabelle1!$F$57</c:f>
              <c:numCache>
                <c:formatCode>General</c:formatCode>
                <c:ptCount val="1"/>
                <c:pt idx="0">
                  <c:v>270</c:v>
                </c:pt>
              </c:numCache>
            </c:numRef>
          </c:xVal>
          <c:yVal>
            <c:numRef>
              <c:f>Tabelle1!$T$57</c:f>
              <c:numCache>
                <c:formatCode>0.00</c:formatCode>
                <c:ptCount val="1"/>
                <c:pt idx="0">
                  <c:v>8.230452674897121</c:v>
                </c:pt>
              </c:numCache>
            </c:numRef>
          </c:yVal>
        </c:ser>
        <c:ser>
          <c:idx val="5"/>
          <c:order val="5"/>
          <c:tx>
            <c:strRef>
              <c:f>Tabelle1!$A$71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/>
                </a:solidFill>
              </a:ln>
            </c:spPr>
            <c:trendlineType val="log"/>
          </c:trendline>
          <c:xVal>
            <c:numRef>
              <c:f>Tabelle1!$F$72:$F$91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  <c:pt idx="4">
                  <c:v>180</c:v>
                </c:pt>
                <c:pt idx="5">
                  <c:v>250</c:v>
                </c:pt>
                <c:pt idx="6">
                  <c:v>180</c:v>
                </c:pt>
                <c:pt idx="7">
                  <c:v>240</c:v>
                </c:pt>
                <c:pt idx="8">
                  <c:v>350</c:v>
                </c:pt>
                <c:pt idx="9">
                  <c:v>210</c:v>
                </c:pt>
                <c:pt idx="10">
                  <c:v>280</c:v>
                </c:pt>
                <c:pt idx="11">
                  <c:v>500</c:v>
                </c:pt>
                <c:pt idx="12">
                  <c:v>450</c:v>
                </c:pt>
                <c:pt idx="13">
                  <c:v>900</c:v>
                </c:pt>
                <c:pt idx="14">
                  <c:v>3142</c:v>
                </c:pt>
                <c:pt idx="15">
                  <c:v>2468</c:v>
                </c:pt>
                <c:pt idx="16">
                  <c:v>3590</c:v>
                </c:pt>
                <c:pt idx="17">
                  <c:v>4605</c:v>
                </c:pt>
                <c:pt idx="18">
                  <c:v>5496</c:v>
                </c:pt>
                <c:pt idx="19">
                  <c:v>7703</c:v>
                </c:pt>
              </c:numCache>
            </c:numRef>
          </c:xVal>
          <c:yVal>
            <c:numRef>
              <c:f>Tabelle1!$T$72:$T$91</c:f>
              <c:numCache>
                <c:formatCode>0.00</c:formatCode>
                <c:ptCount val="20"/>
                <c:pt idx="0">
                  <c:v>27.578294778877233</c:v>
                </c:pt>
                <c:pt idx="1">
                  <c:v>27.578294778877233</c:v>
                </c:pt>
                <c:pt idx="2">
                  <c:v>29.133047130278324</c:v>
                </c:pt>
                <c:pt idx="3">
                  <c:v>20.019218449711722</c:v>
                </c:pt>
                <c:pt idx="4">
                  <c:v>20.019218449711722</c:v>
                </c:pt>
                <c:pt idx="5">
                  <c:v>22.40464582735876</c:v>
                </c:pt>
                <c:pt idx="6">
                  <c:v>15.317020196256978</c:v>
                </c:pt>
                <c:pt idx="7">
                  <c:v>15.317020196256978</c:v>
                </c:pt>
                <c:pt idx="8">
                  <c:v>17.862284643365197</c:v>
                </c:pt>
                <c:pt idx="9">
                  <c:v>9.5279266044148034</c:v>
                </c:pt>
                <c:pt idx="10">
                  <c:v>9.5279266044148034</c:v>
                </c:pt>
                <c:pt idx="11">
                  <c:v>10.930176326437273</c:v>
                </c:pt>
                <c:pt idx="12">
                  <c:v>8.6628299684136127</c:v>
                </c:pt>
                <c:pt idx="13">
                  <c:v>8.1410665668640707</c:v>
                </c:pt>
                <c:pt idx="14">
                  <c:v>2.781390804432736</c:v>
                </c:pt>
                <c:pt idx="15">
                  <c:v>2.4909680956529536</c:v>
                </c:pt>
                <c:pt idx="16">
                  <c:v>3.0863831737302863</c:v>
                </c:pt>
                <c:pt idx="17">
                  <c:v>2.6107210041250695</c:v>
                </c:pt>
                <c:pt idx="18">
                  <c:v>2.5810801149200109</c:v>
                </c:pt>
                <c:pt idx="19">
                  <c:v>1.9674482925568855</c:v>
                </c:pt>
              </c:numCache>
            </c:numRef>
          </c:yVal>
        </c:ser>
        <c:axId val="77832960"/>
        <c:axId val="77834880"/>
      </c:scatterChart>
      <c:valAx>
        <c:axId val="7783296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/>
              </a:p>
            </c:rich>
          </c:tx>
          <c:layout>
            <c:manualLayout>
              <c:xMode val="edge"/>
              <c:yMode val="edge"/>
              <c:x val="0.4016542247209024"/>
              <c:y val="0.90228341101431553"/>
            </c:manualLayout>
          </c:layout>
        </c:title>
        <c:numFmt formatCode="General" sourceLinked="1"/>
        <c:majorTickMark val="none"/>
        <c:tickLblPos val="nextTo"/>
        <c:crossAx val="77834880"/>
        <c:crosses val="autoZero"/>
        <c:crossBetween val="midCat"/>
      </c:valAx>
      <c:valAx>
        <c:axId val="77834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u="none" strike="noStrike" baseline="0"/>
                  <a:t>spez. Leistungsbedarf [kW/m³]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5010275108150277E-2"/>
              <c:y val="0.23638555670222991"/>
            </c:manualLayout>
          </c:layout>
        </c:title>
        <c:numFmt formatCode="0.00" sourceLinked="1"/>
        <c:majorTickMark val="none"/>
        <c:tickLblPos val="nextTo"/>
        <c:crossAx val="7783296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Tabelle1!$S$5</c:f>
              <c:numCache>
                <c:formatCode>0.00</c:formatCode>
                <c:ptCount val="1"/>
                <c:pt idx="0">
                  <c:v>78.668302967368376</c:v>
                </c:pt>
              </c:numCache>
            </c:numRef>
          </c:yVal>
        </c:ser>
        <c:ser>
          <c:idx val="0"/>
          <c:order val="1"/>
          <c:tx>
            <c:strRef>
              <c:f>Tabelle1!$A$7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Tabelle1!$S$8</c:f>
              <c:numCache>
                <c:formatCode>0.00</c:formatCode>
                <c:ptCount val="1"/>
                <c:pt idx="0">
                  <c:v>48.192771084337345</c:v>
                </c:pt>
              </c:numCache>
            </c:numRef>
          </c:yVal>
        </c:ser>
        <c:ser>
          <c:idx val="1"/>
          <c:order val="2"/>
          <c:tx>
            <c:strRef>
              <c:f>Tabelle1!$A$10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/>
                </a:solidFill>
              </a:ln>
            </c:spPr>
            <c:trendlineType val="log"/>
          </c:trendline>
          <c:xVal>
            <c:numRef>
              <c:f>Tabelle1!$F$11:$F$14</c:f>
              <c:numCache>
                <c:formatCode>General</c:formatCode>
                <c:ptCount val="4"/>
                <c:pt idx="0">
                  <c:v>144</c:v>
                </c:pt>
                <c:pt idx="1">
                  <c:v>288</c:v>
                </c:pt>
                <c:pt idx="2">
                  <c:v>464</c:v>
                </c:pt>
                <c:pt idx="3">
                  <c:v>392</c:v>
                </c:pt>
              </c:numCache>
            </c:numRef>
          </c:xVal>
          <c:yVal>
            <c:numRef>
              <c:f>Tabelle1!$S$11:$S$14</c:f>
              <c:numCache>
                <c:formatCode>0.00</c:formatCode>
                <c:ptCount val="4"/>
                <c:pt idx="0">
                  <c:v>24.327611839437761</c:v>
                </c:pt>
                <c:pt idx="1">
                  <c:v>27.860973741032247</c:v>
                </c:pt>
                <c:pt idx="2">
                  <c:v>24.845955078513217</c:v>
                </c:pt>
                <c:pt idx="3">
                  <c:v>24.845955078513217</c:v>
                </c:pt>
              </c:numCache>
            </c:numRef>
          </c:yVal>
        </c:ser>
        <c:ser>
          <c:idx val="2"/>
          <c:order val="3"/>
          <c:tx>
            <c:strRef>
              <c:f>Tabelle1!$A$42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Tabelle1!$F$43:$F$51</c:f>
              <c:numCache>
                <c:formatCode>General</c:formatCode>
                <c:ptCount val="9"/>
                <c:pt idx="0">
                  <c:v>780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</c:v>
                </c:pt>
                <c:pt idx="6">
                  <c:v>205</c:v>
                </c:pt>
                <c:pt idx="7">
                  <c:v>420</c:v>
                </c:pt>
                <c:pt idx="8">
                  <c:v>600</c:v>
                </c:pt>
              </c:numCache>
            </c:numRef>
          </c:xVal>
          <c:yVal>
            <c:numRef>
              <c:f>Tabelle1!$S$43:$S$51</c:f>
              <c:numCache>
                <c:formatCode>0.00</c:formatCode>
                <c:ptCount val="9"/>
                <c:pt idx="0">
                  <c:v>55.545680767863495</c:v>
                </c:pt>
              </c:numCache>
            </c:numRef>
          </c:yVal>
        </c:ser>
        <c:ser>
          <c:idx val="4"/>
          <c:order val="4"/>
          <c:tx>
            <c:strRef>
              <c:f>Tabelle1!$A$56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Tabelle1!$F$57</c:f>
              <c:numCache>
                <c:formatCode>General</c:formatCode>
                <c:ptCount val="1"/>
                <c:pt idx="0">
                  <c:v>270</c:v>
                </c:pt>
              </c:numCache>
            </c:numRef>
          </c:xVal>
          <c:yVal>
            <c:numRef>
              <c:f>Tabelle1!$S$57</c:f>
              <c:numCache>
                <c:formatCode>0.00</c:formatCode>
                <c:ptCount val="1"/>
                <c:pt idx="0">
                  <c:v>24.691358024691358</c:v>
                </c:pt>
              </c:numCache>
            </c:numRef>
          </c:yVal>
        </c:ser>
        <c:ser>
          <c:idx val="5"/>
          <c:order val="5"/>
          <c:tx>
            <c:strRef>
              <c:f>Tabelle1!$A$71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79646"/>
                </a:solidFill>
              </a:ln>
            </c:spPr>
            <c:trendlineType val="log"/>
          </c:trendline>
          <c:xVal>
            <c:numRef>
              <c:f>Tabelle1!$F$72:$F$91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  <c:pt idx="4">
                  <c:v>180</c:v>
                </c:pt>
                <c:pt idx="5">
                  <c:v>250</c:v>
                </c:pt>
                <c:pt idx="6">
                  <c:v>180</c:v>
                </c:pt>
                <c:pt idx="7">
                  <c:v>240</c:v>
                </c:pt>
                <c:pt idx="8">
                  <c:v>350</c:v>
                </c:pt>
                <c:pt idx="9">
                  <c:v>210</c:v>
                </c:pt>
                <c:pt idx="10">
                  <c:v>280</c:v>
                </c:pt>
                <c:pt idx="11">
                  <c:v>500</c:v>
                </c:pt>
                <c:pt idx="12">
                  <c:v>450</c:v>
                </c:pt>
                <c:pt idx="13">
                  <c:v>900</c:v>
                </c:pt>
                <c:pt idx="14">
                  <c:v>3142</c:v>
                </c:pt>
                <c:pt idx="15">
                  <c:v>2468</c:v>
                </c:pt>
                <c:pt idx="16">
                  <c:v>3590</c:v>
                </c:pt>
                <c:pt idx="17">
                  <c:v>4605</c:v>
                </c:pt>
                <c:pt idx="18">
                  <c:v>5496</c:v>
                </c:pt>
                <c:pt idx="19">
                  <c:v>7703</c:v>
                </c:pt>
              </c:numCache>
            </c:numRef>
          </c:xVal>
          <c:yVal>
            <c:numRef>
              <c:f>Tabelle1!$S$72:$S$91</c:f>
              <c:numCache>
                <c:formatCode>0.00</c:formatCode>
                <c:ptCount val="20"/>
                <c:pt idx="0">
                  <c:v>75.757575757575751</c:v>
                </c:pt>
                <c:pt idx="1">
                  <c:v>75.757575757575751</c:v>
                </c:pt>
                <c:pt idx="2">
                  <c:v>91.827364554637285</c:v>
                </c:pt>
                <c:pt idx="3">
                  <c:v>62.5</c:v>
                </c:pt>
                <c:pt idx="4">
                  <c:v>62.5</c:v>
                </c:pt>
                <c:pt idx="5">
                  <c:v>78.125</c:v>
                </c:pt>
                <c:pt idx="6">
                  <c:v>55.401662049861493</c:v>
                </c:pt>
                <c:pt idx="7">
                  <c:v>55.401662049861493</c:v>
                </c:pt>
                <c:pt idx="8">
                  <c:v>69.252077562326875</c:v>
                </c:pt>
                <c:pt idx="9">
                  <c:v>38.750077500155001</c:v>
                </c:pt>
                <c:pt idx="10">
                  <c:v>38.750077500155001</c:v>
                </c:pt>
                <c:pt idx="11">
                  <c:v>48.825097650195296</c:v>
                </c:pt>
                <c:pt idx="12">
                  <c:v>45.280612244897959</c:v>
                </c:pt>
                <c:pt idx="13">
                  <c:v>45.280612244897959</c:v>
                </c:pt>
                <c:pt idx="14">
                  <c:v>24.935168561739477</c:v>
                </c:pt>
                <c:pt idx="15">
                  <c:v>16.781652060413947</c:v>
                </c:pt>
                <c:pt idx="16">
                  <c:v>24.567610062893085</c:v>
                </c:pt>
                <c:pt idx="17">
                  <c:v>22.648004710784978</c:v>
                </c:pt>
                <c:pt idx="18">
                  <c:v>23.539450648070503</c:v>
                </c:pt>
                <c:pt idx="19">
                  <c:v>21.637996321540626</c:v>
                </c:pt>
              </c:numCache>
            </c:numRef>
          </c:yVal>
        </c:ser>
        <c:axId val="77935744"/>
        <c:axId val="77937664"/>
      </c:scatterChart>
      <c:valAx>
        <c:axId val="7793574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/>
              </a:p>
            </c:rich>
          </c:tx>
          <c:layout>
            <c:manualLayout>
              <c:xMode val="edge"/>
              <c:yMode val="edge"/>
              <c:x val="0.4043833656496576"/>
              <c:y val="0.90439940832050192"/>
            </c:manualLayout>
          </c:layout>
        </c:title>
        <c:numFmt formatCode="General" sourceLinked="1"/>
        <c:majorTickMark val="none"/>
        <c:tickLblPos val="nextTo"/>
        <c:crossAx val="77937664"/>
        <c:crosses val="autoZero"/>
        <c:crossBetween val="midCat"/>
      </c:valAx>
      <c:valAx>
        <c:axId val="77937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u="none" strike="noStrike" baseline="0"/>
                  <a:t>spez. Leistungsbedarf [kW/m²</a:t>
                </a:r>
                <a:endParaRPr lang="de-DE" sz="1400"/>
              </a:p>
            </c:rich>
          </c:tx>
        </c:title>
        <c:numFmt formatCode="0.00" sourceLinked="1"/>
        <c:majorTickMark val="none"/>
        <c:tickLblPos val="nextTo"/>
        <c:crossAx val="7793574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Tabelle1!$R$5</c:f>
              <c:numCache>
                <c:formatCode>0.00</c:formatCode>
                <c:ptCount val="1"/>
                <c:pt idx="0">
                  <c:v>10</c:v>
                </c:pt>
              </c:numCache>
            </c:numRef>
          </c:yVal>
        </c:ser>
        <c:ser>
          <c:idx val="0"/>
          <c:order val="1"/>
          <c:tx>
            <c:strRef>
              <c:f>Tabelle1!$A$7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Tabelle1!$R$8</c:f>
              <c:numCache>
                <c:formatCode>0.00</c:formatCode>
                <c:ptCount val="1"/>
                <c:pt idx="0">
                  <c:v>7.7922077922077921</c:v>
                </c:pt>
              </c:numCache>
            </c:numRef>
          </c:yVal>
        </c:ser>
        <c:ser>
          <c:idx val="1"/>
          <c:order val="2"/>
          <c:tx>
            <c:strRef>
              <c:f>Tabelle1!$A$10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/>
                </a:solidFill>
              </a:ln>
            </c:spPr>
            <c:trendlineType val="log"/>
          </c:trendline>
          <c:xVal>
            <c:numRef>
              <c:f>Tabelle1!$F$11:$F$14</c:f>
              <c:numCache>
                <c:formatCode>General</c:formatCode>
                <c:ptCount val="4"/>
                <c:pt idx="0">
                  <c:v>144</c:v>
                </c:pt>
                <c:pt idx="1">
                  <c:v>288</c:v>
                </c:pt>
                <c:pt idx="2">
                  <c:v>464</c:v>
                </c:pt>
                <c:pt idx="3">
                  <c:v>392</c:v>
                </c:pt>
              </c:numCache>
            </c:numRef>
          </c:xVal>
          <c:yVal>
            <c:numRef>
              <c:f>Tabelle1!$R$11:$R$14</c:f>
              <c:numCache>
                <c:formatCode>0.00</c:formatCode>
                <c:ptCount val="4"/>
                <c:pt idx="0">
                  <c:v>11.920529801324504</c:v>
                </c:pt>
                <c:pt idx="1">
                  <c:v>12.307692307692308</c:v>
                </c:pt>
                <c:pt idx="2">
                  <c:v>7.2463768115942031</c:v>
                </c:pt>
                <c:pt idx="3">
                  <c:v>7.5757575757575761</c:v>
                </c:pt>
              </c:numCache>
            </c:numRef>
          </c:yVal>
        </c:ser>
        <c:ser>
          <c:idx val="2"/>
          <c:order val="3"/>
          <c:tx>
            <c:strRef>
              <c:f>Tabelle1!$A$42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Tabelle1!$F$43:$F$51</c:f>
              <c:numCache>
                <c:formatCode>General</c:formatCode>
                <c:ptCount val="9"/>
                <c:pt idx="0">
                  <c:v>780</c:v>
                </c:pt>
                <c:pt idx="1">
                  <c:v>180</c:v>
                </c:pt>
                <c:pt idx="2">
                  <c:v>300</c:v>
                </c:pt>
                <c:pt idx="3">
                  <c:v>560</c:v>
                </c:pt>
                <c:pt idx="4">
                  <c:v>800</c:v>
                </c:pt>
                <c:pt idx="5">
                  <c:v>120</c:v>
                </c:pt>
                <c:pt idx="6">
                  <c:v>205</c:v>
                </c:pt>
                <c:pt idx="7">
                  <c:v>420</c:v>
                </c:pt>
                <c:pt idx="8">
                  <c:v>600</c:v>
                </c:pt>
              </c:numCache>
            </c:numRef>
          </c:xVal>
          <c:yVal>
            <c:numRef>
              <c:f>Tabelle1!$R$43:$R$51</c:f>
              <c:numCache>
                <c:formatCode>0.00</c:formatCode>
                <c:ptCount val="9"/>
                <c:pt idx="0">
                  <c:v>8.2508250825082499</c:v>
                </c:pt>
              </c:numCache>
            </c:numRef>
          </c:yVal>
        </c:ser>
        <c:ser>
          <c:idx val="4"/>
          <c:order val="4"/>
          <c:tx>
            <c:strRef>
              <c:f>Tabelle1!$A$56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Tabelle1!$F$57</c:f>
              <c:numCache>
                <c:formatCode>General</c:formatCode>
                <c:ptCount val="1"/>
                <c:pt idx="0">
                  <c:v>270</c:v>
                </c:pt>
              </c:numCache>
            </c:numRef>
          </c:xVal>
          <c:yVal>
            <c:numRef>
              <c:f>Tabelle1!$R$57</c:f>
              <c:numCache>
                <c:formatCode>0.00</c:formatCode>
                <c:ptCount val="1"/>
                <c:pt idx="0">
                  <c:v>11.111111111111111</c:v>
                </c:pt>
              </c:numCache>
            </c:numRef>
          </c:yVal>
        </c:ser>
        <c:ser>
          <c:idx val="5"/>
          <c:order val="5"/>
          <c:tx>
            <c:strRef>
              <c:f>Tabelle1!$A$59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/>
                </a:solidFill>
              </a:ln>
            </c:spPr>
            <c:trendlineType val="log"/>
          </c:trendline>
          <c:xVal>
            <c:numRef>
              <c:f>Tabelle1!$F$60:$F$69</c:f>
              <c:numCache>
                <c:formatCode>General</c:formatCode>
                <c:ptCount val="10"/>
                <c:pt idx="0">
                  <c:v>170</c:v>
                </c:pt>
                <c:pt idx="1">
                  <c:v>295</c:v>
                </c:pt>
                <c:pt idx="2">
                  <c:v>600</c:v>
                </c:pt>
                <c:pt idx="3">
                  <c:v>1210</c:v>
                </c:pt>
                <c:pt idx="4">
                  <c:v>145</c:v>
                </c:pt>
                <c:pt idx="5">
                  <c:v>240</c:v>
                </c:pt>
                <c:pt idx="6">
                  <c:v>455</c:v>
                </c:pt>
                <c:pt idx="7">
                  <c:v>760</c:v>
                </c:pt>
                <c:pt idx="8">
                  <c:v>1286</c:v>
                </c:pt>
                <c:pt idx="9">
                  <c:v>1960</c:v>
                </c:pt>
              </c:numCache>
            </c:numRef>
          </c:xVal>
          <c:yVal>
            <c:numRef>
              <c:f>Tabelle1!$R$60:$R$69</c:f>
              <c:numCache>
                <c:formatCode>0.00</c:formatCode>
                <c:ptCount val="10"/>
                <c:pt idx="0">
                  <c:v>13.23529411764706</c:v>
                </c:pt>
                <c:pt idx="1">
                  <c:v>12.5</c:v>
                </c:pt>
                <c:pt idx="2">
                  <c:v>11.398963730569948</c:v>
                </c:pt>
                <c:pt idx="3">
                  <c:v>8.6301369863013697</c:v>
                </c:pt>
                <c:pt idx="4">
                  <c:v>16.981132075471699</c:v>
                </c:pt>
                <c:pt idx="5">
                  <c:v>16.304347826086957</c:v>
                </c:pt>
                <c:pt idx="6">
                  <c:v>15.384615384615383</c:v>
                </c:pt>
                <c:pt idx="7">
                  <c:v>13.404255319148936</c:v>
                </c:pt>
                <c:pt idx="8">
                  <c:v>10.4</c:v>
                </c:pt>
                <c:pt idx="9">
                  <c:v>9.022556390977444</c:v>
                </c:pt>
              </c:numCache>
            </c:numRef>
          </c:yVal>
        </c:ser>
        <c:ser>
          <c:idx val="6"/>
          <c:order val="6"/>
          <c:tx>
            <c:strRef>
              <c:f>Tabelle1!$A$71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Tabelle1!$F$72:$F$91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200</c:v>
                </c:pt>
                <c:pt idx="3">
                  <c:v>150</c:v>
                </c:pt>
                <c:pt idx="4">
                  <c:v>180</c:v>
                </c:pt>
                <c:pt idx="5">
                  <c:v>250</c:v>
                </c:pt>
                <c:pt idx="6">
                  <c:v>180</c:v>
                </c:pt>
                <c:pt idx="7">
                  <c:v>240</c:v>
                </c:pt>
                <c:pt idx="8">
                  <c:v>350</c:v>
                </c:pt>
                <c:pt idx="9">
                  <c:v>210</c:v>
                </c:pt>
                <c:pt idx="10">
                  <c:v>280</c:v>
                </c:pt>
                <c:pt idx="11">
                  <c:v>500</c:v>
                </c:pt>
                <c:pt idx="12">
                  <c:v>450</c:v>
                </c:pt>
                <c:pt idx="13">
                  <c:v>900</c:v>
                </c:pt>
                <c:pt idx="14">
                  <c:v>3142</c:v>
                </c:pt>
                <c:pt idx="15">
                  <c:v>2468</c:v>
                </c:pt>
                <c:pt idx="16">
                  <c:v>3590</c:v>
                </c:pt>
                <c:pt idx="17">
                  <c:v>4605</c:v>
                </c:pt>
                <c:pt idx="18">
                  <c:v>5496</c:v>
                </c:pt>
                <c:pt idx="19">
                  <c:v>7703</c:v>
                </c:pt>
              </c:numCache>
            </c:numRef>
          </c:xVal>
          <c:yVal>
            <c:numRef>
              <c:f>Tabelle1!$R$72:$R$91</c:f>
              <c:numCache>
                <c:formatCode>0.00</c:formatCode>
                <c:ptCount val="20"/>
                <c:pt idx="0">
                  <c:v>14.117647058823531</c:v>
                </c:pt>
                <c:pt idx="1">
                  <c:v>13.2</c:v>
                </c:pt>
                <c:pt idx="2">
                  <c:v>13.114754098360656</c:v>
                </c:pt>
                <c:pt idx="3">
                  <c:v>11.03448275862069</c:v>
                </c:pt>
                <c:pt idx="4">
                  <c:v>10.32258064516129</c:v>
                </c:pt>
                <c:pt idx="5">
                  <c:v>11.627906976744187</c:v>
                </c:pt>
                <c:pt idx="6">
                  <c:v>8.4388185654008439</c:v>
                </c:pt>
                <c:pt idx="7">
                  <c:v>7.766990291262136</c:v>
                </c:pt>
                <c:pt idx="8">
                  <c:v>8.2781456953642394</c:v>
                </c:pt>
                <c:pt idx="9">
                  <c:v>7.4962518740629678</c:v>
                </c:pt>
                <c:pt idx="10">
                  <c:v>6.8681318681318686</c:v>
                </c:pt>
                <c:pt idx="11">
                  <c:v>7.5903614457831328</c:v>
                </c:pt>
                <c:pt idx="12">
                  <c:v>4.8630136986301373</c:v>
                </c:pt>
                <c:pt idx="13">
                  <c:v>4.1764705882352944</c:v>
                </c:pt>
                <c:pt idx="14">
                  <c:v>3.1707317073170733</c:v>
                </c:pt>
                <c:pt idx="15">
                  <c:v>2.6694915254237288</c:v>
                </c:pt>
                <c:pt idx="16">
                  <c:v>3.1784841075794623</c:v>
                </c:pt>
                <c:pt idx="17">
                  <c:v>2.4714828897338403</c:v>
                </c:pt>
                <c:pt idx="18">
                  <c:v>2.2535211267605635</c:v>
                </c:pt>
                <c:pt idx="19">
                  <c:v>1.9889522741861119</c:v>
                </c:pt>
              </c:numCache>
            </c:numRef>
          </c:yVal>
        </c:ser>
        <c:axId val="78019584"/>
        <c:axId val="78029952"/>
      </c:scatterChart>
      <c:valAx>
        <c:axId val="7801958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/>
              </a:p>
            </c:rich>
          </c:tx>
          <c:layout>
            <c:manualLayout>
              <c:xMode val="edge"/>
              <c:yMode val="edge"/>
              <c:x val="0.42485192261531646"/>
              <c:y val="0.90439940832050192"/>
            </c:manualLayout>
          </c:layout>
        </c:title>
        <c:numFmt formatCode="General" sourceLinked="1"/>
        <c:majorTickMark val="none"/>
        <c:tickLblPos val="nextTo"/>
        <c:crossAx val="78029952"/>
        <c:crosses val="autoZero"/>
        <c:crossBetween val="midCat"/>
      </c:valAx>
      <c:valAx>
        <c:axId val="78029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u="none" strike="noStrike" baseline="0"/>
                  <a:t>spez. Leistungsbedarf [kW/t]</a:t>
                </a:r>
                <a:endParaRPr lang="de-DE" sz="1400"/>
              </a:p>
            </c:rich>
          </c:tx>
        </c:title>
        <c:numFmt formatCode="0.00" sourceLinked="1"/>
        <c:majorTickMark val="none"/>
        <c:tickLblPos val="nextTo"/>
        <c:crossAx val="780195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2"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1"/>
    <xdr:ext cx="9306958" cy="601337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34427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AG189"/>
  <sheetViews>
    <sheetView tabSelected="1" workbookViewId="0">
      <pane ySplit="3" topLeftCell="A68" activePane="bottomLeft" state="frozen"/>
      <selection pane="bottomLeft" activeCell="Y60" sqref="V60:Y69"/>
    </sheetView>
  </sheetViews>
  <sheetFormatPr baseColWidth="10" defaultRowHeight="12.75"/>
  <cols>
    <col min="1" max="1" width="19" style="1" bestFit="1" customWidth="1"/>
    <col min="2" max="2" width="19.85546875" bestFit="1" customWidth="1"/>
    <col min="3" max="3" width="15.28515625" bestFit="1" customWidth="1"/>
    <col min="5" max="5" width="13.42578125" bestFit="1" customWidth="1"/>
    <col min="19" max="19" width="12.42578125" bestFit="1" customWidth="1"/>
  </cols>
  <sheetData>
    <row r="1" spans="1:33">
      <c r="A1" s="1" t="s">
        <v>0</v>
      </c>
      <c r="B1" t="s">
        <v>1</v>
      </c>
      <c r="C1" s="28" t="s">
        <v>2</v>
      </c>
      <c r="D1" s="28"/>
      <c r="E1" s="28" t="s">
        <v>3</v>
      </c>
      <c r="F1" s="28"/>
      <c r="G1" s="28"/>
      <c r="H1" s="28"/>
      <c r="I1" s="17" t="s">
        <v>50</v>
      </c>
      <c r="J1" s="28" t="s">
        <v>4</v>
      </c>
      <c r="K1" s="28"/>
      <c r="L1" t="s">
        <v>5</v>
      </c>
      <c r="M1" s="28" t="s">
        <v>6</v>
      </c>
      <c r="N1" s="28"/>
      <c r="O1" s="28"/>
      <c r="P1" t="s">
        <v>7</v>
      </c>
      <c r="R1" s="28" t="s">
        <v>8</v>
      </c>
      <c r="S1" s="28"/>
      <c r="T1" s="28"/>
      <c r="V1" t="s">
        <v>9</v>
      </c>
      <c r="X1" t="s">
        <v>10</v>
      </c>
      <c r="Z1" t="s">
        <v>11</v>
      </c>
      <c r="AB1" s="28" t="s">
        <v>12</v>
      </c>
      <c r="AC1" s="28"/>
      <c r="AD1" s="28"/>
      <c r="AE1" s="28"/>
      <c r="AF1" s="28"/>
      <c r="AG1" s="28"/>
    </row>
    <row r="2" spans="1:33">
      <c r="C2" t="s">
        <v>13</v>
      </c>
      <c r="D2" t="s">
        <v>14</v>
      </c>
      <c r="E2" t="s">
        <v>13</v>
      </c>
      <c r="F2" t="s">
        <v>14</v>
      </c>
      <c r="G2" t="s">
        <v>15</v>
      </c>
      <c r="H2" t="s">
        <v>16</v>
      </c>
      <c r="J2" t="s">
        <v>13</v>
      </c>
      <c r="K2" t="s">
        <v>14</v>
      </c>
      <c r="M2" t="s">
        <v>17</v>
      </c>
      <c r="N2" t="s">
        <v>18</v>
      </c>
      <c r="O2" t="s">
        <v>19</v>
      </c>
      <c r="P2" t="s">
        <v>20</v>
      </c>
      <c r="AB2" s="28" t="s">
        <v>21</v>
      </c>
      <c r="AC2" s="28"/>
      <c r="AD2" s="28" t="s">
        <v>22</v>
      </c>
      <c r="AE2" s="28"/>
      <c r="AF2" s="28" t="s">
        <v>23</v>
      </c>
      <c r="AG2" s="28"/>
    </row>
    <row r="3" spans="1:33">
      <c r="C3" t="s">
        <v>24</v>
      </c>
      <c r="D3" t="s">
        <v>24</v>
      </c>
      <c r="E3" t="s">
        <v>25</v>
      </c>
      <c r="F3" t="s">
        <v>25</v>
      </c>
      <c r="G3" t="s">
        <v>26</v>
      </c>
      <c r="H3" t="s">
        <v>26</v>
      </c>
      <c r="I3" s="17" t="s">
        <v>24</v>
      </c>
      <c r="J3" s="28" t="s">
        <v>27</v>
      </c>
      <c r="K3" s="28"/>
      <c r="L3" t="s">
        <v>28</v>
      </c>
      <c r="M3" t="s">
        <v>24</v>
      </c>
      <c r="N3" t="s">
        <v>24</v>
      </c>
      <c r="O3" t="s">
        <v>24</v>
      </c>
      <c r="P3" t="s">
        <v>29</v>
      </c>
      <c r="R3" t="s">
        <v>30</v>
      </c>
      <c r="S3" t="s">
        <v>31</v>
      </c>
      <c r="T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t="s">
        <v>38</v>
      </c>
      <c r="AB3" t="s">
        <v>39</v>
      </c>
      <c r="AC3" t="s">
        <v>40</v>
      </c>
      <c r="AD3" t="s">
        <v>41</v>
      </c>
      <c r="AE3" t="s">
        <v>42</v>
      </c>
      <c r="AF3" t="s">
        <v>43</v>
      </c>
      <c r="AG3" t="s">
        <v>44</v>
      </c>
    </row>
    <row r="4" spans="1:33">
      <c r="A4" s="25" t="s">
        <v>46</v>
      </c>
      <c r="H4" s="2"/>
      <c r="P4" s="3"/>
      <c r="R4" s="3"/>
      <c r="S4" s="3"/>
      <c r="T4" s="3"/>
      <c r="V4" s="4"/>
      <c r="W4" s="4"/>
      <c r="X4" s="4"/>
      <c r="Y4" s="4"/>
      <c r="Z4" s="4"/>
      <c r="AA4" s="4"/>
      <c r="AB4" s="3"/>
      <c r="AC4" s="3"/>
      <c r="AD4" s="3"/>
      <c r="AE4" s="3"/>
      <c r="AF4" s="3"/>
      <c r="AG4" s="3"/>
    </row>
    <row r="5" spans="1:33">
      <c r="A5" s="26"/>
      <c r="B5">
        <v>2210</v>
      </c>
      <c r="C5">
        <v>6</v>
      </c>
      <c r="D5">
        <v>27</v>
      </c>
      <c r="E5">
        <v>3.5</v>
      </c>
      <c r="F5">
        <v>240</v>
      </c>
      <c r="G5">
        <f>E5/1.6</f>
        <v>2.1875</v>
      </c>
      <c r="H5" s="2">
        <f>F5/1.6</f>
        <v>150</v>
      </c>
      <c r="I5">
        <v>1350</v>
      </c>
      <c r="J5">
        <v>22</v>
      </c>
      <c r="K5">
        <v>250</v>
      </c>
      <c r="L5">
        <v>25</v>
      </c>
      <c r="M5">
        <v>3000</v>
      </c>
      <c r="N5">
        <v>2140</v>
      </c>
      <c r="O5">
        <v>1485</v>
      </c>
      <c r="P5" s="3">
        <f t="shared" ref="P5:P67" si="0">K5/F5</f>
        <v>1.0416666666666667</v>
      </c>
      <c r="R5" s="3">
        <f t="shared" ref="R5:R67" si="1">K5/L5</f>
        <v>10</v>
      </c>
      <c r="S5" s="3">
        <f t="shared" ref="S5:S57" si="2">K5/(N5*O5)*1000000</f>
        <v>78.668302967368376</v>
      </c>
      <c r="T5" s="3">
        <f t="shared" ref="T5:T57" si="3">K5/(M5*N5*O5)*1000000000</f>
        <v>26.222767655789461</v>
      </c>
      <c r="V5" s="4">
        <f t="shared" ref="V5:V57" si="4">(N5*O5)/1000000/H5</f>
        <v>2.1186E-2</v>
      </c>
      <c r="W5" s="4">
        <f t="shared" ref="W5:W57" si="5">(N5*O5)/1000000/F5</f>
        <v>1.3241250000000001E-2</v>
      </c>
      <c r="X5" s="4">
        <f t="shared" ref="X5:X57" si="6">(M5*N5*O5)/1000000000/H5</f>
        <v>6.3558000000000003E-2</v>
      </c>
      <c r="Y5" s="4">
        <f t="shared" ref="Y5:Y57" si="7">(M5*N5*O5)/1000000000/F5</f>
        <v>3.9723749999999995E-2</v>
      </c>
      <c r="Z5" s="4">
        <f t="shared" ref="Z5:Z67" si="8">L5/H5</f>
        <v>0.16666666666666666</v>
      </c>
      <c r="AA5" s="4">
        <f t="shared" ref="AA5:AA67" si="9">L5/F5</f>
        <v>0.10416666666666667</v>
      </c>
      <c r="AB5" s="3">
        <f t="shared" ref="AB5:AB67" si="10">H5/L5</f>
        <v>6</v>
      </c>
      <c r="AC5" s="3">
        <f t="shared" ref="AC5:AC67" si="11">F5/L5</f>
        <v>9.6</v>
      </c>
      <c r="AD5" s="3">
        <f t="shared" ref="AD5:AD57" si="12">H5/(N5*O5)*1000000</f>
        <v>47.200981780421039</v>
      </c>
      <c r="AE5" s="3">
        <f t="shared" ref="AE5:AE57" si="13">F5/(N5*O5)*1000000</f>
        <v>75.521570848673647</v>
      </c>
      <c r="AF5" s="3">
        <f t="shared" ref="AF5:AF57" si="14">H5/(N5*O5*M5)*1000000000</f>
        <v>15.73366059347368</v>
      </c>
      <c r="AG5" s="3">
        <f t="shared" ref="AG5:AG57" si="15">F5/(N5*O5*M5)*1000000000</f>
        <v>25.173856949557884</v>
      </c>
    </row>
    <row r="6" spans="1:33">
      <c r="A6" s="25"/>
      <c r="H6" s="2"/>
      <c r="P6" s="3"/>
      <c r="R6" s="3"/>
      <c r="S6" s="3"/>
      <c r="T6" s="3"/>
      <c r="V6" s="4"/>
      <c r="W6" s="4"/>
      <c r="X6" s="4"/>
      <c r="Y6" s="4"/>
      <c r="Z6" s="4"/>
      <c r="AA6" s="4"/>
      <c r="AB6" s="3"/>
      <c r="AC6" s="3"/>
      <c r="AD6" s="3"/>
      <c r="AE6" s="3"/>
      <c r="AF6" s="3"/>
      <c r="AG6" s="3"/>
    </row>
    <row r="7" spans="1:33">
      <c r="A7" s="26" t="s">
        <v>51</v>
      </c>
      <c r="H7" s="2"/>
      <c r="P7" s="3"/>
      <c r="R7" s="3"/>
      <c r="S7" s="3"/>
      <c r="T7" s="3"/>
      <c r="V7" s="4"/>
      <c r="W7" s="4"/>
      <c r="X7" s="4"/>
      <c r="Y7" s="4"/>
      <c r="Z7" s="4"/>
      <c r="AA7" s="4"/>
      <c r="AB7" s="3"/>
      <c r="AC7" s="3"/>
      <c r="AD7" s="3"/>
      <c r="AE7" s="3"/>
      <c r="AF7" s="3"/>
      <c r="AG7" s="3"/>
    </row>
    <row r="8" spans="1:33">
      <c r="A8" s="26"/>
      <c r="B8" s="17" t="s">
        <v>104</v>
      </c>
      <c r="C8">
        <v>5</v>
      </c>
      <c r="D8">
        <v>60</v>
      </c>
      <c r="E8">
        <v>22</v>
      </c>
      <c r="F8">
        <v>350</v>
      </c>
      <c r="G8">
        <f t="shared" ref="G8" si="16">E8/1.6</f>
        <v>13.75</v>
      </c>
      <c r="H8" s="2">
        <f t="shared" ref="H8" si="17">F8/1.6</f>
        <v>218.75</v>
      </c>
      <c r="I8">
        <v>1600</v>
      </c>
      <c r="J8">
        <v>55</v>
      </c>
      <c r="K8">
        <v>300</v>
      </c>
      <c r="L8">
        <v>38.5</v>
      </c>
      <c r="M8">
        <v>3615</v>
      </c>
      <c r="N8">
        <v>2500</v>
      </c>
      <c r="O8">
        <v>2490</v>
      </c>
      <c r="P8" s="3">
        <f t="shared" si="0"/>
        <v>0.8571428571428571</v>
      </c>
      <c r="R8" s="3">
        <f t="shared" si="1"/>
        <v>7.7922077922077921</v>
      </c>
      <c r="S8" s="3">
        <f t="shared" si="2"/>
        <v>48.192771084337345</v>
      </c>
      <c r="T8" s="3">
        <f t="shared" si="3"/>
        <v>13.33133363328834</v>
      </c>
      <c r="V8" s="4">
        <f t="shared" si="4"/>
        <v>2.8457142857142854E-2</v>
      </c>
      <c r="W8" s="4">
        <f t="shared" si="5"/>
        <v>1.7785714285714283E-2</v>
      </c>
      <c r="X8" s="4">
        <f t="shared" si="6"/>
        <v>0.10287257142857142</v>
      </c>
      <c r="Y8" s="4">
        <f t="shared" si="7"/>
        <v>6.429535714285714E-2</v>
      </c>
      <c r="Z8" s="4">
        <f t="shared" si="8"/>
        <v>0.17599999999999999</v>
      </c>
      <c r="AA8" s="4">
        <f t="shared" si="9"/>
        <v>0.11</v>
      </c>
      <c r="AB8" s="3">
        <f t="shared" si="10"/>
        <v>5.6818181818181817</v>
      </c>
      <c r="AC8" s="3">
        <f t="shared" si="11"/>
        <v>9.0909090909090917</v>
      </c>
      <c r="AD8" s="3">
        <f t="shared" si="12"/>
        <v>35.140562248995984</v>
      </c>
      <c r="AE8" s="3">
        <f t="shared" si="13"/>
        <v>56.224899598393577</v>
      </c>
      <c r="AF8" s="3">
        <f t="shared" si="14"/>
        <v>9.7207641076060813</v>
      </c>
      <c r="AG8" s="3">
        <f t="shared" si="15"/>
        <v>15.553222572169728</v>
      </c>
    </row>
    <row r="9" spans="1:33">
      <c r="A9" s="25"/>
      <c r="H9" s="2"/>
      <c r="P9" s="3"/>
      <c r="R9" s="3"/>
      <c r="S9" s="3"/>
      <c r="T9" s="3"/>
      <c r="V9" s="4"/>
      <c r="W9" s="4"/>
      <c r="X9" s="4"/>
      <c r="Y9" s="4"/>
      <c r="Z9" s="4"/>
      <c r="AA9" s="4"/>
      <c r="AB9" s="3"/>
      <c r="AC9" s="3"/>
      <c r="AD9" s="3"/>
      <c r="AE9" s="3"/>
      <c r="AF9" s="3"/>
      <c r="AG9" s="3"/>
    </row>
    <row r="10" spans="1:33" s="5" customFormat="1">
      <c r="A10" s="26" t="s">
        <v>47</v>
      </c>
      <c r="H10" s="6"/>
      <c r="P10" s="3"/>
      <c r="R10" s="3"/>
      <c r="S10" s="3"/>
      <c r="T10" s="3"/>
      <c r="V10" s="4"/>
      <c r="W10" s="4"/>
      <c r="X10" s="4"/>
      <c r="Y10" s="4"/>
      <c r="Z10" s="4"/>
      <c r="AA10" s="4"/>
      <c r="AB10" s="3"/>
      <c r="AC10" s="3"/>
      <c r="AD10" s="3"/>
      <c r="AE10" s="3"/>
      <c r="AF10" s="3"/>
      <c r="AG10" s="3"/>
    </row>
    <row r="11" spans="1:33">
      <c r="A11" s="25"/>
      <c r="B11" s="17" t="s">
        <v>52</v>
      </c>
      <c r="C11">
        <v>4</v>
      </c>
      <c r="F11">
        <f>H11*1.6</f>
        <v>144</v>
      </c>
      <c r="H11" s="2">
        <v>90</v>
      </c>
      <c r="I11">
        <v>800</v>
      </c>
      <c r="J11">
        <v>75</v>
      </c>
      <c r="K11">
        <v>90</v>
      </c>
      <c r="L11">
        <v>7.55</v>
      </c>
      <c r="M11">
        <v>2500</v>
      </c>
      <c r="N11">
        <v>1510</v>
      </c>
      <c r="O11">
        <v>2450</v>
      </c>
      <c r="P11" s="3">
        <f t="shared" si="0"/>
        <v>0.625</v>
      </c>
      <c r="R11" s="3">
        <f t="shared" si="1"/>
        <v>11.920529801324504</v>
      </c>
      <c r="S11" s="3">
        <f t="shared" si="2"/>
        <v>24.327611839437761</v>
      </c>
      <c r="T11" s="3">
        <f t="shared" si="3"/>
        <v>9.7310447357751055</v>
      </c>
      <c r="V11" s="4">
        <f t="shared" si="4"/>
        <v>4.1105555555555555E-2</v>
      </c>
      <c r="W11" s="4">
        <f t="shared" si="5"/>
        <v>2.5690972222222223E-2</v>
      </c>
      <c r="X11" s="4">
        <f t="shared" si="6"/>
        <v>0.10276388888888888</v>
      </c>
      <c r="Y11" s="4">
        <f t="shared" si="7"/>
        <v>6.4227430555555548E-2</v>
      </c>
      <c r="Z11" s="4">
        <f t="shared" si="8"/>
        <v>8.3888888888888888E-2</v>
      </c>
      <c r="AA11" s="4">
        <f t="shared" si="9"/>
        <v>5.2430555555555557E-2</v>
      </c>
      <c r="AB11" s="3">
        <f t="shared" si="10"/>
        <v>11.920529801324504</v>
      </c>
      <c r="AC11" s="3">
        <f t="shared" si="11"/>
        <v>19.072847682119207</v>
      </c>
      <c r="AD11" s="3">
        <f t="shared" si="12"/>
        <v>24.327611839437761</v>
      </c>
      <c r="AE11" s="3">
        <f t="shared" si="13"/>
        <v>38.924178943100415</v>
      </c>
      <c r="AF11" s="3">
        <f t="shared" si="14"/>
        <v>9.7310447357751055</v>
      </c>
      <c r="AG11" s="3">
        <f t="shared" si="15"/>
        <v>15.569671577240166</v>
      </c>
    </row>
    <row r="12" spans="1:33">
      <c r="A12" s="25"/>
      <c r="B12" s="17" t="s">
        <v>53</v>
      </c>
      <c r="C12">
        <v>6</v>
      </c>
      <c r="F12">
        <f t="shared" ref="F12:F14" si="18">H12*1.6</f>
        <v>288</v>
      </c>
      <c r="H12" s="2">
        <v>180</v>
      </c>
      <c r="I12">
        <v>1020</v>
      </c>
      <c r="J12">
        <v>110</v>
      </c>
      <c r="K12">
        <v>160</v>
      </c>
      <c r="L12">
        <v>13</v>
      </c>
      <c r="M12">
        <v>2840</v>
      </c>
      <c r="N12">
        <v>1960</v>
      </c>
      <c r="O12">
        <v>2930</v>
      </c>
      <c r="P12" s="3">
        <f t="shared" si="0"/>
        <v>0.55555555555555558</v>
      </c>
      <c r="R12" s="3">
        <f t="shared" si="1"/>
        <v>12.307692307692308</v>
      </c>
      <c r="S12" s="3">
        <f t="shared" si="2"/>
        <v>27.860973741032247</v>
      </c>
      <c r="T12" s="3">
        <f t="shared" si="3"/>
        <v>9.8102020214902286</v>
      </c>
      <c r="V12" s="4">
        <f t="shared" si="4"/>
        <v>3.1904444444444444E-2</v>
      </c>
      <c r="W12" s="4">
        <f t="shared" si="5"/>
        <v>1.9940277777777779E-2</v>
      </c>
      <c r="X12" s="4">
        <f t="shared" si="6"/>
        <v>9.0608622222222227E-2</v>
      </c>
      <c r="Y12" s="4">
        <f t="shared" si="7"/>
        <v>5.663038888888889E-2</v>
      </c>
      <c r="Z12" s="4">
        <f t="shared" si="8"/>
        <v>7.2222222222222215E-2</v>
      </c>
      <c r="AA12" s="4">
        <f t="shared" si="9"/>
        <v>4.5138888888888888E-2</v>
      </c>
      <c r="AB12" s="3">
        <f t="shared" si="10"/>
        <v>13.846153846153847</v>
      </c>
      <c r="AC12" s="3">
        <f t="shared" si="11"/>
        <v>22.153846153846153</v>
      </c>
      <c r="AD12" s="3">
        <f t="shared" si="12"/>
        <v>31.343595458661284</v>
      </c>
      <c r="AE12" s="3">
        <f t="shared" si="13"/>
        <v>50.149752733858051</v>
      </c>
      <c r="AF12" s="3">
        <f t="shared" si="14"/>
        <v>11.036477274176507</v>
      </c>
      <c r="AG12" s="3">
        <f t="shared" si="15"/>
        <v>17.658363638682413</v>
      </c>
    </row>
    <row r="13" spans="1:33">
      <c r="A13" s="25"/>
      <c r="B13" s="17" t="s">
        <v>54</v>
      </c>
      <c r="C13">
        <v>8</v>
      </c>
      <c r="F13">
        <f t="shared" si="18"/>
        <v>464</v>
      </c>
      <c r="H13" s="2">
        <v>290</v>
      </c>
      <c r="I13">
        <v>1350</v>
      </c>
      <c r="K13">
        <v>250</v>
      </c>
      <c r="L13">
        <v>34.5</v>
      </c>
      <c r="M13">
        <v>3960</v>
      </c>
      <c r="N13">
        <v>2580</v>
      </c>
      <c r="O13">
        <v>3900</v>
      </c>
      <c r="P13" s="3">
        <f t="shared" si="0"/>
        <v>0.53879310344827591</v>
      </c>
      <c r="R13" s="3">
        <f t="shared" si="1"/>
        <v>7.2463768115942031</v>
      </c>
      <c r="S13" s="3">
        <f t="shared" si="2"/>
        <v>24.845955078513217</v>
      </c>
      <c r="T13" s="3">
        <f t="shared" si="3"/>
        <v>6.2742310804326316</v>
      </c>
      <c r="V13" s="4">
        <f t="shared" si="4"/>
        <v>3.4696551724137929E-2</v>
      </c>
      <c r="W13" s="4">
        <f t="shared" si="5"/>
        <v>2.1685344827586207E-2</v>
      </c>
      <c r="X13" s="4">
        <f t="shared" si="6"/>
        <v>0.1373983448275862</v>
      </c>
      <c r="Y13" s="4">
        <f t="shared" si="7"/>
        <v>8.5873965517241385E-2</v>
      </c>
      <c r="Z13" s="4">
        <f t="shared" si="8"/>
        <v>0.11896551724137931</v>
      </c>
      <c r="AA13" s="4">
        <f t="shared" si="9"/>
        <v>7.4353448275862072E-2</v>
      </c>
      <c r="AB13" s="3">
        <f t="shared" si="10"/>
        <v>8.4057971014492754</v>
      </c>
      <c r="AC13" s="3">
        <f t="shared" si="11"/>
        <v>13.44927536231884</v>
      </c>
      <c r="AD13" s="3">
        <f t="shared" si="12"/>
        <v>28.821307891075335</v>
      </c>
      <c r="AE13" s="3">
        <f t="shared" si="13"/>
        <v>46.114092625720538</v>
      </c>
      <c r="AF13" s="3">
        <f t="shared" si="14"/>
        <v>7.2781080533018514</v>
      </c>
      <c r="AG13" s="3">
        <f t="shared" si="15"/>
        <v>11.644972885282963</v>
      </c>
    </row>
    <row r="14" spans="1:33">
      <c r="A14" s="25"/>
      <c r="B14" s="17" t="s">
        <v>55</v>
      </c>
      <c r="C14">
        <v>8</v>
      </c>
      <c r="F14">
        <f t="shared" si="18"/>
        <v>392</v>
      </c>
      <c r="H14" s="2">
        <v>245</v>
      </c>
      <c r="I14">
        <v>1200</v>
      </c>
      <c r="K14">
        <v>250</v>
      </c>
      <c r="L14">
        <v>33</v>
      </c>
      <c r="M14">
        <v>3650</v>
      </c>
      <c r="N14">
        <v>2580</v>
      </c>
      <c r="O14">
        <v>3900</v>
      </c>
      <c r="P14" s="3">
        <f t="shared" si="0"/>
        <v>0.63775510204081631</v>
      </c>
      <c r="R14" s="3">
        <f t="shared" si="1"/>
        <v>7.5757575757575761</v>
      </c>
      <c r="S14" s="3">
        <f t="shared" si="2"/>
        <v>24.845955078513217</v>
      </c>
      <c r="T14" s="3">
        <f t="shared" si="3"/>
        <v>6.8071109804145795</v>
      </c>
      <c r="V14" s="4">
        <f t="shared" si="4"/>
        <v>4.1069387755102035E-2</v>
      </c>
      <c r="W14" s="4">
        <f t="shared" si="5"/>
        <v>2.5668367346938774E-2</v>
      </c>
      <c r="X14" s="4">
        <f t="shared" si="6"/>
        <v>0.14990326530612247</v>
      </c>
      <c r="Y14" s="4">
        <f t="shared" si="7"/>
        <v>9.3689540816326536E-2</v>
      </c>
      <c r="Z14" s="4">
        <f t="shared" si="8"/>
        <v>0.13469387755102041</v>
      </c>
      <c r="AA14" s="4">
        <f t="shared" si="9"/>
        <v>8.4183673469387751E-2</v>
      </c>
      <c r="AB14" s="3">
        <f t="shared" si="10"/>
        <v>7.4242424242424239</v>
      </c>
      <c r="AC14" s="3">
        <f t="shared" si="11"/>
        <v>11.878787878787879</v>
      </c>
      <c r="AD14" s="3">
        <f t="shared" si="12"/>
        <v>24.34903597694295</v>
      </c>
      <c r="AE14" s="3">
        <f t="shared" si="13"/>
        <v>38.95845756310873</v>
      </c>
      <c r="AF14" s="3">
        <f t="shared" si="14"/>
        <v>6.6709687608062893</v>
      </c>
      <c r="AG14" s="3">
        <f t="shared" si="15"/>
        <v>10.673550017290061</v>
      </c>
    </row>
    <row r="15" spans="1:33">
      <c r="A15" s="25"/>
      <c r="P15" s="3"/>
      <c r="R15" s="3"/>
      <c r="S15" s="3"/>
      <c r="T15" s="3"/>
      <c r="V15" s="4"/>
      <c r="W15" s="4"/>
      <c r="X15" s="4"/>
      <c r="Y15" s="4"/>
      <c r="Z15" s="4"/>
      <c r="AA15" s="4"/>
      <c r="AB15" s="3"/>
      <c r="AC15" s="3"/>
      <c r="AD15" s="3"/>
      <c r="AE15" s="3"/>
      <c r="AF15" s="3"/>
      <c r="AG15" s="3"/>
    </row>
    <row r="16" spans="1:33">
      <c r="A16" s="25" t="s">
        <v>45</v>
      </c>
      <c r="P16" s="3"/>
      <c r="R16" s="3"/>
      <c r="S16" s="3"/>
      <c r="T16" s="3"/>
      <c r="V16" s="4"/>
      <c r="W16" s="4"/>
      <c r="X16" s="4"/>
      <c r="Y16" s="4"/>
      <c r="Z16" s="4"/>
      <c r="AA16" s="4"/>
      <c r="AB16" s="3"/>
      <c r="AC16" s="3"/>
      <c r="AD16" s="3"/>
      <c r="AE16" s="3"/>
      <c r="AF16" s="3"/>
      <c r="AG16" s="3"/>
    </row>
    <row r="17" spans="1:33">
      <c r="A17" s="25"/>
      <c r="B17" s="17" t="s">
        <v>56</v>
      </c>
      <c r="G17" s="2"/>
      <c r="H17" s="2"/>
      <c r="I17">
        <v>805</v>
      </c>
      <c r="J17">
        <v>75</v>
      </c>
      <c r="K17">
        <v>90</v>
      </c>
      <c r="L17">
        <v>5.7</v>
      </c>
      <c r="P17" s="3"/>
      <c r="R17" s="3">
        <f t="shared" si="1"/>
        <v>15.789473684210526</v>
      </c>
      <c r="S17" s="3"/>
      <c r="T17" s="3"/>
      <c r="V17" s="4"/>
      <c r="W17" s="4"/>
      <c r="X17" s="4"/>
      <c r="Y17" s="4"/>
      <c r="Z17" s="4"/>
      <c r="AA17" s="4"/>
      <c r="AB17" s="3"/>
      <c r="AC17" s="3"/>
      <c r="AD17" s="3"/>
      <c r="AE17" s="3"/>
      <c r="AF17" s="3"/>
      <c r="AG17" s="3"/>
    </row>
    <row r="18" spans="1:33">
      <c r="A18" s="25"/>
      <c r="B18" s="17" t="s">
        <v>57</v>
      </c>
      <c r="G18" s="2"/>
      <c r="H18" s="2"/>
      <c r="I18">
        <v>805</v>
      </c>
      <c r="J18">
        <v>75</v>
      </c>
      <c r="K18">
        <v>90</v>
      </c>
      <c r="L18">
        <v>7.35</v>
      </c>
      <c r="P18" s="3"/>
      <c r="R18" s="3">
        <f t="shared" si="1"/>
        <v>12.244897959183675</v>
      </c>
      <c r="S18" s="3"/>
      <c r="T18" s="3"/>
      <c r="V18" s="4"/>
      <c r="W18" s="4"/>
      <c r="X18" s="4"/>
      <c r="Y18" s="4"/>
      <c r="Z18" s="4"/>
      <c r="AA18" s="4"/>
      <c r="AB18" s="3"/>
      <c r="AC18" s="3"/>
      <c r="AD18" s="3"/>
      <c r="AE18" s="3"/>
      <c r="AF18" s="3"/>
      <c r="AG18" s="3"/>
    </row>
    <row r="19" spans="1:33">
      <c r="A19" s="25"/>
      <c r="B19" s="17" t="s">
        <v>58</v>
      </c>
      <c r="G19" s="2"/>
      <c r="H19" s="2"/>
      <c r="I19">
        <v>1013</v>
      </c>
      <c r="J19">
        <v>110</v>
      </c>
      <c r="K19">
        <v>160</v>
      </c>
      <c r="L19">
        <v>9.1</v>
      </c>
      <c r="P19" s="3"/>
      <c r="R19" s="3">
        <f t="shared" si="1"/>
        <v>17.582417582417584</v>
      </c>
      <c r="S19" s="3"/>
      <c r="T19" s="3"/>
      <c r="V19" s="4"/>
      <c r="W19" s="4"/>
      <c r="X19" s="4"/>
      <c r="Y19" s="4"/>
      <c r="Z19" s="4"/>
      <c r="AA19" s="4"/>
      <c r="AB19" s="3"/>
      <c r="AC19" s="3"/>
      <c r="AD19" s="3"/>
      <c r="AE19" s="3"/>
      <c r="AF19" s="3"/>
      <c r="AG19" s="3"/>
    </row>
    <row r="20" spans="1:33">
      <c r="A20" s="25"/>
      <c r="B20" s="17" t="s">
        <v>59</v>
      </c>
      <c r="G20" s="2"/>
      <c r="H20" s="2"/>
      <c r="I20">
        <v>925</v>
      </c>
      <c r="J20">
        <v>110</v>
      </c>
      <c r="K20">
        <v>160</v>
      </c>
      <c r="L20">
        <v>10.9</v>
      </c>
      <c r="P20" s="3"/>
      <c r="R20" s="3">
        <f t="shared" si="1"/>
        <v>14.678899082568806</v>
      </c>
      <c r="S20" s="3"/>
      <c r="T20" s="3"/>
      <c r="V20" s="4"/>
      <c r="W20" s="4"/>
      <c r="X20" s="4"/>
      <c r="Y20" s="4"/>
      <c r="Z20" s="4"/>
      <c r="AA20" s="4"/>
      <c r="AB20" s="3"/>
      <c r="AC20" s="3"/>
      <c r="AD20" s="3"/>
      <c r="AE20" s="3"/>
      <c r="AF20" s="3"/>
      <c r="AG20" s="3"/>
    </row>
    <row r="21" spans="1:33">
      <c r="A21" s="25"/>
      <c r="B21" s="17" t="s">
        <v>60</v>
      </c>
      <c r="G21" s="2"/>
      <c r="H21" s="2"/>
      <c r="I21">
        <v>1075</v>
      </c>
      <c r="J21">
        <v>132</v>
      </c>
      <c r="K21">
        <v>160</v>
      </c>
      <c r="L21">
        <v>10.5</v>
      </c>
      <c r="P21" s="3"/>
      <c r="R21" s="3">
        <f t="shared" si="1"/>
        <v>15.238095238095237</v>
      </c>
      <c r="S21" s="3"/>
      <c r="T21" s="3"/>
      <c r="V21" s="4"/>
      <c r="W21" s="4"/>
      <c r="X21" s="4"/>
      <c r="Y21" s="4"/>
      <c r="Z21" s="4"/>
      <c r="AA21" s="4"/>
      <c r="AB21" s="3"/>
      <c r="AC21" s="3"/>
      <c r="AD21" s="3"/>
      <c r="AE21" s="3"/>
      <c r="AF21" s="3"/>
      <c r="AG21" s="3"/>
    </row>
    <row r="22" spans="1:33">
      <c r="A22" s="25"/>
      <c r="B22" s="17" t="s">
        <v>61</v>
      </c>
      <c r="G22" s="2"/>
      <c r="H22" s="2"/>
      <c r="I22">
        <v>1075</v>
      </c>
      <c r="J22">
        <v>132</v>
      </c>
      <c r="K22">
        <v>160</v>
      </c>
      <c r="L22">
        <v>11.5</v>
      </c>
      <c r="P22" s="3"/>
      <c r="R22" s="3">
        <f t="shared" si="1"/>
        <v>13.913043478260869</v>
      </c>
      <c r="S22" s="3"/>
      <c r="T22" s="3"/>
      <c r="V22" s="4"/>
      <c r="W22" s="4"/>
      <c r="X22" s="4"/>
      <c r="Y22" s="4"/>
      <c r="Z22" s="4"/>
      <c r="AA22" s="4"/>
      <c r="AB22" s="3"/>
      <c r="AC22" s="3"/>
      <c r="AD22" s="3"/>
      <c r="AE22" s="3"/>
      <c r="AF22" s="3"/>
      <c r="AG22" s="3"/>
    </row>
    <row r="23" spans="1:33" s="5" customFormat="1">
      <c r="A23" s="26"/>
      <c r="B23" s="20" t="s">
        <v>62</v>
      </c>
      <c r="G23" s="6"/>
      <c r="H23" s="6"/>
      <c r="I23" s="5">
        <v>1197</v>
      </c>
      <c r="J23" s="5">
        <v>160</v>
      </c>
      <c r="K23" s="5">
        <v>250</v>
      </c>
      <c r="L23" s="5">
        <v>13.1</v>
      </c>
      <c r="P23" s="3"/>
      <c r="R23" s="3">
        <f t="shared" si="1"/>
        <v>19.083969465648856</v>
      </c>
      <c r="S23" s="3"/>
      <c r="T23" s="3"/>
      <c r="V23" s="4"/>
      <c r="W23" s="4"/>
      <c r="X23" s="4"/>
      <c r="Y23" s="4"/>
      <c r="Z23" s="4"/>
      <c r="AA23" s="4"/>
      <c r="AB23" s="3"/>
      <c r="AC23" s="3"/>
      <c r="AD23" s="3"/>
      <c r="AE23" s="3"/>
      <c r="AF23" s="3"/>
      <c r="AG23" s="3"/>
    </row>
    <row r="24" spans="1:33">
      <c r="A24" s="25"/>
      <c r="B24" s="20" t="s">
        <v>63</v>
      </c>
      <c r="G24" s="2"/>
      <c r="H24" s="2"/>
      <c r="I24" s="5">
        <v>1160</v>
      </c>
      <c r="J24" s="5">
        <v>132</v>
      </c>
      <c r="K24" s="5">
        <v>250</v>
      </c>
      <c r="L24" s="5">
        <v>16</v>
      </c>
      <c r="P24" s="3"/>
      <c r="R24" s="3">
        <f t="shared" si="1"/>
        <v>15.625</v>
      </c>
      <c r="S24" s="3"/>
      <c r="T24" s="3"/>
      <c r="V24" s="4"/>
      <c r="W24" s="4"/>
      <c r="X24" s="4"/>
      <c r="Y24" s="4"/>
      <c r="Z24" s="4"/>
      <c r="AA24" s="4"/>
      <c r="AB24" s="3"/>
      <c r="AC24" s="3"/>
      <c r="AD24" s="3"/>
      <c r="AE24" s="3"/>
      <c r="AF24" s="3"/>
      <c r="AG24" s="3"/>
    </row>
    <row r="25" spans="1:33">
      <c r="A25" s="25"/>
      <c r="B25" s="20" t="s">
        <v>64</v>
      </c>
      <c r="G25" s="2"/>
      <c r="H25" s="2"/>
      <c r="I25" s="5">
        <v>1480</v>
      </c>
      <c r="J25" s="5">
        <v>250</v>
      </c>
      <c r="K25" s="5">
        <v>315</v>
      </c>
      <c r="L25" s="5">
        <v>23.3</v>
      </c>
      <c r="P25" s="3"/>
      <c r="R25" s="3">
        <f t="shared" si="1"/>
        <v>13.519313304721029</v>
      </c>
      <c r="S25" s="3"/>
      <c r="T25" s="3"/>
      <c r="V25" s="4"/>
      <c r="W25" s="4"/>
      <c r="X25" s="4"/>
      <c r="Y25" s="4"/>
      <c r="Z25" s="4"/>
      <c r="AA25" s="4"/>
      <c r="AB25" s="3"/>
      <c r="AC25" s="3"/>
      <c r="AD25" s="3"/>
      <c r="AE25" s="3"/>
      <c r="AF25" s="3"/>
      <c r="AG25" s="3"/>
    </row>
    <row r="26" spans="1:33">
      <c r="A26" s="25"/>
      <c r="B26" s="20" t="s">
        <v>65</v>
      </c>
      <c r="G26" s="2"/>
      <c r="H26" s="2"/>
      <c r="I26" s="5">
        <v>1518</v>
      </c>
      <c r="J26" s="5">
        <v>200</v>
      </c>
      <c r="K26" s="5">
        <v>315</v>
      </c>
      <c r="L26" s="5">
        <v>33</v>
      </c>
      <c r="P26" s="3"/>
      <c r="R26" s="3">
        <f t="shared" si="1"/>
        <v>9.545454545454545</v>
      </c>
      <c r="S26" s="3"/>
      <c r="T26" s="3"/>
      <c r="V26" s="4"/>
      <c r="W26" s="4"/>
      <c r="X26" s="4"/>
      <c r="Y26" s="4"/>
      <c r="Z26" s="4"/>
      <c r="AA26" s="4"/>
      <c r="AB26" s="3"/>
      <c r="AC26" s="3"/>
      <c r="AD26" s="3"/>
      <c r="AE26" s="3"/>
      <c r="AF26" s="3"/>
      <c r="AG26" s="3"/>
    </row>
    <row r="27" spans="1:33">
      <c r="A27" s="25"/>
      <c r="B27" s="20" t="s">
        <v>66</v>
      </c>
      <c r="G27" s="2"/>
      <c r="H27" s="2"/>
      <c r="I27" s="5">
        <v>1380</v>
      </c>
      <c r="J27" s="5">
        <v>250</v>
      </c>
      <c r="K27" s="5">
        <v>351</v>
      </c>
      <c r="L27" s="5">
        <v>25</v>
      </c>
      <c r="P27" s="3"/>
      <c r="R27" s="3">
        <f t="shared" si="1"/>
        <v>14.04</v>
      </c>
      <c r="S27" s="3"/>
      <c r="T27" s="3"/>
      <c r="V27" s="4"/>
      <c r="W27" s="4"/>
      <c r="X27" s="4"/>
      <c r="Y27" s="4"/>
      <c r="Z27" s="4"/>
      <c r="AA27" s="4"/>
      <c r="AB27" s="3"/>
      <c r="AC27" s="3"/>
      <c r="AD27" s="3"/>
      <c r="AE27" s="3"/>
      <c r="AF27" s="3"/>
      <c r="AG27" s="3"/>
    </row>
    <row r="28" spans="1:33">
      <c r="A28" s="25"/>
      <c r="B28" s="20" t="s">
        <v>67</v>
      </c>
      <c r="G28" s="2"/>
      <c r="H28" s="2"/>
      <c r="I28" s="5">
        <v>735</v>
      </c>
      <c r="K28" s="5">
        <v>90</v>
      </c>
      <c r="L28" s="5">
        <v>5.4</v>
      </c>
      <c r="P28" s="3"/>
      <c r="R28" s="3">
        <f t="shared" si="1"/>
        <v>16.666666666666664</v>
      </c>
      <c r="S28" s="3"/>
      <c r="T28" s="3"/>
      <c r="V28" s="4"/>
      <c r="W28" s="4"/>
      <c r="X28" s="4"/>
      <c r="Y28" s="4"/>
      <c r="Z28" s="4"/>
      <c r="AA28" s="4"/>
      <c r="AB28" s="3"/>
      <c r="AC28" s="3"/>
      <c r="AD28" s="3"/>
      <c r="AE28" s="3"/>
      <c r="AF28" s="3"/>
      <c r="AG28" s="3"/>
    </row>
    <row r="29" spans="1:33">
      <c r="A29" s="25"/>
      <c r="B29" s="20" t="s">
        <v>68</v>
      </c>
      <c r="G29" s="2"/>
      <c r="H29" s="2"/>
      <c r="I29" s="5">
        <v>974</v>
      </c>
      <c r="K29" s="5">
        <v>132</v>
      </c>
      <c r="L29" s="5">
        <v>10.4</v>
      </c>
      <c r="P29" s="3"/>
      <c r="R29" s="3">
        <f t="shared" si="1"/>
        <v>12.692307692307692</v>
      </c>
      <c r="S29" s="3"/>
      <c r="T29" s="3"/>
      <c r="V29" s="4"/>
      <c r="W29" s="4"/>
      <c r="X29" s="4"/>
      <c r="Y29" s="4"/>
      <c r="Z29" s="4"/>
      <c r="AA29" s="4"/>
      <c r="AB29" s="3"/>
      <c r="AC29" s="3"/>
      <c r="AD29" s="3"/>
      <c r="AE29" s="3"/>
      <c r="AF29" s="3"/>
      <c r="AG29" s="3"/>
    </row>
    <row r="30" spans="1:33" s="5" customFormat="1">
      <c r="A30" s="26"/>
      <c r="B30" s="20" t="s">
        <v>69</v>
      </c>
      <c r="G30" s="6"/>
      <c r="H30" s="6"/>
      <c r="I30" s="5">
        <v>1194</v>
      </c>
      <c r="K30" s="5">
        <v>200</v>
      </c>
      <c r="L30" s="5">
        <v>15.81</v>
      </c>
      <c r="P30" s="3"/>
      <c r="R30" s="3">
        <f t="shared" si="1"/>
        <v>12.65022137887413</v>
      </c>
      <c r="S30" s="3"/>
      <c r="T30" s="3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3"/>
    </row>
    <row r="31" spans="1:33">
      <c r="A31" s="25"/>
      <c r="B31" s="20" t="s">
        <v>70</v>
      </c>
      <c r="G31" s="2"/>
      <c r="H31" s="2"/>
      <c r="I31" s="5">
        <v>1366</v>
      </c>
      <c r="K31" s="5">
        <v>315</v>
      </c>
      <c r="L31" s="5">
        <v>23</v>
      </c>
      <c r="P31" s="3"/>
      <c r="R31" s="3">
        <f t="shared" si="1"/>
        <v>13.695652173913043</v>
      </c>
      <c r="S31" s="3"/>
      <c r="T31" s="3"/>
      <c r="V31" s="4"/>
      <c r="W31" s="4"/>
      <c r="X31" s="4"/>
      <c r="Y31" s="4"/>
      <c r="Z31" s="4"/>
      <c r="AA31" s="4"/>
      <c r="AB31" s="3"/>
      <c r="AC31" s="3"/>
      <c r="AD31" s="3"/>
      <c r="AE31" s="3"/>
      <c r="AF31" s="3"/>
      <c r="AG31" s="3"/>
    </row>
    <row r="32" spans="1:33">
      <c r="A32" s="25"/>
      <c r="B32" s="20" t="s">
        <v>71</v>
      </c>
      <c r="G32" s="2"/>
      <c r="H32" s="2"/>
      <c r="I32" s="5">
        <v>1161</v>
      </c>
      <c r="K32" s="5">
        <v>315</v>
      </c>
      <c r="L32" s="5">
        <v>23.672000000000001</v>
      </c>
      <c r="P32" s="3"/>
      <c r="R32" s="3">
        <f t="shared" si="1"/>
        <v>13.306860425819533</v>
      </c>
      <c r="S32" s="3"/>
      <c r="T32" s="3"/>
      <c r="V32" s="4"/>
      <c r="W32" s="4"/>
      <c r="X32" s="4"/>
      <c r="Y32" s="4"/>
      <c r="Z32" s="4"/>
      <c r="AA32" s="4"/>
      <c r="AB32" s="3"/>
      <c r="AC32" s="3"/>
      <c r="AD32" s="3"/>
      <c r="AE32" s="3"/>
      <c r="AF32" s="3"/>
      <c r="AG32" s="3"/>
    </row>
    <row r="33" spans="1:33">
      <c r="A33" s="25"/>
      <c r="B33" s="20" t="s">
        <v>72</v>
      </c>
      <c r="G33" s="2"/>
      <c r="H33" s="2"/>
      <c r="I33" s="5">
        <v>1574</v>
      </c>
      <c r="K33" s="5">
        <v>355</v>
      </c>
      <c r="L33" s="5">
        <v>33.15</v>
      </c>
      <c r="P33" s="3"/>
      <c r="R33" s="3">
        <f t="shared" si="1"/>
        <v>10.708898944193063</v>
      </c>
      <c r="S33" s="3"/>
      <c r="T33" s="3"/>
      <c r="V33" s="4"/>
      <c r="W33" s="4"/>
      <c r="X33" s="4"/>
      <c r="Y33" s="4"/>
      <c r="Z33" s="4"/>
      <c r="AA33" s="4"/>
      <c r="AB33" s="3"/>
      <c r="AC33" s="3"/>
      <c r="AD33" s="3"/>
      <c r="AE33" s="3"/>
      <c r="AF33" s="3"/>
      <c r="AG33" s="3"/>
    </row>
    <row r="34" spans="1:33">
      <c r="A34" s="25"/>
      <c r="B34" s="20" t="s">
        <v>73</v>
      </c>
      <c r="G34" s="2"/>
      <c r="H34" s="2"/>
      <c r="I34" s="5">
        <v>1836</v>
      </c>
      <c r="K34" s="5">
        <v>600</v>
      </c>
      <c r="L34" s="5">
        <v>64.099999999999994</v>
      </c>
      <c r="P34" s="3"/>
      <c r="R34" s="3">
        <f t="shared" si="1"/>
        <v>9.3603744149765991</v>
      </c>
      <c r="S34" s="3"/>
      <c r="T34" s="3"/>
      <c r="V34" s="4"/>
      <c r="W34" s="4"/>
      <c r="X34" s="4"/>
      <c r="Y34" s="4"/>
      <c r="Z34" s="4"/>
      <c r="AA34" s="4"/>
      <c r="AB34" s="3"/>
      <c r="AC34" s="3"/>
      <c r="AD34" s="3"/>
      <c r="AE34" s="3"/>
      <c r="AF34" s="3"/>
      <c r="AG34" s="3"/>
    </row>
    <row r="35" spans="1:33">
      <c r="A35" s="25"/>
      <c r="B35" s="20" t="s">
        <v>76</v>
      </c>
      <c r="G35" s="2"/>
      <c r="H35" s="2"/>
      <c r="I35" s="5">
        <v>1650</v>
      </c>
      <c r="K35" s="5">
        <v>375</v>
      </c>
      <c r="L35" s="5">
        <v>119.4</v>
      </c>
      <c r="P35" s="3"/>
      <c r="R35" s="3">
        <f t="shared" si="1"/>
        <v>3.1407035175879394</v>
      </c>
      <c r="S35" s="3"/>
      <c r="T35" s="3"/>
      <c r="V35" s="4"/>
      <c r="W35" s="4"/>
      <c r="X35" s="4"/>
      <c r="Y35" s="4"/>
      <c r="Z35" s="4"/>
      <c r="AA35" s="4"/>
      <c r="AB35" s="3"/>
      <c r="AC35" s="3"/>
      <c r="AD35" s="3"/>
      <c r="AE35" s="3"/>
      <c r="AF35" s="3"/>
      <c r="AG35" s="3"/>
    </row>
    <row r="36" spans="1:33">
      <c r="A36" s="25"/>
      <c r="B36" s="20" t="s">
        <v>77</v>
      </c>
      <c r="G36" s="2"/>
      <c r="H36" s="2"/>
      <c r="I36" s="5">
        <v>1650</v>
      </c>
      <c r="K36" s="5">
        <v>375</v>
      </c>
      <c r="L36" s="5">
        <v>145.37</v>
      </c>
      <c r="P36" s="3"/>
      <c r="R36" s="3">
        <f t="shared" si="1"/>
        <v>2.5796244066863863</v>
      </c>
      <c r="S36" s="3"/>
      <c r="T36" s="3"/>
      <c r="V36" s="4"/>
      <c r="W36" s="4"/>
      <c r="X36" s="4"/>
      <c r="Y36" s="4"/>
      <c r="Z36" s="4"/>
      <c r="AA36" s="4"/>
      <c r="AB36" s="3"/>
      <c r="AC36" s="3"/>
      <c r="AD36" s="3"/>
      <c r="AE36" s="3"/>
      <c r="AF36" s="3"/>
      <c r="AG36" s="3"/>
    </row>
    <row r="37" spans="1:33">
      <c r="A37" s="25"/>
      <c r="B37" s="20" t="s">
        <v>78</v>
      </c>
      <c r="G37" s="2"/>
      <c r="H37" s="2"/>
      <c r="I37" s="5">
        <v>1900</v>
      </c>
      <c r="K37" s="5">
        <v>450</v>
      </c>
      <c r="L37" s="5">
        <v>242.2</v>
      </c>
      <c r="P37" s="3"/>
      <c r="R37" s="3">
        <f t="shared" si="1"/>
        <v>1.8579686209744015</v>
      </c>
      <c r="S37" s="3"/>
      <c r="T37" s="3"/>
      <c r="V37" s="4"/>
      <c r="W37" s="4"/>
      <c r="X37" s="4"/>
      <c r="Y37" s="4"/>
      <c r="Z37" s="4"/>
      <c r="AA37" s="4"/>
      <c r="AB37" s="3"/>
      <c r="AC37" s="3"/>
      <c r="AD37" s="3"/>
      <c r="AE37" s="3"/>
      <c r="AF37" s="3"/>
      <c r="AG37" s="3"/>
    </row>
    <row r="38" spans="1:33">
      <c r="A38" s="25"/>
      <c r="B38" s="20" t="s">
        <v>79</v>
      </c>
      <c r="G38" s="2"/>
      <c r="H38" s="2"/>
      <c r="I38" s="5">
        <v>1900</v>
      </c>
      <c r="K38" s="5">
        <v>450</v>
      </c>
      <c r="L38" s="5">
        <v>302.5</v>
      </c>
      <c r="P38" s="3"/>
      <c r="R38" s="3">
        <f t="shared" si="1"/>
        <v>1.4876033057851239</v>
      </c>
      <c r="S38" s="3"/>
      <c r="T38" s="3"/>
      <c r="V38" s="4"/>
      <c r="W38" s="4"/>
      <c r="X38" s="4"/>
      <c r="Y38" s="4"/>
      <c r="Z38" s="4"/>
      <c r="AA38" s="4"/>
      <c r="AB38" s="3"/>
      <c r="AC38" s="3"/>
      <c r="AD38" s="3"/>
      <c r="AE38" s="3"/>
      <c r="AF38" s="3"/>
      <c r="AG38" s="3"/>
    </row>
    <row r="39" spans="1:33">
      <c r="A39" s="25"/>
      <c r="B39" s="20" t="s">
        <v>74</v>
      </c>
      <c r="G39" s="2"/>
      <c r="H39" s="2"/>
      <c r="I39" s="5">
        <v>2260</v>
      </c>
      <c r="K39" s="5">
        <v>600</v>
      </c>
      <c r="L39" s="5">
        <v>387.4</v>
      </c>
      <c r="P39" s="3"/>
      <c r="R39" s="3">
        <f t="shared" si="1"/>
        <v>1.5487867836861127</v>
      </c>
      <c r="S39" s="3"/>
      <c r="T39" s="3"/>
      <c r="V39" s="4"/>
      <c r="W39" s="4"/>
      <c r="X39" s="4"/>
      <c r="Y39" s="4"/>
      <c r="Z39" s="4"/>
      <c r="AA39" s="4"/>
      <c r="AB39" s="3"/>
      <c r="AC39" s="3"/>
      <c r="AD39" s="3"/>
      <c r="AE39" s="3"/>
      <c r="AF39" s="3"/>
      <c r="AG39" s="3"/>
    </row>
    <row r="40" spans="1:33">
      <c r="A40" s="25"/>
      <c r="B40" s="20" t="s">
        <v>75</v>
      </c>
      <c r="G40" s="2"/>
      <c r="H40" s="2"/>
      <c r="I40" s="5">
        <v>2790</v>
      </c>
      <c r="K40" s="5">
        <v>1000</v>
      </c>
      <c r="L40" s="5">
        <v>588.1</v>
      </c>
      <c r="P40" s="3"/>
      <c r="R40" s="3">
        <f t="shared" si="1"/>
        <v>1.7003910899506887</v>
      </c>
      <c r="S40" s="3"/>
      <c r="T40" s="3"/>
      <c r="V40" s="4"/>
      <c r="W40" s="4"/>
      <c r="X40" s="4"/>
      <c r="Y40" s="4"/>
      <c r="Z40" s="4"/>
      <c r="AA40" s="4"/>
      <c r="AB40" s="3"/>
      <c r="AC40" s="3"/>
      <c r="AD40" s="3"/>
      <c r="AE40" s="3"/>
      <c r="AF40" s="3"/>
      <c r="AG40" s="3"/>
    </row>
    <row r="41" spans="1:33">
      <c r="A41" s="25"/>
      <c r="G41" s="2"/>
      <c r="H41" s="2"/>
      <c r="P41" s="3"/>
      <c r="R41" s="3"/>
      <c r="S41" s="3"/>
      <c r="T41" s="3"/>
      <c r="V41" s="4"/>
      <c r="W41" s="4"/>
      <c r="X41" s="4"/>
      <c r="Y41" s="4"/>
      <c r="Z41" s="4"/>
      <c r="AA41" s="4"/>
      <c r="AB41" s="3"/>
      <c r="AC41" s="3"/>
      <c r="AD41" s="3"/>
      <c r="AE41" s="3"/>
      <c r="AF41" s="3"/>
      <c r="AG41" s="3"/>
    </row>
    <row r="42" spans="1:33">
      <c r="A42" s="25" t="s">
        <v>48</v>
      </c>
      <c r="G42" s="2"/>
      <c r="H42" s="2"/>
      <c r="P42" s="3"/>
      <c r="R42" s="3"/>
      <c r="S42" s="3"/>
      <c r="T42" s="3"/>
      <c r="V42" s="4"/>
      <c r="W42" s="4"/>
      <c r="X42" s="4"/>
      <c r="Y42" s="4"/>
      <c r="Z42" s="4"/>
      <c r="AA42" s="4"/>
      <c r="AB42" s="3"/>
      <c r="AC42" s="3"/>
      <c r="AD42" s="3"/>
      <c r="AE42" s="3"/>
      <c r="AF42" s="3"/>
      <c r="AG42" s="3"/>
    </row>
    <row r="43" spans="1:33">
      <c r="A43" s="25"/>
      <c r="B43" s="20" t="s">
        <v>80</v>
      </c>
      <c r="C43">
        <v>4</v>
      </c>
      <c r="D43">
        <v>65</v>
      </c>
      <c r="E43">
        <v>30</v>
      </c>
      <c r="F43">
        <v>780</v>
      </c>
      <c r="G43" s="2">
        <f>E43/1.6</f>
        <v>18.75</v>
      </c>
      <c r="H43" s="2">
        <f>F43/1.6</f>
        <v>487.5</v>
      </c>
      <c r="I43">
        <v>1500</v>
      </c>
      <c r="J43">
        <v>55</v>
      </c>
      <c r="K43">
        <v>250</v>
      </c>
      <c r="L43">
        <v>30.3</v>
      </c>
      <c r="M43">
        <v>3850</v>
      </c>
      <c r="N43">
        <v>1940</v>
      </c>
      <c r="O43">
        <v>2320</v>
      </c>
      <c r="P43" s="3">
        <f t="shared" si="0"/>
        <v>0.32051282051282054</v>
      </c>
      <c r="R43" s="3">
        <f t="shared" si="1"/>
        <v>8.2508250825082499</v>
      </c>
      <c r="S43" s="3">
        <f t="shared" si="2"/>
        <v>55.545680767863495</v>
      </c>
      <c r="T43" s="3">
        <f t="shared" si="3"/>
        <v>14.427449550094414</v>
      </c>
      <c r="V43" s="4">
        <f t="shared" si="4"/>
        <v>9.2324102564102558E-3</v>
      </c>
      <c r="W43" s="4">
        <f t="shared" si="5"/>
        <v>5.7702564102564101E-3</v>
      </c>
      <c r="X43" s="4">
        <f t="shared" si="6"/>
        <v>3.554477948717949E-2</v>
      </c>
      <c r="Y43" s="4">
        <f t="shared" si="7"/>
        <v>2.2215487179487181E-2</v>
      </c>
      <c r="Z43" s="4">
        <f t="shared" si="8"/>
        <v>6.2153846153846157E-2</v>
      </c>
      <c r="AA43" s="4">
        <f t="shared" si="9"/>
        <v>3.884615384615385E-2</v>
      </c>
      <c r="AB43" s="3">
        <f t="shared" si="10"/>
        <v>16.089108910891088</v>
      </c>
      <c r="AC43" s="3">
        <f t="shared" si="11"/>
        <v>25.742574257425741</v>
      </c>
      <c r="AD43" s="3">
        <f t="shared" si="12"/>
        <v>108.31407749733381</v>
      </c>
      <c r="AE43" s="3">
        <f t="shared" si="13"/>
        <v>173.30252399573408</v>
      </c>
      <c r="AF43" s="3">
        <f t="shared" si="14"/>
        <v>28.133526622684105</v>
      </c>
      <c r="AG43" s="3">
        <f t="shared" si="15"/>
        <v>45.013642596294574</v>
      </c>
    </row>
    <row r="44" spans="1:33">
      <c r="A44" s="25"/>
      <c r="B44" s="17" t="s">
        <v>81</v>
      </c>
      <c r="E44">
        <v>80</v>
      </c>
      <c r="F44">
        <v>180</v>
      </c>
      <c r="G44" s="2">
        <f t="shared" ref="G44:G57" si="19">E44/1.6</f>
        <v>50</v>
      </c>
      <c r="H44" s="2">
        <f t="shared" ref="H44:H57" si="20">F44/1.6</f>
        <v>112.5</v>
      </c>
      <c r="J44">
        <v>75</v>
      </c>
      <c r="K44">
        <v>90</v>
      </c>
      <c r="M44">
        <v>2040</v>
      </c>
      <c r="P44" s="3">
        <f t="shared" si="0"/>
        <v>0.5</v>
      </c>
      <c r="R44" s="3"/>
      <c r="S44" s="3"/>
      <c r="T44" s="3"/>
      <c r="V44" s="4"/>
      <c r="W44" s="4"/>
      <c r="X44" s="4"/>
      <c r="Y44" s="4"/>
      <c r="Z44" s="4"/>
      <c r="AA44" s="4"/>
      <c r="AB44" s="3"/>
      <c r="AC44" s="3"/>
      <c r="AD44" s="3"/>
      <c r="AE44" s="3"/>
      <c r="AF44" s="3"/>
      <c r="AG44" s="3"/>
    </row>
    <row r="45" spans="1:33">
      <c r="A45" s="25"/>
      <c r="B45" s="17" t="s">
        <v>82</v>
      </c>
      <c r="E45">
        <v>120</v>
      </c>
      <c r="F45">
        <v>300</v>
      </c>
      <c r="G45" s="2">
        <f t="shared" si="19"/>
        <v>75</v>
      </c>
      <c r="H45" s="2">
        <f t="shared" si="20"/>
        <v>187.5</v>
      </c>
      <c r="J45">
        <v>90</v>
      </c>
      <c r="K45">
        <v>132</v>
      </c>
      <c r="M45">
        <v>2530</v>
      </c>
      <c r="P45" s="3">
        <f t="shared" si="0"/>
        <v>0.44</v>
      </c>
      <c r="R45" s="3"/>
      <c r="S45" s="3"/>
      <c r="T45" s="3"/>
      <c r="V45" s="4"/>
      <c r="W45" s="4"/>
      <c r="X45" s="4"/>
      <c r="Y45" s="4"/>
      <c r="Z45" s="4"/>
      <c r="AA45" s="4"/>
      <c r="AB45" s="3"/>
      <c r="AC45" s="3"/>
      <c r="AD45" s="3"/>
      <c r="AE45" s="3"/>
      <c r="AF45" s="3"/>
      <c r="AG45" s="3"/>
    </row>
    <row r="46" spans="1:33">
      <c r="A46" s="25"/>
      <c r="B46" s="17" t="s">
        <v>83</v>
      </c>
      <c r="E46" s="7">
        <v>190</v>
      </c>
      <c r="F46" s="7">
        <v>560</v>
      </c>
      <c r="G46" s="2">
        <f t="shared" si="19"/>
        <v>118.75</v>
      </c>
      <c r="H46" s="2">
        <f t="shared" si="20"/>
        <v>350</v>
      </c>
      <c r="J46">
        <v>132</v>
      </c>
      <c r="K46">
        <v>160</v>
      </c>
      <c r="M46">
        <v>3290</v>
      </c>
      <c r="P46" s="3">
        <f t="shared" si="0"/>
        <v>0.2857142857142857</v>
      </c>
      <c r="R46" s="3"/>
      <c r="S46" s="3"/>
      <c r="T46" s="3"/>
      <c r="V46" s="4"/>
      <c r="W46" s="4"/>
      <c r="X46" s="4"/>
      <c r="Y46" s="4"/>
      <c r="Z46" s="4"/>
      <c r="AA46" s="4"/>
      <c r="AB46" s="3"/>
      <c r="AC46" s="3"/>
      <c r="AD46" s="3"/>
      <c r="AE46" s="3"/>
      <c r="AF46" s="3"/>
      <c r="AG46" s="3"/>
    </row>
    <row r="47" spans="1:33">
      <c r="A47" s="25"/>
      <c r="B47" s="17" t="s">
        <v>84</v>
      </c>
      <c r="C47" s="7"/>
      <c r="D47" s="7"/>
      <c r="E47" s="7">
        <v>250</v>
      </c>
      <c r="F47" s="7">
        <v>800</v>
      </c>
      <c r="G47" s="2">
        <f t="shared" si="19"/>
        <v>156.25</v>
      </c>
      <c r="H47" s="2">
        <f t="shared" si="20"/>
        <v>500</v>
      </c>
      <c r="J47">
        <v>200</v>
      </c>
      <c r="K47" s="7">
        <v>315</v>
      </c>
      <c r="L47" s="7"/>
      <c r="M47">
        <v>3870</v>
      </c>
      <c r="P47" s="3">
        <f t="shared" si="0"/>
        <v>0.39374999999999999</v>
      </c>
      <c r="R47" s="3"/>
      <c r="S47" s="3"/>
      <c r="T47" s="3"/>
      <c r="V47" s="4"/>
      <c r="W47" s="4"/>
      <c r="X47" s="4"/>
      <c r="Y47" s="4"/>
      <c r="Z47" s="4"/>
      <c r="AA47" s="4"/>
      <c r="AB47" s="3"/>
      <c r="AC47" s="3"/>
      <c r="AD47" s="3"/>
      <c r="AE47" s="3"/>
      <c r="AF47" s="3"/>
      <c r="AG47" s="3"/>
    </row>
    <row r="48" spans="1:33">
      <c r="A48" s="27"/>
      <c r="B48" s="21" t="s">
        <v>85</v>
      </c>
      <c r="C48" s="9"/>
      <c r="D48" s="9"/>
      <c r="E48" s="7">
        <v>30</v>
      </c>
      <c r="F48" s="7">
        <v>120</v>
      </c>
      <c r="G48" s="2">
        <f t="shared" si="19"/>
        <v>18.75</v>
      </c>
      <c r="H48" s="2">
        <f t="shared" si="20"/>
        <v>75</v>
      </c>
      <c r="J48">
        <v>75</v>
      </c>
      <c r="K48" s="7">
        <v>90</v>
      </c>
      <c r="L48" s="7"/>
      <c r="M48">
        <v>1920</v>
      </c>
      <c r="P48" s="3">
        <f t="shared" si="0"/>
        <v>0.75</v>
      </c>
      <c r="R48" s="3"/>
      <c r="S48" s="3"/>
      <c r="T48" s="3"/>
      <c r="V48" s="4"/>
      <c r="W48" s="4"/>
      <c r="X48" s="4"/>
      <c r="Y48" s="4"/>
      <c r="Z48" s="4"/>
      <c r="AA48" s="4"/>
      <c r="AB48" s="3"/>
      <c r="AC48" s="3"/>
      <c r="AD48" s="3"/>
      <c r="AE48" s="3"/>
      <c r="AF48" s="3"/>
      <c r="AG48" s="3"/>
    </row>
    <row r="49" spans="1:33">
      <c r="A49" s="27"/>
      <c r="B49" s="21" t="s">
        <v>86</v>
      </c>
      <c r="C49" s="10"/>
      <c r="D49" s="10"/>
      <c r="E49" s="7">
        <v>45</v>
      </c>
      <c r="F49" s="7">
        <v>205</v>
      </c>
      <c r="G49" s="2">
        <f t="shared" si="19"/>
        <v>28.125</v>
      </c>
      <c r="H49" s="2">
        <f t="shared" si="20"/>
        <v>128.125</v>
      </c>
      <c r="J49">
        <v>90</v>
      </c>
      <c r="K49" s="7">
        <v>132</v>
      </c>
      <c r="L49" s="7"/>
      <c r="M49" s="7">
        <v>2260</v>
      </c>
      <c r="N49" s="7"/>
      <c r="O49" s="7"/>
      <c r="P49" s="3">
        <f t="shared" si="0"/>
        <v>0.64390243902439026</v>
      </c>
      <c r="R49" s="3"/>
      <c r="S49" s="3"/>
      <c r="T49" s="3"/>
      <c r="V49" s="4"/>
      <c r="W49" s="4"/>
      <c r="X49" s="4"/>
      <c r="Y49" s="4"/>
      <c r="Z49" s="4"/>
      <c r="AA49" s="4"/>
      <c r="AB49" s="3"/>
      <c r="AC49" s="3"/>
      <c r="AD49" s="3"/>
      <c r="AE49" s="3"/>
      <c r="AF49" s="3"/>
      <c r="AG49" s="3"/>
    </row>
    <row r="50" spans="1:33">
      <c r="A50" s="27"/>
      <c r="B50" s="22" t="s">
        <v>87</v>
      </c>
      <c r="C50" s="10"/>
      <c r="D50" s="10"/>
      <c r="E50" s="7">
        <v>100</v>
      </c>
      <c r="F50" s="7">
        <v>420</v>
      </c>
      <c r="G50" s="2">
        <f t="shared" si="19"/>
        <v>62.5</v>
      </c>
      <c r="H50" s="2">
        <f t="shared" si="20"/>
        <v>262.5</v>
      </c>
      <c r="J50">
        <v>160</v>
      </c>
      <c r="K50" s="7">
        <v>200</v>
      </c>
      <c r="L50" s="7"/>
      <c r="M50" s="7">
        <v>2990</v>
      </c>
      <c r="N50" s="7"/>
      <c r="O50" s="7"/>
      <c r="P50" s="3">
        <f t="shared" si="0"/>
        <v>0.47619047619047616</v>
      </c>
      <c r="R50" s="3"/>
      <c r="S50" s="3"/>
      <c r="T50" s="3"/>
      <c r="V50" s="4"/>
      <c r="W50" s="4"/>
      <c r="X50" s="4"/>
      <c r="Y50" s="4"/>
      <c r="Z50" s="4"/>
      <c r="AA50" s="4"/>
      <c r="AB50" s="3"/>
      <c r="AC50" s="3"/>
      <c r="AD50" s="3"/>
      <c r="AE50" s="3"/>
      <c r="AF50" s="3"/>
      <c r="AG50" s="3"/>
    </row>
    <row r="51" spans="1:33">
      <c r="A51" s="27"/>
      <c r="B51" s="22" t="s">
        <v>88</v>
      </c>
      <c r="C51" s="10"/>
      <c r="D51" s="10"/>
      <c r="E51" s="7">
        <v>150</v>
      </c>
      <c r="F51" s="7">
        <v>600</v>
      </c>
      <c r="G51" s="2">
        <f t="shared" si="19"/>
        <v>93.75</v>
      </c>
      <c r="H51" s="2">
        <f t="shared" si="20"/>
        <v>375</v>
      </c>
      <c r="J51">
        <v>200</v>
      </c>
      <c r="K51" s="7">
        <v>315</v>
      </c>
      <c r="L51" s="7"/>
      <c r="M51" s="7">
        <v>3350</v>
      </c>
      <c r="N51" s="7"/>
      <c r="O51" s="7"/>
      <c r="P51" s="3">
        <f t="shared" si="0"/>
        <v>0.52500000000000002</v>
      </c>
      <c r="R51" s="3"/>
      <c r="S51" s="3"/>
      <c r="T51" s="3"/>
      <c r="V51" s="4"/>
      <c r="W51" s="4"/>
      <c r="X51" s="4"/>
      <c r="Y51" s="4"/>
      <c r="Z51" s="4"/>
      <c r="AA51" s="4"/>
      <c r="AB51" s="3"/>
      <c r="AC51" s="3"/>
      <c r="AD51" s="3"/>
      <c r="AE51" s="3"/>
      <c r="AF51" s="3"/>
      <c r="AG51" s="3"/>
    </row>
    <row r="52" spans="1:33">
      <c r="A52" s="27"/>
      <c r="B52" s="8"/>
      <c r="C52" s="11"/>
      <c r="D52" s="11"/>
      <c r="G52" s="2"/>
      <c r="H52" s="2"/>
      <c r="P52" s="3"/>
      <c r="R52" s="3"/>
      <c r="S52" s="3"/>
      <c r="T52" s="3"/>
      <c r="V52" s="4"/>
      <c r="W52" s="4"/>
      <c r="X52" s="4"/>
      <c r="Y52" s="4"/>
      <c r="Z52" s="4"/>
      <c r="AA52" s="4"/>
      <c r="AB52" s="3"/>
      <c r="AC52" s="3"/>
      <c r="AD52" s="3"/>
      <c r="AE52" s="3"/>
      <c r="AF52" s="3"/>
      <c r="AG52" s="3"/>
    </row>
    <row r="53" spans="1:33">
      <c r="A53" s="27" t="s">
        <v>89</v>
      </c>
      <c r="B53" s="8"/>
      <c r="C53" s="11"/>
      <c r="D53" s="11"/>
      <c r="E53" s="7"/>
      <c r="F53" s="7"/>
      <c r="G53" s="2"/>
      <c r="H53" s="2"/>
      <c r="P53" s="3"/>
      <c r="R53" s="3"/>
      <c r="S53" s="3"/>
      <c r="T53" s="3"/>
      <c r="V53" s="4"/>
      <c r="W53" s="4"/>
      <c r="X53" s="4"/>
      <c r="Y53" s="4"/>
      <c r="Z53" s="4"/>
      <c r="AA53" s="4"/>
      <c r="AB53" s="3"/>
      <c r="AC53" s="3"/>
      <c r="AD53" s="3"/>
      <c r="AE53" s="3"/>
      <c r="AF53" s="3"/>
      <c r="AG53" s="3"/>
    </row>
    <row r="54" spans="1:33">
      <c r="A54" s="27"/>
      <c r="B54" s="23" t="s">
        <v>90</v>
      </c>
      <c r="C54" s="10">
        <v>6</v>
      </c>
      <c r="D54" s="10"/>
      <c r="E54" s="7"/>
      <c r="F54" s="7"/>
      <c r="G54" s="2"/>
      <c r="H54" s="2"/>
      <c r="I54">
        <v>950</v>
      </c>
      <c r="J54">
        <v>110</v>
      </c>
      <c r="K54" s="7">
        <v>200</v>
      </c>
      <c r="L54" s="7">
        <v>9</v>
      </c>
      <c r="M54" s="7">
        <v>2560</v>
      </c>
      <c r="N54" s="7">
        <v>1700</v>
      </c>
      <c r="O54" s="7">
        <v>1700</v>
      </c>
      <c r="P54" s="3"/>
      <c r="R54" s="3">
        <f t="shared" si="1"/>
        <v>22.222222222222221</v>
      </c>
      <c r="S54" s="3">
        <f t="shared" si="2"/>
        <v>69.20415224913495</v>
      </c>
      <c r="T54" s="3">
        <f t="shared" si="3"/>
        <v>27.03287197231834</v>
      </c>
      <c r="V54" s="4"/>
      <c r="W54" s="4"/>
      <c r="X54" s="4"/>
      <c r="Y54" s="4"/>
      <c r="Z54" s="4"/>
      <c r="AA54" s="4"/>
      <c r="AB54" s="3"/>
      <c r="AC54" s="3"/>
      <c r="AD54" s="3"/>
      <c r="AE54" s="3"/>
      <c r="AF54" s="3"/>
      <c r="AG54" s="3"/>
    </row>
    <row r="55" spans="1:33">
      <c r="A55" s="27"/>
      <c r="B55" s="12"/>
      <c r="C55" s="10"/>
      <c r="D55" s="10"/>
      <c r="E55" s="7"/>
      <c r="F55" s="7"/>
      <c r="G55" s="2"/>
      <c r="H55" s="2"/>
      <c r="K55" s="7"/>
      <c r="L55" s="7"/>
      <c r="M55" s="7"/>
      <c r="N55" s="7"/>
      <c r="O55" s="7"/>
      <c r="P55" s="3"/>
      <c r="R55" s="3"/>
      <c r="S55" s="3"/>
      <c r="T55" s="3"/>
      <c r="V55" s="4"/>
      <c r="W55" s="4"/>
      <c r="X55" s="4"/>
      <c r="Y55" s="4"/>
      <c r="Z55" s="4"/>
      <c r="AA55" s="4"/>
      <c r="AB55" s="3"/>
      <c r="AC55" s="3"/>
      <c r="AD55" s="3"/>
      <c r="AE55" s="3"/>
      <c r="AF55" s="3"/>
      <c r="AG55" s="3"/>
    </row>
    <row r="56" spans="1:33">
      <c r="A56" s="27" t="s">
        <v>49</v>
      </c>
      <c r="B56" s="12"/>
      <c r="C56" s="10"/>
      <c r="D56" s="10"/>
      <c r="E56" s="7"/>
      <c r="F56" s="7"/>
      <c r="G56" s="2"/>
      <c r="H56" s="2"/>
      <c r="K56" s="7"/>
      <c r="L56" s="7"/>
      <c r="M56" s="7"/>
      <c r="N56" s="7"/>
      <c r="O56" s="7"/>
      <c r="P56" s="3"/>
      <c r="R56" s="3"/>
      <c r="S56" s="3"/>
      <c r="T56" s="3"/>
      <c r="V56" s="4"/>
      <c r="W56" s="4"/>
      <c r="X56" s="4"/>
      <c r="Y56" s="4"/>
      <c r="Z56" s="4"/>
      <c r="AA56" s="4"/>
      <c r="AB56" s="3"/>
      <c r="AC56" s="3"/>
      <c r="AD56" s="3"/>
      <c r="AE56" s="3"/>
      <c r="AF56" s="3"/>
      <c r="AG56" s="3"/>
    </row>
    <row r="57" spans="1:33">
      <c r="A57" s="27"/>
      <c r="B57" s="24" t="s">
        <v>91</v>
      </c>
      <c r="C57" s="10">
        <v>5</v>
      </c>
      <c r="D57" s="10">
        <v>25</v>
      </c>
      <c r="E57" s="7">
        <v>22</v>
      </c>
      <c r="F57" s="7">
        <v>270</v>
      </c>
      <c r="G57" s="2">
        <f t="shared" si="19"/>
        <v>13.75</v>
      </c>
      <c r="H57" s="2">
        <f t="shared" si="20"/>
        <v>168.75</v>
      </c>
      <c r="I57">
        <v>1000</v>
      </c>
      <c r="J57">
        <v>75</v>
      </c>
      <c r="K57" s="7">
        <v>200</v>
      </c>
      <c r="L57" s="7">
        <v>18</v>
      </c>
      <c r="M57" s="7">
        <v>3000</v>
      </c>
      <c r="N57" s="7">
        <v>2160</v>
      </c>
      <c r="O57" s="7">
        <v>3750</v>
      </c>
      <c r="P57" s="3">
        <f t="shared" si="0"/>
        <v>0.7407407407407407</v>
      </c>
      <c r="R57" s="3">
        <f t="shared" si="1"/>
        <v>11.111111111111111</v>
      </c>
      <c r="S57" s="3">
        <f t="shared" si="2"/>
        <v>24.691358024691358</v>
      </c>
      <c r="T57" s="3">
        <f t="shared" si="3"/>
        <v>8.230452674897121</v>
      </c>
      <c r="V57" s="4">
        <f t="shared" si="4"/>
        <v>4.8000000000000001E-2</v>
      </c>
      <c r="W57" s="4">
        <f t="shared" si="5"/>
        <v>0.03</v>
      </c>
      <c r="X57" s="4">
        <f t="shared" si="6"/>
        <v>0.14400000000000002</v>
      </c>
      <c r="Y57" s="4">
        <f t="shared" si="7"/>
        <v>0.09</v>
      </c>
      <c r="Z57" s="4">
        <f t="shared" si="8"/>
        <v>0.10666666666666667</v>
      </c>
      <c r="AA57" s="4">
        <f t="shared" si="9"/>
        <v>6.6666666666666666E-2</v>
      </c>
      <c r="AB57" s="3">
        <f t="shared" si="10"/>
        <v>9.375</v>
      </c>
      <c r="AC57" s="3">
        <f t="shared" si="11"/>
        <v>15</v>
      </c>
      <c r="AD57" s="3">
        <f t="shared" si="12"/>
        <v>20.833333333333332</v>
      </c>
      <c r="AE57" s="3">
        <f t="shared" si="13"/>
        <v>33.333333333333336</v>
      </c>
      <c r="AF57" s="3">
        <f t="shared" si="14"/>
        <v>6.9444444444444446</v>
      </c>
      <c r="AG57" s="3">
        <f t="shared" si="15"/>
        <v>11.111111111111112</v>
      </c>
    </row>
    <row r="58" spans="1:33">
      <c r="A58" s="27"/>
      <c r="B58" s="12"/>
      <c r="C58" s="10"/>
      <c r="D58" s="10"/>
      <c r="E58" s="7"/>
      <c r="F58" s="7"/>
      <c r="G58" s="7"/>
      <c r="H58" s="7"/>
      <c r="K58" s="7"/>
      <c r="L58" s="7"/>
      <c r="M58" s="7"/>
      <c r="N58" s="7"/>
      <c r="O58" s="7"/>
      <c r="P58" s="3"/>
      <c r="R58" s="3"/>
      <c r="S58" s="3"/>
      <c r="T58" s="3"/>
      <c r="V58" s="4"/>
      <c r="W58" s="4"/>
      <c r="X58" s="4"/>
      <c r="Y58" s="4"/>
      <c r="Z58" s="4"/>
      <c r="AA58" s="4"/>
      <c r="AB58" s="3"/>
      <c r="AC58" s="3"/>
      <c r="AD58" s="3"/>
      <c r="AE58" s="3"/>
      <c r="AF58" s="3"/>
      <c r="AG58" s="3"/>
    </row>
    <row r="59" spans="1:33">
      <c r="A59" s="27" t="s">
        <v>92</v>
      </c>
      <c r="B59" s="12"/>
      <c r="C59" s="10"/>
      <c r="D59" s="10"/>
      <c r="E59" s="7"/>
      <c r="F59" s="7"/>
      <c r="G59" s="7"/>
      <c r="H59" s="7"/>
      <c r="K59" s="7"/>
      <c r="L59" s="7"/>
      <c r="M59" s="7"/>
      <c r="N59" s="7"/>
      <c r="O59" s="7"/>
      <c r="P59" s="3"/>
      <c r="R59" s="3"/>
      <c r="S59" s="3"/>
      <c r="T59" s="3"/>
      <c r="V59" s="4"/>
      <c r="W59" s="4"/>
      <c r="X59" s="4"/>
      <c r="Y59" s="4"/>
      <c r="Z59" s="4"/>
      <c r="AA59" s="4"/>
      <c r="AB59" s="3"/>
      <c r="AC59" s="3"/>
      <c r="AD59" s="3"/>
      <c r="AE59" s="3"/>
      <c r="AF59" s="3"/>
      <c r="AG59" s="3"/>
    </row>
    <row r="60" spans="1:33">
      <c r="A60" s="27"/>
      <c r="B60" s="23" t="s">
        <v>93</v>
      </c>
      <c r="C60" s="10">
        <v>16</v>
      </c>
      <c r="D60" s="10"/>
      <c r="E60" s="7"/>
      <c r="F60" s="7">
        <v>170</v>
      </c>
      <c r="G60" s="7"/>
      <c r="H60" s="7">
        <f>F60/1.6</f>
        <v>106.25</v>
      </c>
      <c r="K60" s="7">
        <v>90</v>
      </c>
      <c r="L60" s="7">
        <v>6.8</v>
      </c>
      <c r="M60" s="7">
        <v>2900</v>
      </c>
      <c r="N60" s="7">
        <v>1420</v>
      </c>
      <c r="O60" s="7"/>
      <c r="P60" s="3">
        <f t="shared" si="0"/>
        <v>0.52941176470588236</v>
      </c>
      <c r="R60" s="3">
        <f t="shared" si="1"/>
        <v>13.23529411764706</v>
      </c>
      <c r="S60" s="3"/>
      <c r="T60" s="3"/>
      <c r="V60" s="4"/>
      <c r="W60" s="4"/>
      <c r="X60" s="4"/>
      <c r="Y60" s="4"/>
      <c r="Z60" s="4">
        <f t="shared" si="8"/>
        <v>6.4000000000000001E-2</v>
      </c>
      <c r="AA60" s="4">
        <f t="shared" si="9"/>
        <v>0.04</v>
      </c>
      <c r="AB60" s="3">
        <f t="shared" si="10"/>
        <v>15.625</v>
      </c>
      <c r="AC60" s="3">
        <f t="shared" si="11"/>
        <v>25</v>
      </c>
      <c r="AD60" s="3"/>
      <c r="AE60" s="3"/>
      <c r="AF60" s="3"/>
      <c r="AG60" s="3"/>
    </row>
    <row r="61" spans="1:33">
      <c r="A61" s="27"/>
      <c r="B61" s="23" t="s">
        <v>94</v>
      </c>
      <c r="C61" s="10">
        <v>19</v>
      </c>
      <c r="D61" s="10"/>
      <c r="E61" s="7"/>
      <c r="F61" s="7">
        <v>295</v>
      </c>
      <c r="G61" s="7"/>
      <c r="H61" s="7">
        <f t="shared" ref="H61:H85" si="21">F61/1.6</f>
        <v>184.375</v>
      </c>
      <c r="K61" s="7">
        <v>150</v>
      </c>
      <c r="L61" s="7">
        <v>12</v>
      </c>
      <c r="M61" s="7">
        <v>3490</v>
      </c>
      <c r="N61" s="7">
        <v>1770</v>
      </c>
      <c r="O61" s="7"/>
      <c r="P61" s="3">
        <f t="shared" si="0"/>
        <v>0.50847457627118642</v>
      </c>
      <c r="R61" s="3">
        <f t="shared" si="1"/>
        <v>12.5</v>
      </c>
      <c r="S61" s="3"/>
      <c r="T61" s="3"/>
      <c r="V61" s="4"/>
      <c r="W61" s="4"/>
      <c r="X61" s="4"/>
      <c r="Y61" s="4"/>
      <c r="Z61" s="4">
        <f t="shared" si="8"/>
        <v>6.5084745762711865E-2</v>
      </c>
      <c r="AA61" s="4">
        <f t="shared" si="9"/>
        <v>4.0677966101694912E-2</v>
      </c>
      <c r="AB61" s="3">
        <f t="shared" si="10"/>
        <v>15.364583333333334</v>
      </c>
      <c r="AC61" s="3">
        <f t="shared" si="11"/>
        <v>24.583333333333332</v>
      </c>
      <c r="AD61" s="3"/>
      <c r="AE61" s="3"/>
      <c r="AF61" s="3"/>
      <c r="AG61" s="3"/>
    </row>
    <row r="62" spans="1:33">
      <c r="A62" s="27"/>
      <c r="B62" s="23" t="s">
        <v>95</v>
      </c>
      <c r="C62" s="10">
        <v>25</v>
      </c>
      <c r="D62" s="10"/>
      <c r="E62" s="7"/>
      <c r="F62" s="7">
        <v>600</v>
      </c>
      <c r="G62" s="7"/>
      <c r="H62" s="7">
        <f t="shared" si="21"/>
        <v>375</v>
      </c>
      <c r="K62" s="7">
        <v>220</v>
      </c>
      <c r="L62" s="7">
        <v>19.3</v>
      </c>
      <c r="M62" s="7">
        <v>4080</v>
      </c>
      <c r="N62" s="7">
        <v>2150</v>
      </c>
      <c r="O62" s="7"/>
      <c r="P62" s="3">
        <f t="shared" si="0"/>
        <v>0.36666666666666664</v>
      </c>
      <c r="R62" s="3">
        <f t="shared" si="1"/>
        <v>11.398963730569948</v>
      </c>
      <c r="S62" s="3"/>
      <c r="T62" s="3"/>
      <c r="V62" s="4"/>
      <c r="W62" s="4"/>
      <c r="X62" s="4"/>
      <c r="Y62" s="4"/>
      <c r="Z62" s="4">
        <f t="shared" si="8"/>
        <v>5.1466666666666668E-2</v>
      </c>
      <c r="AA62" s="4">
        <f t="shared" si="9"/>
        <v>3.216666666666667E-2</v>
      </c>
      <c r="AB62" s="3">
        <f t="shared" si="10"/>
        <v>19.430051813471501</v>
      </c>
      <c r="AC62" s="3">
        <f t="shared" si="11"/>
        <v>31.088082901554404</v>
      </c>
      <c r="AD62" s="3"/>
      <c r="AE62" s="3"/>
      <c r="AF62" s="3"/>
      <c r="AG62" s="3"/>
    </row>
    <row r="63" spans="1:33">
      <c r="A63" s="27"/>
      <c r="B63" s="23" t="s">
        <v>96</v>
      </c>
      <c r="C63" s="10">
        <v>29</v>
      </c>
      <c r="D63" s="10"/>
      <c r="E63" s="7"/>
      <c r="F63" s="7">
        <v>1210</v>
      </c>
      <c r="G63" s="7"/>
      <c r="H63" s="7">
        <f t="shared" si="21"/>
        <v>756.25</v>
      </c>
      <c r="K63" s="7">
        <v>315</v>
      </c>
      <c r="L63" s="7">
        <v>36.5</v>
      </c>
      <c r="M63" s="7">
        <v>5100</v>
      </c>
      <c r="N63" s="7">
        <v>2800</v>
      </c>
      <c r="O63" s="7"/>
      <c r="P63" s="3">
        <f t="shared" si="0"/>
        <v>0.26033057851239672</v>
      </c>
      <c r="R63" s="3">
        <f t="shared" si="1"/>
        <v>8.6301369863013697</v>
      </c>
      <c r="S63" s="3"/>
      <c r="T63" s="3"/>
      <c r="V63" s="4"/>
      <c r="W63" s="4"/>
      <c r="X63" s="4"/>
      <c r="Y63" s="4"/>
      <c r="Z63" s="4">
        <f t="shared" si="8"/>
        <v>4.8264462809917356E-2</v>
      </c>
      <c r="AA63" s="4">
        <f t="shared" si="9"/>
        <v>3.0165289256198349E-2</v>
      </c>
      <c r="AB63" s="3">
        <f t="shared" si="10"/>
        <v>20.719178082191782</v>
      </c>
      <c r="AC63" s="3">
        <f t="shared" si="11"/>
        <v>33.150684931506852</v>
      </c>
      <c r="AD63" s="3"/>
      <c r="AE63" s="3"/>
      <c r="AF63" s="3"/>
      <c r="AG63" s="3"/>
    </row>
    <row r="64" spans="1:33">
      <c r="A64" s="27"/>
      <c r="B64" s="23" t="s">
        <v>97</v>
      </c>
      <c r="C64" s="10">
        <v>4</v>
      </c>
      <c r="D64" s="10"/>
      <c r="E64" s="7"/>
      <c r="F64" s="7">
        <v>145</v>
      </c>
      <c r="G64" s="7"/>
      <c r="H64" s="7">
        <f t="shared" si="21"/>
        <v>90.625</v>
      </c>
      <c r="K64" s="7">
        <v>90</v>
      </c>
      <c r="L64" s="7">
        <v>5.3</v>
      </c>
      <c r="M64" s="7">
        <v>2560</v>
      </c>
      <c r="N64" s="7">
        <v>980</v>
      </c>
      <c r="O64" s="7"/>
      <c r="P64" s="3">
        <f t="shared" si="0"/>
        <v>0.62068965517241381</v>
      </c>
      <c r="R64" s="3">
        <f t="shared" si="1"/>
        <v>16.981132075471699</v>
      </c>
      <c r="S64" s="3"/>
      <c r="T64" s="3"/>
      <c r="V64" s="4"/>
      <c r="W64" s="4"/>
      <c r="X64" s="4"/>
      <c r="Y64" s="4"/>
      <c r="Z64" s="4">
        <f t="shared" si="8"/>
        <v>5.8482758620689655E-2</v>
      </c>
      <c r="AA64" s="4">
        <f t="shared" si="9"/>
        <v>3.6551724137931035E-2</v>
      </c>
      <c r="AB64" s="3">
        <f t="shared" si="10"/>
        <v>17.099056603773587</v>
      </c>
      <c r="AC64" s="3">
        <f t="shared" si="11"/>
        <v>27.358490566037737</v>
      </c>
      <c r="AD64" s="3"/>
      <c r="AE64" s="3"/>
      <c r="AF64" s="3"/>
      <c r="AG64" s="3"/>
    </row>
    <row r="65" spans="1:33">
      <c r="A65" s="27"/>
      <c r="B65" s="23" t="s">
        <v>98</v>
      </c>
      <c r="C65" s="10">
        <v>6</v>
      </c>
      <c r="D65" s="10"/>
      <c r="E65" s="7"/>
      <c r="F65" s="7">
        <v>240</v>
      </c>
      <c r="G65" s="7"/>
      <c r="H65" s="7">
        <f t="shared" si="21"/>
        <v>150</v>
      </c>
      <c r="K65" s="7">
        <v>150</v>
      </c>
      <c r="L65" s="7">
        <v>9.1999999999999993</v>
      </c>
      <c r="M65" s="7">
        <v>2990</v>
      </c>
      <c r="N65" s="7">
        <v>1360</v>
      </c>
      <c r="O65" s="7"/>
      <c r="P65" s="3">
        <f t="shared" si="0"/>
        <v>0.625</v>
      </c>
      <c r="R65" s="3">
        <f t="shared" si="1"/>
        <v>16.304347826086957</v>
      </c>
      <c r="S65" s="3"/>
      <c r="T65" s="3"/>
      <c r="V65" s="4"/>
      <c r="W65" s="4"/>
      <c r="X65" s="4"/>
      <c r="Y65" s="4"/>
      <c r="Z65" s="4">
        <f t="shared" si="8"/>
        <v>6.133333333333333E-2</v>
      </c>
      <c r="AA65" s="4">
        <f t="shared" si="9"/>
        <v>3.833333333333333E-2</v>
      </c>
      <c r="AB65" s="3">
        <f t="shared" si="10"/>
        <v>16.304347826086957</v>
      </c>
      <c r="AC65" s="3">
        <f t="shared" si="11"/>
        <v>26.086956521739133</v>
      </c>
      <c r="AD65" s="3"/>
      <c r="AE65" s="3"/>
      <c r="AF65" s="3"/>
      <c r="AG65" s="3"/>
    </row>
    <row r="66" spans="1:33">
      <c r="A66" s="27"/>
      <c r="B66" s="23" t="s">
        <v>99</v>
      </c>
      <c r="C66" s="10">
        <v>6</v>
      </c>
      <c r="D66" s="10"/>
      <c r="E66" s="7"/>
      <c r="F66" s="7">
        <v>455</v>
      </c>
      <c r="G66" s="7"/>
      <c r="H66" s="7">
        <f t="shared" si="21"/>
        <v>284.375</v>
      </c>
      <c r="K66" s="7">
        <v>220</v>
      </c>
      <c r="L66" s="7">
        <v>14.3</v>
      </c>
      <c r="M66" s="7">
        <v>3410</v>
      </c>
      <c r="N66" s="7">
        <v>1540</v>
      </c>
      <c r="O66" s="7"/>
      <c r="P66" s="3">
        <f t="shared" si="0"/>
        <v>0.48351648351648352</v>
      </c>
      <c r="R66" s="3">
        <f t="shared" si="1"/>
        <v>15.384615384615383</v>
      </c>
      <c r="S66" s="3"/>
      <c r="T66" s="3"/>
      <c r="V66" s="4"/>
      <c r="W66" s="4"/>
      <c r="X66" s="4"/>
      <c r="Y66" s="4"/>
      <c r="Z66" s="4">
        <f t="shared" si="8"/>
        <v>5.0285714285714288E-2</v>
      </c>
      <c r="AA66" s="4">
        <f t="shared" si="9"/>
        <v>3.1428571428571431E-2</v>
      </c>
      <c r="AB66" s="3">
        <f t="shared" si="10"/>
        <v>19.886363636363637</v>
      </c>
      <c r="AC66" s="3">
        <f t="shared" si="11"/>
        <v>31.818181818181817</v>
      </c>
      <c r="AD66" s="3"/>
      <c r="AE66" s="3"/>
      <c r="AF66" s="3"/>
      <c r="AG66" s="3"/>
    </row>
    <row r="67" spans="1:33">
      <c r="A67" s="27"/>
      <c r="B67" s="22" t="s">
        <v>100</v>
      </c>
      <c r="C67" s="10">
        <v>10</v>
      </c>
      <c r="D67" s="10"/>
      <c r="E67" s="11"/>
      <c r="F67" s="7">
        <v>760</v>
      </c>
      <c r="H67" s="7">
        <f t="shared" si="21"/>
        <v>475</v>
      </c>
      <c r="K67" s="7">
        <v>315</v>
      </c>
      <c r="L67" s="7">
        <v>23.5</v>
      </c>
      <c r="M67" s="7">
        <v>4220</v>
      </c>
      <c r="N67" s="7">
        <v>1950</v>
      </c>
      <c r="P67" s="3">
        <f t="shared" si="0"/>
        <v>0.41447368421052633</v>
      </c>
      <c r="R67" s="3">
        <f t="shared" si="1"/>
        <v>13.404255319148936</v>
      </c>
      <c r="S67" s="3"/>
      <c r="T67" s="3"/>
      <c r="V67" s="4"/>
      <c r="W67" s="4"/>
      <c r="X67" s="4"/>
      <c r="Y67" s="4"/>
      <c r="Z67" s="4">
        <f t="shared" si="8"/>
        <v>4.9473684210526316E-2</v>
      </c>
      <c r="AA67" s="4">
        <f t="shared" si="9"/>
        <v>3.0921052631578946E-2</v>
      </c>
      <c r="AB67" s="3">
        <f t="shared" si="10"/>
        <v>20.212765957446809</v>
      </c>
      <c r="AC67" s="3">
        <f t="shared" si="11"/>
        <v>32.340425531914896</v>
      </c>
      <c r="AD67" s="3"/>
      <c r="AE67" s="3"/>
      <c r="AF67" s="3"/>
      <c r="AG67" s="3"/>
    </row>
    <row r="68" spans="1:33">
      <c r="A68" s="27"/>
      <c r="B68" s="22" t="s">
        <v>101</v>
      </c>
      <c r="C68" s="10">
        <v>10</v>
      </c>
      <c r="D68" s="10"/>
      <c r="E68" s="11"/>
      <c r="F68" s="7">
        <v>1286</v>
      </c>
      <c r="H68" s="7">
        <f t="shared" si="21"/>
        <v>803.75</v>
      </c>
      <c r="K68" s="7">
        <v>520</v>
      </c>
      <c r="L68" s="7">
        <v>50</v>
      </c>
      <c r="M68" s="7">
        <v>4713</v>
      </c>
      <c r="N68" s="7">
        <v>2507</v>
      </c>
      <c r="P68" s="3">
        <f t="shared" ref="P68:P91" si="22">K68/F68</f>
        <v>0.40435458786936235</v>
      </c>
      <c r="R68" s="3">
        <f t="shared" ref="R68:R72" si="23">K68/L68</f>
        <v>10.4</v>
      </c>
      <c r="S68" s="3"/>
      <c r="T68" s="3"/>
      <c r="V68" s="4"/>
      <c r="W68" s="4"/>
      <c r="X68" s="4"/>
      <c r="Y68" s="4"/>
      <c r="Z68" s="4">
        <f t="shared" ref="Z68:Z72" si="24">L68/H68</f>
        <v>6.2208398133748059E-2</v>
      </c>
      <c r="AA68" s="4">
        <f t="shared" ref="AA68:AA72" si="25">L68/F68</f>
        <v>3.8880248833592534E-2</v>
      </c>
      <c r="AB68" s="3">
        <f t="shared" ref="AB68:AB72" si="26">H68/L68</f>
        <v>16.074999999999999</v>
      </c>
      <c r="AC68" s="3">
        <f t="shared" ref="AC68:AC72" si="27">F68/L68</f>
        <v>25.72</v>
      </c>
      <c r="AD68" s="3"/>
      <c r="AE68" s="3"/>
      <c r="AF68" s="3"/>
      <c r="AG68" s="3"/>
    </row>
    <row r="69" spans="1:33">
      <c r="A69" s="25"/>
      <c r="B69" s="18" t="s">
        <v>102</v>
      </c>
      <c r="C69" s="7">
        <v>10</v>
      </c>
      <c r="D69" s="10"/>
      <c r="F69" s="7">
        <v>1960</v>
      </c>
      <c r="H69" s="7">
        <f t="shared" si="21"/>
        <v>1225</v>
      </c>
      <c r="K69" s="7">
        <v>600</v>
      </c>
      <c r="L69" s="7">
        <v>66.5</v>
      </c>
      <c r="M69" s="7">
        <v>5820</v>
      </c>
      <c r="N69" s="7">
        <v>2750</v>
      </c>
      <c r="O69" s="7"/>
      <c r="P69" s="3">
        <f t="shared" si="22"/>
        <v>0.30612244897959184</v>
      </c>
      <c r="R69" s="3">
        <f t="shared" si="23"/>
        <v>9.022556390977444</v>
      </c>
      <c r="S69" s="3"/>
      <c r="T69" s="3"/>
      <c r="V69" s="4"/>
      <c r="W69" s="4"/>
      <c r="X69" s="4"/>
      <c r="Y69" s="4"/>
      <c r="Z69" s="4">
        <f t="shared" si="24"/>
        <v>5.4285714285714284E-2</v>
      </c>
      <c r="AA69" s="4">
        <f t="shared" si="25"/>
        <v>3.3928571428571426E-2</v>
      </c>
      <c r="AB69" s="3">
        <f t="shared" si="26"/>
        <v>18.421052631578949</v>
      </c>
      <c r="AC69" s="3">
        <f t="shared" si="27"/>
        <v>29.473684210526315</v>
      </c>
      <c r="AD69" s="3"/>
      <c r="AE69" s="3"/>
      <c r="AF69" s="3"/>
      <c r="AG69" s="3"/>
    </row>
    <row r="70" spans="1:33">
      <c r="A70" s="25"/>
      <c r="B70" s="1"/>
      <c r="C70" s="7"/>
      <c r="D70" s="10"/>
      <c r="H70" s="7"/>
      <c r="K70" s="7"/>
      <c r="L70" s="7"/>
      <c r="N70" s="7"/>
      <c r="O70" s="7"/>
      <c r="P70" s="3"/>
      <c r="R70" s="3"/>
      <c r="S70" s="3"/>
      <c r="T70" s="3"/>
      <c r="V70" s="4"/>
      <c r="W70" s="4"/>
      <c r="X70" s="4"/>
      <c r="Y70" s="4"/>
      <c r="Z70" s="4"/>
      <c r="AA70" s="4"/>
      <c r="AB70" s="3"/>
      <c r="AC70" s="3"/>
      <c r="AD70" s="3"/>
      <c r="AE70" s="3"/>
      <c r="AF70" s="3"/>
      <c r="AG70" s="3"/>
    </row>
    <row r="71" spans="1:33">
      <c r="A71" s="25" t="s">
        <v>103</v>
      </c>
      <c r="B71" s="1"/>
      <c r="C71" s="7"/>
      <c r="D71" s="10"/>
      <c r="H71" s="7"/>
      <c r="K71" s="7"/>
      <c r="L71" s="7"/>
      <c r="N71" s="7"/>
      <c r="O71" s="7"/>
      <c r="P71" s="3"/>
      <c r="R71" s="3"/>
      <c r="S71" s="3"/>
      <c r="T71" s="3"/>
      <c r="V71" s="4"/>
      <c r="W71" s="4"/>
      <c r="X71" s="4"/>
      <c r="Y71" s="4"/>
      <c r="Z71" s="4"/>
      <c r="AA71" s="4"/>
      <c r="AB71" s="3"/>
      <c r="AC71" s="3"/>
      <c r="AD71" s="3"/>
      <c r="AE71" s="3"/>
      <c r="AF71" s="3"/>
      <c r="AG71" s="3"/>
    </row>
    <row r="72" spans="1:33">
      <c r="A72" s="18" t="s">
        <v>105</v>
      </c>
      <c r="B72" s="19" t="s">
        <v>114</v>
      </c>
      <c r="C72" s="7">
        <v>60</v>
      </c>
      <c r="D72" s="10">
        <v>180</v>
      </c>
      <c r="F72" s="7">
        <v>100</v>
      </c>
      <c r="H72" s="7">
        <f t="shared" si="21"/>
        <v>62.5</v>
      </c>
      <c r="I72">
        <v>900</v>
      </c>
      <c r="K72" s="7">
        <v>132</v>
      </c>
      <c r="L72" s="7">
        <v>9.35</v>
      </c>
      <c r="M72" s="7">
        <v>2747</v>
      </c>
      <c r="N72" s="7">
        <v>1320</v>
      </c>
      <c r="O72" s="7">
        <v>1320</v>
      </c>
      <c r="P72" s="3">
        <f t="shared" si="22"/>
        <v>1.32</v>
      </c>
      <c r="R72" s="3">
        <f t="shared" si="23"/>
        <v>14.117647058823531</v>
      </c>
      <c r="S72" s="3">
        <f t="shared" ref="S72" si="28">K72/(N72*O72)*1000000</f>
        <v>75.757575757575751</v>
      </c>
      <c r="T72" s="3">
        <f t="shared" ref="T72" si="29">K72/(M72*N72*O72)*1000000000</f>
        <v>27.578294778877233</v>
      </c>
      <c r="V72" s="4">
        <f t="shared" ref="V72" si="30">(N72*O72)/1000000/H72</f>
        <v>2.7878399999999998E-2</v>
      </c>
      <c r="W72" s="4">
        <f t="shared" ref="W72" si="31">(N72*O72)/1000000/F72</f>
        <v>1.7423999999999999E-2</v>
      </c>
      <c r="X72" s="4">
        <f t="shared" ref="X72" si="32">(M72*N72*O72)/1000000000/H72</f>
        <v>7.6581964799999999E-2</v>
      </c>
      <c r="Y72" s="4">
        <f t="shared" ref="Y72" si="33">(M72*N72*O72)/1000000000/F72</f>
        <v>4.7863727999999994E-2</v>
      </c>
      <c r="Z72" s="4">
        <f t="shared" si="24"/>
        <v>0.14959999999999998</v>
      </c>
      <c r="AA72" s="4">
        <f t="shared" si="25"/>
        <v>9.35E-2</v>
      </c>
      <c r="AB72" s="3">
        <f t="shared" si="26"/>
        <v>6.6844919786096257</v>
      </c>
      <c r="AC72" s="3">
        <f t="shared" si="27"/>
        <v>10.695187165775401</v>
      </c>
      <c r="AD72" s="3">
        <f t="shared" ref="AD72" si="34">H72/(N72*O72)*1000000</f>
        <v>35.870064279155187</v>
      </c>
      <c r="AE72" s="3">
        <f t="shared" ref="AE72" si="35">F72/(N72*O72)*1000000</f>
        <v>57.392102846648299</v>
      </c>
      <c r="AF72" s="3">
        <f t="shared" ref="AF72" si="36">H72/(N72*O72*M72)*1000000000</f>
        <v>13.057904724847175</v>
      </c>
      <c r="AG72" s="3">
        <f t="shared" ref="AG72" si="37">F72/(N72*O72*M72)*1000000000</f>
        <v>20.892647559755481</v>
      </c>
    </row>
    <row r="73" spans="1:33">
      <c r="A73" s="18"/>
      <c r="B73" s="19" t="s">
        <v>115</v>
      </c>
      <c r="C73" s="7">
        <v>60</v>
      </c>
      <c r="D73" s="10">
        <v>180</v>
      </c>
      <c r="F73" s="7">
        <v>120</v>
      </c>
      <c r="H73" s="7">
        <f t="shared" si="21"/>
        <v>75</v>
      </c>
      <c r="I73">
        <v>900</v>
      </c>
      <c r="K73" s="7">
        <v>132</v>
      </c>
      <c r="L73" s="7">
        <v>10</v>
      </c>
      <c r="M73" s="7">
        <v>2747</v>
      </c>
      <c r="N73" s="7">
        <v>1320</v>
      </c>
      <c r="O73" s="7">
        <v>1320</v>
      </c>
      <c r="P73" s="3">
        <f t="shared" si="22"/>
        <v>1.1000000000000001</v>
      </c>
      <c r="R73" s="3">
        <f t="shared" ref="R73:R91" si="38">K73/L73</f>
        <v>13.2</v>
      </c>
      <c r="S73" s="3">
        <f t="shared" ref="S73:S91" si="39">K73/(N73*O73)*1000000</f>
        <v>75.757575757575751</v>
      </c>
      <c r="T73" s="3">
        <f t="shared" ref="T73:T91" si="40">K73/(M73*N73*O73)*1000000000</f>
        <v>27.578294778877233</v>
      </c>
      <c r="V73" s="4">
        <f t="shared" ref="V73:V91" si="41">(N73*O73)/1000000/H73</f>
        <v>2.3231999999999999E-2</v>
      </c>
      <c r="W73" s="4">
        <f t="shared" ref="W73:W91" si="42">(N73*O73)/1000000/F73</f>
        <v>1.452E-2</v>
      </c>
      <c r="X73" s="4">
        <f t="shared" ref="X73:X91" si="43">(M73*N73*O73)/1000000000/H73</f>
        <v>6.3818303999999992E-2</v>
      </c>
      <c r="Y73" s="4">
        <f t="shared" ref="Y73:Y91" si="44">(M73*N73*O73)/1000000000/F73</f>
        <v>3.9886439999999995E-2</v>
      </c>
      <c r="Z73" s="4">
        <f t="shared" ref="Z73:Z91" si="45">L73/H73</f>
        <v>0.13333333333333333</v>
      </c>
      <c r="AA73" s="4">
        <f t="shared" ref="AA73:AA91" si="46">L73/F73</f>
        <v>8.3333333333333329E-2</v>
      </c>
      <c r="AB73" s="3">
        <f t="shared" ref="AB73:AB91" si="47">H73/L73</f>
        <v>7.5</v>
      </c>
      <c r="AC73" s="3">
        <f t="shared" ref="AC73:AC91" si="48">F73/L73</f>
        <v>12</v>
      </c>
      <c r="AD73" s="3">
        <f t="shared" ref="AD73:AD91" si="49">H73/(N73*O73)*1000000</f>
        <v>43.044077134986225</v>
      </c>
      <c r="AE73" s="3">
        <f t="shared" ref="AE73:AE91" si="50">F73/(N73*O73)*1000000</f>
        <v>68.870523415977956</v>
      </c>
      <c r="AF73" s="3">
        <f t="shared" ref="AF73:AF91" si="51">H73/(N73*O73*M73)*1000000000</f>
        <v>15.669485669816611</v>
      </c>
      <c r="AG73" s="3">
        <f t="shared" ref="AG73:AG91" si="52">F73/(N73*O73*M73)*1000000000</f>
        <v>25.071177071706572</v>
      </c>
    </row>
    <row r="74" spans="1:33">
      <c r="A74" s="18"/>
      <c r="B74" s="19" t="s">
        <v>116</v>
      </c>
      <c r="C74" s="7"/>
      <c r="D74" s="10">
        <v>330</v>
      </c>
      <c r="F74" s="7">
        <v>200</v>
      </c>
      <c r="H74" s="7">
        <f t="shared" si="21"/>
        <v>125</v>
      </c>
      <c r="I74">
        <v>900</v>
      </c>
      <c r="K74" s="7">
        <v>160</v>
      </c>
      <c r="L74" s="7">
        <v>12.2</v>
      </c>
      <c r="M74" s="7">
        <v>3152</v>
      </c>
      <c r="N74" s="7">
        <v>1320</v>
      </c>
      <c r="O74" s="7">
        <v>1320</v>
      </c>
      <c r="P74" s="3">
        <f t="shared" si="22"/>
        <v>0.8</v>
      </c>
      <c r="R74" s="3">
        <f t="shared" si="38"/>
        <v>13.114754098360656</v>
      </c>
      <c r="S74" s="3">
        <f t="shared" si="39"/>
        <v>91.827364554637285</v>
      </c>
      <c r="T74" s="3">
        <f t="shared" si="40"/>
        <v>29.133047130278324</v>
      </c>
      <c r="V74" s="4">
        <f t="shared" si="41"/>
        <v>1.3939199999999999E-2</v>
      </c>
      <c r="W74" s="4">
        <f t="shared" si="42"/>
        <v>8.7119999999999993E-3</v>
      </c>
      <c r="X74" s="4">
        <f t="shared" si="43"/>
        <v>4.39363584E-2</v>
      </c>
      <c r="Y74" s="4">
        <f t="shared" si="44"/>
        <v>2.7460224000000002E-2</v>
      </c>
      <c r="Z74" s="4">
        <f t="shared" si="45"/>
        <v>9.7599999999999992E-2</v>
      </c>
      <c r="AA74" s="4">
        <f t="shared" si="46"/>
        <v>6.0999999999999999E-2</v>
      </c>
      <c r="AB74" s="3">
        <f t="shared" si="47"/>
        <v>10.245901639344263</v>
      </c>
      <c r="AC74" s="3">
        <f t="shared" si="48"/>
        <v>16.393442622950822</v>
      </c>
      <c r="AD74" s="3">
        <f t="shared" si="49"/>
        <v>71.740128558310374</v>
      </c>
      <c r="AE74" s="3">
        <f t="shared" si="50"/>
        <v>114.7842056932966</v>
      </c>
      <c r="AF74" s="3">
        <f t="shared" si="51"/>
        <v>22.76019307052994</v>
      </c>
      <c r="AG74" s="3">
        <f t="shared" si="52"/>
        <v>36.41630891284791</v>
      </c>
    </row>
    <row r="75" spans="1:33">
      <c r="B75" s="19" t="s">
        <v>117</v>
      </c>
      <c r="C75" s="7">
        <v>50</v>
      </c>
      <c r="D75" s="10">
        <v>230</v>
      </c>
      <c r="F75" s="7">
        <v>150</v>
      </c>
      <c r="H75" s="7">
        <f t="shared" si="21"/>
        <v>93.75</v>
      </c>
      <c r="I75">
        <v>1100</v>
      </c>
      <c r="K75" s="7">
        <v>160</v>
      </c>
      <c r="L75" s="7">
        <v>14.5</v>
      </c>
      <c r="M75" s="7">
        <v>3122</v>
      </c>
      <c r="N75" s="7">
        <v>1600</v>
      </c>
      <c r="O75" s="7">
        <v>1600</v>
      </c>
      <c r="P75" s="3">
        <f t="shared" si="22"/>
        <v>1.0666666666666667</v>
      </c>
      <c r="R75" s="3">
        <f t="shared" si="38"/>
        <v>11.03448275862069</v>
      </c>
      <c r="S75" s="3">
        <f t="shared" si="39"/>
        <v>62.5</v>
      </c>
      <c r="T75" s="3">
        <f t="shared" si="40"/>
        <v>20.019218449711722</v>
      </c>
      <c r="V75" s="4">
        <f t="shared" si="41"/>
        <v>2.7306666666666667E-2</v>
      </c>
      <c r="W75" s="4">
        <f t="shared" si="42"/>
        <v>1.7066666666666667E-2</v>
      </c>
      <c r="X75" s="4">
        <f t="shared" si="43"/>
        <v>8.5251413333333331E-2</v>
      </c>
      <c r="Y75" s="4">
        <f t="shared" si="44"/>
        <v>5.3282133333333336E-2</v>
      </c>
      <c r="Z75" s="4">
        <f t="shared" si="45"/>
        <v>0.15466666666666667</v>
      </c>
      <c r="AA75" s="4">
        <f t="shared" si="46"/>
        <v>9.6666666666666665E-2</v>
      </c>
      <c r="AB75" s="3">
        <f t="shared" si="47"/>
        <v>6.4655172413793105</v>
      </c>
      <c r="AC75" s="3">
        <f t="shared" si="48"/>
        <v>10.344827586206897</v>
      </c>
      <c r="AD75" s="3">
        <f t="shared" si="49"/>
        <v>36.62109375</v>
      </c>
      <c r="AE75" s="3">
        <f t="shared" si="50"/>
        <v>58.59375</v>
      </c>
      <c r="AF75" s="3">
        <f t="shared" si="51"/>
        <v>11.730010810377964</v>
      </c>
      <c r="AG75" s="3">
        <f t="shared" si="52"/>
        <v>18.768017296604743</v>
      </c>
    </row>
    <row r="76" spans="1:33">
      <c r="B76" s="19" t="s">
        <v>118</v>
      </c>
      <c r="C76" s="7">
        <v>50</v>
      </c>
      <c r="D76" s="10">
        <v>230</v>
      </c>
      <c r="F76" s="7">
        <v>180</v>
      </c>
      <c r="H76" s="7">
        <f t="shared" si="21"/>
        <v>112.5</v>
      </c>
      <c r="I76">
        <v>1100</v>
      </c>
      <c r="K76" s="7">
        <v>160</v>
      </c>
      <c r="L76" s="7">
        <v>15.5</v>
      </c>
      <c r="M76" s="7">
        <v>3122</v>
      </c>
      <c r="N76" s="7">
        <v>1600</v>
      </c>
      <c r="O76" s="7">
        <v>1600</v>
      </c>
      <c r="P76" s="3">
        <f t="shared" si="22"/>
        <v>0.88888888888888884</v>
      </c>
      <c r="R76" s="3">
        <f t="shared" si="38"/>
        <v>10.32258064516129</v>
      </c>
      <c r="S76" s="3">
        <f t="shared" si="39"/>
        <v>62.5</v>
      </c>
      <c r="T76" s="3">
        <f t="shared" si="40"/>
        <v>20.019218449711722</v>
      </c>
      <c r="V76" s="4">
        <f t="shared" si="41"/>
        <v>2.2755555555555557E-2</v>
      </c>
      <c r="W76" s="4">
        <f t="shared" si="42"/>
        <v>1.4222222222222223E-2</v>
      </c>
      <c r="X76" s="4">
        <f t="shared" si="43"/>
        <v>7.1042844444444447E-2</v>
      </c>
      <c r="Y76" s="4">
        <f t="shared" si="44"/>
        <v>4.4401777777777776E-2</v>
      </c>
      <c r="Z76" s="4">
        <f t="shared" si="45"/>
        <v>0.13777777777777778</v>
      </c>
      <c r="AA76" s="4">
        <f t="shared" si="46"/>
        <v>8.611111111111111E-2</v>
      </c>
      <c r="AB76" s="3">
        <f t="shared" si="47"/>
        <v>7.258064516129032</v>
      </c>
      <c r="AC76" s="3">
        <f t="shared" si="48"/>
        <v>11.612903225806452</v>
      </c>
      <c r="AD76" s="3">
        <f t="shared" si="49"/>
        <v>43.9453125</v>
      </c>
      <c r="AE76" s="3">
        <f t="shared" si="50"/>
        <v>70.3125</v>
      </c>
      <c r="AF76" s="3">
        <f t="shared" si="51"/>
        <v>14.076012972453556</v>
      </c>
      <c r="AG76" s="3">
        <f t="shared" si="52"/>
        <v>22.521620755925689</v>
      </c>
    </row>
    <row r="77" spans="1:33">
      <c r="B77" s="19" t="s">
        <v>119</v>
      </c>
      <c r="C77" s="7"/>
      <c r="D77" s="10">
        <v>400</v>
      </c>
      <c r="F77" s="7">
        <v>250</v>
      </c>
      <c r="H77" s="7">
        <f t="shared" si="21"/>
        <v>156.25</v>
      </c>
      <c r="I77">
        <v>1100</v>
      </c>
      <c r="K77" s="7">
        <v>200</v>
      </c>
      <c r="L77" s="7">
        <v>17.2</v>
      </c>
      <c r="M77" s="7">
        <v>3487</v>
      </c>
      <c r="N77" s="7">
        <v>1600</v>
      </c>
      <c r="O77" s="7">
        <v>1600</v>
      </c>
      <c r="P77" s="3">
        <f t="shared" si="22"/>
        <v>0.8</v>
      </c>
      <c r="R77" s="3">
        <f t="shared" si="38"/>
        <v>11.627906976744187</v>
      </c>
      <c r="S77" s="3">
        <f t="shared" si="39"/>
        <v>78.125</v>
      </c>
      <c r="T77" s="3">
        <f t="shared" si="40"/>
        <v>22.40464582735876</v>
      </c>
      <c r="V77" s="4">
        <f t="shared" si="41"/>
        <v>1.6383999999999999E-2</v>
      </c>
      <c r="W77" s="4">
        <f t="shared" si="42"/>
        <v>1.0240000000000001E-2</v>
      </c>
      <c r="X77" s="4">
        <f t="shared" si="43"/>
        <v>5.7131007999999997E-2</v>
      </c>
      <c r="Y77" s="4">
        <f t="shared" si="44"/>
        <v>3.5706879999999996E-2</v>
      </c>
      <c r="Z77" s="4">
        <f t="shared" si="45"/>
        <v>0.11008</v>
      </c>
      <c r="AA77" s="4">
        <f t="shared" si="46"/>
        <v>6.88E-2</v>
      </c>
      <c r="AB77" s="3">
        <f t="shared" si="47"/>
        <v>9.0843023255813957</v>
      </c>
      <c r="AC77" s="3">
        <f t="shared" si="48"/>
        <v>14.534883720930234</v>
      </c>
      <c r="AD77" s="3">
        <f t="shared" si="49"/>
        <v>61.03515625</v>
      </c>
      <c r="AE77" s="3">
        <f t="shared" si="50"/>
        <v>97.65625</v>
      </c>
      <c r="AF77" s="3">
        <f t="shared" si="51"/>
        <v>17.50362955262403</v>
      </c>
      <c r="AG77" s="3">
        <f t="shared" si="52"/>
        <v>28.00580728419845</v>
      </c>
    </row>
    <row r="78" spans="1:33">
      <c r="B78" s="19" t="s">
        <v>120</v>
      </c>
      <c r="C78" s="7">
        <v>100</v>
      </c>
      <c r="D78" s="10">
        <v>330</v>
      </c>
      <c r="F78" s="7">
        <v>180</v>
      </c>
      <c r="H78" s="7">
        <f t="shared" si="21"/>
        <v>112.5</v>
      </c>
      <c r="I78">
        <v>1300</v>
      </c>
      <c r="K78" s="7">
        <v>200</v>
      </c>
      <c r="L78" s="7">
        <v>23.7</v>
      </c>
      <c r="M78" s="7">
        <v>3617</v>
      </c>
      <c r="N78" s="7">
        <v>1900</v>
      </c>
      <c r="O78" s="7">
        <v>1900</v>
      </c>
      <c r="P78" s="3">
        <f t="shared" si="22"/>
        <v>1.1111111111111112</v>
      </c>
      <c r="R78" s="3">
        <f t="shared" si="38"/>
        <v>8.4388185654008439</v>
      </c>
      <c r="S78" s="3">
        <f t="shared" si="39"/>
        <v>55.401662049861493</v>
      </c>
      <c r="T78" s="3">
        <f t="shared" si="40"/>
        <v>15.317020196256978</v>
      </c>
      <c r="V78" s="4">
        <f t="shared" si="41"/>
        <v>3.2088888888888889E-2</v>
      </c>
      <c r="W78" s="4">
        <f t="shared" si="42"/>
        <v>2.0055555555555556E-2</v>
      </c>
      <c r="X78" s="4">
        <f t="shared" si="43"/>
        <v>0.11606551111111112</v>
      </c>
      <c r="Y78" s="4">
        <f t="shared" si="44"/>
        <v>7.254094444444445E-2</v>
      </c>
      <c r="Z78" s="4">
        <f t="shared" si="45"/>
        <v>0.21066666666666667</v>
      </c>
      <c r="AA78" s="4">
        <f t="shared" si="46"/>
        <v>0.13166666666666665</v>
      </c>
      <c r="AB78" s="3">
        <f t="shared" si="47"/>
        <v>4.7468354430379751</v>
      </c>
      <c r="AC78" s="3">
        <f t="shared" si="48"/>
        <v>7.59493670886076</v>
      </c>
      <c r="AD78" s="3">
        <f t="shared" si="49"/>
        <v>31.163434903047094</v>
      </c>
      <c r="AE78" s="3">
        <f t="shared" si="50"/>
        <v>49.86149584487535</v>
      </c>
      <c r="AF78" s="3">
        <f t="shared" si="51"/>
        <v>8.6158238603945527</v>
      </c>
      <c r="AG78" s="3">
        <f t="shared" si="52"/>
        <v>13.785318176631282</v>
      </c>
    </row>
    <row r="79" spans="1:33">
      <c r="B79" s="19" t="s">
        <v>121</v>
      </c>
      <c r="C79" s="7">
        <v>100</v>
      </c>
      <c r="D79" s="10">
        <v>330</v>
      </c>
      <c r="F79" s="7">
        <v>240</v>
      </c>
      <c r="H79" s="7">
        <f t="shared" si="21"/>
        <v>150</v>
      </c>
      <c r="I79">
        <v>1300</v>
      </c>
      <c r="K79" s="7">
        <v>200</v>
      </c>
      <c r="L79" s="7">
        <v>25.75</v>
      </c>
      <c r="M79" s="7">
        <v>3617</v>
      </c>
      <c r="N79" s="7">
        <v>1900</v>
      </c>
      <c r="O79" s="7">
        <v>1900</v>
      </c>
      <c r="P79" s="3">
        <f t="shared" si="22"/>
        <v>0.83333333333333337</v>
      </c>
      <c r="R79" s="3">
        <f t="shared" si="38"/>
        <v>7.766990291262136</v>
      </c>
      <c r="S79" s="3">
        <f t="shared" si="39"/>
        <v>55.401662049861493</v>
      </c>
      <c r="T79" s="3">
        <f t="shared" si="40"/>
        <v>15.317020196256978</v>
      </c>
      <c r="V79" s="4">
        <f t="shared" si="41"/>
        <v>2.4066666666666667E-2</v>
      </c>
      <c r="W79" s="4">
        <f t="shared" si="42"/>
        <v>1.5041666666666667E-2</v>
      </c>
      <c r="X79" s="4">
        <f t="shared" si="43"/>
        <v>8.7049133333333334E-2</v>
      </c>
      <c r="Y79" s="4">
        <f t="shared" si="44"/>
        <v>5.4405708333333337E-2</v>
      </c>
      <c r="Z79" s="4">
        <f t="shared" si="45"/>
        <v>0.17166666666666666</v>
      </c>
      <c r="AA79" s="4">
        <f t="shared" si="46"/>
        <v>0.10729166666666666</v>
      </c>
      <c r="AB79" s="3">
        <f t="shared" si="47"/>
        <v>5.825242718446602</v>
      </c>
      <c r="AC79" s="3">
        <f t="shared" si="48"/>
        <v>9.3203883495145625</v>
      </c>
      <c r="AD79" s="3">
        <f t="shared" si="49"/>
        <v>41.551246537396125</v>
      </c>
      <c r="AE79" s="3">
        <f t="shared" si="50"/>
        <v>66.481994459833786</v>
      </c>
      <c r="AF79" s="3">
        <f t="shared" si="51"/>
        <v>11.487765147192734</v>
      </c>
      <c r="AG79" s="3">
        <f t="shared" si="52"/>
        <v>18.380424235508375</v>
      </c>
    </row>
    <row r="80" spans="1:33">
      <c r="B80" s="19" t="s">
        <v>122</v>
      </c>
      <c r="C80" s="7"/>
      <c r="D80" s="10">
        <v>450</v>
      </c>
      <c r="F80" s="7">
        <v>350</v>
      </c>
      <c r="H80" s="7">
        <f t="shared" si="21"/>
        <v>218.75</v>
      </c>
      <c r="I80">
        <v>1300</v>
      </c>
      <c r="K80" s="7">
        <v>250</v>
      </c>
      <c r="L80" s="7">
        <v>30.2</v>
      </c>
      <c r="M80" s="7">
        <v>3877</v>
      </c>
      <c r="N80" s="7">
        <v>1900</v>
      </c>
      <c r="O80" s="7">
        <v>1900</v>
      </c>
      <c r="P80" s="3">
        <f t="shared" si="22"/>
        <v>0.7142857142857143</v>
      </c>
      <c r="R80" s="3">
        <f t="shared" si="38"/>
        <v>8.2781456953642394</v>
      </c>
      <c r="S80" s="3">
        <f t="shared" si="39"/>
        <v>69.252077562326875</v>
      </c>
      <c r="T80" s="3">
        <f t="shared" si="40"/>
        <v>17.862284643365197</v>
      </c>
      <c r="V80" s="4">
        <f t="shared" si="41"/>
        <v>1.6502857142857142E-2</v>
      </c>
      <c r="W80" s="4">
        <f t="shared" si="42"/>
        <v>1.0314285714285713E-2</v>
      </c>
      <c r="X80" s="4">
        <f t="shared" si="43"/>
        <v>6.3981577142857141E-2</v>
      </c>
      <c r="Y80" s="4">
        <f t="shared" si="44"/>
        <v>3.9988485714285711E-2</v>
      </c>
      <c r="Z80" s="4">
        <f t="shared" si="45"/>
        <v>0.13805714285714285</v>
      </c>
      <c r="AA80" s="4">
        <f t="shared" si="46"/>
        <v>8.6285714285714285E-2</v>
      </c>
      <c r="AB80" s="3">
        <f t="shared" si="47"/>
        <v>7.2433774834437088</v>
      </c>
      <c r="AC80" s="3">
        <f t="shared" si="48"/>
        <v>11.589403973509935</v>
      </c>
      <c r="AD80" s="3">
        <f t="shared" si="49"/>
        <v>60.59556786703601</v>
      </c>
      <c r="AE80" s="3">
        <f t="shared" si="50"/>
        <v>96.95290858725761</v>
      </c>
      <c r="AF80" s="3">
        <f t="shared" si="51"/>
        <v>15.629499062944548</v>
      </c>
      <c r="AG80" s="3">
        <f t="shared" si="52"/>
        <v>25.007198500711276</v>
      </c>
    </row>
    <row r="81" spans="1:33">
      <c r="B81" s="19" t="s">
        <v>123</v>
      </c>
      <c r="C81" s="7">
        <v>120</v>
      </c>
      <c r="D81" s="7">
        <v>380</v>
      </c>
      <c r="F81" s="7">
        <v>210</v>
      </c>
      <c r="H81" s="7">
        <f t="shared" si="21"/>
        <v>131.25</v>
      </c>
      <c r="I81">
        <v>1500</v>
      </c>
      <c r="K81" s="7">
        <v>250</v>
      </c>
      <c r="L81" s="7">
        <v>33.35</v>
      </c>
      <c r="M81" s="7">
        <v>4067</v>
      </c>
      <c r="N81" s="7">
        <v>2540</v>
      </c>
      <c r="O81" s="7">
        <v>2540</v>
      </c>
      <c r="P81" s="3">
        <f t="shared" si="22"/>
        <v>1.1904761904761905</v>
      </c>
      <c r="R81" s="3">
        <f t="shared" si="38"/>
        <v>7.4962518740629678</v>
      </c>
      <c r="S81" s="3">
        <f t="shared" si="39"/>
        <v>38.750077500155001</v>
      </c>
      <c r="T81" s="3">
        <f t="shared" si="40"/>
        <v>9.5279266044148034</v>
      </c>
      <c r="V81" s="4">
        <f t="shared" si="41"/>
        <v>4.9155047619047619E-2</v>
      </c>
      <c r="W81" s="4">
        <f t="shared" si="42"/>
        <v>3.0721904761904763E-2</v>
      </c>
      <c r="X81" s="4">
        <f t="shared" si="43"/>
        <v>0.19991357866666665</v>
      </c>
      <c r="Y81" s="4">
        <f t="shared" si="44"/>
        <v>0.12494598666666666</v>
      </c>
      <c r="Z81" s="4">
        <f t="shared" si="45"/>
        <v>0.2540952380952381</v>
      </c>
      <c r="AA81" s="4">
        <f t="shared" si="46"/>
        <v>0.15880952380952382</v>
      </c>
      <c r="AB81" s="3">
        <f t="shared" si="47"/>
        <v>3.9355322338830585</v>
      </c>
      <c r="AC81" s="3">
        <f t="shared" si="48"/>
        <v>6.2968515742128934</v>
      </c>
      <c r="AD81" s="3">
        <f t="shared" si="49"/>
        <v>20.343790687581375</v>
      </c>
      <c r="AE81" s="3">
        <f t="shared" si="50"/>
        <v>32.550065100130197</v>
      </c>
      <c r="AF81" s="3">
        <f t="shared" si="51"/>
        <v>5.0021614673177712</v>
      </c>
      <c r="AG81" s="3">
        <f t="shared" si="52"/>
        <v>8.0034583477084329</v>
      </c>
    </row>
    <row r="82" spans="1:33">
      <c r="B82" s="19" t="s">
        <v>124</v>
      </c>
      <c r="C82" s="7">
        <v>120</v>
      </c>
      <c r="D82" s="7">
        <v>380</v>
      </c>
      <c r="F82" s="7">
        <v>280</v>
      </c>
      <c r="H82" s="7">
        <f t="shared" si="21"/>
        <v>175</v>
      </c>
      <c r="I82">
        <v>1500</v>
      </c>
      <c r="K82" s="7">
        <v>250</v>
      </c>
      <c r="L82" s="7">
        <v>36.4</v>
      </c>
      <c r="M82" s="7">
        <v>4067</v>
      </c>
      <c r="N82" s="7">
        <v>2540</v>
      </c>
      <c r="O82" s="7">
        <v>2540</v>
      </c>
      <c r="P82" s="3">
        <f t="shared" si="22"/>
        <v>0.8928571428571429</v>
      </c>
      <c r="R82" s="3">
        <f t="shared" si="38"/>
        <v>6.8681318681318686</v>
      </c>
      <c r="S82" s="3">
        <f t="shared" si="39"/>
        <v>38.750077500155001</v>
      </c>
      <c r="T82" s="3">
        <f t="shared" si="40"/>
        <v>9.5279266044148034</v>
      </c>
      <c r="V82" s="4">
        <f t="shared" si="41"/>
        <v>3.6866285714285713E-2</v>
      </c>
      <c r="W82" s="4">
        <f t="shared" si="42"/>
        <v>2.304142857142857E-2</v>
      </c>
      <c r="X82" s="4">
        <f t="shared" si="43"/>
        <v>0.149935184</v>
      </c>
      <c r="Y82" s="4">
        <f t="shared" si="44"/>
        <v>9.3709489999999993E-2</v>
      </c>
      <c r="Z82" s="4">
        <f t="shared" si="45"/>
        <v>0.20799999999999999</v>
      </c>
      <c r="AA82" s="4">
        <f t="shared" si="46"/>
        <v>0.13</v>
      </c>
      <c r="AB82" s="3">
        <f t="shared" si="47"/>
        <v>4.8076923076923075</v>
      </c>
      <c r="AC82" s="3">
        <f t="shared" si="48"/>
        <v>7.6923076923076925</v>
      </c>
      <c r="AD82" s="3">
        <f t="shared" si="49"/>
        <v>27.125054250108501</v>
      </c>
      <c r="AE82" s="3">
        <f t="shared" si="50"/>
        <v>43.400086800173604</v>
      </c>
      <c r="AF82" s="3">
        <f t="shared" si="51"/>
        <v>6.6695486230903613</v>
      </c>
      <c r="AG82" s="3">
        <f t="shared" si="52"/>
        <v>10.671277796944578</v>
      </c>
    </row>
    <row r="83" spans="1:33">
      <c r="B83" s="19" t="s">
        <v>125</v>
      </c>
      <c r="C83" s="7"/>
      <c r="D83" s="7">
        <v>500</v>
      </c>
      <c r="F83" s="7">
        <v>500</v>
      </c>
      <c r="H83" s="7">
        <f t="shared" si="21"/>
        <v>312.5</v>
      </c>
      <c r="I83">
        <v>1500</v>
      </c>
      <c r="K83" s="7">
        <v>315</v>
      </c>
      <c r="L83" s="7">
        <v>41.5</v>
      </c>
      <c r="M83" s="7">
        <v>4467</v>
      </c>
      <c r="N83" s="7">
        <v>2540</v>
      </c>
      <c r="O83" s="7">
        <v>2540</v>
      </c>
      <c r="P83" s="3">
        <f t="shared" si="22"/>
        <v>0.63</v>
      </c>
      <c r="R83" s="3">
        <f t="shared" si="38"/>
        <v>7.5903614457831328</v>
      </c>
      <c r="S83" s="3">
        <f t="shared" si="39"/>
        <v>48.825097650195296</v>
      </c>
      <c r="T83" s="3">
        <f t="shared" si="40"/>
        <v>10.930176326437273</v>
      </c>
      <c r="V83" s="4">
        <f t="shared" si="41"/>
        <v>2.0645119999999999E-2</v>
      </c>
      <c r="W83" s="4">
        <f t="shared" si="42"/>
        <v>1.29032E-2</v>
      </c>
      <c r="X83" s="4">
        <f t="shared" si="43"/>
        <v>9.2221751040000008E-2</v>
      </c>
      <c r="Y83" s="4">
        <f t="shared" si="44"/>
        <v>5.76385944E-2</v>
      </c>
      <c r="Z83" s="4">
        <f t="shared" si="45"/>
        <v>0.1328</v>
      </c>
      <c r="AA83" s="4">
        <f t="shared" si="46"/>
        <v>8.3000000000000004E-2</v>
      </c>
      <c r="AB83" s="3">
        <f t="shared" si="47"/>
        <v>7.5301204819277112</v>
      </c>
      <c r="AC83" s="3">
        <f t="shared" si="48"/>
        <v>12.048192771084338</v>
      </c>
      <c r="AD83" s="3">
        <f t="shared" si="49"/>
        <v>48.437596875193748</v>
      </c>
      <c r="AE83" s="3">
        <f t="shared" si="50"/>
        <v>77.500155000310002</v>
      </c>
      <c r="AF83" s="3">
        <f t="shared" si="51"/>
        <v>10.843428895275073</v>
      </c>
      <c r="AG83" s="3">
        <f t="shared" si="52"/>
        <v>17.349486232440118</v>
      </c>
    </row>
    <row r="84" spans="1:33">
      <c r="B84" s="18" t="s">
        <v>126</v>
      </c>
      <c r="C84" s="7">
        <v>120</v>
      </c>
      <c r="D84" s="7">
        <v>250</v>
      </c>
      <c r="F84">
        <v>450</v>
      </c>
      <c r="H84" s="7">
        <f t="shared" si="21"/>
        <v>281.25</v>
      </c>
      <c r="I84">
        <v>2100</v>
      </c>
      <c r="K84">
        <v>355</v>
      </c>
      <c r="L84">
        <v>73</v>
      </c>
      <c r="M84">
        <v>5227</v>
      </c>
      <c r="N84">
        <v>2800</v>
      </c>
      <c r="O84">
        <v>2800</v>
      </c>
      <c r="P84" s="3">
        <f t="shared" si="22"/>
        <v>0.78888888888888886</v>
      </c>
      <c r="R84" s="3">
        <f t="shared" si="38"/>
        <v>4.8630136986301373</v>
      </c>
      <c r="S84" s="3">
        <f t="shared" si="39"/>
        <v>45.280612244897959</v>
      </c>
      <c r="T84" s="3">
        <f t="shared" si="40"/>
        <v>8.6628299684136127</v>
      </c>
      <c r="V84" s="4">
        <f t="shared" si="41"/>
        <v>2.7875555555555556E-2</v>
      </c>
      <c r="W84" s="4">
        <f t="shared" si="42"/>
        <v>1.7422222222222221E-2</v>
      </c>
      <c r="X84" s="4">
        <f t="shared" si="43"/>
        <v>0.14570552888888891</v>
      </c>
      <c r="Y84" s="4">
        <f t="shared" si="44"/>
        <v>9.1065955555555564E-2</v>
      </c>
      <c r="Z84" s="4">
        <f t="shared" si="45"/>
        <v>0.25955555555555554</v>
      </c>
      <c r="AA84" s="4">
        <f t="shared" si="46"/>
        <v>0.16222222222222221</v>
      </c>
      <c r="AB84" s="3">
        <f t="shared" si="47"/>
        <v>3.8527397260273974</v>
      </c>
      <c r="AC84" s="3">
        <f t="shared" si="48"/>
        <v>6.1643835616438354</v>
      </c>
      <c r="AD84" s="3">
        <f t="shared" si="49"/>
        <v>35.873724489795919</v>
      </c>
      <c r="AE84" s="3">
        <f t="shared" si="50"/>
        <v>57.397959183673464</v>
      </c>
      <c r="AF84" s="3">
        <f t="shared" si="51"/>
        <v>6.8631575453981091</v>
      </c>
      <c r="AG84" s="3">
        <f t="shared" si="52"/>
        <v>10.981052072636976</v>
      </c>
    </row>
    <row r="85" spans="1:33">
      <c r="B85" s="18" t="s">
        <v>127</v>
      </c>
      <c r="C85" s="7">
        <v>350</v>
      </c>
      <c r="D85" s="7">
        <v>450</v>
      </c>
      <c r="F85" s="7">
        <v>900</v>
      </c>
      <c r="H85" s="7">
        <f t="shared" si="21"/>
        <v>562.5</v>
      </c>
      <c r="I85">
        <v>2100</v>
      </c>
      <c r="K85" s="7">
        <v>355</v>
      </c>
      <c r="L85" s="7">
        <v>85</v>
      </c>
      <c r="M85" s="7">
        <v>5562</v>
      </c>
      <c r="N85">
        <v>2800</v>
      </c>
      <c r="O85">
        <v>2800</v>
      </c>
      <c r="P85" s="3">
        <f t="shared" si="22"/>
        <v>0.39444444444444443</v>
      </c>
      <c r="R85" s="3">
        <f t="shared" si="38"/>
        <v>4.1764705882352944</v>
      </c>
      <c r="S85" s="3">
        <f t="shared" si="39"/>
        <v>45.280612244897959</v>
      </c>
      <c r="T85" s="3">
        <f t="shared" si="40"/>
        <v>8.1410665668640707</v>
      </c>
      <c r="V85" s="4">
        <f t="shared" si="41"/>
        <v>1.3937777777777778E-2</v>
      </c>
      <c r="W85" s="4">
        <f t="shared" si="42"/>
        <v>8.7111111111111104E-3</v>
      </c>
      <c r="X85" s="4">
        <f t="shared" si="43"/>
        <v>7.7521919999999994E-2</v>
      </c>
      <c r="Y85" s="4">
        <f t="shared" si="44"/>
        <v>4.84512E-2</v>
      </c>
      <c r="Z85" s="4">
        <f t="shared" si="45"/>
        <v>0.15111111111111111</v>
      </c>
      <c r="AA85" s="4">
        <f t="shared" si="46"/>
        <v>9.4444444444444442E-2</v>
      </c>
      <c r="AB85" s="3">
        <f t="shared" si="47"/>
        <v>6.617647058823529</v>
      </c>
      <c r="AC85" s="3">
        <f t="shared" si="48"/>
        <v>10.588235294117647</v>
      </c>
      <c r="AD85" s="3">
        <f t="shared" si="49"/>
        <v>71.747448979591837</v>
      </c>
      <c r="AE85" s="3">
        <f t="shared" si="50"/>
        <v>114.79591836734693</v>
      </c>
      <c r="AF85" s="3">
        <f t="shared" si="51"/>
        <v>12.899577306650816</v>
      </c>
      <c r="AG85" s="3">
        <f t="shared" si="52"/>
        <v>20.639323690641305</v>
      </c>
    </row>
    <row r="86" spans="1:33">
      <c r="A86" s="18" t="s">
        <v>112</v>
      </c>
      <c r="B86" s="18" t="s">
        <v>113</v>
      </c>
      <c r="C86" s="7">
        <v>125</v>
      </c>
      <c r="D86" s="7">
        <v>200</v>
      </c>
      <c r="E86">
        <v>820</v>
      </c>
      <c r="F86" s="7">
        <v>3142</v>
      </c>
      <c r="G86">
        <f>E86/1.6</f>
        <v>512.5</v>
      </c>
      <c r="H86" s="7">
        <f>F86/1.6</f>
        <v>1963.75</v>
      </c>
      <c r="K86" s="7">
        <v>650</v>
      </c>
      <c r="L86" s="7">
        <v>205</v>
      </c>
      <c r="M86">
        <f>4525+2585+1855</f>
        <v>8965</v>
      </c>
      <c r="N86" s="7">
        <v>3900</v>
      </c>
      <c r="O86">
        <f>4484+0.5*4400</f>
        <v>6684</v>
      </c>
      <c r="P86" s="3">
        <f t="shared" si="22"/>
        <v>0.2068746021642266</v>
      </c>
      <c r="R86" s="3">
        <f t="shared" si="38"/>
        <v>3.1707317073170733</v>
      </c>
      <c r="S86" s="3">
        <f t="shared" si="39"/>
        <v>24.935168561739477</v>
      </c>
      <c r="T86" s="3">
        <f t="shared" si="40"/>
        <v>2.781390804432736</v>
      </c>
      <c r="V86" s="4">
        <f t="shared" si="41"/>
        <v>1.327439847231063E-2</v>
      </c>
      <c r="W86" s="4">
        <f t="shared" si="42"/>
        <v>8.2964990451941441E-3</v>
      </c>
      <c r="X86" s="4">
        <f t="shared" si="43"/>
        <v>0.1190049823042648</v>
      </c>
      <c r="Y86" s="4">
        <f t="shared" si="44"/>
        <v>7.4378113940165497E-2</v>
      </c>
      <c r="Z86" s="4">
        <f t="shared" si="45"/>
        <v>0.10439210693825589</v>
      </c>
      <c r="AA86" s="4">
        <f t="shared" si="46"/>
        <v>6.5245066836409932E-2</v>
      </c>
      <c r="AB86" s="3">
        <f t="shared" si="47"/>
        <v>9.5792682926829276</v>
      </c>
      <c r="AC86" s="3">
        <f t="shared" si="48"/>
        <v>15.326829268292682</v>
      </c>
      <c r="AD86" s="3">
        <f t="shared" si="49"/>
        <v>75.332980404793688</v>
      </c>
      <c r="AE86" s="3">
        <f t="shared" si="50"/>
        <v>120.5327686476699</v>
      </c>
      <c r="AF86" s="3">
        <f t="shared" si="51"/>
        <v>8.4030095264688995</v>
      </c>
      <c r="AG86" s="3">
        <f t="shared" si="52"/>
        <v>13.444815242350241</v>
      </c>
    </row>
    <row r="87" spans="1:33">
      <c r="A87" s="18" t="s">
        <v>106</v>
      </c>
      <c r="B87" s="19" t="s">
        <v>107</v>
      </c>
      <c r="C87" s="7">
        <v>100</v>
      </c>
      <c r="D87" s="7">
        <v>150</v>
      </c>
      <c r="E87">
        <v>694</v>
      </c>
      <c r="F87" s="7">
        <v>2468</v>
      </c>
      <c r="G87">
        <f t="shared" ref="G87:G91" si="53">E87/1.6</f>
        <v>433.75</v>
      </c>
      <c r="H87" s="7">
        <f t="shared" ref="H87:H91" si="54">F87/1.6</f>
        <v>1542.5</v>
      </c>
      <c r="K87" s="7">
        <v>315</v>
      </c>
      <c r="L87" s="7">
        <v>118</v>
      </c>
      <c r="M87" s="7">
        <f>3755+1382+1600</f>
        <v>6737</v>
      </c>
      <c r="N87" s="7">
        <v>3100</v>
      </c>
      <c r="O87" s="7">
        <f>4355+0.5*3400</f>
        <v>6055</v>
      </c>
      <c r="P87" s="3">
        <f t="shared" si="22"/>
        <v>0.12763371150729336</v>
      </c>
      <c r="R87" s="3">
        <f t="shared" si="38"/>
        <v>2.6694915254237288</v>
      </c>
      <c r="S87" s="3">
        <f t="shared" si="39"/>
        <v>16.781652060413947</v>
      </c>
      <c r="T87" s="3">
        <f t="shared" si="40"/>
        <v>2.4909680956529536</v>
      </c>
      <c r="V87" s="4">
        <f t="shared" si="41"/>
        <v>1.2168881685575363E-2</v>
      </c>
      <c r="W87" s="4">
        <f t="shared" si="42"/>
        <v>7.6055510534846025E-3</v>
      </c>
      <c r="X87" s="4">
        <f t="shared" si="43"/>
        <v>8.1981755915721224E-2</v>
      </c>
      <c r="Y87" s="4">
        <f t="shared" si="44"/>
        <v>5.123859744732577E-2</v>
      </c>
      <c r="Z87" s="4">
        <f t="shared" si="45"/>
        <v>7.6499189627228528E-2</v>
      </c>
      <c r="AA87" s="4">
        <f t="shared" si="46"/>
        <v>4.7811993517017828E-2</v>
      </c>
      <c r="AB87" s="3">
        <f t="shared" si="47"/>
        <v>13.072033898305085</v>
      </c>
      <c r="AC87" s="3">
        <f t="shared" si="48"/>
        <v>20.915254237288135</v>
      </c>
      <c r="AD87" s="3">
        <f t="shared" si="49"/>
        <v>82.17682001012227</v>
      </c>
      <c r="AE87" s="3">
        <f t="shared" si="50"/>
        <v>131.48291201619563</v>
      </c>
      <c r="AF87" s="3">
        <f t="shared" si="51"/>
        <v>12.197835833475176</v>
      </c>
      <c r="AG87" s="3">
        <f t="shared" si="52"/>
        <v>19.516537333560283</v>
      </c>
    </row>
    <row r="88" spans="1:33">
      <c r="B88" s="19" t="s">
        <v>108</v>
      </c>
      <c r="C88" s="7">
        <v>125</v>
      </c>
      <c r="D88" s="7">
        <v>200</v>
      </c>
      <c r="E88">
        <v>963</v>
      </c>
      <c r="F88" s="7">
        <v>3590</v>
      </c>
      <c r="G88">
        <f t="shared" si="53"/>
        <v>601.875</v>
      </c>
      <c r="H88" s="7">
        <f t="shared" si="54"/>
        <v>2243.75</v>
      </c>
      <c r="K88" s="7">
        <v>650</v>
      </c>
      <c r="L88" s="7">
        <v>204.5</v>
      </c>
      <c r="M88" s="7">
        <f>4500+1605+1855</f>
        <v>7960</v>
      </c>
      <c r="N88" s="7">
        <v>3900</v>
      </c>
      <c r="O88" s="7">
        <f>4484+0.5*4600</f>
        <v>6784</v>
      </c>
      <c r="P88" s="3">
        <f t="shared" si="22"/>
        <v>0.18105849582172701</v>
      </c>
      <c r="R88" s="3">
        <f t="shared" si="38"/>
        <v>3.1784841075794623</v>
      </c>
      <c r="S88" s="3">
        <f t="shared" si="39"/>
        <v>24.567610062893085</v>
      </c>
      <c r="T88" s="3">
        <f t="shared" si="40"/>
        <v>3.0863831737302863</v>
      </c>
      <c r="V88" s="4">
        <f t="shared" si="41"/>
        <v>1.1791688022284122E-2</v>
      </c>
      <c r="W88" s="4">
        <f t="shared" si="42"/>
        <v>7.3698050139275762E-3</v>
      </c>
      <c r="X88" s="4">
        <f t="shared" si="43"/>
        <v>9.3861836657381612E-2</v>
      </c>
      <c r="Y88" s="4">
        <f t="shared" si="44"/>
        <v>5.8663647910863509E-2</v>
      </c>
      <c r="Z88" s="4">
        <f t="shared" si="45"/>
        <v>9.1142061281337047E-2</v>
      </c>
      <c r="AA88" s="4">
        <f t="shared" si="46"/>
        <v>5.6963788300835656E-2</v>
      </c>
      <c r="AB88" s="3">
        <f t="shared" si="47"/>
        <v>10.971882640586797</v>
      </c>
      <c r="AC88" s="3">
        <f t="shared" si="48"/>
        <v>17.555012224938874</v>
      </c>
      <c r="AD88" s="3">
        <f t="shared" si="49"/>
        <v>84.805500120948238</v>
      </c>
      <c r="AE88" s="3">
        <f t="shared" si="50"/>
        <v>135.68880019351718</v>
      </c>
      <c r="AF88" s="3">
        <f t="shared" si="51"/>
        <v>10.653957301626663</v>
      </c>
      <c r="AG88" s="3">
        <f t="shared" si="52"/>
        <v>17.046331682602659</v>
      </c>
    </row>
    <row r="89" spans="1:33">
      <c r="B89" s="19" t="s">
        <v>109</v>
      </c>
      <c r="C89" s="7">
        <v>150</v>
      </c>
      <c r="D89" s="7">
        <v>225</v>
      </c>
      <c r="E89">
        <v>1227</v>
      </c>
      <c r="F89" s="7">
        <v>4605</v>
      </c>
      <c r="G89">
        <f t="shared" si="53"/>
        <v>766.875</v>
      </c>
      <c r="H89" s="7">
        <f t="shared" si="54"/>
        <v>2878.125</v>
      </c>
      <c r="K89" s="7">
        <v>650</v>
      </c>
      <c r="L89" s="7">
        <v>263</v>
      </c>
      <c r="M89" s="7">
        <f>4985+1835+1855</f>
        <v>8675</v>
      </c>
      <c r="N89" s="7">
        <v>3900</v>
      </c>
      <c r="O89" s="7">
        <f>4484+0.5*5750</f>
        <v>7359</v>
      </c>
      <c r="P89" s="3">
        <f t="shared" si="22"/>
        <v>0.14115092290988057</v>
      </c>
      <c r="R89" s="3">
        <f t="shared" si="38"/>
        <v>2.4714828897338403</v>
      </c>
      <c r="S89" s="3">
        <f t="shared" si="39"/>
        <v>22.648004710784978</v>
      </c>
      <c r="T89" s="3">
        <f t="shared" si="40"/>
        <v>2.6107210041250695</v>
      </c>
      <c r="V89" s="4">
        <f t="shared" si="41"/>
        <v>9.9718045602605852E-3</v>
      </c>
      <c r="W89" s="4">
        <f t="shared" si="42"/>
        <v>6.2323778501628662E-3</v>
      </c>
      <c r="X89" s="4">
        <f t="shared" si="43"/>
        <v>8.6505404560260582E-2</v>
      </c>
      <c r="Y89" s="4">
        <f t="shared" si="44"/>
        <v>5.4065877850162862E-2</v>
      </c>
      <c r="Z89" s="4">
        <f t="shared" si="45"/>
        <v>9.1378935939196521E-2</v>
      </c>
      <c r="AA89" s="4">
        <f t="shared" si="46"/>
        <v>5.7111834961997829E-2</v>
      </c>
      <c r="AB89" s="3">
        <f t="shared" si="47"/>
        <v>10.943441064638783</v>
      </c>
      <c r="AC89" s="3">
        <f t="shared" si="48"/>
        <v>17.509505703422054</v>
      </c>
      <c r="AD89" s="3">
        <f t="shared" si="49"/>
        <v>100.2827516280431</v>
      </c>
      <c r="AE89" s="3">
        <f t="shared" si="50"/>
        <v>160.45240260486895</v>
      </c>
      <c r="AF89" s="3">
        <f t="shared" si="51"/>
        <v>11.55997136922687</v>
      </c>
      <c r="AG89" s="3">
        <f t="shared" si="52"/>
        <v>18.495954190762994</v>
      </c>
    </row>
    <row r="90" spans="1:33">
      <c r="B90" s="19" t="s">
        <v>110</v>
      </c>
      <c r="C90" s="7">
        <v>150</v>
      </c>
      <c r="D90" s="7">
        <v>225</v>
      </c>
      <c r="E90">
        <v>1480</v>
      </c>
      <c r="F90" s="7">
        <v>5496</v>
      </c>
      <c r="G90">
        <f t="shared" si="53"/>
        <v>925</v>
      </c>
      <c r="H90" s="7">
        <f t="shared" si="54"/>
        <v>3435</v>
      </c>
      <c r="K90" s="7">
        <v>800</v>
      </c>
      <c r="L90" s="7">
        <v>355</v>
      </c>
      <c r="M90" s="7">
        <f>4985+2035+2100</f>
        <v>9120</v>
      </c>
      <c r="N90" s="7">
        <v>4170</v>
      </c>
      <c r="O90" s="7">
        <f>5140+0.5*6020</f>
        <v>8150</v>
      </c>
      <c r="P90" s="3">
        <f t="shared" si="22"/>
        <v>0.14556040756914118</v>
      </c>
      <c r="R90" s="3">
        <f t="shared" si="38"/>
        <v>2.2535211267605635</v>
      </c>
      <c r="S90" s="3">
        <f t="shared" si="39"/>
        <v>23.539450648070503</v>
      </c>
      <c r="T90" s="3">
        <f t="shared" si="40"/>
        <v>2.5810801149200109</v>
      </c>
      <c r="V90" s="4">
        <f t="shared" si="41"/>
        <v>9.8938864628820965E-3</v>
      </c>
      <c r="W90" s="4">
        <f t="shared" si="42"/>
        <v>6.1836790393013106E-3</v>
      </c>
      <c r="X90" s="4">
        <f t="shared" si="43"/>
        <v>9.0232244541484721E-2</v>
      </c>
      <c r="Y90" s="4">
        <f t="shared" si="44"/>
        <v>5.6395152838427949E-2</v>
      </c>
      <c r="Z90" s="4">
        <f t="shared" si="45"/>
        <v>0.10334788937409024</v>
      </c>
      <c r="AA90" s="4">
        <f t="shared" si="46"/>
        <v>6.4592430858806407E-2</v>
      </c>
      <c r="AB90" s="3">
        <f t="shared" si="47"/>
        <v>9.6760563380281699</v>
      </c>
      <c r="AC90" s="3">
        <f t="shared" si="48"/>
        <v>15.481690140845071</v>
      </c>
      <c r="AD90" s="3">
        <f t="shared" si="49"/>
        <v>101.07251622015271</v>
      </c>
      <c r="AE90" s="3">
        <f t="shared" si="50"/>
        <v>161.71602595224434</v>
      </c>
      <c r="AF90" s="3">
        <f t="shared" si="51"/>
        <v>11.082512743437798</v>
      </c>
      <c r="AG90" s="3">
        <f t="shared" si="52"/>
        <v>17.732020389500477</v>
      </c>
    </row>
    <row r="91" spans="1:33">
      <c r="B91" s="19" t="s">
        <v>111</v>
      </c>
      <c r="C91" s="7">
        <v>175</v>
      </c>
      <c r="D91" s="7">
        <v>250</v>
      </c>
      <c r="E91">
        <v>1950</v>
      </c>
      <c r="F91" s="7">
        <v>7703</v>
      </c>
      <c r="G91">
        <f t="shared" si="53"/>
        <v>1218.75</v>
      </c>
      <c r="H91" s="7">
        <f t="shared" si="54"/>
        <v>4814.375</v>
      </c>
      <c r="K91" s="7">
        <v>1100</v>
      </c>
      <c r="L91" s="7">
        <v>553.05499999999995</v>
      </c>
      <c r="M91" s="7">
        <f>6240+2273+2485</f>
        <v>10998</v>
      </c>
      <c r="N91" s="7">
        <v>5500</v>
      </c>
      <c r="O91" s="7">
        <f>6018+0.5*6450</f>
        <v>9243</v>
      </c>
      <c r="P91" s="3">
        <f t="shared" si="22"/>
        <v>0.14280150590678956</v>
      </c>
      <c r="R91" s="3">
        <f t="shared" si="38"/>
        <v>1.9889522741861119</v>
      </c>
      <c r="S91" s="3">
        <f t="shared" si="39"/>
        <v>21.637996321540626</v>
      </c>
      <c r="T91" s="3">
        <f t="shared" si="40"/>
        <v>1.9674482925568855</v>
      </c>
      <c r="V91" s="4">
        <f t="shared" si="41"/>
        <v>1.0559314552771648E-2</v>
      </c>
      <c r="W91" s="4">
        <f t="shared" si="42"/>
        <v>6.5995715954822801E-3</v>
      </c>
      <c r="X91" s="4">
        <f t="shared" si="43"/>
        <v>0.11613134145138258</v>
      </c>
      <c r="Y91" s="4">
        <f t="shared" si="44"/>
        <v>7.2582088407114109E-2</v>
      </c>
      <c r="Z91" s="4">
        <f t="shared" si="45"/>
        <v>0.11487576268986108</v>
      </c>
      <c r="AA91" s="4">
        <f t="shared" si="46"/>
        <v>7.1797351681163177E-2</v>
      </c>
      <c r="AB91" s="3">
        <f t="shared" si="47"/>
        <v>8.7050564591225115</v>
      </c>
      <c r="AC91" s="3">
        <f t="shared" si="48"/>
        <v>13.928090334596018</v>
      </c>
      <c r="AD91" s="3">
        <f t="shared" si="49"/>
        <v>94.703116855015594</v>
      </c>
      <c r="AE91" s="3">
        <f t="shared" si="50"/>
        <v>151.52498696802493</v>
      </c>
      <c r="AF91" s="3">
        <f t="shared" si="51"/>
        <v>8.610939884980505</v>
      </c>
      <c r="AG91" s="3">
        <f t="shared" si="52"/>
        <v>13.777503815968808</v>
      </c>
    </row>
    <row r="92" spans="1:33">
      <c r="V92" s="4"/>
      <c r="W92" s="4"/>
      <c r="X92" s="4"/>
      <c r="Y92" s="4"/>
      <c r="Z92" s="4"/>
      <c r="AA92" s="4"/>
      <c r="AB92" s="3"/>
      <c r="AC92" s="3"/>
      <c r="AD92" s="3"/>
      <c r="AE92" s="3"/>
      <c r="AF92" s="3"/>
      <c r="AG92" s="3"/>
    </row>
    <row r="93" spans="1:33">
      <c r="A93" s="18"/>
      <c r="B93" s="1"/>
      <c r="C93" s="7"/>
      <c r="D93" s="10"/>
      <c r="F93" s="3"/>
      <c r="G93" s="3"/>
      <c r="H93" s="3"/>
      <c r="K93" s="13"/>
      <c r="L93" s="13"/>
      <c r="N93" s="7"/>
      <c r="O93" s="7"/>
      <c r="P93" s="3"/>
      <c r="R93" s="3"/>
      <c r="S93" s="3"/>
      <c r="T93" s="3"/>
      <c r="V93" s="4"/>
      <c r="W93" s="4"/>
      <c r="X93" s="4"/>
      <c r="Y93" s="4"/>
      <c r="Z93" s="4"/>
      <c r="AA93" s="4"/>
      <c r="AB93" s="3"/>
      <c r="AC93" s="3"/>
      <c r="AD93" s="3"/>
      <c r="AE93" s="3"/>
      <c r="AF93" s="3"/>
      <c r="AG93" s="3"/>
    </row>
    <row r="94" spans="1:33">
      <c r="B94" s="1"/>
      <c r="C94" s="7"/>
      <c r="D94" s="10"/>
      <c r="F94" s="3"/>
      <c r="G94" s="3"/>
      <c r="H94" s="3"/>
      <c r="K94" s="13"/>
      <c r="L94" s="13"/>
      <c r="N94" s="7"/>
      <c r="O94" s="7"/>
      <c r="P94" s="3"/>
      <c r="R94" s="3"/>
      <c r="S94" s="3"/>
      <c r="T94" s="3"/>
      <c r="V94" s="4"/>
      <c r="W94" s="4"/>
      <c r="X94" s="4"/>
      <c r="Y94" s="4"/>
      <c r="Z94" s="4"/>
      <c r="AA94" s="4"/>
      <c r="AB94" s="3"/>
      <c r="AC94" s="3"/>
      <c r="AD94" s="3"/>
      <c r="AE94" s="3"/>
      <c r="AF94" s="3"/>
      <c r="AG94" s="3"/>
    </row>
    <row r="95" spans="1:33">
      <c r="H95" s="3"/>
      <c r="P95" s="3"/>
      <c r="R95" s="3"/>
      <c r="S95" s="3"/>
      <c r="T95" s="3"/>
      <c r="V95" s="4"/>
      <c r="W95" s="4"/>
      <c r="X95" s="4"/>
      <c r="Y95" s="4"/>
      <c r="Z95" s="4"/>
      <c r="AA95" s="4"/>
      <c r="AB95" s="3"/>
      <c r="AC95" s="3"/>
      <c r="AD95" s="3"/>
      <c r="AE95" s="3"/>
      <c r="AF95" s="3"/>
      <c r="AG95" s="3"/>
    </row>
    <row r="96" spans="1:33">
      <c r="H96" s="3"/>
      <c r="P96" s="3"/>
      <c r="R96" s="3"/>
      <c r="S96" s="3"/>
      <c r="T96" s="3"/>
      <c r="V96" s="4"/>
      <c r="W96" s="4"/>
      <c r="X96" s="4"/>
      <c r="Y96" s="4"/>
      <c r="Z96" s="4"/>
      <c r="AA96" s="4"/>
      <c r="AB96" s="3"/>
      <c r="AC96" s="3"/>
      <c r="AD96" s="3"/>
      <c r="AE96" s="3"/>
      <c r="AF96" s="3"/>
      <c r="AG96" s="3"/>
    </row>
    <row r="97" spans="8:33">
      <c r="H97" s="3"/>
      <c r="P97" s="3"/>
      <c r="R97" s="3"/>
      <c r="S97" s="3"/>
      <c r="T97" s="3"/>
      <c r="V97" s="4"/>
      <c r="W97" s="4"/>
      <c r="X97" s="4"/>
      <c r="Y97" s="4"/>
      <c r="Z97" s="4"/>
      <c r="AA97" s="4"/>
      <c r="AB97" s="3"/>
      <c r="AC97" s="3"/>
      <c r="AD97" s="3"/>
      <c r="AE97" s="3"/>
      <c r="AF97" s="3"/>
      <c r="AG97" s="3"/>
    </row>
    <row r="98" spans="8:33">
      <c r="H98" s="3"/>
      <c r="P98" s="3"/>
      <c r="R98" s="3"/>
      <c r="S98" s="3"/>
      <c r="T98" s="3"/>
      <c r="V98" s="4"/>
      <c r="W98" s="4"/>
      <c r="X98" s="4"/>
      <c r="Y98" s="4"/>
      <c r="Z98" s="4"/>
      <c r="AA98" s="4"/>
      <c r="AB98" s="3"/>
      <c r="AC98" s="3"/>
      <c r="AD98" s="3"/>
      <c r="AE98" s="3"/>
      <c r="AF98" s="3"/>
      <c r="AG98" s="3"/>
    </row>
    <row r="99" spans="8:33">
      <c r="H99" s="3"/>
      <c r="P99" s="3"/>
      <c r="R99" s="3"/>
      <c r="S99" s="3"/>
      <c r="T99" s="3"/>
      <c r="V99" s="4"/>
      <c r="W99" s="4"/>
      <c r="X99" s="4"/>
      <c r="Y99" s="4"/>
      <c r="Z99" s="4"/>
      <c r="AA99" s="4"/>
      <c r="AB99" s="3"/>
      <c r="AC99" s="3"/>
      <c r="AD99" s="3"/>
      <c r="AE99" s="3"/>
      <c r="AF99" s="3"/>
      <c r="AG99" s="3"/>
    </row>
    <row r="100" spans="8:33">
      <c r="H100" s="3"/>
      <c r="P100" s="3"/>
      <c r="R100" s="3"/>
      <c r="S100" s="3"/>
      <c r="T100" s="3"/>
      <c r="V100" s="4"/>
      <c r="W100" s="4"/>
      <c r="X100" s="4"/>
      <c r="Y100" s="4"/>
      <c r="Z100" s="4"/>
      <c r="AA100" s="4"/>
      <c r="AB100" s="3"/>
      <c r="AC100" s="3"/>
      <c r="AD100" s="3"/>
      <c r="AE100" s="3"/>
      <c r="AF100" s="3"/>
      <c r="AG100" s="3"/>
    </row>
    <row r="101" spans="8:33">
      <c r="H101" s="3"/>
      <c r="P101" s="3"/>
      <c r="R101" s="3"/>
      <c r="S101" s="3"/>
      <c r="T101" s="3"/>
      <c r="V101" s="4"/>
      <c r="W101" s="4"/>
      <c r="X101" s="4"/>
      <c r="Y101" s="4"/>
      <c r="Z101" s="4"/>
      <c r="AA101" s="4"/>
      <c r="AB101" s="3"/>
      <c r="AC101" s="3"/>
      <c r="AD101" s="3"/>
      <c r="AE101" s="3"/>
      <c r="AF101" s="3"/>
      <c r="AG101" s="3"/>
    </row>
    <row r="102" spans="8:33">
      <c r="H102" s="3"/>
      <c r="P102" s="3"/>
      <c r="R102" s="3"/>
      <c r="S102" s="3"/>
      <c r="T102" s="3"/>
      <c r="V102" s="4"/>
      <c r="W102" s="4"/>
      <c r="X102" s="4"/>
      <c r="Y102" s="4"/>
      <c r="Z102" s="4"/>
      <c r="AA102" s="4"/>
      <c r="AB102" s="3"/>
      <c r="AC102" s="3"/>
      <c r="AD102" s="3"/>
      <c r="AE102" s="3"/>
      <c r="AF102" s="3"/>
      <c r="AG102" s="3"/>
    </row>
    <row r="103" spans="8:33">
      <c r="H103" s="3"/>
      <c r="P103" s="3"/>
      <c r="R103" s="3"/>
      <c r="S103" s="3"/>
      <c r="T103" s="3"/>
      <c r="V103" s="4"/>
      <c r="W103" s="4"/>
      <c r="X103" s="4"/>
      <c r="Y103" s="4"/>
      <c r="Z103" s="4"/>
      <c r="AA103" s="4"/>
      <c r="AB103" s="3"/>
      <c r="AC103" s="3"/>
      <c r="AD103" s="3"/>
      <c r="AE103" s="3"/>
      <c r="AF103" s="3"/>
      <c r="AG103" s="3"/>
    </row>
    <row r="104" spans="8:33">
      <c r="P104" s="3"/>
      <c r="R104" s="3"/>
      <c r="S104" s="3"/>
      <c r="T104" s="3"/>
      <c r="V104" s="4"/>
      <c r="W104" s="4"/>
      <c r="X104" s="4"/>
      <c r="Y104" s="4"/>
      <c r="Z104" s="4"/>
      <c r="AA104" s="4"/>
      <c r="AB104" s="3"/>
      <c r="AC104" s="3"/>
      <c r="AD104" s="3"/>
      <c r="AE104" s="3"/>
      <c r="AF104" s="3"/>
      <c r="AG104" s="3"/>
    </row>
    <row r="105" spans="8:33">
      <c r="P105" s="3"/>
      <c r="R105" s="3"/>
      <c r="S105" s="3"/>
      <c r="T105" s="3"/>
      <c r="V105" s="4"/>
      <c r="W105" s="4"/>
      <c r="X105" s="4"/>
      <c r="Y105" s="4"/>
      <c r="Z105" s="4"/>
      <c r="AA105" s="4"/>
      <c r="AB105" s="3"/>
      <c r="AC105" s="3"/>
      <c r="AD105" s="3"/>
      <c r="AE105" s="3"/>
      <c r="AF105" s="3"/>
      <c r="AG105" s="3"/>
    </row>
    <row r="106" spans="8:33">
      <c r="P106" s="3"/>
      <c r="R106" s="3"/>
      <c r="S106" s="3"/>
      <c r="T106" s="3"/>
      <c r="V106" s="4"/>
      <c r="W106" s="4"/>
      <c r="X106" s="4"/>
      <c r="Y106" s="4"/>
      <c r="Z106" s="4"/>
      <c r="AA106" s="4"/>
      <c r="AB106" s="3"/>
      <c r="AC106" s="3"/>
      <c r="AD106" s="3"/>
      <c r="AE106" s="3"/>
      <c r="AF106" s="3"/>
      <c r="AG106" s="3"/>
    </row>
    <row r="107" spans="8:33">
      <c r="P107" s="3"/>
      <c r="R107" s="3"/>
      <c r="S107" s="3"/>
      <c r="T107" s="3"/>
      <c r="V107" s="4"/>
      <c r="W107" s="4"/>
      <c r="X107" s="4"/>
      <c r="Y107" s="4"/>
      <c r="Z107" s="4"/>
      <c r="AA107" s="4"/>
      <c r="AB107" s="3"/>
      <c r="AC107" s="3"/>
      <c r="AD107" s="3"/>
      <c r="AE107" s="3"/>
      <c r="AF107" s="3"/>
      <c r="AG107" s="3"/>
    </row>
    <row r="108" spans="8:33">
      <c r="P108" s="3"/>
      <c r="R108" s="3"/>
      <c r="S108" s="3"/>
      <c r="T108" s="3"/>
      <c r="V108" s="4"/>
      <c r="W108" s="4"/>
      <c r="X108" s="4"/>
      <c r="Y108" s="4"/>
      <c r="Z108" s="4"/>
      <c r="AA108" s="4"/>
      <c r="AB108" s="3"/>
      <c r="AC108" s="3"/>
      <c r="AD108" s="3"/>
      <c r="AE108" s="3"/>
      <c r="AF108" s="3"/>
      <c r="AG108" s="3"/>
    </row>
    <row r="109" spans="8:33">
      <c r="P109" s="3"/>
      <c r="R109" s="3"/>
      <c r="S109" s="3"/>
      <c r="T109" s="3"/>
      <c r="V109" s="4"/>
      <c r="W109" s="4"/>
      <c r="X109" s="4"/>
      <c r="Y109" s="4"/>
      <c r="Z109" s="4"/>
      <c r="AA109" s="4"/>
      <c r="AB109" s="3"/>
      <c r="AC109" s="3"/>
      <c r="AD109" s="3"/>
      <c r="AE109" s="3"/>
      <c r="AF109" s="3"/>
      <c r="AG109" s="3"/>
    </row>
    <row r="110" spans="8:33">
      <c r="P110" s="3"/>
      <c r="R110" s="3"/>
      <c r="S110" s="3"/>
      <c r="T110" s="3"/>
      <c r="V110" s="4"/>
      <c r="W110" s="4"/>
      <c r="X110" s="4"/>
      <c r="Y110" s="4"/>
      <c r="Z110" s="4"/>
      <c r="AA110" s="4"/>
      <c r="AB110" s="3"/>
      <c r="AC110" s="3"/>
      <c r="AD110" s="3"/>
      <c r="AE110" s="3"/>
      <c r="AF110" s="3"/>
      <c r="AG110" s="3"/>
    </row>
    <row r="111" spans="8:33">
      <c r="P111" s="3"/>
      <c r="R111" s="3"/>
      <c r="S111" s="3"/>
      <c r="T111" s="3"/>
      <c r="V111" s="4"/>
      <c r="W111" s="4"/>
      <c r="X111" s="4"/>
      <c r="Y111" s="4"/>
      <c r="Z111" s="4"/>
      <c r="AA111" s="4"/>
      <c r="AB111" s="3"/>
      <c r="AC111" s="3"/>
      <c r="AD111" s="3"/>
      <c r="AE111" s="3"/>
      <c r="AF111" s="3"/>
      <c r="AG111" s="3"/>
    </row>
    <row r="112" spans="8:33">
      <c r="P112" s="3"/>
      <c r="R112" s="3"/>
      <c r="S112" s="3"/>
      <c r="T112" s="3"/>
      <c r="V112" s="4"/>
      <c r="W112" s="4"/>
      <c r="X112" s="4"/>
      <c r="Y112" s="4"/>
      <c r="Z112" s="4"/>
      <c r="AA112" s="4"/>
      <c r="AB112" s="3"/>
      <c r="AC112" s="3"/>
      <c r="AD112" s="3"/>
      <c r="AE112" s="3"/>
      <c r="AF112" s="3"/>
      <c r="AG112" s="3"/>
    </row>
    <row r="113" spans="16:33">
      <c r="P113" s="3"/>
      <c r="R113" s="3"/>
      <c r="S113" s="3"/>
      <c r="T113" s="3"/>
      <c r="V113" s="4"/>
      <c r="W113" s="4"/>
      <c r="X113" s="4"/>
      <c r="Y113" s="4"/>
      <c r="Z113" s="4"/>
      <c r="AA113" s="4"/>
      <c r="AB113" s="3"/>
      <c r="AC113" s="3"/>
      <c r="AD113" s="3"/>
      <c r="AE113" s="3"/>
      <c r="AF113" s="3"/>
      <c r="AG113" s="3"/>
    </row>
    <row r="114" spans="16:33">
      <c r="P114" s="3"/>
      <c r="R114" s="3"/>
      <c r="S114" s="3"/>
      <c r="T114" s="3"/>
      <c r="V114" s="4"/>
      <c r="W114" s="4"/>
      <c r="X114" s="4"/>
      <c r="Y114" s="4"/>
      <c r="Z114" s="4"/>
      <c r="AA114" s="4"/>
      <c r="AB114" s="3"/>
      <c r="AC114" s="3"/>
      <c r="AD114" s="3"/>
      <c r="AE114" s="3"/>
      <c r="AF114" s="3"/>
      <c r="AG114" s="3"/>
    </row>
    <row r="115" spans="16:33">
      <c r="P115" s="3"/>
      <c r="R115" s="3"/>
      <c r="S115" s="3"/>
      <c r="T115" s="3"/>
      <c r="V115" s="4"/>
      <c r="W115" s="4"/>
      <c r="X115" s="4"/>
      <c r="Y115" s="4"/>
      <c r="Z115" s="4"/>
      <c r="AA115" s="4"/>
      <c r="AB115" s="3"/>
      <c r="AC115" s="3"/>
      <c r="AD115" s="3"/>
      <c r="AE115" s="3"/>
      <c r="AF115" s="3"/>
      <c r="AG115" s="3"/>
    </row>
    <row r="116" spans="16:33">
      <c r="P116" s="3"/>
      <c r="R116" s="3"/>
      <c r="S116" s="3"/>
      <c r="T116" s="3"/>
      <c r="V116" s="4"/>
      <c r="W116" s="4"/>
      <c r="X116" s="4"/>
      <c r="Y116" s="4"/>
      <c r="Z116" s="4"/>
      <c r="AA116" s="4"/>
      <c r="AB116" s="3"/>
      <c r="AC116" s="3"/>
      <c r="AD116" s="3"/>
      <c r="AE116" s="3"/>
      <c r="AF116" s="3"/>
      <c r="AG116" s="3"/>
    </row>
    <row r="117" spans="16:33">
      <c r="P117" s="3"/>
      <c r="R117" s="3"/>
      <c r="S117" s="3"/>
      <c r="T117" s="3"/>
      <c r="V117" s="4"/>
      <c r="W117" s="4"/>
      <c r="X117" s="4"/>
      <c r="Y117" s="4"/>
      <c r="Z117" s="4"/>
      <c r="AA117" s="4"/>
      <c r="AB117" s="3"/>
      <c r="AC117" s="3"/>
      <c r="AD117" s="3"/>
      <c r="AE117" s="3"/>
      <c r="AF117" s="3"/>
      <c r="AG117" s="3"/>
    </row>
    <row r="118" spans="16:33">
      <c r="P118" s="3"/>
      <c r="R118" s="3"/>
      <c r="S118" s="3"/>
      <c r="T118" s="3"/>
      <c r="V118" s="4"/>
      <c r="W118" s="4"/>
      <c r="X118" s="4"/>
      <c r="Y118" s="4"/>
      <c r="Z118" s="4"/>
      <c r="AA118" s="4"/>
      <c r="AB118" s="3"/>
      <c r="AC118" s="3"/>
      <c r="AD118" s="3"/>
      <c r="AE118" s="3"/>
      <c r="AF118" s="3"/>
      <c r="AG118" s="3"/>
    </row>
    <row r="119" spans="16:33">
      <c r="P119" s="3"/>
      <c r="R119" s="3"/>
      <c r="S119" s="3"/>
      <c r="T119" s="3"/>
      <c r="V119" s="4"/>
      <c r="W119" s="4"/>
      <c r="X119" s="4"/>
      <c r="Y119" s="4"/>
      <c r="Z119" s="4"/>
      <c r="AA119" s="4"/>
      <c r="AB119" s="3"/>
      <c r="AC119" s="3"/>
      <c r="AD119" s="3"/>
      <c r="AE119" s="3"/>
      <c r="AF119" s="3"/>
      <c r="AG119" s="3"/>
    </row>
    <row r="120" spans="16:33">
      <c r="P120" s="3"/>
      <c r="R120" s="3"/>
      <c r="S120" s="3"/>
      <c r="T120" s="3"/>
      <c r="V120" s="4"/>
      <c r="W120" s="4"/>
      <c r="X120" s="4"/>
      <c r="Y120" s="4"/>
      <c r="Z120" s="4"/>
      <c r="AA120" s="4"/>
      <c r="AB120" s="3"/>
      <c r="AC120" s="3"/>
      <c r="AD120" s="3"/>
      <c r="AE120" s="3"/>
      <c r="AF120" s="3"/>
      <c r="AG120" s="3"/>
    </row>
    <row r="121" spans="16:33">
      <c r="P121" s="3"/>
      <c r="R121" s="3"/>
      <c r="S121" s="3"/>
      <c r="T121" s="3"/>
      <c r="V121" s="4"/>
      <c r="W121" s="4"/>
      <c r="X121" s="4"/>
      <c r="Y121" s="4"/>
      <c r="Z121" s="4"/>
      <c r="AA121" s="4"/>
      <c r="AB121" s="3"/>
      <c r="AC121" s="3"/>
      <c r="AD121" s="3"/>
      <c r="AE121" s="3"/>
      <c r="AF121" s="3"/>
      <c r="AG121" s="3"/>
    </row>
    <row r="122" spans="16:33">
      <c r="P122" s="3"/>
      <c r="R122" s="3"/>
      <c r="S122" s="3"/>
      <c r="T122" s="3"/>
      <c r="V122" s="4"/>
      <c r="W122" s="4"/>
      <c r="X122" s="4"/>
      <c r="Y122" s="4"/>
      <c r="Z122" s="4"/>
      <c r="AA122" s="4"/>
      <c r="AB122" s="3"/>
      <c r="AC122" s="3"/>
      <c r="AD122" s="3"/>
      <c r="AE122" s="3"/>
      <c r="AF122" s="3"/>
      <c r="AG122" s="3"/>
    </row>
    <row r="123" spans="16:33">
      <c r="P123" s="3"/>
      <c r="R123" s="3"/>
      <c r="S123" s="3"/>
      <c r="T123" s="3"/>
      <c r="V123" s="4"/>
      <c r="W123" s="4"/>
      <c r="X123" s="4"/>
      <c r="Y123" s="4"/>
      <c r="Z123" s="4"/>
      <c r="AA123" s="4"/>
      <c r="AB123" s="3"/>
      <c r="AC123" s="3"/>
      <c r="AD123" s="3"/>
      <c r="AE123" s="3"/>
      <c r="AF123" s="3"/>
      <c r="AG123" s="3"/>
    </row>
    <row r="124" spans="16:33">
      <c r="P124" s="3"/>
      <c r="R124" s="3"/>
      <c r="S124" s="3"/>
      <c r="T124" s="3"/>
      <c r="V124" s="4"/>
      <c r="W124" s="4"/>
      <c r="X124" s="4"/>
      <c r="Y124" s="4"/>
      <c r="Z124" s="4"/>
      <c r="AA124" s="4"/>
      <c r="AB124" s="3"/>
      <c r="AC124" s="3"/>
      <c r="AD124" s="3"/>
      <c r="AE124" s="3"/>
      <c r="AF124" s="3"/>
      <c r="AG124" s="3"/>
    </row>
    <row r="125" spans="16:33">
      <c r="P125" s="3"/>
      <c r="R125" s="3"/>
      <c r="S125" s="3"/>
      <c r="T125" s="3"/>
      <c r="V125" s="4"/>
      <c r="W125" s="4"/>
      <c r="X125" s="4"/>
      <c r="Y125" s="4"/>
      <c r="Z125" s="4"/>
      <c r="AA125" s="4"/>
      <c r="AB125" s="3"/>
      <c r="AC125" s="3"/>
      <c r="AD125" s="3"/>
      <c r="AE125" s="3"/>
      <c r="AF125" s="3"/>
      <c r="AG125" s="3"/>
    </row>
    <row r="126" spans="16:33">
      <c r="P126" s="3"/>
      <c r="R126" s="3"/>
      <c r="S126" s="3"/>
      <c r="T126" s="3"/>
      <c r="V126" s="4"/>
      <c r="W126" s="4"/>
      <c r="X126" s="4"/>
      <c r="Y126" s="4"/>
      <c r="Z126" s="4"/>
      <c r="AA126" s="4"/>
      <c r="AB126" s="3"/>
      <c r="AC126" s="3"/>
      <c r="AD126" s="3"/>
      <c r="AE126" s="3"/>
      <c r="AF126" s="3"/>
      <c r="AG126" s="3"/>
    </row>
    <row r="127" spans="16:33">
      <c r="P127" s="3"/>
      <c r="R127" s="3"/>
      <c r="S127" s="3"/>
      <c r="T127" s="3"/>
      <c r="V127" s="4"/>
      <c r="W127" s="4"/>
      <c r="X127" s="4"/>
      <c r="Y127" s="4"/>
      <c r="Z127" s="4"/>
      <c r="AA127" s="4"/>
      <c r="AB127" s="3"/>
      <c r="AC127" s="3"/>
      <c r="AD127" s="3"/>
      <c r="AE127" s="3"/>
      <c r="AF127" s="3"/>
      <c r="AG127" s="3"/>
    </row>
    <row r="128" spans="16:33">
      <c r="P128" s="3"/>
      <c r="R128" s="3"/>
      <c r="S128" s="3"/>
      <c r="T128" s="3"/>
      <c r="V128" s="4"/>
      <c r="W128" s="4"/>
      <c r="X128" s="4"/>
      <c r="Y128" s="4"/>
      <c r="Z128" s="4"/>
      <c r="AA128" s="4"/>
      <c r="AB128" s="3"/>
      <c r="AC128" s="3"/>
      <c r="AD128" s="3"/>
      <c r="AE128" s="3"/>
      <c r="AF128" s="3"/>
      <c r="AG128" s="3"/>
    </row>
    <row r="129" spans="7:33">
      <c r="P129" s="3"/>
      <c r="R129" s="3"/>
      <c r="S129" s="3"/>
      <c r="T129" s="3"/>
      <c r="V129" s="4"/>
      <c r="W129" s="4"/>
      <c r="X129" s="4"/>
      <c r="Y129" s="4"/>
      <c r="Z129" s="4"/>
      <c r="AA129" s="4"/>
      <c r="AB129" s="3"/>
      <c r="AC129" s="3"/>
      <c r="AD129" s="3"/>
      <c r="AE129" s="3"/>
      <c r="AF129" s="3"/>
      <c r="AG129" s="3"/>
    </row>
    <row r="130" spans="7:33">
      <c r="P130" s="3"/>
      <c r="R130" s="3"/>
      <c r="S130" s="3"/>
      <c r="T130" s="3"/>
      <c r="V130" s="4"/>
      <c r="W130" s="4"/>
      <c r="X130" s="4"/>
      <c r="Y130" s="4"/>
      <c r="Z130" s="4"/>
      <c r="AA130" s="4"/>
      <c r="AB130" s="3"/>
      <c r="AC130" s="3"/>
      <c r="AD130" s="3"/>
      <c r="AE130" s="3"/>
      <c r="AF130" s="3"/>
      <c r="AG130" s="3"/>
    </row>
    <row r="131" spans="7:33">
      <c r="P131" s="3"/>
      <c r="R131" s="3"/>
      <c r="S131" s="3"/>
      <c r="T131" s="3"/>
      <c r="V131" s="4"/>
      <c r="W131" s="4"/>
      <c r="X131" s="4"/>
      <c r="Y131" s="4"/>
      <c r="Z131" s="4"/>
      <c r="AA131" s="4"/>
      <c r="AB131" s="3"/>
      <c r="AC131" s="3"/>
      <c r="AD131" s="3"/>
      <c r="AE131" s="3"/>
      <c r="AF131" s="3"/>
      <c r="AG131" s="3"/>
    </row>
    <row r="132" spans="7:33">
      <c r="P132" s="3"/>
      <c r="R132" s="3"/>
      <c r="S132" s="3"/>
      <c r="T132" s="3"/>
      <c r="V132" s="4"/>
      <c r="W132" s="4"/>
      <c r="X132" s="4"/>
      <c r="Y132" s="4"/>
      <c r="Z132" s="4"/>
      <c r="AA132" s="4"/>
      <c r="AB132" s="3"/>
      <c r="AC132" s="3"/>
      <c r="AD132" s="3"/>
      <c r="AE132" s="3"/>
      <c r="AF132" s="3"/>
      <c r="AG132" s="3"/>
    </row>
    <row r="133" spans="7:33">
      <c r="P133" s="3"/>
      <c r="R133" s="3"/>
      <c r="S133" s="3"/>
      <c r="T133" s="3"/>
      <c r="V133" s="4"/>
      <c r="W133" s="4"/>
      <c r="X133" s="4"/>
      <c r="Y133" s="4"/>
      <c r="Z133" s="4"/>
      <c r="AA133" s="4"/>
      <c r="AB133" s="3"/>
      <c r="AC133" s="3"/>
      <c r="AD133" s="3"/>
      <c r="AE133" s="3"/>
      <c r="AF133" s="3"/>
      <c r="AG133" s="3"/>
    </row>
    <row r="134" spans="7:33">
      <c r="P134" s="3"/>
      <c r="R134" s="3"/>
      <c r="S134" s="3"/>
      <c r="T134" s="3"/>
      <c r="V134" s="4"/>
      <c r="W134" s="4"/>
      <c r="X134" s="4"/>
      <c r="Y134" s="4"/>
      <c r="Z134" s="4"/>
      <c r="AA134" s="4"/>
      <c r="AB134" s="3"/>
      <c r="AC134" s="3"/>
      <c r="AD134" s="3"/>
      <c r="AE134" s="3"/>
      <c r="AF134" s="3"/>
      <c r="AG134" s="3"/>
    </row>
    <row r="135" spans="7:33">
      <c r="P135" s="3"/>
      <c r="R135" s="3"/>
      <c r="S135" s="3"/>
      <c r="T135" s="3"/>
      <c r="V135" s="4"/>
      <c r="W135" s="4"/>
      <c r="X135" s="4"/>
      <c r="Y135" s="4"/>
      <c r="Z135" s="4"/>
      <c r="AA135" s="4"/>
      <c r="AB135" s="3"/>
      <c r="AC135" s="3"/>
      <c r="AD135" s="3"/>
      <c r="AE135" s="3"/>
      <c r="AF135" s="3"/>
      <c r="AG135" s="3"/>
    </row>
    <row r="136" spans="7:33">
      <c r="P136" s="3"/>
      <c r="R136" s="3"/>
      <c r="S136" s="3"/>
      <c r="T136" s="3"/>
      <c r="V136" s="4"/>
      <c r="W136" s="4"/>
      <c r="X136" s="4"/>
      <c r="Y136" s="4"/>
      <c r="Z136" s="4"/>
      <c r="AA136" s="4"/>
      <c r="AB136" s="3"/>
      <c r="AC136" s="3"/>
      <c r="AD136" s="3"/>
      <c r="AE136" s="3"/>
      <c r="AF136" s="3"/>
      <c r="AG136" s="3"/>
    </row>
    <row r="137" spans="7:33">
      <c r="P137" s="3"/>
      <c r="R137" s="3"/>
      <c r="S137" s="3"/>
      <c r="T137" s="3"/>
      <c r="V137" s="4"/>
      <c r="W137" s="4"/>
      <c r="X137" s="4"/>
      <c r="Y137" s="4"/>
      <c r="Z137" s="4"/>
      <c r="AA137" s="4"/>
      <c r="AB137" s="3"/>
      <c r="AC137" s="3"/>
      <c r="AD137" s="3"/>
      <c r="AE137" s="3"/>
      <c r="AF137" s="3"/>
      <c r="AG137" s="3"/>
    </row>
    <row r="138" spans="7:33">
      <c r="P138" s="3"/>
      <c r="R138" s="3"/>
      <c r="S138" s="3"/>
      <c r="T138" s="3"/>
      <c r="V138" s="4"/>
      <c r="W138" s="4"/>
      <c r="X138" s="4"/>
      <c r="Y138" s="4"/>
      <c r="Z138" s="4"/>
      <c r="AA138" s="4"/>
      <c r="AB138" s="3"/>
      <c r="AC138" s="3"/>
      <c r="AD138" s="3"/>
      <c r="AE138" s="3"/>
      <c r="AF138" s="3"/>
      <c r="AG138" s="3"/>
    </row>
    <row r="139" spans="7:33">
      <c r="P139" s="3"/>
      <c r="R139" s="3"/>
      <c r="S139" s="3"/>
      <c r="T139" s="3"/>
      <c r="V139" s="4"/>
      <c r="W139" s="4"/>
      <c r="X139" s="4"/>
      <c r="Y139" s="4"/>
      <c r="Z139" s="4"/>
      <c r="AA139" s="4"/>
      <c r="AB139" s="3"/>
      <c r="AC139" s="3"/>
      <c r="AD139" s="3"/>
      <c r="AE139" s="3"/>
      <c r="AF139" s="3"/>
      <c r="AG139" s="3"/>
    </row>
    <row r="140" spans="7:33">
      <c r="P140" s="3"/>
      <c r="R140" s="3"/>
      <c r="S140" s="3"/>
      <c r="T140" s="3"/>
      <c r="V140" s="4"/>
      <c r="W140" s="4"/>
      <c r="X140" s="4"/>
      <c r="Y140" s="4"/>
      <c r="Z140" s="4"/>
      <c r="AA140" s="4"/>
      <c r="AB140" s="3"/>
      <c r="AC140" s="3"/>
      <c r="AD140" s="3"/>
      <c r="AE140" s="3"/>
      <c r="AF140" s="3"/>
      <c r="AG140" s="3"/>
    </row>
    <row r="141" spans="7:33">
      <c r="P141" s="3"/>
      <c r="R141" s="3"/>
      <c r="S141" s="3"/>
      <c r="T141" s="3"/>
      <c r="V141" s="4"/>
      <c r="W141" s="4"/>
      <c r="X141" s="4"/>
      <c r="Y141" s="4"/>
      <c r="Z141" s="4"/>
      <c r="AA141" s="4"/>
      <c r="AB141" s="3"/>
      <c r="AC141" s="3"/>
      <c r="AD141" s="3"/>
      <c r="AE141" s="3"/>
      <c r="AF141" s="3"/>
      <c r="AG141" s="3"/>
    </row>
    <row r="142" spans="7:33">
      <c r="G142" s="3"/>
      <c r="H142" s="3"/>
      <c r="P142" s="3"/>
      <c r="R142" s="3"/>
      <c r="S142" s="3"/>
      <c r="T142" s="3"/>
      <c r="V142" s="4"/>
      <c r="W142" s="4"/>
      <c r="X142" s="4"/>
      <c r="Y142" s="4"/>
      <c r="Z142" s="4"/>
      <c r="AA142" s="4"/>
      <c r="AB142" s="3"/>
      <c r="AC142" s="3"/>
      <c r="AD142" s="3"/>
      <c r="AE142" s="3"/>
      <c r="AF142" s="3"/>
      <c r="AG142" s="3"/>
    </row>
    <row r="143" spans="7:33">
      <c r="G143" s="3"/>
      <c r="H143" s="3"/>
      <c r="P143" s="3"/>
      <c r="R143" s="3"/>
      <c r="S143" s="3"/>
      <c r="T143" s="3"/>
      <c r="V143" s="4"/>
      <c r="W143" s="4"/>
      <c r="X143" s="4"/>
      <c r="Y143" s="4"/>
      <c r="Z143" s="4"/>
      <c r="AA143" s="4"/>
      <c r="AB143" s="3"/>
      <c r="AC143" s="3"/>
      <c r="AD143" s="3"/>
      <c r="AE143" s="3"/>
      <c r="AF143" s="3"/>
      <c r="AG143" s="3"/>
    </row>
    <row r="144" spans="7:33">
      <c r="G144" s="3"/>
      <c r="H144" s="3"/>
      <c r="P144" s="3"/>
      <c r="R144" s="3"/>
      <c r="S144" s="3"/>
      <c r="T144" s="3"/>
      <c r="V144" s="4"/>
      <c r="W144" s="4"/>
      <c r="X144" s="4"/>
      <c r="Y144" s="4"/>
      <c r="Z144" s="4"/>
      <c r="AA144" s="4"/>
      <c r="AB144" s="3"/>
      <c r="AC144" s="3"/>
      <c r="AD144" s="3"/>
      <c r="AE144" s="3"/>
      <c r="AF144" s="3"/>
      <c r="AG144" s="3"/>
    </row>
    <row r="145" spans="1:33">
      <c r="G145" s="3"/>
      <c r="H145" s="3"/>
      <c r="P145" s="3"/>
      <c r="R145" s="3"/>
      <c r="S145" s="3"/>
      <c r="T145" s="3"/>
      <c r="V145" s="4"/>
      <c r="W145" s="4"/>
      <c r="X145" s="4"/>
      <c r="Y145" s="4"/>
      <c r="Z145" s="4"/>
      <c r="AA145" s="4"/>
      <c r="AB145" s="3"/>
      <c r="AC145" s="3"/>
      <c r="AD145" s="3"/>
      <c r="AE145" s="3"/>
      <c r="AF145" s="3"/>
      <c r="AG145" s="3"/>
    </row>
    <row r="146" spans="1:33">
      <c r="G146" s="3"/>
      <c r="H146" s="3"/>
      <c r="P146" s="3"/>
      <c r="R146" s="3"/>
      <c r="S146" s="3"/>
      <c r="T146" s="3"/>
      <c r="V146" s="4"/>
      <c r="W146" s="4"/>
      <c r="X146" s="4"/>
      <c r="Y146" s="4"/>
      <c r="Z146" s="4"/>
      <c r="AA146" s="4"/>
      <c r="AB146" s="3"/>
      <c r="AC146" s="3"/>
      <c r="AD146" s="3"/>
      <c r="AE146" s="3"/>
      <c r="AF146" s="3"/>
      <c r="AG146" s="3"/>
    </row>
    <row r="147" spans="1:33">
      <c r="G147" s="3"/>
      <c r="H147" s="3"/>
      <c r="P147" s="3"/>
      <c r="R147" s="3"/>
      <c r="S147" s="3"/>
      <c r="T147" s="3"/>
      <c r="V147" s="4"/>
      <c r="W147" s="4"/>
      <c r="X147" s="4"/>
      <c r="Y147" s="4"/>
      <c r="Z147" s="4"/>
      <c r="AA147" s="4"/>
      <c r="AB147" s="3"/>
      <c r="AC147" s="3"/>
      <c r="AD147" s="3"/>
      <c r="AE147" s="3"/>
      <c r="AF147" s="3"/>
      <c r="AG147" s="3"/>
    </row>
    <row r="148" spans="1:33">
      <c r="P148" s="3"/>
      <c r="R148" s="3"/>
      <c r="S148" s="3"/>
      <c r="T148" s="3"/>
      <c r="V148" s="4"/>
      <c r="W148" s="4"/>
      <c r="X148" s="4"/>
      <c r="Y148" s="4"/>
      <c r="Z148" s="4"/>
      <c r="AA148" s="4"/>
      <c r="AB148" s="3"/>
      <c r="AC148" s="3"/>
      <c r="AD148" s="3"/>
      <c r="AE148" s="3"/>
      <c r="AF148" s="3"/>
      <c r="AG148" s="3"/>
    </row>
    <row r="149" spans="1:33">
      <c r="A149" s="14"/>
      <c r="P149" s="3"/>
      <c r="R149" s="3"/>
      <c r="S149" s="3"/>
      <c r="T149" s="3"/>
      <c r="V149" s="4"/>
      <c r="W149" s="4"/>
      <c r="X149" s="4"/>
      <c r="Y149" s="4"/>
      <c r="Z149" s="4"/>
      <c r="AA149" s="4"/>
      <c r="AB149" s="3"/>
      <c r="AC149" s="3"/>
      <c r="AD149" s="3"/>
      <c r="AE149" s="3"/>
      <c r="AF149" s="3"/>
      <c r="AG149" s="3"/>
    </row>
    <row r="150" spans="1:33">
      <c r="C150" s="15"/>
      <c r="D150" s="15"/>
      <c r="E150" s="15"/>
      <c r="F150" s="15"/>
      <c r="G150" s="16"/>
      <c r="H150" s="16"/>
      <c r="P150" s="3"/>
      <c r="R150" s="3"/>
      <c r="S150" s="3"/>
      <c r="T150" s="3"/>
      <c r="V150" s="4"/>
      <c r="W150" s="4"/>
      <c r="X150" s="4"/>
      <c r="Y150" s="4"/>
      <c r="Z150" s="4"/>
      <c r="AA150" s="4"/>
      <c r="AB150" s="3"/>
      <c r="AC150" s="3"/>
      <c r="AD150" s="3"/>
      <c r="AE150" s="3"/>
      <c r="AF150" s="3"/>
      <c r="AG150" s="3"/>
    </row>
    <row r="151" spans="1:33">
      <c r="G151" s="3"/>
      <c r="H151" s="3"/>
      <c r="P151" s="3"/>
      <c r="R151" s="3"/>
      <c r="S151" s="3"/>
      <c r="T151" s="3"/>
      <c r="V151" s="4"/>
      <c r="W151" s="4"/>
      <c r="X151" s="4"/>
      <c r="Y151" s="4"/>
      <c r="Z151" s="4"/>
      <c r="AA151" s="4"/>
      <c r="AB151" s="3"/>
      <c r="AC151" s="3"/>
      <c r="AD151" s="3"/>
      <c r="AE151" s="3"/>
      <c r="AF151" s="3"/>
      <c r="AG151" s="3"/>
    </row>
    <row r="152" spans="1:33">
      <c r="G152" s="3"/>
      <c r="H152" s="3"/>
      <c r="P152" s="3"/>
      <c r="R152" s="3"/>
      <c r="S152" s="3"/>
      <c r="T152" s="3"/>
      <c r="V152" s="4"/>
      <c r="W152" s="4"/>
      <c r="X152" s="4"/>
      <c r="Y152" s="4"/>
      <c r="Z152" s="4"/>
      <c r="AA152" s="4"/>
      <c r="AB152" s="3"/>
      <c r="AC152" s="3"/>
      <c r="AD152" s="3"/>
      <c r="AE152" s="3"/>
      <c r="AF152" s="3"/>
      <c r="AG152" s="3"/>
    </row>
    <row r="153" spans="1:33">
      <c r="G153" s="3"/>
      <c r="H153" s="3"/>
      <c r="P153" s="3"/>
      <c r="R153" s="3"/>
      <c r="S153" s="3"/>
      <c r="T153" s="3"/>
      <c r="V153" s="4"/>
      <c r="W153" s="4"/>
      <c r="X153" s="4"/>
      <c r="Y153" s="4"/>
      <c r="Z153" s="4"/>
      <c r="AA153" s="4"/>
      <c r="AB153" s="3"/>
      <c r="AC153" s="3"/>
      <c r="AD153" s="3"/>
      <c r="AE153" s="3"/>
      <c r="AF153" s="3"/>
      <c r="AG153" s="3"/>
    </row>
    <row r="154" spans="1:33">
      <c r="G154" s="3"/>
      <c r="H154" s="3"/>
      <c r="P154" s="3"/>
      <c r="R154" s="3"/>
      <c r="S154" s="3"/>
      <c r="T154" s="3"/>
      <c r="V154" s="4"/>
      <c r="W154" s="4"/>
      <c r="X154" s="4"/>
      <c r="Y154" s="4"/>
      <c r="Z154" s="4"/>
      <c r="AA154" s="4"/>
      <c r="AB154" s="3"/>
      <c r="AC154" s="3"/>
      <c r="AD154" s="3"/>
      <c r="AE154" s="3"/>
      <c r="AF154" s="3"/>
      <c r="AG154" s="3"/>
    </row>
    <row r="155" spans="1:33">
      <c r="G155" s="3"/>
      <c r="H155" s="3"/>
      <c r="P155" s="3"/>
      <c r="R155" s="3"/>
      <c r="S155" s="3"/>
      <c r="T155" s="3"/>
      <c r="V155" s="4"/>
      <c r="W155" s="4"/>
      <c r="X155" s="4"/>
      <c r="Y155" s="4"/>
      <c r="Z155" s="4"/>
      <c r="AA155" s="4"/>
      <c r="AB155" s="3"/>
      <c r="AC155" s="3"/>
      <c r="AD155" s="3"/>
      <c r="AE155" s="3"/>
      <c r="AF155" s="3"/>
      <c r="AG155" s="3"/>
    </row>
    <row r="156" spans="1:33">
      <c r="G156" s="3"/>
      <c r="H156" s="3"/>
      <c r="P156" s="3"/>
      <c r="R156" s="3"/>
      <c r="S156" s="3"/>
      <c r="T156" s="3"/>
      <c r="V156" s="4"/>
      <c r="W156" s="4"/>
      <c r="X156" s="4"/>
      <c r="Y156" s="4"/>
      <c r="Z156" s="4"/>
      <c r="AA156" s="4"/>
      <c r="AB156" s="3"/>
      <c r="AC156" s="3"/>
      <c r="AD156" s="3"/>
      <c r="AE156" s="3"/>
      <c r="AF156" s="3"/>
      <c r="AG156" s="3"/>
    </row>
    <row r="157" spans="1:33">
      <c r="G157" s="3"/>
      <c r="H157" s="3"/>
      <c r="P157" s="3"/>
      <c r="R157" s="3"/>
      <c r="S157" s="3"/>
      <c r="T157" s="3"/>
      <c r="V157" s="4"/>
      <c r="W157" s="4"/>
      <c r="X157" s="4"/>
      <c r="Y157" s="4"/>
      <c r="Z157" s="4"/>
      <c r="AA157" s="4"/>
      <c r="AB157" s="3"/>
      <c r="AC157" s="3"/>
      <c r="AD157" s="3"/>
      <c r="AE157" s="3"/>
      <c r="AF157" s="3"/>
      <c r="AG157" s="3"/>
    </row>
    <row r="158" spans="1:33">
      <c r="G158" s="3"/>
      <c r="H158" s="3"/>
      <c r="P158" s="3"/>
      <c r="R158" s="3"/>
      <c r="S158" s="3"/>
      <c r="T158" s="3"/>
      <c r="V158" s="4"/>
      <c r="W158" s="4"/>
      <c r="X158" s="4"/>
      <c r="Y158" s="4"/>
      <c r="Z158" s="4"/>
      <c r="AA158" s="4"/>
      <c r="AB158" s="3"/>
      <c r="AC158" s="3"/>
      <c r="AD158" s="3"/>
      <c r="AE158" s="3"/>
      <c r="AF158" s="3"/>
      <c r="AG158" s="3"/>
    </row>
    <row r="159" spans="1:33">
      <c r="G159" s="3"/>
      <c r="H159" s="3"/>
      <c r="P159" s="3"/>
      <c r="R159" s="3"/>
      <c r="S159" s="3"/>
      <c r="T159" s="3"/>
      <c r="V159" s="4"/>
      <c r="W159" s="4"/>
      <c r="X159" s="4"/>
      <c r="Y159" s="4"/>
      <c r="Z159" s="4"/>
      <c r="AA159" s="4"/>
      <c r="AB159" s="3"/>
      <c r="AC159" s="3"/>
      <c r="AD159" s="3"/>
      <c r="AE159" s="3"/>
      <c r="AF159" s="3"/>
      <c r="AG159" s="3"/>
    </row>
    <row r="160" spans="1:33">
      <c r="G160" s="3"/>
      <c r="H160" s="3"/>
      <c r="P160" s="3"/>
      <c r="R160" s="3"/>
      <c r="S160" s="3"/>
      <c r="T160" s="3"/>
      <c r="V160" s="4"/>
      <c r="W160" s="4"/>
      <c r="X160" s="4"/>
      <c r="Y160" s="4"/>
      <c r="Z160" s="4"/>
      <c r="AA160" s="4"/>
      <c r="AB160" s="3"/>
      <c r="AC160" s="3"/>
      <c r="AD160" s="3"/>
      <c r="AE160" s="3"/>
      <c r="AF160" s="3"/>
      <c r="AG160" s="3"/>
    </row>
    <row r="161" spans="7:33">
      <c r="G161" s="3"/>
      <c r="H161" s="3"/>
      <c r="P161" s="3"/>
      <c r="R161" s="3"/>
      <c r="S161" s="3"/>
      <c r="T161" s="3"/>
      <c r="V161" s="4"/>
      <c r="W161" s="4"/>
      <c r="X161" s="4"/>
      <c r="Y161" s="4"/>
      <c r="Z161" s="4"/>
      <c r="AA161" s="4"/>
      <c r="AB161" s="3"/>
      <c r="AC161" s="3"/>
      <c r="AD161" s="3"/>
      <c r="AE161" s="3"/>
      <c r="AF161" s="3"/>
      <c r="AG161" s="3"/>
    </row>
    <row r="162" spans="7:33">
      <c r="G162" s="3"/>
      <c r="H162" s="3"/>
      <c r="P162" s="3"/>
      <c r="R162" s="3"/>
      <c r="S162" s="3"/>
      <c r="T162" s="3"/>
      <c r="V162" s="4"/>
      <c r="W162" s="4"/>
      <c r="X162" s="4"/>
      <c r="Y162" s="4"/>
      <c r="Z162" s="4"/>
      <c r="AA162" s="4"/>
      <c r="AB162" s="3"/>
      <c r="AC162" s="3"/>
      <c r="AD162" s="3"/>
      <c r="AE162" s="3"/>
      <c r="AF162" s="3"/>
      <c r="AG162" s="3"/>
    </row>
    <row r="163" spans="7:33">
      <c r="G163" s="3"/>
      <c r="H163" s="3"/>
      <c r="P163" s="3"/>
      <c r="R163" s="3"/>
      <c r="S163" s="3"/>
      <c r="T163" s="3"/>
      <c r="V163" s="4"/>
      <c r="W163" s="4"/>
      <c r="X163" s="4"/>
      <c r="Y163" s="4"/>
      <c r="Z163" s="4"/>
      <c r="AA163" s="4"/>
      <c r="AB163" s="3"/>
      <c r="AC163" s="3"/>
      <c r="AD163" s="3"/>
      <c r="AE163" s="3"/>
      <c r="AF163" s="3"/>
      <c r="AG163" s="3"/>
    </row>
    <row r="164" spans="7:33">
      <c r="G164" s="3"/>
      <c r="H164" s="3"/>
      <c r="P164" s="3"/>
      <c r="R164" s="3"/>
      <c r="S164" s="3"/>
      <c r="T164" s="3"/>
      <c r="V164" s="4"/>
      <c r="W164" s="4"/>
      <c r="X164" s="4"/>
      <c r="Y164" s="4"/>
      <c r="Z164" s="4"/>
      <c r="AA164" s="4"/>
      <c r="AB164" s="3"/>
      <c r="AC164" s="3"/>
      <c r="AD164" s="3"/>
      <c r="AE164" s="3"/>
      <c r="AF164" s="3"/>
      <c r="AG164" s="3"/>
    </row>
    <row r="165" spans="7:33">
      <c r="G165" s="3"/>
      <c r="H165" s="3"/>
      <c r="P165" s="3"/>
      <c r="R165" s="3"/>
      <c r="S165" s="3"/>
      <c r="T165" s="3"/>
      <c r="V165" s="4"/>
      <c r="W165" s="4"/>
      <c r="X165" s="4"/>
      <c r="Y165" s="4"/>
      <c r="Z165" s="4"/>
      <c r="AA165" s="4"/>
      <c r="AB165" s="3"/>
      <c r="AC165" s="3"/>
      <c r="AD165" s="3"/>
      <c r="AE165" s="3"/>
      <c r="AF165" s="3"/>
      <c r="AG165" s="3"/>
    </row>
    <row r="166" spans="7:33">
      <c r="G166" s="3"/>
      <c r="H166" s="3"/>
      <c r="P166" s="3"/>
      <c r="R166" s="3"/>
      <c r="S166" s="3"/>
      <c r="T166" s="3"/>
      <c r="V166" s="4"/>
      <c r="W166" s="4"/>
      <c r="X166" s="4"/>
      <c r="Y166" s="4"/>
      <c r="Z166" s="4"/>
      <c r="AA166" s="4"/>
      <c r="AB166" s="3"/>
      <c r="AC166" s="3"/>
      <c r="AD166" s="3"/>
      <c r="AE166" s="3"/>
      <c r="AF166" s="3"/>
      <c r="AG166" s="3"/>
    </row>
    <row r="167" spans="7:33">
      <c r="G167" s="3"/>
      <c r="H167" s="3"/>
      <c r="P167" s="3"/>
      <c r="R167" s="3"/>
      <c r="S167" s="3"/>
      <c r="T167" s="3"/>
      <c r="V167" s="4"/>
      <c r="W167" s="4"/>
      <c r="X167" s="4"/>
      <c r="Y167" s="4"/>
      <c r="Z167" s="4"/>
      <c r="AA167" s="4"/>
      <c r="AB167" s="3"/>
      <c r="AC167" s="3"/>
      <c r="AD167" s="3"/>
      <c r="AE167" s="3"/>
      <c r="AF167" s="3"/>
      <c r="AG167" s="3"/>
    </row>
    <row r="168" spans="7:33">
      <c r="G168" s="3"/>
      <c r="H168" s="3"/>
      <c r="P168" s="3"/>
      <c r="R168" s="3"/>
      <c r="S168" s="3"/>
      <c r="T168" s="3"/>
      <c r="V168" s="4"/>
      <c r="W168" s="4"/>
      <c r="X168" s="4"/>
      <c r="Y168" s="4"/>
      <c r="Z168" s="4"/>
      <c r="AA168" s="4"/>
      <c r="AB168" s="3"/>
      <c r="AC168" s="3"/>
      <c r="AD168" s="3"/>
      <c r="AE168" s="3"/>
      <c r="AF168" s="3"/>
      <c r="AG168" s="3"/>
    </row>
    <row r="169" spans="7:33">
      <c r="G169" s="3"/>
      <c r="H169" s="3"/>
      <c r="P169" s="3"/>
      <c r="R169" s="3"/>
      <c r="S169" s="3"/>
      <c r="T169" s="3"/>
      <c r="V169" s="4"/>
      <c r="W169" s="4"/>
      <c r="X169" s="4"/>
      <c r="Y169" s="4"/>
      <c r="Z169" s="4"/>
      <c r="AA169" s="4"/>
      <c r="AB169" s="3"/>
      <c r="AC169" s="3"/>
      <c r="AD169" s="3"/>
      <c r="AE169" s="3"/>
      <c r="AF169" s="3"/>
      <c r="AG169" s="3"/>
    </row>
    <row r="170" spans="7:33">
      <c r="G170" s="3"/>
      <c r="H170" s="3"/>
      <c r="P170" s="3"/>
      <c r="R170" s="3"/>
      <c r="S170" s="3"/>
      <c r="T170" s="3"/>
      <c r="V170" s="4"/>
      <c r="W170" s="4"/>
      <c r="X170" s="4"/>
      <c r="Y170" s="4"/>
      <c r="Z170" s="4"/>
      <c r="AA170" s="4"/>
      <c r="AB170" s="3"/>
      <c r="AC170" s="3"/>
      <c r="AD170" s="3"/>
      <c r="AE170" s="3"/>
      <c r="AF170" s="3"/>
      <c r="AG170" s="3"/>
    </row>
    <row r="171" spans="7:33">
      <c r="G171" s="3"/>
      <c r="H171" s="3"/>
      <c r="P171" s="3"/>
      <c r="R171" s="3"/>
      <c r="S171" s="3"/>
      <c r="T171" s="3"/>
      <c r="V171" s="4"/>
      <c r="W171" s="4"/>
      <c r="X171" s="4"/>
      <c r="Y171" s="4"/>
      <c r="Z171" s="4"/>
      <c r="AA171" s="4"/>
      <c r="AB171" s="3"/>
      <c r="AC171" s="3"/>
      <c r="AD171" s="3"/>
      <c r="AE171" s="3"/>
      <c r="AF171" s="3"/>
      <c r="AG171" s="3"/>
    </row>
    <row r="172" spans="7:33">
      <c r="G172" s="3"/>
      <c r="H172" s="3"/>
      <c r="P172" s="3"/>
      <c r="R172" s="3"/>
      <c r="S172" s="3"/>
      <c r="T172" s="3"/>
      <c r="V172" s="4"/>
      <c r="W172" s="4"/>
      <c r="X172" s="4"/>
      <c r="Y172" s="4"/>
      <c r="Z172" s="4"/>
      <c r="AA172" s="4"/>
      <c r="AB172" s="3"/>
      <c r="AC172" s="3"/>
      <c r="AD172" s="3"/>
      <c r="AE172" s="3"/>
      <c r="AF172" s="3"/>
      <c r="AG172" s="3"/>
    </row>
    <row r="173" spans="7:33">
      <c r="P173" s="3"/>
      <c r="R173" s="3"/>
      <c r="S173" s="3"/>
      <c r="T173" s="3"/>
      <c r="V173" s="4"/>
      <c r="W173" s="4"/>
      <c r="X173" s="4"/>
      <c r="Y173" s="4"/>
      <c r="Z173" s="4"/>
      <c r="AA173" s="4"/>
      <c r="AB173" s="3"/>
      <c r="AC173" s="3"/>
      <c r="AD173" s="3"/>
      <c r="AE173" s="3"/>
      <c r="AF173" s="3"/>
      <c r="AG173" s="3"/>
    </row>
    <row r="174" spans="7:33">
      <c r="P174" s="3"/>
      <c r="R174" s="3"/>
      <c r="S174" s="3"/>
      <c r="T174" s="3"/>
      <c r="V174" s="4"/>
      <c r="W174" s="4"/>
      <c r="X174" s="4"/>
      <c r="Y174" s="4"/>
      <c r="Z174" s="4"/>
      <c r="AA174" s="4"/>
      <c r="AB174" s="3"/>
      <c r="AC174" s="3"/>
      <c r="AD174" s="3"/>
      <c r="AE174" s="3"/>
      <c r="AF174" s="3"/>
      <c r="AG174" s="3"/>
    </row>
    <row r="175" spans="7:33">
      <c r="G175" s="3"/>
      <c r="H175" s="3"/>
      <c r="P175" s="3"/>
      <c r="R175" s="3"/>
      <c r="S175" s="3"/>
      <c r="T175" s="3"/>
      <c r="V175" s="4"/>
      <c r="W175" s="4"/>
      <c r="X175" s="4"/>
      <c r="Y175" s="4"/>
      <c r="Z175" s="4"/>
      <c r="AA175" s="4"/>
      <c r="AB175" s="3"/>
      <c r="AC175" s="3"/>
      <c r="AD175" s="3"/>
      <c r="AE175" s="3"/>
      <c r="AF175" s="3"/>
      <c r="AG175" s="3"/>
    </row>
    <row r="176" spans="7:33">
      <c r="G176" s="3"/>
      <c r="H176" s="3"/>
      <c r="P176" s="3"/>
      <c r="R176" s="3"/>
      <c r="S176" s="3"/>
      <c r="T176" s="3"/>
      <c r="V176" s="4"/>
      <c r="W176" s="4"/>
      <c r="X176" s="4"/>
      <c r="Y176" s="4"/>
      <c r="Z176" s="4"/>
      <c r="AA176" s="4"/>
      <c r="AB176" s="3"/>
      <c r="AC176" s="3"/>
      <c r="AD176" s="3"/>
      <c r="AE176" s="3"/>
      <c r="AF176" s="3"/>
      <c r="AG176" s="3"/>
    </row>
    <row r="177" spans="7:33">
      <c r="G177" s="3"/>
      <c r="H177" s="3"/>
      <c r="P177" s="3"/>
      <c r="R177" s="3"/>
      <c r="S177" s="3"/>
      <c r="T177" s="3"/>
      <c r="V177" s="4"/>
      <c r="W177" s="4"/>
      <c r="X177" s="4"/>
      <c r="Y177" s="4"/>
      <c r="Z177" s="4"/>
      <c r="AA177" s="4"/>
      <c r="AB177" s="3"/>
      <c r="AC177" s="3"/>
      <c r="AD177" s="3"/>
      <c r="AE177" s="3"/>
      <c r="AF177" s="3"/>
      <c r="AG177" s="3"/>
    </row>
    <row r="178" spans="7:33">
      <c r="G178" s="3"/>
      <c r="H178" s="3"/>
      <c r="P178" s="3"/>
      <c r="R178" s="3"/>
      <c r="S178" s="3"/>
      <c r="T178" s="3"/>
      <c r="V178" s="4"/>
      <c r="W178" s="4"/>
      <c r="X178" s="4"/>
      <c r="Y178" s="4"/>
      <c r="Z178" s="4"/>
      <c r="AA178" s="4"/>
      <c r="AB178" s="3"/>
      <c r="AC178" s="3"/>
      <c r="AD178" s="3"/>
      <c r="AE178" s="3"/>
      <c r="AF178" s="3"/>
      <c r="AG178" s="3"/>
    </row>
    <row r="179" spans="7:33">
      <c r="G179" s="3"/>
      <c r="H179" s="3"/>
      <c r="P179" s="3"/>
      <c r="R179" s="3"/>
      <c r="S179" s="3"/>
      <c r="T179" s="3"/>
      <c r="V179" s="4"/>
      <c r="W179" s="4"/>
      <c r="X179" s="4"/>
      <c r="Y179" s="4"/>
      <c r="Z179" s="4"/>
      <c r="AA179" s="4"/>
      <c r="AB179" s="3"/>
      <c r="AC179" s="3"/>
      <c r="AD179" s="3"/>
      <c r="AE179" s="3"/>
      <c r="AF179" s="3"/>
      <c r="AG179" s="3"/>
    </row>
    <row r="180" spans="7:33">
      <c r="G180" s="3"/>
      <c r="H180" s="3"/>
      <c r="P180" s="3"/>
      <c r="R180" s="3"/>
      <c r="S180" s="3"/>
      <c r="T180" s="3"/>
      <c r="V180" s="4"/>
      <c r="W180" s="4"/>
      <c r="X180" s="4"/>
      <c r="Y180" s="4"/>
      <c r="Z180" s="4"/>
      <c r="AA180" s="4"/>
      <c r="AB180" s="3"/>
      <c r="AC180" s="3"/>
      <c r="AD180" s="3"/>
      <c r="AE180" s="3"/>
      <c r="AF180" s="3"/>
      <c r="AG180" s="3"/>
    </row>
    <row r="181" spans="7:33">
      <c r="G181" s="3"/>
      <c r="H181" s="3"/>
      <c r="P181" s="3"/>
      <c r="R181" s="3"/>
      <c r="S181" s="3"/>
      <c r="T181" s="3"/>
      <c r="V181" s="4"/>
      <c r="W181" s="4"/>
      <c r="X181" s="4"/>
      <c r="Y181" s="4"/>
      <c r="Z181" s="4"/>
      <c r="AA181" s="4"/>
      <c r="AB181" s="3"/>
      <c r="AC181" s="3"/>
      <c r="AD181" s="3"/>
      <c r="AE181" s="3"/>
      <c r="AF181" s="3"/>
      <c r="AG181" s="3"/>
    </row>
    <row r="182" spans="7:33">
      <c r="G182" s="3"/>
      <c r="H182" s="3"/>
      <c r="P182" s="3"/>
      <c r="R182" s="3"/>
      <c r="S182" s="3"/>
      <c r="T182" s="3"/>
      <c r="V182" s="4"/>
      <c r="W182" s="4"/>
      <c r="X182" s="4"/>
      <c r="Y182" s="4"/>
      <c r="Z182" s="4"/>
      <c r="AA182" s="4"/>
      <c r="AB182" s="3"/>
      <c r="AC182" s="3"/>
      <c r="AD182" s="3"/>
      <c r="AE182" s="3"/>
      <c r="AF182" s="3"/>
      <c r="AG182" s="3"/>
    </row>
    <row r="183" spans="7:33">
      <c r="G183" s="3"/>
      <c r="H183" s="3"/>
      <c r="P183" s="3"/>
      <c r="R183" s="3"/>
      <c r="S183" s="3"/>
      <c r="T183" s="3"/>
      <c r="V183" s="4"/>
      <c r="W183" s="4"/>
      <c r="X183" s="4"/>
      <c r="Y183" s="4"/>
      <c r="Z183" s="4"/>
      <c r="AA183" s="4"/>
      <c r="AB183" s="3"/>
      <c r="AC183" s="3"/>
      <c r="AD183" s="3"/>
      <c r="AE183" s="3"/>
      <c r="AF183" s="3"/>
      <c r="AG183" s="3"/>
    </row>
    <row r="184" spans="7:33">
      <c r="P184" s="3"/>
      <c r="R184" s="3"/>
      <c r="S184" s="3"/>
      <c r="T184" s="3"/>
      <c r="V184" s="4"/>
      <c r="W184" s="4"/>
      <c r="X184" s="4"/>
      <c r="Y184" s="4"/>
      <c r="Z184" s="4"/>
      <c r="AA184" s="4"/>
      <c r="AB184" s="3"/>
      <c r="AC184" s="3"/>
      <c r="AD184" s="3"/>
      <c r="AE184" s="3"/>
      <c r="AF184" s="3"/>
      <c r="AG184" s="3"/>
    </row>
    <row r="185" spans="7:33">
      <c r="P185" s="3"/>
      <c r="R185" s="3"/>
      <c r="S185" s="3"/>
      <c r="T185" s="3"/>
      <c r="V185" s="4"/>
      <c r="W185" s="4"/>
      <c r="X185" s="4"/>
      <c r="Y185" s="4"/>
      <c r="Z185" s="4"/>
      <c r="AA185" s="4"/>
      <c r="AB185" s="3"/>
      <c r="AC185" s="3"/>
      <c r="AD185" s="3"/>
      <c r="AE185" s="3"/>
      <c r="AF185" s="3"/>
      <c r="AG185" s="3"/>
    </row>
    <row r="186" spans="7:33">
      <c r="P186" s="3"/>
      <c r="R186" s="3"/>
      <c r="S186" s="3"/>
      <c r="T186" s="3"/>
      <c r="V186" s="4"/>
      <c r="W186" s="4"/>
      <c r="X186" s="4"/>
      <c r="Y186" s="4"/>
      <c r="Z186" s="4"/>
      <c r="AA186" s="4"/>
      <c r="AB186" s="3"/>
      <c r="AC186" s="3"/>
      <c r="AD186" s="3"/>
      <c r="AE186" s="3"/>
      <c r="AF186" s="3"/>
      <c r="AG186" s="3"/>
    </row>
    <row r="187" spans="7:33">
      <c r="P187" s="3"/>
      <c r="R187" s="3"/>
      <c r="S187" s="3"/>
      <c r="T187" s="3"/>
      <c r="V187" s="4"/>
      <c r="W187" s="4"/>
      <c r="X187" s="4"/>
      <c r="Y187" s="4"/>
      <c r="Z187" s="4"/>
      <c r="AA187" s="4"/>
      <c r="AB187" s="3"/>
      <c r="AC187" s="3"/>
      <c r="AD187" s="3"/>
      <c r="AE187" s="3"/>
      <c r="AF187" s="3"/>
      <c r="AG187" s="3"/>
    </row>
    <row r="188" spans="7:33">
      <c r="P188" s="3"/>
      <c r="R188" s="3"/>
      <c r="S188" s="3"/>
      <c r="T188" s="3"/>
      <c r="V188" s="4"/>
      <c r="W188" s="4"/>
      <c r="X188" s="4"/>
      <c r="Y188" s="4"/>
      <c r="Z188" s="4"/>
      <c r="AA188" s="4"/>
      <c r="AB188" s="3"/>
      <c r="AC188" s="3"/>
      <c r="AD188" s="3"/>
      <c r="AE188" s="3"/>
      <c r="AF188" s="3"/>
      <c r="AG188" s="3"/>
    </row>
    <row r="189" spans="7:33">
      <c r="P189" s="3"/>
      <c r="R189" s="3"/>
      <c r="S189" s="3"/>
      <c r="T189" s="3"/>
      <c r="V189" s="4"/>
      <c r="W189" s="4"/>
      <c r="X189" s="4"/>
      <c r="Y189" s="4"/>
      <c r="Z189" s="4"/>
      <c r="AA189" s="4"/>
      <c r="AB189" s="3"/>
      <c r="AC189" s="3"/>
      <c r="AD189" s="3"/>
      <c r="AE189" s="3"/>
      <c r="AF189" s="3"/>
      <c r="AG189" s="3"/>
    </row>
  </sheetData>
  <mergeCells count="10">
    <mergeCell ref="AB2:AC2"/>
    <mergeCell ref="AD2:AE2"/>
    <mergeCell ref="AF2:AG2"/>
    <mergeCell ref="J3:K3"/>
    <mergeCell ref="C1:D1"/>
    <mergeCell ref="E1:H1"/>
    <mergeCell ref="J1:K1"/>
    <mergeCell ref="M1:O1"/>
    <mergeCell ref="R1:T1"/>
    <mergeCell ref="AB1:AG1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Tabelle1</vt:lpstr>
      <vt:lpstr>Arbeitsbedarf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2008-10-14T14:11:15Z</dcterms:created>
  <dcterms:modified xsi:type="dcterms:W3CDTF">2008-10-23T15:12:38Z</dcterms:modified>
</cp:coreProperties>
</file>