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 activeTab="1"/>
  </bookViews>
  <sheets>
    <sheet name="Рассчет" sheetId="4" r:id="rId1"/>
    <sheet name="КП" sheetId="1" r:id="rId2"/>
    <sheet name="Дополнения" sheetId="3" r:id="rId3"/>
    <sheet name="КП без Рассчета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6" i="4"/>
  <c r="D3" i="4"/>
  <c r="D4" i="4"/>
  <c r="L12" i="1"/>
  <c r="K12" i="4"/>
  <c r="M12" i="1"/>
  <c r="L12" i="4"/>
  <c r="O12" i="4" s="1"/>
  <c r="N12" i="1" s="1"/>
  <c r="A12" i="1"/>
  <c r="N12" i="5"/>
  <c r="J12" i="1"/>
  <c r="N15" i="5"/>
  <c r="N14" i="5"/>
  <c r="N13" i="5"/>
  <c r="B13" i="5"/>
  <c r="B12" i="5"/>
  <c r="B12" i="1"/>
  <c r="D8" i="4" l="1"/>
  <c r="F8" i="4"/>
  <c r="P12" i="4"/>
  <c r="K12" i="1"/>
</calcChain>
</file>

<file path=xl/sharedStrings.xml><?xml version="1.0" encoding="utf-8"?>
<sst xmlns="http://schemas.openxmlformats.org/spreadsheetml/2006/main" count="87" uniqueCount="57">
  <si>
    <t>№
п/п</t>
  </si>
  <si>
    <t>Наименование</t>
  </si>
  <si>
    <t>Ед.
изм.</t>
  </si>
  <si>
    <t>Кол-во</t>
  </si>
  <si>
    <t>Цена (руб.)
с НДС</t>
  </si>
  <si>
    <t>Скидка (%)</t>
  </si>
  <si>
    <t>Сумма (руб.)
с НДС</t>
  </si>
  <si>
    <r>
      <t xml:space="preserve">Направляю Вам </t>
    </r>
    <r>
      <rPr>
        <b/>
        <u/>
        <sz val="11"/>
        <color theme="1"/>
        <rFont val="Times New Roman"/>
        <family val="1"/>
        <charset val="204"/>
      </rPr>
      <t>коммерческое предложение</t>
    </r>
    <r>
      <rPr>
        <sz val="11"/>
        <color theme="1"/>
        <rFont val="Times New Roman"/>
        <family val="1"/>
        <charset val="204"/>
      </rPr>
      <t xml:space="preserve"> на кабельно-проводниковую продукцию:</t>
    </r>
  </si>
  <si>
    <t>Исходный №</t>
  </si>
  <si>
    <t>от</t>
  </si>
  <si>
    <t>«</t>
  </si>
  <si>
    <t>»</t>
  </si>
  <si>
    <t>Декабря</t>
  </si>
  <si>
    <t>2016 года</t>
  </si>
  <si>
    <t>Января</t>
  </si>
  <si>
    <t>Февраля</t>
  </si>
  <si>
    <t>Марта</t>
  </si>
  <si>
    <t>Апреля</t>
  </si>
  <si>
    <t>Мая</t>
  </si>
  <si>
    <t>Июня</t>
  </si>
  <si>
    <t>Июля</t>
  </si>
  <si>
    <t>Августа</t>
  </si>
  <si>
    <t>Сентября</t>
  </si>
  <si>
    <t>Октября</t>
  </si>
  <si>
    <t>Ноября</t>
  </si>
  <si>
    <t>м.</t>
  </si>
  <si>
    <t>км.</t>
  </si>
  <si>
    <t>В закупочную комиссию:</t>
  </si>
  <si>
    <t>АО «АНПЗ ВНК»</t>
  </si>
  <si>
    <t>НТД</t>
  </si>
  <si>
    <t>Запрос</t>
  </si>
  <si>
    <t>Закупка</t>
  </si>
  <si>
    <t>Цена за метр (руб.)
с НДС</t>
  </si>
  <si>
    <t>Продажа</t>
  </si>
  <si>
    <r>
      <t xml:space="preserve">Цена (руб.) за </t>
    </r>
    <r>
      <rPr>
        <b/>
        <sz val="11"/>
        <color theme="1"/>
        <rFont val="Times New Roman"/>
        <family val="1"/>
        <charset val="204"/>
      </rPr>
      <t>километр</t>
    </r>
    <r>
      <rPr>
        <sz val="11"/>
        <color theme="1"/>
        <rFont val="Times New Roman"/>
        <family val="1"/>
        <charset val="204"/>
      </rPr>
      <t xml:space="preserve">
без НДС</t>
    </r>
  </si>
  <si>
    <t>Рент.</t>
  </si>
  <si>
    <t>Поставщик</t>
  </si>
  <si>
    <t>Заказчик:</t>
  </si>
  <si>
    <t>Сумма продажи:</t>
  </si>
  <si>
    <t>Сумма закупки:</t>
  </si>
  <si>
    <t>Транспорт:</t>
  </si>
  <si>
    <t>Маркетинг (%):</t>
  </si>
  <si>
    <t>Острочка платежа (дней):</t>
  </si>
  <si>
    <t>Прибыль:</t>
  </si>
  <si>
    <t>Скидка</t>
  </si>
  <si>
    <t>ВВГ-нг</t>
  </si>
  <si>
    <t>Сумма (руб.)
без НДС</t>
  </si>
  <si>
    <t>Примечание:</t>
  </si>
  <si>
    <t>1.</t>
  </si>
  <si>
    <t>2.</t>
  </si>
  <si>
    <t>3.</t>
  </si>
  <si>
    <t>Допустимое отклонение по длине: +/- 5%;</t>
  </si>
  <si>
    <t>Срок поставки 30 календарных дней.</t>
  </si>
  <si>
    <t>Условния оплаты …</t>
  </si>
  <si>
    <t>4.</t>
  </si>
  <si>
    <t>Срок действия предложения</t>
  </si>
  <si>
    <t>Генеральный директор                                                                           Круглов С.В.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</si>
</sst>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8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2" fontId="2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6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43" fontId="2" fillId="0" borderId="6" xfId="0" applyNumberFormat="1" applyFont="1" applyBorder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"/>
  <sheetViews>
    <sheetView workbookViewId="0">
      <selection activeCell="A12" sqref="A12"/>
    </sheetView>
  </sheetViews>
  <sheetFormatPr defaultRowHeight="15" x14ac:dyDescent="0.25"/>
  <cols>
    <col min="1" max="1" width="3.85546875" style="2" customWidth="1"/>
    <col min="2" max="2" width="20.7109375" style="2" customWidth="1"/>
    <col min="3" max="3" width="15.5703125" style="2" customWidth="1"/>
    <col min="4" max="4" width="4.28515625" style="2" customWidth="1"/>
    <col min="5" max="5" width="11.7109375" style="2" customWidth="1"/>
    <col min="6" max="6" width="4.7109375" style="2" customWidth="1"/>
    <col min="7" max="7" width="10.42578125" style="2" customWidth="1"/>
    <col min="8" max="8" width="21.42578125" style="2" customWidth="1"/>
    <col min="9" max="9" width="10.42578125" style="2" customWidth="1"/>
    <col min="10" max="11" width="27.140625" style="2" customWidth="1"/>
    <col min="12" max="12" width="10.42578125" style="2" customWidth="1"/>
    <col min="13" max="13" width="27.140625" style="2" customWidth="1"/>
    <col min="14" max="14" width="9.140625" style="2" customWidth="1"/>
    <col min="15" max="15" width="27.140625" style="2" customWidth="1"/>
    <col min="16" max="16384" width="9.140625" style="2"/>
  </cols>
  <sheetData>
    <row r="2" spans="1:16" x14ac:dyDescent="0.25">
      <c r="B2" s="29" t="s">
        <v>37</v>
      </c>
      <c r="C2" s="30"/>
      <c r="D2" s="30"/>
      <c r="E2" s="30"/>
    </row>
    <row r="3" spans="1:16" x14ac:dyDescent="0.25">
      <c r="B3" s="29"/>
      <c r="C3" s="29" t="s">
        <v>39</v>
      </c>
      <c r="D3" s="38">
        <f>SUM(K12)</f>
        <v>120000</v>
      </c>
      <c r="E3" s="17"/>
    </row>
    <row r="4" spans="1:16" x14ac:dyDescent="0.25">
      <c r="B4" s="29"/>
      <c r="C4" s="29" t="s">
        <v>38</v>
      </c>
      <c r="D4" s="37">
        <f>SUM(O12)</f>
        <v>224000</v>
      </c>
      <c r="E4" s="7"/>
      <c r="J4" s="39"/>
    </row>
    <row r="5" spans="1:16" x14ac:dyDescent="0.25">
      <c r="B5" s="29"/>
      <c r="C5" s="29" t="s">
        <v>40</v>
      </c>
      <c r="D5" s="7"/>
      <c r="E5" s="7"/>
    </row>
    <row r="6" spans="1:16" x14ac:dyDescent="0.25">
      <c r="B6" s="29"/>
      <c r="C6" s="29" t="s">
        <v>41</v>
      </c>
      <c r="D6" s="31"/>
      <c r="E6" s="39">
        <f>D4*D6</f>
        <v>0</v>
      </c>
    </row>
    <row r="7" spans="1:16" x14ac:dyDescent="0.25">
      <c r="B7" s="15" t="s">
        <v>42</v>
      </c>
      <c r="C7" s="15"/>
      <c r="D7" s="32"/>
      <c r="E7" s="39">
        <f>D4*D7*0.0006</f>
        <v>0</v>
      </c>
      <c r="F7" s="7" t="s">
        <v>35</v>
      </c>
      <c r="G7" s="7"/>
    </row>
    <row r="8" spans="1:16" x14ac:dyDescent="0.25">
      <c r="B8" s="29"/>
      <c r="C8" s="29" t="s">
        <v>43</v>
      </c>
      <c r="D8" s="37">
        <f>D4-D3-D5-E6-E7</f>
        <v>104000</v>
      </c>
      <c r="E8" s="37"/>
      <c r="F8" s="40">
        <f>D4/(D3+D5+E6+E7)-1</f>
        <v>0.8666666666666667</v>
      </c>
      <c r="G8" s="40"/>
    </row>
    <row r="10" spans="1:16" x14ac:dyDescent="0.25">
      <c r="A10" s="9" t="s">
        <v>30</v>
      </c>
      <c r="B10" s="9"/>
      <c r="C10" s="9"/>
      <c r="D10" s="9"/>
      <c r="E10" s="9"/>
      <c r="F10" s="9"/>
      <c r="G10" s="9"/>
      <c r="H10" s="9" t="s">
        <v>31</v>
      </c>
      <c r="I10" s="9"/>
      <c r="J10" s="9"/>
      <c r="K10" s="4"/>
      <c r="L10" s="9" t="s">
        <v>33</v>
      </c>
      <c r="M10" s="9"/>
      <c r="N10" s="9"/>
      <c r="O10" s="9"/>
      <c r="P10" s="9"/>
    </row>
    <row r="11" spans="1:16" ht="30" customHeight="1" x14ac:dyDescent="0.25">
      <c r="A11" s="3" t="s">
        <v>0</v>
      </c>
      <c r="B11" s="11" t="s">
        <v>1</v>
      </c>
      <c r="C11" s="12"/>
      <c r="D11" s="11" t="s">
        <v>29</v>
      </c>
      <c r="E11" s="12"/>
      <c r="F11" s="3" t="s">
        <v>2</v>
      </c>
      <c r="G11" s="4" t="s">
        <v>3</v>
      </c>
      <c r="H11" s="4" t="s">
        <v>36</v>
      </c>
      <c r="I11" s="4" t="s">
        <v>3</v>
      </c>
      <c r="J11" s="3" t="s">
        <v>34</v>
      </c>
      <c r="K11" s="3" t="s">
        <v>46</v>
      </c>
      <c r="L11" s="4" t="s">
        <v>3</v>
      </c>
      <c r="M11" s="3" t="s">
        <v>34</v>
      </c>
      <c r="N11" s="3" t="s">
        <v>44</v>
      </c>
      <c r="O11" s="3" t="s">
        <v>46</v>
      </c>
      <c r="P11" s="4" t="s">
        <v>35</v>
      </c>
    </row>
    <row r="12" spans="1:16" x14ac:dyDescent="0.25">
      <c r="A12" s="4">
        <v>1</v>
      </c>
      <c r="B12" s="26" t="s">
        <v>45</v>
      </c>
      <c r="C12" s="28"/>
      <c r="D12" s="11"/>
      <c r="E12" s="12"/>
      <c r="F12" s="4" t="s">
        <v>26</v>
      </c>
      <c r="G12" s="4">
        <v>1</v>
      </c>
      <c r="H12" s="4"/>
      <c r="I12" s="4">
        <v>2</v>
      </c>
      <c r="J12" s="33">
        <v>60000</v>
      </c>
      <c r="K12" s="33">
        <f>IF(F12="м.", J12/1000*I12, J12/1000*(I12*1000))</f>
        <v>120000</v>
      </c>
      <c r="L12" s="4">
        <f>I12</f>
        <v>2</v>
      </c>
      <c r="M12" s="34">
        <v>112000</v>
      </c>
      <c r="N12" s="35"/>
      <c r="O12" s="34">
        <f>IF(F12="м.", IF(ISNUMBER(N12),M12/1000*L12*(1-N12/100),M12/1000*L12),IF(ISNUMBER(N12),(M12/1000)*(L12*1000)*(1-N12/100),(M12/1000)*(L12*1000)))</f>
        <v>224000</v>
      </c>
      <c r="P12" s="36">
        <f>O12/K12-1</f>
        <v>0.8666666666666667</v>
      </c>
    </row>
  </sheetData>
  <mergeCells count="15">
    <mergeCell ref="D4:E4"/>
    <mergeCell ref="D5:E5"/>
    <mergeCell ref="D8:E8"/>
    <mergeCell ref="F8:G8"/>
    <mergeCell ref="F7:G7"/>
    <mergeCell ref="B11:C11"/>
    <mergeCell ref="B12:C12"/>
    <mergeCell ref="C2:E2"/>
    <mergeCell ref="D11:E11"/>
    <mergeCell ref="D12:E12"/>
    <mergeCell ref="B7:C7"/>
    <mergeCell ref="D3:E3"/>
    <mergeCell ref="L10:P10"/>
    <mergeCell ref="H10:J10"/>
    <mergeCell ref="A10:G10"/>
  </mergeCells>
  <printOptions horizontalCentered="1"/>
  <pageMargins left="0" right="0" top="0" bottom="0" header="0" footer="0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Дополнения!$C$1:$C$2</xm:f>
          </x14:formula1>
          <xm:sqref>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25"/>
  <sheetViews>
    <sheetView tabSelected="1" zoomScaleNormal="100" workbookViewId="0">
      <selection activeCell="C18" sqref="C18:M18"/>
    </sheetView>
  </sheetViews>
  <sheetFormatPr defaultRowHeight="15" x14ac:dyDescent="0.25"/>
  <cols>
    <col min="1" max="1" width="3.85546875" style="2" customWidth="1"/>
    <col min="2" max="2" width="8.5703125" style="2" customWidth="1"/>
    <col min="3" max="3" width="6" style="2" customWidth="1"/>
    <col min="4" max="4" width="3" style="2" customWidth="1"/>
    <col min="5" max="5" width="1.140625" style="2" customWidth="1"/>
    <col min="6" max="6" width="3" style="2" customWidth="1"/>
    <col min="7" max="7" width="1.140625" style="2" customWidth="1"/>
    <col min="8" max="8" width="10" style="2" customWidth="1"/>
    <col min="9" max="9" width="18.5703125" style="2" customWidth="1"/>
    <col min="10" max="10" width="4.7109375" style="2" customWidth="1"/>
    <col min="11" max="11" width="10.42578125" style="2" customWidth="1"/>
    <col min="12" max="12" width="16" style="2" customWidth="1"/>
    <col min="13" max="13" width="11.7109375" style="2" customWidth="1"/>
    <col min="14" max="14" width="17.85546875" style="2" customWidth="1"/>
    <col min="15" max="16384" width="9.140625" style="2"/>
  </cols>
  <sheetData>
    <row r="6" spans="1:14" x14ac:dyDescent="0.25">
      <c r="A6" s="6" t="s">
        <v>8</v>
      </c>
      <c r="B6" s="6"/>
      <c r="C6" s="13">
        <v>1051</v>
      </c>
      <c r="D6" s="10" t="s">
        <v>9</v>
      </c>
      <c r="E6" s="10" t="s">
        <v>10</v>
      </c>
      <c r="F6" s="16">
        <v>29</v>
      </c>
      <c r="G6" s="10" t="s">
        <v>11</v>
      </c>
      <c r="H6" s="14" t="s">
        <v>20</v>
      </c>
      <c r="I6" s="8" t="s">
        <v>13</v>
      </c>
      <c r="M6" s="15" t="s">
        <v>27</v>
      </c>
      <c r="N6" s="15"/>
    </row>
    <row r="7" spans="1:14" x14ac:dyDescent="0.25">
      <c r="I7" s="8"/>
      <c r="M7" s="18" t="s">
        <v>28</v>
      </c>
      <c r="N7" s="18"/>
    </row>
    <row r="9" spans="1:14" x14ac:dyDescent="0.25">
      <c r="A9" s="6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14" ht="45" x14ac:dyDescent="0.25">
      <c r="A11" s="21" t="s">
        <v>0</v>
      </c>
      <c r="B11" s="22" t="s">
        <v>1</v>
      </c>
      <c r="C11" s="23"/>
      <c r="D11" s="23"/>
      <c r="E11" s="23"/>
      <c r="F11" s="23"/>
      <c r="G11" s="23"/>
      <c r="H11" s="23"/>
      <c r="I11" s="24"/>
      <c r="J11" s="21" t="s">
        <v>2</v>
      </c>
      <c r="K11" s="25" t="s">
        <v>3</v>
      </c>
      <c r="L11" s="21" t="s">
        <v>32</v>
      </c>
      <c r="M11" s="25" t="s">
        <v>5</v>
      </c>
      <c r="N11" s="21" t="s">
        <v>6</v>
      </c>
    </row>
    <row r="12" spans="1:14" x14ac:dyDescent="0.25">
      <c r="A12" s="4">
        <f>Рассчет!A12</f>
        <v>1</v>
      </c>
      <c r="B12" s="19" t="str">
        <f>Рассчет!B12</f>
        <v>ВВГ-нг</v>
      </c>
      <c r="C12" s="19"/>
      <c r="D12" s="19"/>
      <c r="E12" s="19"/>
      <c r="F12" s="19"/>
      <c r="G12" s="19"/>
      <c r="H12" s="19"/>
      <c r="I12" s="19"/>
      <c r="J12" s="4" t="str">
        <f>Рассчет!F12</f>
        <v>км.</v>
      </c>
      <c r="K12" s="4">
        <f>Рассчет!L12</f>
        <v>2</v>
      </c>
      <c r="L12" s="20">
        <f>Рассчет!M12/1000*1.18</f>
        <v>132.16</v>
      </c>
      <c r="M12" s="4">
        <f>Рассчет!N12</f>
        <v>0</v>
      </c>
      <c r="N12" s="20">
        <f>Рассчет!O12*1.18</f>
        <v>264320</v>
      </c>
    </row>
    <row r="13" spans="1:14" x14ac:dyDescent="0.25">
      <c r="A13" s="4"/>
      <c r="B13" s="19"/>
      <c r="C13" s="19"/>
      <c r="D13" s="19"/>
      <c r="E13" s="19"/>
      <c r="F13" s="19"/>
      <c r="G13" s="19"/>
      <c r="H13" s="19"/>
      <c r="I13" s="19"/>
      <c r="J13" s="4"/>
      <c r="K13" s="4"/>
      <c r="L13" s="20"/>
      <c r="M13" s="4"/>
      <c r="N13" s="20"/>
    </row>
    <row r="14" spans="1:14" x14ac:dyDescent="0.25">
      <c r="A14" s="4"/>
      <c r="B14" s="26"/>
      <c r="C14" s="27"/>
      <c r="D14" s="27"/>
      <c r="E14" s="27"/>
      <c r="F14" s="27"/>
      <c r="G14" s="27"/>
      <c r="H14" s="27"/>
      <c r="I14" s="28"/>
      <c r="J14" s="4"/>
      <c r="K14" s="4"/>
      <c r="L14" s="20"/>
      <c r="M14" s="4"/>
      <c r="N14" s="20"/>
    </row>
    <row r="15" spans="1:14" x14ac:dyDescent="0.25">
      <c r="A15" s="4"/>
      <c r="B15" s="26"/>
      <c r="C15" s="27"/>
      <c r="D15" s="27"/>
      <c r="E15" s="27"/>
      <c r="F15" s="27"/>
      <c r="G15" s="27"/>
      <c r="H15" s="27"/>
      <c r="I15" s="28"/>
      <c r="J15" s="4"/>
      <c r="K15" s="4"/>
      <c r="L15" s="20"/>
      <c r="M15" s="4"/>
      <c r="N15" s="20"/>
    </row>
    <row r="17" spans="1:14" x14ac:dyDescent="0.25">
      <c r="A17" s="6" t="s">
        <v>47</v>
      </c>
      <c r="B17" s="6"/>
      <c r="C17" s="5"/>
    </row>
    <row r="18" spans="1:14" x14ac:dyDescent="0.25">
      <c r="B18" s="29" t="s">
        <v>48</v>
      </c>
      <c r="C18" s="6" t="s">
        <v>51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5"/>
    </row>
    <row r="19" spans="1:14" x14ac:dyDescent="0.25">
      <c r="B19" s="29" t="s">
        <v>49</v>
      </c>
      <c r="C19" s="6" t="s">
        <v>52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5"/>
    </row>
    <row r="20" spans="1:14" x14ac:dyDescent="0.25">
      <c r="B20" s="29" t="s">
        <v>50</v>
      </c>
      <c r="C20" s="6" t="s">
        <v>53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5"/>
    </row>
    <row r="21" spans="1:14" x14ac:dyDescent="0.25">
      <c r="B21" s="29" t="s">
        <v>54</v>
      </c>
      <c r="C21" s="6" t="s">
        <v>55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5"/>
    </row>
    <row r="25" spans="1:14" x14ac:dyDescent="0.25">
      <c r="A25" s="7" t="s">
        <v>56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</sheetData>
  <dataConsolidate/>
  <mergeCells count="15">
    <mergeCell ref="C21:M21"/>
    <mergeCell ref="M6:N6"/>
    <mergeCell ref="M7:N7"/>
    <mergeCell ref="A17:B17"/>
    <mergeCell ref="C18:M18"/>
    <mergeCell ref="C19:M19"/>
    <mergeCell ref="A25:N25"/>
    <mergeCell ref="C20:M20"/>
    <mergeCell ref="B14:I14"/>
    <mergeCell ref="B15:I15"/>
    <mergeCell ref="B13:I13"/>
    <mergeCell ref="A9:L9"/>
    <mergeCell ref="B11:I11"/>
    <mergeCell ref="A6:B6"/>
    <mergeCell ref="B12:I12"/>
  </mergeCells>
  <printOptions horizontalCentered="1"/>
  <pageMargins left="0.19685039370078741" right="0.19685039370078741" top="0.39370078740157483" bottom="0.39370078740157483" header="0" footer="0"/>
  <pageSetup paperSize="9" scale="86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Дополнения!$A$1:$A$12</xm:f>
          </x14:formula1>
          <xm:sqref>H6</xm:sqref>
        </x14:dataValidation>
        <x14:dataValidation type="list" allowBlank="1" showInputMessage="1" showErrorMessage="1">
          <x14:formula1>
            <xm:f>Дополнения!$B$1:$B$31</xm:f>
          </x14:formula1>
          <xm:sqref>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9" sqref="I9"/>
    </sheetView>
  </sheetViews>
  <sheetFormatPr defaultRowHeight="15" x14ac:dyDescent="0.25"/>
  <cols>
    <col min="1" max="1" width="12.28515625" style="1" customWidth="1"/>
    <col min="2" max="16384" width="9.140625" style="1"/>
  </cols>
  <sheetData>
    <row r="1" spans="1:9" x14ac:dyDescent="0.25">
      <c r="A1" s="1" t="s">
        <v>14</v>
      </c>
      <c r="B1" s="1">
        <v>1</v>
      </c>
      <c r="C1" s="1" t="s">
        <v>25</v>
      </c>
    </row>
    <row r="2" spans="1:9" x14ac:dyDescent="0.25">
      <c r="A2" s="1" t="s">
        <v>15</v>
      </c>
      <c r="B2" s="1">
        <v>2</v>
      </c>
      <c r="C2" s="1" t="s">
        <v>26</v>
      </c>
    </row>
    <row r="3" spans="1:9" x14ac:dyDescent="0.25">
      <c r="A3" s="1" t="s">
        <v>16</v>
      </c>
      <c r="B3" s="1">
        <v>3</v>
      </c>
    </row>
    <row r="4" spans="1:9" x14ac:dyDescent="0.25">
      <c r="A4" s="1" t="s">
        <v>17</v>
      </c>
      <c r="B4" s="1">
        <v>4</v>
      </c>
    </row>
    <row r="5" spans="1:9" x14ac:dyDescent="0.25">
      <c r="A5" s="1" t="s">
        <v>18</v>
      </c>
      <c r="B5" s="1">
        <v>5</v>
      </c>
    </row>
    <row r="6" spans="1:9" x14ac:dyDescent="0.25">
      <c r="A6" s="1" t="s">
        <v>19</v>
      </c>
      <c r="B6" s="1">
        <v>6</v>
      </c>
    </row>
    <row r="7" spans="1:9" x14ac:dyDescent="0.25">
      <c r="A7" s="1" t="s">
        <v>20</v>
      </c>
      <c r="B7" s="1">
        <v>7</v>
      </c>
    </row>
    <row r="8" spans="1:9" x14ac:dyDescent="0.25">
      <c r="A8" s="1" t="s">
        <v>21</v>
      </c>
      <c r="B8" s="1">
        <v>8</v>
      </c>
    </row>
    <row r="9" spans="1:9" x14ac:dyDescent="0.25">
      <c r="A9" s="1" t="s">
        <v>22</v>
      </c>
      <c r="B9" s="1">
        <v>9</v>
      </c>
      <c r="I9" s="1">
        <v>5</v>
      </c>
    </row>
    <row r="10" spans="1:9" x14ac:dyDescent="0.25">
      <c r="A10" s="1" t="s">
        <v>23</v>
      </c>
      <c r="B10" s="1">
        <v>10</v>
      </c>
    </row>
    <row r="11" spans="1:9" x14ac:dyDescent="0.25">
      <c r="A11" s="1" t="s">
        <v>24</v>
      </c>
      <c r="B11" s="1">
        <v>11</v>
      </c>
    </row>
    <row r="12" spans="1:9" x14ac:dyDescent="0.25">
      <c r="A12" s="1" t="s">
        <v>12</v>
      </c>
      <c r="B12" s="1">
        <v>12</v>
      </c>
    </row>
    <row r="13" spans="1:9" x14ac:dyDescent="0.25">
      <c r="B13" s="1">
        <v>13</v>
      </c>
    </row>
    <row r="14" spans="1:9" x14ac:dyDescent="0.25">
      <c r="B14" s="1">
        <v>14</v>
      </c>
    </row>
    <row r="15" spans="1:9" x14ac:dyDescent="0.25">
      <c r="B15" s="1">
        <v>15</v>
      </c>
    </row>
    <row r="16" spans="1:9" x14ac:dyDescent="0.25">
      <c r="B16" s="1">
        <v>16</v>
      </c>
    </row>
    <row r="17" spans="2:2" x14ac:dyDescent="0.25">
      <c r="B17" s="1">
        <v>17</v>
      </c>
    </row>
    <row r="18" spans="2:2" x14ac:dyDescent="0.25">
      <c r="B18" s="1">
        <v>18</v>
      </c>
    </row>
    <row r="19" spans="2:2" x14ac:dyDescent="0.25">
      <c r="B19" s="1">
        <v>19</v>
      </c>
    </row>
    <row r="20" spans="2:2" x14ac:dyDescent="0.25">
      <c r="B20" s="1">
        <v>20</v>
      </c>
    </row>
    <row r="21" spans="2:2" x14ac:dyDescent="0.25">
      <c r="B21" s="1">
        <v>21</v>
      </c>
    </row>
    <row r="22" spans="2:2" x14ac:dyDescent="0.25">
      <c r="B22" s="1">
        <v>22</v>
      </c>
    </row>
    <row r="23" spans="2:2" x14ac:dyDescent="0.25">
      <c r="B23" s="1">
        <v>23</v>
      </c>
    </row>
    <row r="24" spans="2:2" x14ac:dyDescent="0.25">
      <c r="B24" s="1">
        <v>24</v>
      </c>
    </row>
    <row r="25" spans="2:2" x14ac:dyDescent="0.25">
      <c r="B25" s="1">
        <v>25</v>
      </c>
    </row>
    <row r="26" spans="2:2" x14ac:dyDescent="0.25">
      <c r="B26" s="1">
        <v>26</v>
      </c>
    </row>
    <row r="27" spans="2:2" x14ac:dyDescent="0.25">
      <c r="B27" s="1">
        <v>27</v>
      </c>
    </row>
    <row r="28" spans="2:2" x14ac:dyDescent="0.25">
      <c r="B28" s="1">
        <v>28</v>
      </c>
    </row>
    <row r="29" spans="2:2" x14ac:dyDescent="0.25">
      <c r="B29" s="1">
        <v>29</v>
      </c>
    </row>
    <row r="30" spans="2:2" x14ac:dyDescent="0.25">
      <c r="B30" s="1">
        <v>30</v>
      </c>
    </row>
    <row r="31" spans="2:2" x14ac:dyDescent="0.25">
      <c r="B31" s="1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5"/>
  <sheetViews>
    <sheetView topLeftCell="A7" zoomScaleNormal="100" workbookViewId="0">
      <selection activeCell="N13" sqref="N13"/>
    </sheetView>
  </sheetViews>
  <sheetFormatPr defaultRowHeight="15" x14ac:dyDescent="0.25"/>
  <cols>
    <col min="1" max="1" width="3.85546875" style="2" customWidth="1"/>
    <col min="2" max="2" width="8.5703125" style="2" customWidth="1"/>
    <col min="3" max="3" width="6" style="2" customWidth="1"/>
    <col min="4" max="4" width="3" style="2" customWidth="1"/>
    <col min="5" max="5" width="1.140625" style="2" customWidth="1"/>
    <col min="6" max="6" width="3" style="2" customWidth="1"/>
    <col min="7" max="7" width="1.140625" style="2" customWidth="1"/>
    <col min="8" max="8" width="10" style="2" customWidth="1"/>
    <col min="9" max="9" width="18.5703125" style="2" customWidth="1"/>
    <col min="10" max="10" width="4.7109375" style="2" customWidth="1"/>
    <col min="11" max="11" width="10.42578125" style="2" customWidth="1"/>
    <col min="12" max="12" width="16" style="2" customWidth="1"/>
    <col min="13" max="13" width="11.7109375" style="2" customWidth="1"/>
    <col min="14" max="14" width="17.85546875" style="2" customWidth="1"/>
    <col min="15" max="16384" width="9.140625" style="2"/>
  </cols>
  <sheetData>
    <row r="6" spans="1:14" x14ac:dyDescent="0.25">
      <c r="A6" s="6" t="s">
        <v>8</v>
      </c>
      <c r="B6" s="6"/>
      <c r="C6" s="13">
        <v>1051</v>
      </c>
      <c r="D6" s="10" t="s">
        <v>9</v>
      </c>
      <c r="E6" s="10" t="s">
        <v>10</v>
      </c>
      <c r="F6" s="16">
        <v>29</v>
      </c>
      <c r="G6" s="10" t="s">
        <v>11</v>
      </c>
      <c r="H6" s="14" t="s">
        <v>20</v>
      </c>
      <c r="I6" s="8" t="s">
        <v>13</v>
      </c>
      <c r="M6" s="15" t="s">
        <v>27</v>
      </c>
      <c r="N6" s="15"/>
    </row>
    <row r="7" spans="1:14" x14ac:dyDescent="0.25">
      <c r="I7" s="8"/>
      <c r="M7" s="18" t="s">
        <v>28</v>
      </c>
      <c r="N7" s="18"/>
    </row>
    <row r="9" spans="1:14" x14ac:dyDescent="0.25">
      <c r="A9" s="6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14" ht="45" x14ac:dyDescent="0.25">
      <c r="A11" s="21" t="s">
        <v>0</v>
      </c>
      <c r="B11" s="22" t="s">
        <v>1</v>
      </c>
      <c r="C11" s="23"/>
      <c r="D11" s="23"/>
      <c r="E11" s="23"/>
      <c r="F11" s="23"/>
      <c r="G11" s="23"/>
      <c r="H11" s="23"/>
      <c r="I11" s="24"/>
      <c r="J11" s="21" t="s">
        <v>2</v>
      </c>
      <c r="K11" s="25" t="s">
        <v>3</v>
      </c>
      <c r="L11" s="21" t="s">
        <v>4</v>
      </c>
      <c r="M11" s="25" t="s">
        <v>5</v>
      </c>
      <c r="N11" s="21" t="s">
        <v>6</v>
      </c>
    </row>
    <row r="12" spans="1:14" x14ac:dyDescent="0.25">
      <c r="A12" s="4">
        <v>1</v>
      </c>
      <c r="B12" s="19" t="str">
        <f>Рассчет!B12</f>
        <v>ВВГ-нг</v>
      </c>
      <c r="C12" s="19"/>
      <c r="D12" s="19"/>
      <c r="E12" s="19"/>
      <c r="F12" s="19"/>
      <c r="G12" s="19"/>
      <c r="H12" s="19"/>
      <c r="I12" s="19"/>
      <c r="J12" s="4" t="s">
        <v>26</v>
      </c>
      <c r="K12" s="4">
        <v>0.35</v>
      </c>
      <c r="L12" s="20">
        <v>5</v>
      </c>
      <c r="M12" s="4">
        <v>1</v>
      </c>
      <c r="N12" s="20">
        <f>IF(J12="м.", IF(ISNUMBER(M12),(K12*L12)*(1-M12/100),K12*L12), IF(ISNUMBER(M12),((K12*1000)*L12)*(1-M12/100),(K12*1000)*L12))</f>
        <v>1732.5</v>
      </c>
    </row>
    <row r="13" spans="1:14" x14ac:dyDescent="0.25">
      <c r="A13" s="4">
        <v>2</v>
      </c>
      <c r="B13" s="19" t="e">
        <f>Рассчет!#REF!</f>
        <v>#REF!</v>
      </c>
      <c r="C13" s="19"/>
      <c r="D13" s="19"/>
      <c r="E13" s="19"/>
      <c r="F13" s="19"/>
      <c r="G13" s="19"/>
      <c r="H13" s="19"/>
      <c r="I13" s="19"/>
      <c r="J13" s="4" t="s">
        <v>26</v>
      </c>
      <c r="K13" s="4">
        <v>0.35</v>
      </c>
      <c r="L13" s="20">
        <v>5</v>
      </c>
      <c r="M13" s="4">
        <v>1</v>
      </c>
      <c r="N13" s="20">
        <f>IF(J13="м.", IF(ISNUMBER(M13),(K13*L13)*(M13/100+1),K13*L13), IF(ISNUMBER(M13),((K13*1000)*L13)*(M13/100+1),(K13*1000)*L13))</f>
        <v>1767.5</v>
      </c>
    </row>
    <row r="14" spans="1:14" x14ac:dyDescent="0.25">
      <c r="A14" s="4">
        <v>3</v>
      </c>
      <c r="B14" s="19"/>
      <c r="C14" s="19"/>
      <c r="D14" s="19"/>
      <c r="E14" s="19"/>
      <c r="F14" s="19"/>
      <c r="G14" s="19"/>
      <c r="H14" s="19"/>
      <c r="I14" s="19"/>
      <c r="J14" s="4" t="s">
        <v>26</v>
      </c>
      <c r="K14" s="4">
        <v>0.35</v>
      </c>
      <c r="L14" s="20">
        <v>5</v>
      </c>
      <c r="M14" s="4">
        <v>1</v>
      </c>
      <c r="N14" s="20">
        <f>IF(J14="м.", IF(ISNUMBER(M14),(K14*L14)*(M14/100+1),K14*L14), IF(ISNUMBER(M14),((K14*1000)*L14)*(M14/100+1),(K14*1000)*L14))</f>
        <v>1767.5</v>
      </c>
    </row>
    <row r="15" spans="1:14" x14ac:dyDescent="0.25">
      <c r="A15" s="4">
        <v>4</v>
      </c>
      <c r="B15" s="19"/>
      <c r="C15" s="19"/>
      <c r="D15" s="19"/>
      <c r="E15" s="19"/>
      <c r="F15" s="19"/>
      <c r="G15" s="19"/>
      <c r="H15" s="19"/>
      <c r="I15" s="19"/>
      <c r="J15" s="4" t="s">
        <v>26</v>
      </c>
      <c r="K15" s="4">
        <v>0.35</v>
      </c>
      <c r="L15" s="20">
        <v>5</v>
      </c>
      <c r="M15" s="4">
        <v>1</v>
      </c>
      <c r="N15" s="20">
        <f>IF(J15="м.", IF(ISNUMBER(M15),(K15*L15)*(M15/100+1),K15*L15), IF(ISNUMBER(M15),((K15*1000)*L15)*(M15/100+1),(K15*1000)*L15))</f>
        <v>1767.5</v>
      </c>
    </row>
  </sheetData>
  <dataConsolidate/>
  <mergeCells count="9">
    <mergeCell ref="B13:I13"/>
    <mergeCell ref="B14:I14"/>
    <mergeCell ref="B15:I15"/>
    <mergeCell ref="A6:B6"/>
    <mergeCell ref="M6:N6"/>
    <mergeCell ref="M7:N7"/>
    <mergeCell ref="A9:L9"/>
    <mergeCell ref="B11:I11"/>
    <mergeCell ref="B12:I12"/>
  </mergeCells>
  <printOptions horizontalCentered="1"/>
  <pageMargins left="0.19685039370078741" right="0.19685039370078741" top="0.39370078740157483" bottom="0.39370078740157483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Дополнения!$C$1:$C$2</xm:f>
          </x14:formula1>
          <xm:sqref>J12:J15</xm:sqref>
        </x14:dataValidation>
        <x14:dataValidation type="list" allowBlank="1" showInputMessage="1" showErrorMessage="1">
          <x14:formula1>
            <xm:f>Дополнения!$B$1:$B$31</xm:f>
          </x14:formula1>
          <xm:sqref>F6</xm:sqref>
        </x14:dataValidation>
        <x14:dataValidation type="list" allowBlank="1" showInputMessage="1" showErrorMessage="1">
          <x14:formula1>
            <xm:f>Дополнения!$A$1:$A$12</xm:f>
          </x14:formula1>
          <xm:sqref>H6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Рассчет</vt:lpstr>
      <vt:lpstr>КП</vt:lpstr>
      <vt:lpstr>Дополнения</vt:lpstr>
      <vt:lpstr>КП без Рассчета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2016-12-19T20:05:22Z</dcterms:modified>
</cp:coreProperties>
</file>