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kan\Desktop\確率論\Excelでスッキリわかるベイズ統計入門\"/>
    </mc:Choice>
  </mc:AlternateContent>
  <bookViews>
    <workbookView xWindow="0" yWindow="0" windowWidth="19200" windowHeight="9790"/>
  </bookViews>
  <sheets>
    <sheet name="p120" sheetId="1" r:id="rId1"/>
    <sheet name="p128" sheetId="2" r:id="rId2"/>
    <sheet name="p139" sheetId="3" r:id="rId3"/>
    <sheet name="p147" sheetId="4" r:id="rId4"/>
    <sheet name="p15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E65" i="1"/>
  <c r="D65" i="1"/>
  <c r="D64" i="1"/>
  <c r="E64" i="1"/>
  <c r="C35" i="2" l="1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E34" i="2"/>
  <c r="D34" i="2"/>
  <c r="C34" i="2"/>
  <c r="C33" i="2"/>
  <c r="D33" i="2" l="1"/>
  <c r="D29" i="2"/>
  <c r="D28" i="2" l="1"/>
  <c r="D21" i="2"/>
  <c r="D20" i="2"/>
  <c r="D17" i="2"/>
  <c r="E33" i="2" l="1"/>
  <c r="F3" i="5" l="1"/>
  <c r="F6" i="5"/>
  <c r="F7" i="5"/>
  <c r="C35" i="4" l="1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D34" i="4"/>
  <c r="C34" i="4"/>
  <c r="C33" i="4"/>
  <c r="D33" i="4"/>
  <c r="E33" i="4" l="1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34" i="4"/>
  <c r="C28" i="4" l="1"/>
  <c r="C29" i="4"/>
  <c r="C21" i="4" l="1"/>
  <c r="C20" i="4"/>
  <c r="C17" i="4"/>
  <c r="C29" i="3" l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28" i="3"/>
  <c r="C27" i="3"/>
  <c r="D29" i="3" l="1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8" i="3"/>
  <c r="D27" i="3"/>
  <c r="E29" i="3" l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8" i="3"/>
  <c r="E27" i="3"/>
  <c r="F20" i="3" l="1"/>
  <c r="F21" i="3"/>
  <c r="F22" i="3"/>
  <c r="C21" i="3"/>
  <c r="C20" i="3"/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4" i="1"/>
  <c r="E23" i="1"/>
  <c r="E22" i="1"/>
  <c r="E21" i="1"/>
  <c r="D24" i="1"/>
  <c r="D23" i="1"/>
  <c r="D22" i="1"/>
  <c r="D21" i="1"/>
</calcChain>
</file>

<file path=xl/sharedStrings.xml><?xml version="1.0" encoding="utf-8"?>
<sst xmlns="http://schemas.openxmlformats.org/spreadsheetml/2006/main" count="148" uniqueCount="84">
  <si>
    <t>事前分布（π）の設定</t>
    <rPh sb="0" eb="2">
      <t>ジゼン</t>
    </rPh>
    <rPh sb="2" eb="4">
      <t>ブンプ</t>
    </rPh>
    <rPh sb="8" eb="10">
      <t>セッテイ</t>
    </rPh>
    <phoneticPr fontId="1"/>
  </si>
  <si>
    <t>π（Θ）</t>
    <phoneticPr fontId="1"/>
  </si>
  <si>
    <t>治験者への効果の有無</t>
    <rPh sb="0" eb="2">
      <t>チケン</t>
    </rPh>
    <rPh sb="2" eb="3">
      <t>シャ</t>
    </rPh>
    <rPh sb="5" eb="7">
      <t>コウカ</t>
    </rPh>
    <rPh sb="8" eb="10">
      <t>ウム</t>
    </rPh>
    <phoneticPr fontId="1"/>
  </si>
  <si>
    <t>対象</t>
    <rPh sb="0" eb="2">
      <t>タイショウ</t>
    </rPh>
    <phoneticPr fontId="1"/>
  </si>
  <si>
    <t>効果</t>
    <rPh sb="0" eb="2">
      <t>コウカ</t>
    </rPh>
    <phoneticPr fontId="1"/>
  </si>
  <si>
    <t>有</t>
    <rPh sb="0" eb="1">
      <t>アリ</t>
    </rPh>
    <phoneticPr fontId="1"/>
  </si>
  <si>
    <t>無</t>
    <rPh sb="0" eb="1">
      <t>ナシ</t>
    </rPh>
    <phoneticPr fontId="1"/>
  </si>
  <si>
    <t>実見の数</t>
    <rPh sb="0" eb="2">
      <t>ジッケン</t>
    </rPh>
    <rPh sb="3" eb="4">
      <t>カズ</t>
    </rPh>
    <phoneticPr fontId="1"/>
  </si>
  <si>
    <t>有の数</t>
    <rPh sb="0" eb="1">
      <t>ユウ</t>
    </rPh>
    <rPh sb="2" eb="3">
      <t>カズ</t>
    </rPh>
    <phoneticPr fontId="1"/>
  </si>
  <si>
    <t>確率分布表の作成</t>
    <rPh sb="0" eb="2">
      <t>カクリツ</t>
    </rPh>
    <rPh sb="2" eb="4">
      <t>ブンプ</t>
    </rPh>
    <rPh sb="4" eb="5">
      <t>ヒョウ</t>
    </rPh>
    <rPh sb="6" eb="8">
      <t>サクセイ</t>
    </rPh>
    <phoneticPr fontId="1"/>
  </si>
  <si>
    <t>Θ</t>
    <phoneticPr fontId="1"/>
  </si>
  <si>
    <t>事前分布</t>
    <rPh sb="0" eb="2">
      <t>ジゼン</t>
    </rPh>
    <rPh sb="2" eb="4">
      <t>ブンプ</t>
    </rPh>
    <phoneticPr fontId="1"/>
  </si>
  <si>
    <t>尤度</t>
    <rPh sb="0" eb="2">
      <t>ユウド</t>
    </rPh>
    <phoneticPr fontId="1"/>
  </si>
  <si>
    <t>事後分布</t>
    <rPh sb="0" eb="2">
      <t>ジゴ</t>
    </rPh>
    <rPh sb="2" eb="4">
      <t>ブンプ</t>
    </rPh>
    <phoneticPr fontId="1"/>
  </si>
  <si>
    <t>ｆ（Ｄ｜Θ）</t>
    <phoneticPr fontId="1"/>
  </si>
  <si>
    <t>π（Θ｜Ｄ）</t>
    <phoneticPr fontId="1"/>
  </si>
  <si>
    <t>ペットボトルの内容量の分布</t>
    <rPh sb="7" eb="10">
      <t>ナイヨウリョウ</t>
    </rPh>
    <rPh sb="11" eb="13">
      <t>ブンプ</t>
    </rPh>
    <phoneticPr fontId="1"/>
  </si>
  <si>
    <t>統計モデルの設定</t>
    <rPh sb="0" eb="2">
      <t>トウケイ</t>
    </rPh>
    <rPh sb="6" eb="8">
      <t>セッテイ</t>
    </rPh>
    <phoneticPr fontId="1"/>
  </si>
  <si>
    <t>歩分散σ2</t>
    <rPh sb="0" eb="1">
      <t>ボ</t>
    </rPh>
    <rPh sb="1" eb="3">
      <t>ブンサン</t>
    </rPh>
    <phoneticPr fontId="1"/>
  </si>
  <si>
    <t>データ入力（ml）</t>
    <rPh sb="3" eb="5">
      <t>ニュウリョク</t>
    </rPh>
    <phoneticPr fontId="1"/>
  </si>
  <si>
    <t>1回</t>
    <rPh sb="1" eb="2">
      <t>カイ</t>
    </rPh>
    <phoneticPr fontId="1"/>
  </si>
  <si>
    <t>2回</t>
    <rPh sb="1" eb="2">
      <t>カイ</t>
    </rPh>
    <phoneticPr fontId="1"/>
  </si>
  <si>
    <t>3回</t>
    <rPh sb="1" eb="2">
      <t>カイ</t>
    </rPh>
    <phoneticPr fontId="1"/>
  </si>
  <si>
    <t>尤度の算出</t>
    <rPh sb="0" eb="2">
      <t>ユウド</t>
    </rPh>
    <rPh sb="3" eb="5">
      <t>サンシュツ</t>
    </rPh>
    <phoneticPr fontId="1"/>
  </si>
  <si>
    <t>尤度の平均値</t>
    <rPh sb="0" eb="2">
      <t>ユウド</t>
    </rPh>
    <rPh sb="3" eb="6">
      <t>ヘイキンチ</t>
    </rPh>
    <phoneticPr fontId="1"/>
  </si>
  <si>
    <t>尤度の分散（σ2）</t>
    <rPh sb="0" eb="2">
      <t>ユウド</t>
    </rPh>
    <rPh sb="3" eb="5">
      <t>ブンサン</t>
    </rPh>
    <phoneticPr fontId="1"/>
  </si>
  <si>
    <t>事前分布の設定</t>
    <rPh sb="0" eb="2">
      <t>ジゼン</t>
    </rPh>
    <rPh sb="2" eb="4">
      <t>ブンプ</t>
    </rPh>
    <rPh sb="5" eb="7">
      <t>セッテイ</t>
    </rPh>
    <phoneticPr fontId="1"/>
  </si>
  <si>
    <t>事前分布の分散（σD2）</t>
    <rPh sb="0" eb="2">
      <t>ジゼン</t>
    </rPh>
    <rPh sb="2" eb="4">
      <t>ブンプ</t>
    </rPh>
    <rPh sb="5" eb="7">
      <t>ブンサン</t>
    </rPh>
    <phoneticPr fontId="1"/>
  </si>
  <si>
    <t>事前分布の平均値</t>
    <rPh sb="0" eb="2">
      <t>ジゼン</t>
    </rPh>
    <rPh sb="2" eb="4">
      <t>ブンプ</t>
    </rPh>
    <rPh sb="5" eb="8">
      <t>ヘイキンチ</t>
    </rPh>
    <phoneticPr fontId="1"/>
  </si>
  <si>
    <t>事後分布の算出</t>
    <rPh sb="0" eb="2">
      <t>ジゴ</t>
    </rPh>
    <rPh sb="2" eb="4">
      <t>ブンプ</t>
    </rPh>
    <rPh sb="5" eb="7">
      <t>サンシュツ</t>
    </rPh>
    <phoneticPr fontId="1"/>
  </si>
  <si>
    <t>事後分布の平均値</t>
    <rPh sb="0" eb="2">
      <t>ジゴ</t>
    </rPh>
    <rPh sb="2" eb="4">
      <t>ブンプ</t>
    </rPh>
    <rPh sb="5" eb="8">
      <t>ヘイキンチ</t>
    </rPh>
    <phoneticPr fontId="1"/>
  </si>
  <si>
    <t>事後分布の分散（σ2）</t>
    <rPh sb="0" eb="2">
      <t>ジゴ</t>
    </rPh>
    <rPh sb="2" eb="4">
      <t>ブンプ</t>
    </rPh>
    <rPh sb="5" eb="7">
      <t>ブンサン</t>
    </rPh>
    <phoneticPr fontId="1"/>
  </si>
  <si>
    <t>グラフ描画のための確率分布の表</t>
    <rPh sb="3" eb="5">
      <t>ビョウガ</t>
    </rPh>
    <rPh sb="9" eb="11">
      <t>カクリツ</t>
    </rPh>
    <rPh sb="11" eb="13">
      <t>ブンプ</t>
    </rPh>
    <rPh sb="14" eb="15">
      <t>ヒョウ</t>
    </rPh>
    <phoneticPr fontId="1"/>
  </si>
  <si>
    <t>x</t>
    <phoneticPr fontId="1"/>
  </si>
  <si>
    <t>コインの表の出る確率の分布</t>
    <rPh sb="4" eb="5">
      <t>オモテ</t>
    </rPh>
    <rPh sb="6" eb="7">
      <t>デ</t>
    </rPh>
    <rPh sb="8" eb="10">
      <t>カクリツ</t>
    </rPh>
    <rPh sb="11" eb="13">
      <t>ブンプ</t>
    </rPh>
    <phoneticPr fontId="1"/>
  </si>
  <si>
    <t>事前分布の設定（ベータ分布）：Be(p,q)</t>
    <rPh sb="0" eb="2">
      <t>ジゼン</t>
    </rPh>
    <rPh sb="2" eb="4">
      <t>ブンプ</t>
    </rPh>
    <rPh sb="5" eb="7">
      <t>セッテイ</t>
    </rPh>
    <rPh sb="11" eb="13">
      <t>ブンプ</t>
    </rPh>
    <phoneticPr fontId="1"/>
  </si>
  <si>
    <t>p</t>
    <phoneticPr fontId="1"/>
  </si>
  <si>
    <t>q</t>
    <phoneticPr fontId="1"/>
  </si>
  <si>
    <t>データ入力（コインの表裏）</t>
    <rPh sb="3" eb="5">
      <t>ニュウリョク</t>
    </rPh>
    <rPh sb="10" eb="11">
      <t>オモテ</t>
    </rPh>
    <rPh sb="11" eb="12">
      <t>ウラ</t>
    </rPh>
    <phoneticPr fontId="1"/>
  </si>
  <si>
    <t>4回</t>
    <rPh sb="1" eb="2">
      <t>カイ</t>
    </rPh>
    <phoneticPr fontId="1"/>
  </si>
  <si>
    <t>5回</t>
    <rPh sb="1" eb="2">
      <t>カイ</t>
    </rPh>
    <phoneticPr fontId="1"/>
  </si>
  <si>
    <t>6回</t>
    <rPh sb="1" eb="2">
      <t>カイ</t>
    </rPh>
    <phoneticPr fontId="1"/>
  </si>
  <si>
    <t>7回</t>
    <rPh sb="1" eb="2">
      <t>カイ</t>
    </rPh>
    <phoneticPr fontId="1"/>
  </si>
  <si>
    <t>8回</t>
    <rPh sb="1" eb="2">
      <t>カイ</t>
    </rPh>
    <phoneticPr fontId="1"/>
  </si>
  <si>
    <t>9回</t>
    <rPh sb="1" eb="2">
      <t>カイ</t>
    </rPh>
    <phoneticPr fontId="1"/>
  </si>
  <si>
    <t>10回</t>
    <rPh sb="2" eb="3">
      <t>カイ</t>
    </rPh>
    <phoneticPr fontId="1"/>
  </si>
  <si>
    <t>表</t>
    <rPh sb="0" eb="1">
      <t>オモテ</t>
    </rPh>
    <phoneticPr fontId="1"/>
  </si>
  <si>
    <t>実験の回数</t>
    <rPh sb="0" eb="2">
      <t>ジッケン</t>
    </rPh>
    <rPh sb="3" eb="5">
      <t>カイスウ</t>
    </rPh>
    <phoneticPr fontId="1"/>
  </si>
  <si>
    <t>表の回数</t>
    <rPh sb="0" eb="1">
      <t>オモテ</t>
    </rPh>
    <rPh sb="2" eb="4">
      <t>カイスウ</t>
    </rPh>
    <phoneticPr fontId="1"/>
  </si>
  <si>
    <t>回数</t>
    <rPh sb="0" eb="2">
      <t>カイスウ</t>
    </rPh>
    <phoneticPr fontId="1"/>
  </si>
  <si>
    <t>表裏</t>
    <rPh sb="0" eb="2">
      <t>ヒョウリ</t>
    </rPh>
    <phoneticPr fontId="1"/>
  </si>
  <si>
    <t>p'</t>
    <phoneticPr fontId="1"/>
  </si>
  <si>
    <t>q'</t>
    <phoneticPr fontId="1"/>
  </si>
  <si>
    <t>事後分布の算出（ベータ分布）：Be(p',q')</t>
    <rPh sb="0" eb="2">
      <t>ジゴ</t>
    </rPh>
    <rPh sb="2" eb="4">
      <t>ブンプ</t>
    </rPh>
    <rPh sb="5" eb="7">
      <t>サンシュツ</t>
    </rPh>
    <phoneticPr fontId="1"/>
  </si>
  <si>
    <t>平均値</t>
    <rPh sb="0" eb="3">
      <t>ヘイキンチ</t>
    </rPh>
    <phoneticPr fontId="1"/>
  </si>
  <si>
    <t>分散</t>
    <rPh sb="0" eb="2">
      <t>ブンサン</t>
    </rPh>
    <phoneticPr fontId="1"/>
  </si>
  <si>
    <t>モード</t>
    <phoneticPr fontId="1"/>
  </si>
  <si>
    <t>確率分布の表</t>
    <rPh sb="0" eb="2">
      <t>カクリツ</t>
    </rPh>
    <rPh sb="2" eb="4">
      <t>ブンプ</t>
    </rPh>
    <rPh sb="5" eb="6">
      <t>ヒョウ</t>
    </rPh>
    <phoneticPr fontId="1"/>
  </si>
  <si>
    <t>π（Θ）</t>
    <phoneticPr fontId="1"/>
  </si>
  <si>
    <t>π（Θ｜Ｄ）</t>
    <phoneticPr fontId="1"/>
  </si>
  <si>
    <t>Θ</t>
    <phoneticPr fontId="1"/>
  </si>
  <si>
    <t>ポテトチップの内容量の分布</t>
    <rPh sb="7" eb="10">
      <t>ナイヨウリョウ</t>
    </rPh>
    <rPh sb="11" eb="13">
      <t>ブンプ</t>
    </rPh>
    <phoneticPr fontId="1"/>
  </si>
  <si>
    <t>母分散σ2</t>
    <rPh sb="0" eb="1">
      <t>ボ</t>
    </rPh>
    <rPh sb="1" eb="3">
      <t>ブンサン</t>
    </rPh>
    <phoneticPr fontId="1"/>
  </si>
  <si>
    <t>データ入力（ｇ）</t>
    <rPh sb="3" eb="5">
      <t>ニュウリョク</t>
    </rPh>
    <phoneticPr fontId="1"/>
  </si>
  <si>
    <t>データ数n</t>
    <rPh sb="3" eb="4">
      <t>スウ</t>
    </rPh>
    <phoneticPr fontId="1"/>
  </si>
  <si>
    <t>分散σLM2</t>
    <rPh sb="0" eb="2">
      <t>ブンサン</t>
    </rPh>
    <phoneticPr fontId="1"/>
  </si>
  <si>
    <t>尤度Ｌ（Ｄ｜Θ）</t>
    <rPh sb="0" eb="2">
      <t>ユウド</t>
    </rPh>
    <phoneticPr fontId="1"/>
  </si>
  <si>
    <t>平均値μLM</t>
    <rPh sb="0" eb="3">
      <t>ヘイキンチ</t>
    </rPh>
    <phoneticPr fontId="1"/>
  </si>
  <si>
    <t>事前分布π（Θ）</t>
    <rPh sb="0" eb="2">
      <t>ジゼン</t>
    </rPh>
    <rPh sb="2" eb="4">
      <t>ブンプ</t>
    </rPh>
    <phoneticPr fontId="1"/>
  </si>
  <si>
    <t>事後分布π（Θ｜Ｄ）</t>
    <rPh sb="0" eb="2">
      <t>ジゴ</t>
    </rPh>
    <rPh sb="2" eb="4">
      <t>ブンプ</t>
    </rPh>
    <phoneticPr fontId="1"/>
  </si>
  <si>
    <t>村Ａの出生率の推定</t>
    <rPh sb="0" eb="1">
      <t>ムラ</t>
    </rPh>
    <rPh sb="3" eb="5">
      <t>シュッセイ</t>
    </rPh>
    <rPh sb="5" eb="6">
      <t>リツ</t>
    </rPh>
    <rPh sb="7" eb="9">
      <t>スイテイ</t>
    </rPh>
    <phoneticPr fontId="1"/>
  </si>
  <si>
    <t>村Ａの人口</t>
    <rPh sb="0" eb="1">
      <t>ムラ</t>
    </rPh>
    <rPh sb="3" eb="5">
      <t>ジンコウ</t>
    </rPh>
    <phoneticPr fontId="1"/>
  </si>
  <si>
    <t>生れた子供の数</t>
    <rPh sb="0" eb="1">
      <t>ウマ</t>
    </rPh>
    <rPh sb="3" eb="5">
      <t>コドモ</t>
    </rPh>
    <rPh sb="6" eb="7">
      <t>スウ</t>
    </rPh>
    <phoneticPr fontId="1"/>
  </si>
  <si>
    <t>群Ｂの人口</t>
    <rPh sb="0" eb="1">
      <t>グン</t>
    </rPh>
    <rPh sb="3" eb="5">
      <t>ジンコウ</t>
    </rPh>
    <phoneticPr fontId="1"/>
  </si>
  <si>
    <t>出産率（ベイズ推定）</t>
    <rPh sb="0" eb="2">
      <t>シュッサン</t>
    </rPh>
    <rPh sb="2" eb="3">
      <t>リツ</t>
    </rPh>
    <rPh sb="7" eb="9">
      <t>スイテイ</t>
    </rPh>
    <phoneticPr fontId="1"/>
  </si>
  <si>
    <t>村単位の出生率</t>
    <rPh sb="0" eb="1">
      <t>ムラ</t>
    </rPh>
    <rPh sb="1" eb="3">
      <t>タンイ</t>
    </rPh>
    <rPh sb="4" eb="6">
      <t>シュッセイ</t>
    </rPh>
    <rPh sb="6" eb="7">
      <t>リツ</t>
    </rPh>
    <phoneticPr fontId="1"/>
  </si>
  <si>
    <t>群の出生率</t>
    <rPh sb="0" eb="1">
      <t>グン</t>
    </rPh>
    <rPh sb="2" eb="4">
      <t>シュッセイ</t>
    </rPh>
    <rPh sb="4" eb="5">
      <t>リツ</t>
    </rPh>
    <phoneticPr fontId="1"/>
  </si>
  <si>
    <t>%</t>
    <phoneticPr fontId="1"/>
  </si>
  <si>
    <t>データ数</t>
    <rPh sb="3" eb="4">
      <t>スウ</t>
    </rPh>
    <phoneticPr fontId="1"/>
  </si>
  <si>
    <t>平均値</t>
    <rPh sb="0" eb="3">
      <t>ヘイキンチ</t>
    </rPh>
    <phoneticPr fontId="1"/>
  </si>
  <si>
    <t>薬の効く確率の分布</t>
    <rPh sb="0" eb="1">
      <t>クスリ</t>
    </rPh>
    <rPh sb="2" eb="3">
      <t>キ</t>
    </rPh>
    <rPh sb="4" eb="6">
      <t>カクリツ</t>
    </rPh>
    <rPh sb="7" eb="9">
      <t>ブンプ</t>
    </rPh>
    <phoneticPr fontId="1"/>
  </si>
  <si>
    <t>Ｐ（Θ）</t>
    <phoneticPr fontId="1"/>
  </si>
  <si>
    <t>Ｐ（Ｄ｜Θ）</t>
    <phoneticPr fontId="1"/>
  </si>
  <si>
    <t>Ｐ（Θ｜Ｄ）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</si>
</sst>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薬の効く確率の分布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'p120'!$C$20</c:f>
              <c:strCache>
                <c:ptCount val="1"/>
                <c:pt idx="0">
                  <c:v>π（Θ）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'p120'!$B$21:$B$41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'p120'!$C$21:$C$41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'p120'!$D$20</c:f>
              <c:strCache>
                <c:ptCount val="1"/>
                <c:pt idx="0">
                  <c:v>ｆ（Ｄ｜Θ）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'p120'!$B$21:$B$41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'p120'!$D$21:$D$41</c:f>
              <c:numCache>
                <c:formatCode>General</c:formatCode>
                <c:ptCount val="21"/>
                <c:pt idx="0">
                  <c:v>0</c:v>
                </c:pt>
                <c:pt idx="1">
                  <c:v>1.1281249999999996E-3</c:v>
                </c:pt>
                <c:pt idx="2">
                  <c:v>8.0999999999999961E-3</c:v>
                </c:pt>
                <c:pt idx="3">
                  <c:v>2.4384375000000007E-2</c:v>
                </c:pt>
                <c:pt idx="4">
                  <c:v>5.1199999999999996E-2</c:v>
                </c:pt>
                <c:pt idx="5">
                  <c:v>8.7890625000000042E-2</c:v>
                </c:pt>
                <c:pt idx="6">
                  <c:v>0.13230000000000006</c:v>
                </c:pt>
                <c:pt idx="7">
                  <c:v>0.18114687500000004</c:v>
                </c:pt>
                <c:pt idx="8">
                  <c:v>0.23039999999999999</c:v>
                </c:pt>
                <c:pt idx="9">
                  <c:v>0.275653125</c:v>
                </c:pt>
                <c:pt idx="10">
                  <c:v>0.3125</c:v>
                </c:pt>
                <c:pt idx="11">
                  <c:v>0.33690937499999996</c:v>
                </c:pt>
                <c:pt idx="12">
                  <c:v>0.34559999999999996</c:v>
                </c:pt>
                <c:pt idx="13">
                  <c:v>0.33641562499999994</c:v>
                </c:pt>
                <c:pt idx="14">
                  <c:v>0.30869999999999997</c:v>
                </c:pt>
                <c:pt idx="15">
                  <c:v>0.26367187499999994</c:v>
                </c:pt>
                <c:pt idx="16">
                  <c:v>0.20479999999999993</c:v>
                </c:pt>
                <c:pt idx="17">
                  <c:v>0.13817812500000007</c:v>
                </c:pt>
                <c:pt idx="18">
                  <c:v>7.2899999999999951E-2</c:v>
                </c:pt>
                <c:pt idx="19">
                  <c:v>2.1434375000000044E-2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'p120'!$E$20</c:f>
              <c:strCache>
                <c:ptCount val="1"/>
                <c:pt idx="0">
                  <c:v>π（Θ｜Ｄ）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'p120'!$B$21:$B$41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'p120'!$E$21:$E$41</c:f>
              <c:numCache>
                <c:formatCode>General</c:formatCode>
                <c:ptCount val="21"/>
                <c:pt idx="0">
                  <c:v>0</c:v>
                </c:pt>
                <c:pt idx="1">
                  <c:v>6.7687499999999901E-3</c:v>
                </c:pt>
                <c:pt idx="2">
                  <c:v>4.8599999999999935E-2</c:v>
                </c:pt>
                <c:pt idx="3">
                  <c:v>0.14630624999999972</c:v>
                </c:pt>
                <c:pt idx="4">
                  <c:v>0.30719999999999964</c:v>
                </c:pt>
                <c:pt idx="5">
                  <c:v>0.52734374999999911</c:v>
                </c:pt>
                <c:pt idx="6">
                  <c:v>0.79379999999999862</c:v>
                </c:pt>
                <c:pt idx="7">
                  <c:v>1.086881249999998</c:v>
                </c:pt>
                <c:pt idx="8">
                  <c:v>1.3823999999999981</c:v>
                </c:pt>
                <c:pt idx="9">
                  <c:v>1.6539187499999977</c:v>
                </c:pt>
                <c:pt idx="10">
                  <c:v>1.8749999999999967</c:v>
                </c:pt>
                <c:pt idx="11">
                  <c:v>2.0214562499999968</c:v>
                </c:pt>
                <c:pt idx="12">
                  <c:v>2.0735999999999972</c:v>
                </c:pt>
                <c:pt idx="13">
                  <c:v>2.0184937499999971</c:v>
                </c:pt>
                <c:pt idx="14">
                  <c:v>1.8521999999999972</c:v>
                </c:pt>
                <c:pt idx="15">
                  <c:v>1.5820312499999976</c:v>
                </c:pt>
                <c:pt idx="16">
                  <c:v>1.2287999999999977</c:v>
                </c:pt>
                <c:pt idx="17">
                  <c:v>0.8290687499999988</c:v>
                </c:pt>
                <c:pt idx="18">
                  <c:v>0.43739999999999912</c:v>
                </c:pt>
                <c:pt idx="19">
                  <c:v>0.12860625000000001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17648"/>
        <c:axId val="383718824"/>
      </c:lineChart>
      <c:catAx>
        <c:axId val="3837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8824"/>
        <c:crosses val="autoZero"/>
        <c:auto val="1"/>
        <c:lblAlgn val="ctr"/>
        <c:lblOffset val="100"/>
        <c:noMultiLvlLbl val="0"/>
      </c:catAx>
      <c:valAx>
        <c:axId val="3837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薬の効く確率の分布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'p120'!$C$62:$C$63</c:f>
              <c:strCache>
                <c:ptCount val="2"/>
                <c:pt idx="0">
                  <c:v>事前分布</c:v>
                </c:pt>
                <c:pt idx="1">
                  <c:v>Ｐ（Θ）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'p120'!$B$64:$B$84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'p120'!$C$64:$C$84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'p120'!$D$62:$D$63</c:f>
              <c:strCache>
                <c:ptCount val="2"/>
                <c:pt idx="0">
                  <c:v>尤度</c:v>
                </c:pt>
                <c:pt idx="1">
                  <c:v>Ｐ（Ｄ｜Θ）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'p120'!$B$64:$B$84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'p120'!$D$64:$D$84</c:f>
              <c:numCache>
                <c:formatCode>General</c:formatCode>
                <c:ptCount val="21"/>
                <c:pt idx="0">
                  <c:v>0</c:v>
                </c:pt>
                <c:pt idx="1">
                  <c:v>2.9687500000000003E-5</c:v>
                </c:pt>
                <c:pt idx="2">
                  <c:v>4.5000000000000064E-4</c:v>
                </c:pt>
                <c:pt idx="3">
                  <c:v>2.1515624999999998E-3</c:v>
                </c:pt>
                <c:pt idx="4">
                  <c:v>6.4000000000000029E-3</c:v>
                </c:pt>
                <c:pt idx="5">
                  <c:v>1.4648437500000005E-2</c:v>
                </c:pt>
                <c:pt idx="6">
                  <c:v>2.8350000000000011E-2</c:v>
                </c:pt>
                <c:pt idx="7">
                  <c:v>4.8770312500000017E-2</c:v>
                </c:pt>
                <c:pt idx="8">
                  <c:v>7.6799999999999993E-2</c:v>
                </c:pt>
                <c:pt idx="9">
                  <c:v>0.11276718750000002</c:v>
                </c:pt>
                <c:pt idx="10">
                  <c:v>0.15624999999999992</c:v>
                </c:pt>
                <c:pt idx="11">
                  <c:v>0.20588906249999994</c:v>
                </c:pt>
                <c:pt idx="12">
                  <c:v>0.25919999999999999</c:v>
                </c:pt>
                <c:pt idx="13">
                  <c:v>0.31238593750000004</c:v>
                </c:pt>
                <c:pt idx="14">
                  <c:v>0.36014999999999997</c:v>
                </c:pt>
                <c:pt idx="15">
                  <c:v>0.3955078125</c:v>
                </c:pt>
                <c:pt idx="16">
                  <c:v>0.40959999999999996</c:v>
                </c:pt>
                <c:pt idx="17">
                  <c:v>0.3915046875</c:v>
                </c:pt>
                <c:pt idx="18">
                  <c:v>0.3280499999999999</c:v>
                </c:pt>
                <c:pt idx="19">
                  <c:v>0.20362656250000014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'p120'!$E$62:$E$63</c:f>
              <c:strCache>
                <c:ptCount val="2"/>
                <c:pt idx="0">
                  <c:v>事後分布</c:v>
                </c:pt>
                <c:pt idx="1">
                  <c:v>Ｐ（Θ｜Ｄ）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'p120'!$B$64:$B$84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'p120'!$E$64:$E$84</c:f>
              <c:numCache>
                <c:formatCode>General</c:formatCode>
                <c:ptCount val="21"/>
                <c:pt idx="0">
                  <c:v>0</c:v>
                </c:pt>
                <c:pt idx="1">
                  <c:v>3.5624999999999958E-3</c:v>
                </c:pt>
                <c:pt idx="2">
                  <c:v>2.6999999999999965E-2</c:v>
                </c:pt>
                <c:pt idx="3">
                  <c:v>8.6062499999999847E-2</c:v>
                </c:pt>
                <c:pt idx="4">
                  <c:v>0.19199999999999978</c:v>
                </c:pt>
                <c:pt idx="5">
                  <c:v>0.3515624999999995</c:v>
                </c:pt>
                <c:pt idx="6">
                  <c:v>0.56699999999999917</c:v>
                </c:pt>
                <c:pt idx="7">
                  <c:v>0.83606249999999871</c:v>
                </c:pt>
                <c:pt idx="8">
                  <c:v>1.1519999999999986</c:v>
                </c:pt>
                <c:pt idx="9">
                  <c:v>1.5035624999999979</c:v>
                </c:pt>
                <c:pt idx="10">
                  <c:v>1.8749999999999973</c:v>
                </c:pt>
                <c:pt idx="11">
                  <c:v>2.2460624999999967</c:v>
                </c:pt>
                <c:pt idx="12">
                  <c:v>2.5919999999999961</c:v>
                </c:pt>
                <c:pt idx="13">
                  <c:v>2.8835624999999965</c:v>
                </c:pt>
                <c:pt idx="14">
                  <c:v>3.0869999999999953</c:v>
                </c:pt>
                <c:pt idx="15">
                  <c:v>3.1640624999999951</c:v>
                </c:pt>
                <c:pt idx="16">
                  <c:v>3.0719999999999956</c:v>
                </c:pt>
                <c:pt idx="17">
                  <c:v>2.7635624999999959</c:v>
                </c:pt>
                <c:pt idx="18">
                  <c:v>2.1869999999999963</c:v>
                </c:pt>
                <c:pt idx="19">
                  <c:v>1.286062499999999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92952"/>
        <c:axId val="410889424"/>
      </c:lineChart>
      <c:catAx>
        <c:axId val="4108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89424"/>
        <c:crosses val="autoZero"/>
        <c:auto val="1"/>
        <c:lblAlgn val="ctr"/>
        <c:lblOffset val="100"/>
        <c:noMultiLvlLbl val="0"/>
      </c:catAx>
      <c:valAx>
        <c:axId val="410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ペットボトルの内容量の分布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'p128'!$C$32</c:f>
              <c:strCache>
                <c:ptCount val="1"/>
                <c:pt idx="0">
                  <c:v>事前分布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'p128'!$B$33:$B$73</c:f>
              <c:numCache>
                <c:formatCode>General</c:formatCode>
                <c:ptCount val="41"/>
                <c:pt idx="0">
                  <c:v>496</c:v>
                </c:pt>
                <c:pt idx="1">
                  <c:v>496.2</c:v>
                </c:pt>
                <c:pt idx="2">
                  <c:v>496.4</c:v>
                </c:pt>
                <c:pt idx="3">
                  <c:v>496.6</c:v>
                </c:pt>
                <c:pt idx="4">
                  <c:v>496.8</c:v>
                </c:pt>
                <c:pt idx="5">
                  <c:v>497</c:v>
                </c:pt>
                <c:pt idx="6">
                  <c:v>497.2</c:v>
                </c:pt>
                <c:pt idx="7">
                  <c:v>497.4</c:v>
                </c:pt>
                <c:pt idx="8">
                  <c:v>497.6</c:v>
                </c:pt>
                <c:pt idx="9">
                  <c:v>497.8</c:v>
                </c:pt>
                <c:pt idx="10">
                  <c:v>498</c:v>
                </c:pt>
                <c:pt idx="11">
                  <c:v>498.2</c:v>
                </c:pt>
                <c:pt idx="12">
                  <c:v>498.4</c:v>
                </c:pt>
                <c:pt idx="13">
                  <c:v>498.6</c:v>
                </c:pt>
                <c:pt idx="14">
                  <c:v>498.8</c:v>
                </c:pt>
                <c:pt idx="15">
                  <c:v>499</c:v>
                </c:pt>
                <c:pt idx="16">
                  <c:v>499.2</c:v>
                </c:pt>
                <c:pt idx="17">
                  <c:v>499.4</c:v>
                </c:pt>
                <c:pt idx="18">
                  <c:v>499.6</c:v>
                </c:pt>
                <c:pt idx="19">
                  <c:v>499.8</c:v>
                </c:pt>
                <c:pt idx="20">
                  <c:v>500</c:v>
                </c:pt>
                <c:pt idx="21">
                  <c:v>500.2</c:v>
                </c:pt>
                <c:pt idx="22">
                  <c:v>500.4</c:v>
                </c:pt>
                <c:pt idx="23">
                  <c:v>500.6</c:v>
                </c:pt>
                <c:pt idx="24">
                  <c:v>500.8</c:v>
                </c:pt>
                <c:pt idx="25">
                  <c:v>501</c:v>
                </c:pt>
                <c:pt idx="26">
                  <c:v>501.2</c:v>
                </c:pt>
                <c:pt idx="27">
                  <c:v>501.4</c:v>
                </c:pt>
                <c:pt idx="28">
                  <c:v>501.6</c:v>
                </c:pt>
                <c:pt idx="29">
                  <c:v>501.8</c:v>
                </c:pt>
                <c:pt idx="30">
                  <c:v>502</c:v>
                </c:pt>
                <c:pt idx="31">
                  <c:v>502.2</c:v>
                </c:pt>
                <c:pt idx="32">
                  <c:v>502.4</c:v>
                </c:pt>
                <c:pt idx="33">
                  <c:v>502.6</c:v>
                </c:pt>
                <c:pt idx="34">
                  <c:v>502.8</c:v>
                </c:pt>
                <c:pt idx="35">
                  <c:v>503</c:v>
                </c:pt>
                <c:pt idx="36">
                  <c:v>503.2</c:v>
                </c:pt>
                <c:pt idx="37">
                  <c:v>503.4</c:v>
                </c:pt>
                <c:pt idx="38">
                  <c:v>503.6</c:v>
                </c:pt>
                <c:pt idx="39">
                  <c:v>503.8</c:v>
                </c:pt>
                <c:pt idx="40">
                  <c:v>504</c:v>
                </c:pt>
              </c:numCache>
            </c:numRef>
          </c:cat>
          <c:val>
            <c:numRef>
              <c:f>'p128'!$C$33:$C$73</c:f>
              <c:numCache>
                <c:formatCode>General</c:formatCode>
                <c:ptCount val="41"/>
                <c:pt idx="0">
                  <c:v>2.6995483256594031E-2</c:v>
                </c:pt>
                <c:pt idx="1">
                  <c:v>3.2807907387337944E-2</c:v>
                </c:pt>
                <c:pt idx="2">
                  <c:v>3.947507915044627E-2</c:v>
                </c:pt>
                <c:pt idx="3">
                  <c:v>4.7024538688444369E-2</c:v>
                </c:pt>
                <c:pt idx="4">
                  <c:v>5.5460417339728285E-2</c:v>
                </c:pt>
                <c:pt idx="5">
                  <c:v>6.4758797832945872E-2</c:v>
                </c:pt>
                <c:pt idx="6">
                  <c:v>7.4863732817871828E-2</c:v>
                </c:pt>
                <c:pt idx="7">
                  <c:v>8.5684296023902415E-2</c:v>
                </c:pt>
                <c:pt idx="8">
                  <c:v>9.7093027491607795E-2</c:v>
                </c:pt>
                <c:pt idx="9">
                  <c:v>0.10892608851627596</c:v>
                </c:pt>
                <c:pt idx="10">
                  <c:v>0.12098536225957168</c:v>
                </c:pt>
                <c:pt idx="11">
                  <c:v>0.13304262494937674</c:v>
                </c:pt>
                <c:pt idx="12">
                  <c:v>0.14484577638074006</c:v>
                </c:pt>
                <c:pt idx="13">
                  <c:v>0.15612696668338188</c:v>
                </c:pt>
                <c:pt idx="14">
                  <c:v>0.16661230144590039</c:v>
                </c:pt>
                <c:pt idx="15">
                  <c:v>0.17603266338214976</c:v>
                </c:pt>
                <c:pt idx="16">
                  <c:v>0.18413507015166125</c:v>
                </c:pt>
                <c:pt idx="17">
                  <c:v>0.1906939077302614</c:v>
                </c:pt>
                <c:pt idx="18">
                  <c:v>0.19552134698772841</c:v>
                </c:pt>
                <c:pt idx="19">
                  <c:v>0.19847627373850601</c:v>
                </c:pt>
                <c:pt idx="20">
                  <c:v>0.19947114020071635</c:v>
                </c:pt>
                <c:pt idx="21">
                  <c:v>0.19847627373850601</c:v>
                </c:pt>
                <c:pt idx="22">
                  <c:v>0.19552134698772841</c:v>
                </c:pt>
                <c:pt idx="23">
                  <c:v>0.1906939077302614</c:v>
                </c:pt>
                <c:pt idx="24">
                  <c:v>0.18413507015166125</c:v>
                </c:pt>
                <c:pt idx="25">
                  <c:v>0.17603266338214976</c:v>
                </c:pt>
                <c:pt idx="26">
                  <c:v>0.16661230144590039</c:v>
                </c:pt>
                <c:pt idx="27">
                  <c:v>0.15612696668338188</c:v>
                </c:pt>
                <c:pt idx="28">
                  <c:v>0.14484577638074006</c:v>
                </c:pt>
                <c:pt idx="29">
                  <c:v>0.13304262494937674</c:v>
                </c:pt>
                <c:pt idx="30">
                  <c:v>0.12098536225957168</c:v>
                </c:pt>
                <c:pt idx="31">
                  <c:v>0.10892608851627596</c:v>
                </c:pt>
                <c:pt idx="32">
                  <c:v>9.7093027491607795E-2</c:v>
                </c:pt>
                <c:pt idx="33">
                  <c:v>8.5684296023902415E-2</c:v>
                </c:pt>
                <c:pt idx="34">
                  <c:v>7.4863732817871828E-2</c:v>
                </c:pt>
                <c:pt idx="35">
                  <c:v>6.4758797832945872E-2</c:v>
                </c:pt>
                <c:pt idx="36">
                  <c:v>5.5460417339728285E-2</c:v>
                </c:pt>
                <c:pt idx="37">
                  <c:v>4.7024538688444369E-2</c:v>
                </c:pt>
                <c:pt idx="38">
                  <c:v>3.947507915044627E-2</c:v>
                </c:pt>
                <c:pt idx="39">
                  <c:v>3.2807907387337944E-2</c:v>
                </c:pt>
                <c:pt idx="40">
                  <c:v>2.6995483256594031E-2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'p128'!$D$32</c:f>
              <c:strCache>
                <c:ptCount val="1"/>
                <c:pt idx="0">
                  <c:v>尤度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'p128'!$B$33:$B$73</c:f>
              <c:numCache>
                <c:formatCode>General</c:formatCode>
                <c:ptCount val="41"/>
                <c:pt idx="0">
                  <c:v>496</c:v>
                </c:pt>
                <c:pt idx="1">
                  <c:v>496.2</c:v>
                </c:pt>
                <c:pt idx="2">
                  <c:v>496.4</c:v>
                </c:pt>
                <c:pt idx="3">
                  <c:v>496.6</c:v>
                </c:pt>
                <c:pt idx="4">
                  <c:v>496.8</c:v>
                </c:pt>
                <c:pt idx="5">
                  <c:v>497</c:v>
                </c:pt>
                <c:pt idx="6">
                  <c:v>497.2</c:v>
                </c:pt>
                <c:pt idx="7">
                  <c:v>497.4</c:v>
                </c:pt>
                <c:pt idx="8">
                  <c:v>497.6</c:v>
                </c:pt>
                <c:pt idx="9">
                  <c:v>497.8</c:v>
                </c:pt>
                <c:pt idx="10">
                  <c:v>498</c:v>
                </c:pt>
                <c:pt idx="11">
                  <c:v>498.2</c:v>
                </c:pt>
                <c:pt idx="12">
                  <c:v>498.4</c:v>
                </c:pt>
                <c:pt idx="13">
                  <c:v>498.6</c:v>
                </c:pt>
                <c:pt idx="14">
                  <c:v>498.8</c:v>
                </c:pt>
                <c:pt idx="15">
                  <c:v>499</c:v>
                </c:pt>
                <c:pt idx="16">
                  <c:v>499.2</c:v>
                </c:pt>
                <c:pt idx="17">
                  <c:v>499.4</c:v>
                </c:pt>
                <c:pt idx="18">
                  <c:v>499.6</c:v>
                </c:pt>
                <c:pt idx="19">
                  <c:v>499.8</c:v>
                </c:pt>
                <c:pt idx="20">
                  <c:v>500</c:v>
                </c:pt>
                <c:pt idx="21">
                  <c:v>500.2</c:v>
                </c:pt>
                <c:pt idx="22">
                  <c:v>500.4</c:v>
                </c:pt>
                <c:pt idx="23">
                  <c:v>500.6</c:v>
                </c:pt>
                <c:pt idx="24">
                  <c:v>500.8</c:v>
                </c:pt>
                <c:pt idx="25">
                  <c:v>501</c:v>
                </c:pt>
                <c:pt idx="26">
                  <c:v>501.2</c:v>
                </c:pt>
                <c:pt idx="27">
                  <c:v>501.4</c:v>
                </c:pt>
                <c:pt idx="28">
                  <c:v>501.6</c:v>
                </c:pt>
                <c:pt idx="29">
                  <c:v>501.8</c:v>
                </c:pt>
                <c:pt idx="30">
                  <c:v>502</c:v>
                </c:pt>
                <c:pt idx="31">
                  <c:v>502.2</c:v>
                </c:pt>
                <c:pt idx="32">
                  <c:v>502.4</c:v>
                </c:pt>
                <c:pt idx="33">
                  <c:v>502.6</c:v>
                </c:pt>
                <c:pt idx="34">
                  <c:v>502.8</c:v>
                </c:pt>
                <c:pt idx="35">
                  <c:v>503</c:v>
                </c:pt>
                <c:pt idx="36">
                  <c:v>503.2</c:v>
                </c:pt>
                <c:pt idx="37">
                  <c:v>503.4</c:v>
                </c:pt>
                <c:pt idx="38">
                  <c:v>503.6</c:v>
                </c:pt>
                <c:pt idx="39">
                  <c:v>503.8</c:v>
                </c:pt>
                <c:pt idx="40">
                  <c:v>504</c:v>
                </c:pt>
              </c:numCache>
            </c:numRef>
          </c:cat>
          <c:val>
            <c:numRef>
              <c:f>'p128'!$D$33:$D$73</c:f>
              <c:numCache>
                <c:formatCode>General</c:formatCode>
                <c:ptCount val="41"/>
                <c:pt idx="0">
                  <c:v>3.5762479495432336E-17</c:v>
                </c:pt>
                <c:pt idx="1">
                  <c:v>6.7647756588065813E-16</c:v>
                </c:pt>
                <c:pt idx="2">
                  <c:v>1.1349163105830816E-14</c:v>
                </c:pt>
                <c:pt idx="3">
                  <c:v>1.6887250231669076E-13</c:v>
                </c:pt>
                <c:pt idx="4">
                  <c:v>2.2286337444402421E-12</c:v>
                </c:pt>
                <c:pt idx="5">
                  <c:v>2.6085737970311201E-11</c:v>
                </c:pt>
                <c:pt idx="6">
                  <c:v>2.7080221678320239E-10</c:v>
                </c:pt>
                <c:pt idx="7">
                  <c:v>2.4933656091370295E-9</c:v>
                </c:pt>
                <c:pt idx="8">
                  <c:v>2.0361247218375442E-8</c:v>
                </c:pt>
                <c:pt idx="9">
                  <c:v>1.474712804599999E-7</c:v>
                </c:pt>
                <c:pt idx="10">
                  <c:v>9.4731668702053694E-7</c:v>
                </c:pt>
                <c:pt idx="11">
                  <c:v>5.3971884959833596E-6</c:v>
                </c:pt>
                <c:pt idx="12">
                  <c:v>2.7272480925721168E-5</c:v>
                </c:pt>
                <c:pt idx="13">
                  <c:v>1.2222677968584981E-4</c:v>
                </c:pt>
                <c:pt idx="14">
                  <c:v>4.8583942549668238E-4</c:v>
                </c:pt>
                <c:pt idx="15">
                  <c:v>1.7127887500551287E-3</c:v>
                </c:pt>
                <c:pt idx="16">
                  <c:v>5.355493679918789E-3</c:v>
                </c:pt>
                <c:pt idx="17">
                  <c:v>1.4851827031593962E-2</c:v>
                </c:pt>
                <c:pt idx="18">
                  <c:v>3.6529599973280882E-2</c:v>
                </c:pt>
                <c:pt idx="19">
                  <c:v>7.9688309211451758E-2</c:v>
                </c:pt>
                <c:pt idx="20">
                  <c:v>0.15418032980376925</c:v>
                </c:pt>
                <c:pt idx="21">
                  <c:v>0.26457450395718551</c:v>
                </c:pt>
                <c:pt idx="22">
                  <c:v>0.40267222361970101</c:v>
                </c:pt>
                <c:pt idx="23">
                  <c:v>0.54355064761930427</c:v>
                </c:pt>
                <c:pt idx="24">
                  <c:v>0.65074827306592242</c:v>
                </c:pt>
                <c:pt idx="25">
                  <c:v>0.690988298942671</c:v>
                </c:pt>
                <c:pt idx="26">
                  <c:v>0.65074827306592242</c:v>
                </c:pt>
                <c:pt idx="27">
                  <c:v>0.54355064761930427</c:v>
                </c:pt>
                <c:pt idx="28">
                  <c:v>0.40267222361970101</c:v>
                </c:pt>
                <c:pt idx="29">
                  <c:v>0.26457450395718551</c:v>
                </c:pt>
                <c:pt idx="30">
                  <c:v>0.15418032980376925</c:v>
                </c:pt>
                <c:pt idx="31">
                  <c:v>7.9688309211451758E-2</c:v>
                </c:pt>
                <c:pt idx="32">
                  <c:v>3.6529599973280882E-2</c:v>
                </c:pt>
                <c:pt idx="33">
                  <c:v>1.4851827031593962E-2</c:v>
                </c:pt>
                <c:pt idx="34">
                  <c:v>5.355493679918789E-3</c:v>
                </c:pt>
                <c:pt idx="35">
                  <c:v>1.7127887500551287E-3</c:v>
                </c:pt>
                <c:pt idx="36">
                  <c:v>4.8583942549668238E-4</c:v>
                </c:pt>
                <c:pt idx="37">
                  <c:v>1.2222677968584981E-4</c:v>
                </c:pt>
                <c:pt idx="38">
                  <c:v>2.7272480925721168E-5</c:v>
                </c:pt>
                <c:pt idx="39">
                  <c:v>5.3971884959833596E-6</c:v>
                </c:pt>
                <c:pt idx="40">
                  <c:v>9.4731668702053694E-7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'p128'!$E$32</c:f>
              <c:strCache>
                <c:ptCount val="1"/>
                <c:pt idx="0">
                  <c:v>事後分布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'p128'!$B$33:$B$73</c:f>
              <c:numCache>
                <c:formatCode>General</c:formatCode>
                <c:ptCount val="41"/>
                <c:pt idx="0">
                  <c:v>496</c:v>
                </c:pt>
                <c:pt idx="1">
                  <c:v>496.2</c:v>
                </c:pt>
                <c:pt idx="2">
                  <c:v>496.4</c:v>
                </c:pt>
                <c:pt idx="3">
                  <c:v>496.6</c:v>
                </c:pt>
                <c:pt idx="4">
                  <c:v>496.8</c:v>
                </c:pt>
                <c:pt idx="5">
                  <c:v>497</c:v>
                </c:pt>
                <c:pt idx="6">
                  <c:v>497.2</c:v>
                </c:pt>
                <c:pt idx="7">
                  <c:v>497.4</c:v>
                </c:pt>
                <c:pt idx="8">
                  <c:v>497.6</c:v>
                </c:pt>
                <c:pt idx="9">
                  <c:v>497.8</c:v>
                </c:pt>
                <c:pt idx="10">
                  <c:v>498</c:v>
                </c:pt>
                <c:pt idx="11">
                  <c:v>498.2</c:v>
                </c:pt>
                <c:pt idx="12">
                  <c:v>498.4</c:v>
                </c:pt>
                <c:pt idx="13">
                  <c:v>498.6</c:v>
                </c:pt>
                <c:pt idx="14">
                  <c:v>498.8</c:v>
                </c:pt>
                <c:pt idx="15">
                  <c:v>499</c:v>
                </c:pt>
                <c:pt idx="16">
                  <c:v>499.2</c:v>
                </c:pt>
                <c:pt idx="17">
                  <c:v>499.4</c:v>
                </c:pt>
                <c:pt idx="18">
                  <c:v>499.6</c:v>
                </c:pt>
                <c:pt idx="19">
                  <c:v>499.8</c:v>
                </c:pt>
                <c:pt idx="20">
                  <c:v>500</c:v>
                </c:pt>
                <c:pt idx="21">
                  <c:v>500.2</c:v>
                </c:pt>
                <c:pt idx="22">
                  <c:v>500.4</c:v>
                </c:pt>
                <c:pt idx="23">
                  <c:v>500.6</c:v>
                </c:pt>
                <c:pt idx="24">
                  <c:v>500.8</c:v>
                </c:pt>
                <c:pt idx="25">
                  <c:v>501</c:v>
                </c:pt>
                <c:pt idx="26">
                  <c:v>501.2</c:v>
                </c:pt>
                <c:pt idx="27">
                  <c:v>501.4</c:v>
                </c:pt>
                <c:pt idx="28">
                  <c:v>501.6</c:v>
                </c:pt>
                <c:pt idx="29">
                  <c:v>501.8</c:v>
                </c:pt>
                <c:pt idx="30">
                  <c:v>502</c:v>
                </c:pt>
                <c:pt idx="31">
                  <c:v>502.2</c:v>
                </c:pt>
                <c:pt idx="32">
                  <c:v>502.4</c:v>
                </c:pt>
                <c:pt idx="33">
                  <c:v>502.6</c:v>
                </c:pt>
                <c:pt idx="34">
                  <c:v>502.8</c:v>
                </c:pt>
                <c:pt idx="35">
                  <c:v>503</c:v>
                </c:pt>
                <c:pt idx="36">
                  <c:v>503.2</c:v>
                </c:pt>
                <c:pt idx="37">
                  <c:v>503.4</c:v>
                </c:pt>
                <c:pt idx="38">
                  <c:v>503.6</c:v>
                </c:pt>
                <c:pt idx="39">
                  <c:v>503.8</c:v>
                </c:pt>
                <c:pt idx="40">
                  <c:v>504</c:v>
                </c:pt>
              </c:numCache>
            </c:numRef>
          </c:cat>
          <c:val>
            <c:numRef>
              <c:f>'p128'!$E$33:$E$73</c:f>
              <c:numCache>
                <c:formatCode>General</c:formatCode>
                <c:ptCount val="41"/>
                <c:pt idx="0">
                  <c:v>5.6536720490858468E-18</c:v>
                </c:pt>
                <c:pt idx="1">
                  <c:v>1.2997020790670099E-16</c:v>
                </c:pt>
                <c:pt idx="2">
                  <c:v>2.6236067028446378E-15</c:v>
                </c:pt>
                <c:pt idx="3">
                  <c:v>4.6504541535860528E-14</c:v>
                </c:pt>
                <c:pt idx="4">
                  <c:v>7.2382523509878054E-13</c:v>
                </c:pt>
                <c:pt idx="5">
                  <c:v>9.8926761078732743E-12</c:v>
                </c:pt>
                <c:pt idx="6">
                  <c:v>1.1872319561266481E-10</c:v>
                </c:pt>
                <c:pt idx="7">
                  <c:v>1.2511203342383723E-9</c:v>
                </c:pt>
                <c:pt idx="8">
                  <c:v>1.1577220498498756E-8</c:v>
                </c:pt>
                <c:pt idx="9">
                  <c:v>9.4070021759673944E-8</c:v>
                </c:pt>
                <c:pt idx="10">
                  <c:v>6.7118138260949128E-7</c:v>
                </c:pt>
                <c:pt idx="11">
                  <c:v>4.2050413979670021E-6</c:v>
                </c:pt>
                <c:pt idx="12">
                  <c:v>2.3133554476804444E-5</c:v>
                </c:pt>
                <c:pt idx="13">
                  <c:v>1.117522243859592E-4</c:v>
                </c:pt>
                <c:pt idx="14">
                  <c:v>4.7403641247648157E-4</c:v>
                </c:pt>
                <c:pt idx="15">
                  <c:v>1.7656675944165659E-3</c:v>
                </c:pt>
                <c:pt idx="16">
                  <c:v>5.7749457321473185E-3</c:v>
                </c:pt>
                <c:pt idx="17">
                  <c:v>1.6585500657854718E-2</c:v>
                </c:pt>
                <c:pt idx="18">
                  <c:v>4.1826447691201293E-2</c:v>
                </c:pt>
                <c:pt idx="19">
                  <c:v>9.2622200518071005E-2</c:v>
                </c:pt>
                <c:pt idx="20">
                  <c:v>0.18010299097273891</c:v>
                </c:pt>
                <c:pt idx="21">
                  <c:v>0.30751653536111745</c:v>
                </c:pt>
                <c:pt idx="22">
                  <c:v>0.46106031027570776</c:v>
                </c:pt>
                <c:pt idx="23">
                  <c:v>0.60700004144198361</c:v>
                </c:pt>
                <c:pt idx="24">
                  <c:v>0.70171606706124057</c:v>
                </c:pt>
                <c:pt idx="25">
                  <c:v>0.71232114732461382</c:v>
                </c:pt>
                <c:pt idx="26">
                  <c:v>0.63493895431403025</c:v>
                </c:pt>
                <c:pt idx="27">
                  <c:v>0.49696960104814453</c:v>
                </c:pt>
                <c:pt idx="28">
                  <c:v>0.3415618786853834</c:v>
                </c:pt>
                <c:pt idx="29">
                  <c:v>0.20613449813996462</c:v>
                </c:pt>
                <c:pt idx="30">
                  <c:v>0.10923798593090135</c:v>
                </c:pt>
                <c:pt idx="31">
                  <c:v>5.0832141404944881E-2</c:v>
                </c:pt>
                <c:pt idx="32">
                  <c:v>2.0770399233247642E-2</c:v>
                </c:pt>
                <c:pt idx="33">
                  <c:v>7.4523458299579123E-3</c:v>
                </c:pt>
                <c:pt idx="34">
                  <c:v>2.347917721339065E-3</c:v>
                </c:pt>
                <c:pt idx="35">
                  <c:v>6.4955280792834409E-4</c:v>
                </c:pt>
                <c:pt idx="36">
                  <c:v>1.5779301433335738E-4</c:v>
                </c:pt>
                <c:pt idx="37">
                  <c:v>3.365912315335579E-5</c:v>
                </c:pt>
                <c:pt idx="38">
                  <c:v>6.3046290808115713E-6</c:v>
                </c:pt>
                <c:pt idx="39">
                  <c:v>1.036950441987094E-6</c:v>
                </c:pt>
                <c:pt idx="40">
                  <c:v>1.4976080939024953E-7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12944"/>
        <c:axId val="383712160"/>
      </c:lineChart>
      <c:catAx>
        <c:axId val="383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2160"/>
        <c:crosses val="autoZero"/>
        <c:auto val="1"/>
        <c:lblAlgn val="ctr"/>
        <c:lblOffset val="100"/>
        <c:noMultiLvlLbl val="0"/>
      </c:catAx>
      <c:valAx>
        <c:axId val="383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コインの表の出る確率の分布</a:t>
            </a:r>
          </a:p>
        </c:rich>
      </c:tx>
      <c:layout>
        <c:manualLayout>
          <c:xMode val="edge"/>
          <c:yMode val="edge"/>
          <c:x val="0.255180446194225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'p139'!$C$25:$C$26</c:f>
              <c:strCache>
                <c:ptCount val="2"/>
                <c:pt idx="0">
                  <c:v>事前分布</c:v>
                </c:pt>
                <c:pt idx="1">
                  <c:v>π（Θ）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'p139'!$B$27:$B$47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'p139'!$C$27:$C$47</c:f>
              <c:numCache>
                <c:formatCode>General</c:formatCode>
                <c:ptCount val="21"/>
                <c:pt idx="0">
                  <c:v>0</c:v>
                </c:pt>
                <c:pt idx="1">
                  <c:v>0.28499999999999998</c:v>
                </c:pt>
                <c:pt idx="2">
                  <c:v>0.54</c:v>
                </c:pt>
                <c:pt idx="3">
                  <c:v>0.7649999999999999</c:v>
                </c:pt>
                <c:pt idx="4">
                  <c:v>0.96000000000000008</c:v>
                </c:pt>
                <c:pt idx="5">
                  <c:v>1.1249999999999998</c:v>
                </c:pt>
                <c:pt idx="6">
                  <c:v>1.2599999999999998</c:v>
                </c:pt>
                <c:pt idx="7">
                  <c:v>1.3649999999999998</c:v>
                </c:pt>
                <c:pt idx="8">
                  <c:v>1.4399999999999997</c:v>
                </c:pt>
                <c:pt idx="9">
                  <c:v>1.4850000000000001</c:v>
                </c:pt>
                <c:pt idx="10">
                  <c:v>1.4999999999999998</c:v>
                </c:pt>
                <c:pt idx="11">
                  <c:v>1.4849999999999999</c:v>
                </c:pt>
                <c:pt idx="12">
                  <c:v>1.4399999999999997</c:v>
                </c:pt>
                <c:pt idx="13">
                  <c:v>1.3649999999999998</c:v>
                </c:pt>
                <c:pt idx="14">
                  <c:v>1.26</c:v>
                </c:pt>
                <c:pt idx="15">
                  <c:v>1.1249999999999998</c:v>
                </c:pt>
                <c:pt idx="16">
                  <c:v>0.95999999999999974</c:v>
                </c:pt>
                <c:pt idx="17">
                  <c:v>0.7649999999999999</c:v>
                </c:pt>
                <c:pt idx="18">
                  <c:v>0.53999999999999981</c:v>
                </c:pt>
                <c:pt idx="19">
                  <c:v>0.2850000000000002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'p139'!$D$25:$D$26</c:f>
              <c:strCache>
                <c:ptCount val="2"/>
                <c:pt idx="0">
                  <c:v>尤度</c:v>
                </c:pt>
                <c:pt idx="1">
                  <c:v>ｆ（Ｄ｜Θ）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'p139'!$B$27:$B$47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'p139'!$D$27:$D$47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1.2500000000000003E-4</c:v>
                </c:pt>
                <c:pt idx="2">
                  <c:v>1.0000000000000002E-3</c:v>
                </c:pt>
                <c:pt idx="3">
                  <c:v>3.375E-3</c:v>
                </c:pt>
                <c:pt idx="4">
                  <c:v>8.0000000000000019E-3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'p139'!$E$25:$E$26</c:f>
              <c:strCache>
                <c:ptCount val="2"/>
                <c:pt idx="0">
                  <c:v>事後分布</c:v>
                </c:pt>
                <c:pt idx="1">
                  <c:v>π（Θ｜Ｄ）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'p139'!$B$27:$B$47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'p139'!$E$27:$E$47</c:f>
              <c:numCache>
                <c:formatCode>General</c:formatCode>
                <c:ptCount val="21"/>
                <c:pt idx="0">
                  <c:v>0</c:v>
                </c:pt>
                <c:pt idx="1">
                  <c:v>1.7812499999999982E-4</c:v>
                </c:pt>
                <c:pt idx="2">
                  <c:v>2.6999999999999975E-3</c:v>
                </c:pt>
                <c:pt idx="3">
                  <c:v>1.290937499999998E-2</c:v>
                </c:pt>
                <c:pt idx="4">
                  <c:v>3.8399999999999969E-2</c:v>
                </c:pt>
                <c:pt idx="5">
                  <c:v>8.7890624999999875E-2</c:v>
                </c:pt>
                <c:pt idx="6">
                  <c:v>0.17009999999999975</c:v>
                </c:pt>
                <c:pt idx="7">
                  <c:v>0.29262187499999948</c:v>
                </c:pt>
                <c:pt idx="8">
                  <c:v>0.46079999999999949</c:v>
                </c:pt>
                <c:pt idx="9">
                  <c:v>0.67660312499999919</c:v>
                </c:pt>
                <c:pt idx="10">
                  <c:v>0.93749999999999867</c:v>
                </c:pt>
                <c:pt idx="11">
                  <c:v>1.2353343749999985</c:v>
                </c:pt>
                <c:pt idx="12">
                  <c:v>1.5551999999999977</c:v>
                </c:pt>
                <c:pt idx="13">
                  <c:v>1.8743156249999977</c:v>
                </c:pt>
                <c:pt idx="14">
                  <c:v>2.1608999999999963</c:v>
                </c:pt>
                <c:pt idx="15">
                  <c:v>2.3730468749999964</c:v>
                </c:pt>
                <c:pt idx="16">
                  <c:v>2.4575999999999971</c:v>
                </c:pt>
                <c:pt idx="17">
                  <c:v>2.3490281249999967</c:v>
                </c:pt>
                <c:pt idx="18">
                  <c:v>1.9682999999999973</c:v>
                </c:pt>
                <c:pt idx="19">
                  <c:v>1.2217593749999993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14120"/>
        <c:axId val="383716080"/>
      </c:lineChart>
      <c:catAx>
        <c:axId val="3837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6080"/>
        <c:crosses val="autoZero"/>
        <c:auto val="1"/>
        <c:lblAlgn val="ctr"/>
        <c:lblOffset val="100"/>
        <c:noMultiLvlLbl val="0"/>
      </c:catAx>
      <c:valAx>
        <c:axId val="383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ポテトチップの内容量の分布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'p147'!$C$32</c:f>
              <c:strCache>
                <c:ptCount val="1"/>
                <c:pt idx="0">
                  <c:v>事前分布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'p147'!$B$33:$B$73</c:f>
              <c:numCache>
                <c:formatCode>General</c:formatCode>
                <c:ptCount val="41"/>
                <c:pt idx="0">
                  <c:v>95</c:v>
                </c:pt>
                <c:pt idx="1">
                  <c:v>95.25</c:v>
                </c:pt>
                <c:pt idx="2">
                  <c:v>95.5</c:v>
                </c:pt>
                <c:pt idx="3">
                  <c:v>95.75</c:v>
                </c:pt>
                <c:pt idx="4">
                  <c:v>96</c:v>
                </c:pt>
                <c:pt idx="5">
                  <c:v>96.25</c:v>
                </c:pt>
                <c:pt idx="6">
                  <c:v>96.5</c:v>
                </c:pt>
                <c:pt idx="7">
                  <c:v>96.75</c:v>
                </c:pt>
                <c:pt idx="8">
                  <c:v>97</c:v>
                </c:pt>
                <c:pt idx="9">
                  <c:v>97.25</c:v>
                </c:pt>
                <c:pt idx="10">
                  <c:v>97.5</c:v>
                </c:pt>
                <c:pt idx="11">
                  <c:v>97.75</c:v>
                </c:pt>
                <c:pt idx="12">
                  <c:v>98</c:v>
                </c:pt>
                <c:pt idx="13">
                  <c:v>98.25</c:v>
                </c:pt>
                <c:pt idx="14">
                  <c:v>98.5</c:v>
                </c:pt>
                <c:pt idx="15">
                  <c:v>98.75</c:v>
                </c:pt>
                <c:pt idx="16">
                  <c:v>99</c:v>
                </c:pt>
                <c:pt idx="17">
                  <c:v>99.25</c:v>
                </c:pt>
                <c:pt idx="18">
                  <c:v>99.5</c:v>
                </c:pt>
                <c:pt idx="19">
                  <c:v>99.75</c:v>
                </c:pt>
                <c:pt idx="20">
                  <c:v>100</c:v>
                </c:pt>
                <c:pt idx="21">
                  <c:v>100.25</c:v>
                </c:pt>
                <c:pt idx="22">
                  <c:v>100.5</c:v>
                </c:pt>
                <c:pt idx="23">
                  <c:v>100.75</c:v>
                </c:pt>
                <c:pt idx="24">
                  <c:v>101</c:v>
                </c:pt>
                <c:pt idx="25">
                  <c:v>101.25</c:v>
                </c:pt>
                <c:pt idx="26">
                  <c:v>101.5</c:v>
                </c:pt>
                <c:pt idx="27">
                  <c:v>101.75</c:v>
                </c:pt>
                <c:pt idx="28">
                  <c:v>102</c:v>
                </c:pt>
                <c:pt idx="29">
                  <c:v>102.25</c:v>
                </c:pt>
                <c:pt idx="30">
                  <c:v>102.5</c:v>
                </c:pt>
                <c:pt idx="31">
                  <c:v>102.75</c:v>
                </c:pt>
                <c:pt idx="32">
                  <c:v>103</c:v>
                </c:pt>
                <c:pt idx="33">
                  <c:v>103.25</c:v>
                </c:pt>
                <c:pt idx="34">
                  <c:v>103.5</c:v>
                </c:pt>
                <c:pt idx="35">
                  <c:v>103.75</c:v>
                </c:pt>
                <c:pt idx="36">
                  <c:v>104</c:v>
                </c:pt>
                <c:pt idx="37">
                  <c:v>104.25</c:v>
                </c:pt>
                <c:pt idx="38">
                  <c:v>104.5</c:v>
                </c:pt>
                <c:pt idx="39">
                  <c:v>104.75</c:v>
                </c:pt>
                <c:pt idx="40">
                  <c:v>105</c:v>
                </c:pt>
              </c:numCache>
            </c:numRef>
          </c:cat>
          <c:val>
            <c:numRef>
              <c:f>'p147'!$C$33:$C$73</c:f>
              <c:numCache>
                <c:formatCode>General</c:formatCode>
                <c:ptCount val="41"/>
                <c:pt idx="0">
                  <c:v>3.5709938084785482E-3</c:v>
                </c:pt>
                <c:pt idx="1">
                  <c:v>5.3606966292258917E-3</c:v>
                </c:pt>
                <c:pt idx="2">
                  <c:v>7.8814397883990583E-3</c:v>
                </c:pt>
                <c:pt idx="3">
                  <c:v>1.1348594853126727E-2</c:v>
                </c:pt>
                <c:pt idx="4">
                  <c:v>1.600408392170322E-2</c:v>
                </c:pt>
                <c:pt idx="5">
                  <c:v>2.2104044513572802E-2</c:v>
                </c:pt>
                <c:pt idx="6">
                  <c:v>2.9899565089128076E-2</c:v>
                </c:pt>
                <c:pt idx="7">
                  <c:v>3.9610488122698559E-2</c:v>
                </c:pt>
                <c:pt idx="8">
                  <c:v>5.1393443267923097E-2</c:v>
                </c:pt>
                <c:pt idx="9">
                  <c:v>6.5306654310707909E-2</c:v>
                </c:pt>
                <c:pt idx="10">
                  <c:v>8.1275444460605306E-2</c:v>
                </c:pt>
                <c:pt idx="11">
                  <c:v>9.9063454706745338E-2</c:v>
                </c:pt>
                <c:pt idx="12">
                  <c:v>0.11825507390945918</c:v>
                </c:pt>
                <c:pt idx="13">
                  <c:v>0.13825418826068683</c:v>
                </c:pt>
                <c:pt idx="14">
                  <c:v>0.15830294987776969</c:v>
                </c:pt>
                <c:pt idx="15">
                  <c:v>0.1775218916902539</c:v>
                </c:pt>
                <c:pt idx="16">
                  <c:v>0.19496965572274114</c:v>
                </c:pt>
                <c:pt idx="17">
                  <c:v>0.20971733525988881</c:v>
                </c:pt>
                <c:pt idx="18">
                  <c:v>0.22092956377719583</c:v>
                </c:pt>
                <c:pt idx="19">
                  <c:v>0.22794262094877435</c:v>
                </c:pt>
                <c:pt idx="20">
                  <c:v>0.23032943298089037</c:v>
                </c:pt>
                <c:pt idx="21">
                  <c:v>0.22794262094877435</c:v>
                </c:pt>
                <c:pt idx="22">
                  <c:v>0.22092956377719583</c:v>
                </c:pt>
                <c:pt idx="23">
                  <c:v>0.20971733525988881</c:v>
                </c:pt>
                <c:pt idx="24">
                  <c:v>0.19496965572274114</c:v>
                </c:pt>
                <c:pt idx="25">
                  <c:v>0.1775218916902539</c:v>
                </c:pt>
                <c:pt idx="26">
                  <c:v>0.15830294987776969</c:v>
                </c:pt>
                <c:pt idx="27">
                  <c:v>0.13825418826068683</c:v>
                </c:pt>
                <c:pt idx="28">
                  <c:v>0.11825507390945918</c:v>
                </c:pt>
                <c:pt idx="29">
                  <c:v>9.9063454706745338E-2</c:v>
                </c:pt>
                <c:pt idx="30">
                  <c:v>8.1275444460605306E-2</c:v>
                </c:pt>
                <c:pt idx="31">
                  <c:v>6.5306654310707909E-2</c:v>
                </c:pt>
                <c:pt idx="32">
                  <c:v>5.1393443267923097E-2</c:v>
                </c:pt>
                <c:pt idx="33">
                  <c:v>3.9610488122698559E-2</c:v>
                </c:pt>
                <c:pt idx="34">
                  <c:v>2.9899565089128076E-2</c:v>
                </c:pt>
                <c:pt idx="35">
                  <c:v>2.2104044513572802E-2</c:v>
                </c:pt>
                <c:pt idx="36">
                  <c:v>1.600408392170322E-2</c:v>
                </c:pt>
                <c:pt idx="37">
                  <c:v>1.1348594853126727E-2</c:v>
                </c:pt>
                <c:pt idx="38">
                  <c:v>7.8814397883990583E-3</c:v>
                </c:pt>
                <c:pt idx="39">
                  <c:v>5.3606966292258917E-3</c:v>
                </c:pt>
                <c:pt idx="40">
                  <c:v>3.5709938084785482E-3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'p147'!$D$32</c:f>
              <c:strCache>
                <c:ptCount val="1"/>
                <c:pt idx="0">
                  <c:v>尤度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'p147'!$B$33:$B$73</c:f>
              <c:numCache>
                <c:formatCode>General</c:formatCode>
                <c:ptCount val="41"/>
                <c:pt idx="0">
                  <c:v>95</c:v>
                </c:pt>
                <c:pt idx="1">
                  <c:v>95.25</c:v>
                </c:pt>
                <c:pt idx="2">
                  <c:v>95.5</c:v>
                </c:pt>
                <c:pt idx="3">
                  <c:v>95.75</c:v>
                </c:pt>
                <c:pt idx="4">
                  <c:v>96</c:v>
                </c:pt>
                <c:pt idx="5">
                  <c:v>96.25</c:v>
                </c:pt>
                <c:pt idx="6">
                  <c:v>96.5</c:v>
                </c:pt>
                <c:pt idx="7">
                  <c:v>96.75</c:v>
                </c:pt>
                <c:pt idx="8">
                  <c:v>97</c:v>
                </c:pt>
                <c:pt idx="9">
                  <c:v>97.25</c:v>
                </c:pt>
                <c:pt idx="10">
                  <c:v>97.5</c:v>
                </c:pt>
                <c:pt idx="11">
                  <c:v>97.75</c:v>
                </c:pt>
                <c:pt idx="12">
                  <c:v>98</c:v>
                </c:pt>
                <c:pt idx="13">
                  <c:v>98.25</c:v>
                </c:pt>
                <c:pt idx="14">
                  <c:v>98.5</c:v>
                </c:pt>
                <c:pt idx="15">
                  <c:v>98.75</c:v>
                </c:pt>
                <c:pt idx="16">
                  <c:v>99</c:v>
                </c:pt>
                <c:pt idx="17">
                  <c:v>99.25</c:v>
                </c:pt>
                <c:pt idx="18">
                  <c:v>99.5</c:v>
                </c:pt>
                <c:pt idx="19">
                  <c:v>99.75</c:v>
                </c:pt>
                <c:pt idx="20">
                  <c:v>100</c:v>
                </c:pt>
                <c:pt idx="21">
                  <c:v>100.25</c:v>
                </c:pt>
                <c:pt idx="22">
                  <c:v>100.5</c:v>
                </c:pt>
                <c:pt idx="23">
                  <c:v>100.75</c:v>
                </c:pt>
                <c:pt idx="24">
                  <c:v>101</c:v>
                </c:pt>
                <c:pt idx="25">
                  <c:v>101.25</c:v>
                </c:pt>
                <c:pt idx="26">
                  <c:v>101.5</c:v>
                </c:pt>
                <c:pt idx="27">
                  <c:v>101.75</c:v>
                </c:pt>
                <c:pt idx="28">
                  <c:v>102</c:v>
                </c:pt>
                <c:pt idx="29">
                  <c:v>102.25</c:v>
                </c:pt>
                <c:pt idx="30">
                  <c:v>102.5</c:v>
                </c:pt>
                <c:pt idx="31">
                  <c:v>102.75</c:v>
                </c:pt>
                <c:pt idx="32">
                  <c:v>103</c:v>
                </c:pt>
                <c:pt idx="33">
                  <c:v>103.25</c:v>
                </c:pt>
                <c:pt idx="34">
                  <c:v>103.5</c:v>
                </c:pt>
                <c:pt idx="35">
                  <c:v>103.75</c:v>
                </c:pt>
                <c:pt idx="36">
                  <c:v>104</c:v>
                </c:pt>
                <c:pt idx="37">
                  <c:v>104.25</c:v>
                </c:pt>
                <c:pt idx="38">
                  <c:v>104.5</c:v>
                </c:pt>
                <c:pt idx="39">
                  <c:v>104.75</c:v>
                </c:pt>
                <c:pt idx="40">
                  <c:v>105</c:v>
                </c:pt>
              </c:numCache>
            </c:numRef>
          </c:cat>
          <c:val>
            <c:numRef>
              <c:f>'p147'!$D$33:$D$73</c:f>
              <c:numCache>
                <c:formatCode>General</c:formatCode>
                <c:ptCount val="41"/>
                <c:pt idx="0">
                  <c:v>8.2951887655772238E-33</c:v>
                </c:pt>
                <c:pt idx="1">
                  <c:v>1.4393194546663572E-30</c:v>
                </c:pt>
                <c:pt idx="2">
                  <c:v>2.0704173699798137E-28</c:v>
                </c:pt>
                <c:pt idx="3">
                  <c:v>2.4690415255010262E-26</c:v>
                </c:pt>
                <c:pt idx="4">
                  <c:v>2.4410050079013126E-24</c:v>
                </c:pt>
                <c:pt idx="5">
                  <c:v>2.0006850701803713E-22</c:v>
                </c:pt>
                <c:pt idx="6">
                  <c:v>1.3594354061426854E-20</c:v>
                </c:pt>
                <c:pt idx="7">
                  <c:v>7.6578738351917556E-19</c:v>
                </c:pt>
                <c:pt idx="8">
                  <c:v>3.5762479495432336E-17</c:v>
                </c:pt>
                <c:pt idx="9">
                  <c:v>1.3845760698580013E-15</c:v>
                </c:pt>
                <c:pt idx="10">
                  <c:v>4.4440179594341176E-14</c:v>
                </c:pt>
                <c:pt idx="11">
                  <c:v>1.1825093248462387E-12</c:v>
                </c:pt>
                <c:pt idx="12">
                  <c:v>2.6085737970311201E-11</c:v>
                </c:pt>
                <c:pt idx="13">
                  <c:v>4.7705831021663025E-10</c:v>
                </c:pt>
                <c:pt idx="14">
                  <c:v>7.2328521605000472E-9</c:v>
                </c:pt>
                <c:pt idx="15">
                  <c:v>9.0911222015162588E-8</c:v>
                </c:pt>
                <c:pt idx="16">
                  <c:v>9.4731668702053694E-7</c:v>
                </c:pt>
                <c:pt idx="17">
                  <c:v>8.1835674088297935E-6</c:v>
                </c:pt>
                <c:pt idx="18">
                  <c:v>5.8608408092276929E-5</c:v>
                </c:pt>
                <c:pt idx="19">
                  <c:v>3.47974140843893E-4</c:v>
                </c:pt>
                <c:pt idx="20">
                  <c:v>1.7127887500551287E-3</c:v>
                </c:pt>
                <c:pt idx="21">
                  <c:v>6.9892474542345108E-3</c:v>
                </c:pt>
                <c:pt idx="22">
                  <c:v>2.3644319365197175E-2</c:v>
                </c:pt>
                <c:pt idx="23">
                  <c:v>6.631213354071841E-2</c:v>
                </c:pt>
                <c:pt idx="24">
                  <c:v>0.15418032980376925</c:v>
                </c:pt>
                <c:pt idx="25">
                  <c:v>0.29719036412023603</c:v>
                </c:pt>
                <c:pt idx="26">
                  <c:v>0.47490884963330904</c:v>
                </c:pt>
                <c:pt idx="27">
                  <c:v>0.62915200577966646</c:v>
                </c:pt>
                <c:pt idx="28">
                  <c:v>0.690988298942671</c:v>
                </c:pt>
                <c:pt idx="29">
                  <c:v>0.62915200577966646</c:v>
                </c:pt>
                <c:pt idx="30">
                  <c:v>0.47490884963330904</c:v>
                </c:pt>
                <c:pt idx="31">
                  <c:v>0.29719036412023603</c:v>
                </c:pt>
                <c:pt idx="32">
                  <c:v>0.15418032980376925</c:v>
                </c:pt>
                <c:pt idx="33">
                  <c:v>6.631213354071841E-2</c:v>
                </c:pt>
                <c:pt idx="34">
                  <c:v>2.3644319365197175E-2</c:v>
                </c:pt>
                <c:pt idx="35">
                  <c:v>6.9892474542345108E-3</c:v>
                </c:pt>
                <c:pt idx="36">
                  <c:v>1.7127887500551287E-3</c:v>
                </c:pt>
                <c:pt idx="37">
                  <c:v>3.47974140843893E-4</c:v>
                </c:pt>
                <c:pt idx="38">
                  <c:v>5.8608408092276929E-5</c:v>
                </c:pt>
                <c:pt idx="39">
                  <c:v>8.1835674088297935E-6</c:v>
                </c:pt>
                <c:pt idx="40">
                  <c:v>9.4731668702053694E-7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'p147'!$E$32</c:f>
              <c:strCache>
                <c:ptCount val="1"/>
                <c:pt idx="0">
                  <c:v>事後分布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'p147'!$B$33:$B$73</c:f>
              <c:numCache>
                <c:formatCode>General</c:formatCode>
                <c:ptCount val="41"/>
                <c:pt idx="0">
                  <c:v>95</c:v>
                </c:pt>
                <c:pt idx="1">
                  <c:v>95.25</c:v>
                </c:pt>
                <c:pt idx="2">
                  <c:v>95.5</c:v>
                </c:pt>
                <c:pt idx="3">
                  <c:v>95.75</c:v>
                </c:pt>
                <c:pt idx="4">
                  <c:v>96</c:v>
                </c:pt>
                <c:pt idx="5">
                  <c:v>96.25</c:v>
                </c:pt>
                <c:pt idx="6">
                  <c:v>96.5</c:v>
                </c:pt>
                <c:pt idx="7">
                  <c:v>96.75</c:v>
                </c:pt>
                <c:pt idx="8">
                  <c:v>97</c:v>
                </c:pt>
                <c:pt idx="9">
                  <c:v>97.25</c:v>
                </c:pt>
                <c:pt idx="10">
                  <c:v>97.5</c:v>
                </c:pt>
                <c:pt idx="11">
                  <c:v>97.75</c:v>
                </c:pt>
                <c:pt idx="12">
                  <c:v>98</c:v>
                </c:pt>
                <c:pt idx="13">
                  <c:v>98.25</c:v>
                </c:pt>
                <c:pt idx="14">
                  <c:v>98.5</c:v>
                </c:pt>
                <c:pt idx="15">
                  <c:v>98.75</c:v>
                </c:pt>
                <c:pt idx="16">
                  <c:v>99</c:v>
                </c:pt>
                <c:pt idx="17">
                  <c:v>99.25</c:v>
                </c:pt>
                <c:pt idx="18">
                  <c:v>99.5</c:v>
                </c:pt>
                <c:pt idx="19">
                  <c:v>99.75</c:v>
                </c:pt>
                <c:pt idx="20">
                  <c:v>100</c:v>
                </c:pt>
                <c:pt idx="21">
                  <c:v>100.25</c:v>
                </c:pt>
                <c:pt idx="22">
                  <c:v>100.5</c:v>
                </c:pt>
                <c:pt idx="23">
                  <c:v>100.75</c:v>
                </c:pt>
                <c:pt idx="24">
                  <c:v>101</c:v>
                </c:pt>
                <c:pt idx="25">
                  <c:v>101.25</c:v>
                </c:pt>
                <c:pt idx="26">
                  <c:v>101.5</c:v>
                </c:pt>
                <c:pt idx="27">
                  <c:v>101.75</c:v>
                </c:pt>
                <c:pt idx="28">
                  <c:v>102</c:v>
                </c:pt>
                <c:pt idx="29">
                  <c:v>102.25</c:v>
                </c:pt>
                <c:pt idx="30">
                  <c:v>102.5</c:v>
                </c:pt>
                <c:pt idx="31">
                  <c:v>102.75</c:v>
                </c:pt>
                <c:pt idx="32">
                  <c:v>103</c:v>
                </c:pt>
                <c:pt idx="33">
                  <c:v>103.25</c:v>
                </c:pt>
                <c:pt idx="34">
                  <c:v>103.5</c:v>
                </c:pt>
                <c:pt idx="35">
                  <c:v>103.75</c:v>
                </c:pt>
                <c:pt idx="36">
                  <c:v>104</c:v>
                </c:pt>
                <c:pt idx="37">
                  <c:v>104.25</c:v>
                </c:pt>
                <c:pt idx="38">
                  <c:v>104.5</c:v>
                </c:pt>
                <c:pt idx="39">
                  <c:v>104.75</c:v>
                </c:pt>
                <c:pt idx="40">
                  <c:v>105</c:v>
                </c:pt>
              </c:numCache>
            </c:numRef>
          </c:cat>
          <c:val>
            <c:numRef>
              <c:f>'p147'!$E$33:$E$73</c:f>
              <c:numCache>
                <c:formatCode>General</c:formatCode>
                <c:ptCount val="41"/>
                <c:pt idx="0">
                  <c:v>2.4701388511232973E-34</c:v>
                </c:pt>
                <c:pt idx="1">
                  <c:v>6.4340498590903989E-32</c:v>
                </c:pt>
                <c:pt idx="2">
                  <c:v>1.3607221694823583E-29</c:v>
                </c:pt>
                <c:pt idx="3">
                  <c:v>2.3365575486402861E-27</c:v>
                </c:pt>
                <c:pt idx="4">
                  <c:v>3.2576579832195332E-25</c:v>
                </c:pt>
                <c:pt idx="5">
                  <c:v>3.6877075610405497E-23</c:v>
                </c:pt>
                <c:pt idx="6">
                  <c:v>3.3894516568485338E-21</c:v>
                </c:pt>
                <c:pt idx="7">
                  <c:v>2.5294400880574904E-19</c:v>
                </c:pt>
                <c:pt idx="8">
                  <c:v>1.5326441553067092E-17</c:v>
                </c:pt>
                <c:pt idx="9">
                  <c:v>7.5401546332383466E-16</c:v>
                </c:pt>
                <c:pt idx="10">
                  <c:v>3.0119042026672994E-14</c:v>
                </c:pt>
                <c:pt idx="11">
                  <c:v>9.7684135963542011E-13</c:v>
                </c:pt>
                <c:pt idx="12">
                  <c:v>2.5723431761772665E-11</c:v>
                </c:pt>
                <c:pt idx="13">
                  <c:v>5.4999122206666892E-10</c:v>
                </c:pt>
                <c:pt idx="14">
                  <c:v>9.5478281129926701E-9</c:v>
                </c:pt>
                <c:pt idx="15">
                  <c:v>1.3457841485584958E-7</c:v>
                </c:pt>
                <c:pt idx="16">
                  <c:v>1.5401683987055149E-6</c:v>
                </c:pt>
                <c:pt idx="17">
                  <c:v>1.43114286866149E-5</c:v>
                </c:pt>
                <c:pt idx="18">
                  <c:v>1.0797414067458504E-4</c:v>
                </c:pt>
                <c:pt idx="19">
                  <c:v>6.6142179991034427E-4</c:v>
                </c:pt>
                <c:pt idx="20">
                  <c:v>3.289722280329377E-3</c:v>
                </c:pt>
                <c:pt idx="21">
                  <c:v>1.3285011983900087E-2</c:v>
                </c:pt>
                <c:pt idx="22">
                  <c:v>4.3559877300760316E-2</c:v>
                </c:pt>
                <c:pt idx="23">
                  <c:v>0.11596670777114071</c:v>
                </c:pt>
                <c:pt idx="24">
                  <c:v>0.25066978648142951</c:v>
                </c:pt>
                <c:pt idx="25">
                  <c:v>0.43993917612347033</c:v>
                </c:pt>
                <c:pt idx="26">
                  <c:v>0.62691009922753149</c:v>
                </c:pt>
                <c:pt idx="27">
                  <c:v>0.72533707748903486</c:v>
                </c:pt>
                <c:pt idx="28">
                  <c:v>0.68139112553614012</c:v>
                </c:pt>
                <c:pt idx="29">
                  <c:v>0.51972672674096565</c:v>
                </c:pt>
                <c:pt idx="30">
                  <c:v>0.32186637703781729</c:v>
                </c:pt>
                <c:pt idx="31">
                  <c:v>0.16184457826171314</c:v>
                </c:pt>
                <c:pt idx="32">
                  <c:v>6.607583832857758E-2</c:v>
                </c:pt>
                <c:pt idx="33">
                  <c:v>2.1903281839358447E-2</c:v>
                </c:pt>
                <c:pt idx="34">
                  <c:v>5.8951883322494857E-3</c:v>
                </c:pt>
                <c:pt idx="35">
                  <c:v>1.2882737551807384E-3</c:v>
                </c:pt>
                <c:pt idx="36">
                  <c:v>2.2858125760177769E-4</c:v>
                </c:pt>
                <c:pt idx="37">
                  <c:v>3.2930252372123516E-5</c:v>
                </c:pt>
                <c:pt idx="38">
                  <c:v>3.8518687760993499E-6</c:v>
                </c:pt>
                <c:pt idx="39">
                  <c:v>3.6582205960535452E-7</c:v>
                </c:pt>
                <c:pt idx="40">
                  <c:v>2.8209168218520566E-8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14512"/>
        <c:axId val="383713336"/>
      </c:lineChart>
      <c:catAx>
        <c:axId val="3837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3336"/>
        <c:crosses val="autoZero"/>
        <c:auto val="1"/>
        <c:lblAlgn val="ctr"/>
        <c:lblOffset val="100"/>
        <c:noMultiLvlLbl val="0"/>
      </c:catAx>
      <c:valAx>
        <c:axId val="3837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7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22</xdr:row>
      <xdr:rowOff>130175</xdr:rowOff>
    </xdr:from>
    <xdr:to>
      <xdr:col>13</xdr:col>
      <xdr:colOff>415925</xdr:colOff>
      <xdr:row>39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61</xdr:row>
      <xdr:rowOff>149224</xdr:rowOff>
    </xdr:from>
    <xdr:to>
      <xdr:col>13</xdr:col>
      <xdr:colOff>358775</xdr:colOff>
      <xdr:row>81</xdr:row>
      <xdr:rowOff>31749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30</xdr:row>
      <xdr:rowOff>161925</xdr:rowOff>
    </xdr:from>
    <xdr:to>
      <xdr:col>13</xdr:col>
      <xdr:colOff>212725</xdr:colOff>
      <xdr:row>47</xdr:row>
      <xdr:rowOff>98425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24</xdr:row>
      <xdr:rowOff>142875</xdr:rowOff>
    </xdr:from>
    <xdr:to>
      <xdr:col>13</xdr:col>
      <xdr:colOff>428625</xdr:colOff>
      <xdr:row>41</xdr:row>
      <xdr:rowOff>79375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31</xdr:row>
      <xdr:rowOff>142875</xdr:rowOff>
    </xdr:from>
    <xdr:to>
      <xdr:col>13</xdr:col>
      <xdr:colOff>9525</xdr:colOff>
      <xdr:row>48</xdr:row>
      <xdr:rowOff>79375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tabSelected="1" topLeftCell="A52" workbookViewId="0">
      <selection activeCell="Q64" sqref="Q64"/>
    </sheetView>
  </sheetViews>
  <sheetFormatPr defaultRowHeight="13" x14ac:dyDescent="0.2"/>
  <sheetData>
    <row r="1" spans="2:6" x14ac:dyDescent="0.2">
      <c r="B1" t="s">
        <v>80</v>
      </c>
    </row>
    <row r="2" spans="2:6" x14ac:dyDescent="0.2">
      <c r="B2" t="s">
        <v>0</v>
      </c>
    </row>
    <row r="3" spans="2:6" x14ac:dyDescent="0.2">
      <c r="B3" t="s">
        <v>1</v>
      </c>
      <c r="C3">
        <v>1</v>
      </c>
    </row>
    <row r="5" spans="2:6" x14ac:dyDescent="0.2">
      <c r="B5" t="s">
        <v>2</v>
      </c>
    </row>
    <row r="6" spans="2:6" x14ac:dyDescent="0.2">
      <c r="B6" t="s">
        <v>3</v>
      </c>
      <c r="C6" t="s">
        <v>4</v>
      </c>
    </row>
    <row r="7" spans="2:6" x14ac:dyDescent="0.2">
      <c r="B7">
        <v>1</v>
      </c>
      <c r="C7" t="s">
        <v>5</v>
      </c>
      <c r="E7" t="s">
        <v>7</v>
      </c>
      <c r="F7">
        <v>5</v>
      </c>
    </row>
    <row r="8" spans="2:6" x14ac:dyDescent="0.2">
      <c r="B8">
        <v>2</v>
      </c>
      <c r="C8" t="s">
        <v>5</v>
      </c>
      <c r="E8" t="s">
        <v>8</v>
      </c>
      <c r="F8">
        <v>3</v>
      </c>
    </row>
    <row r="9" spans="2:6" x14ac:dyDescent="0.2">
      <c r="B9">
        <v>3</v>
      </c>
      <c r="C9" t="s">
        <v>5</v>
      </c>
    </row>
    <row r="10" spans="2:6" x14ac:dyDescent="0.2">
      <c r="B10">
        <v>4</v>
      </c>
      <c r="C10" t="s">
        <v>6</v>
      </c>
    </row>
    <row r="11" spans="2:6" x14ac:dyDescent="0.2">
      <c r="B11">
        <v>5</v>
      </c>
      <c r="C11" t="s">
        <v>6</v>
      </c>
    </row>
    <row r="12" spans="2:6" x14ac:dyDescent="0.2">
      <c r="B12">
        <v>6</v>
      </c>
    </row>
    <row r="13" spans="2:6" x14ac:dyDescent="0.2">
      <c r="B13">
        <v>7</v>
      </c>
    </row>
    <row r="14" spans="2:6" x14ac:dyDescent="0.2">
      <c r="B14">
        <v>8</v>
      </c>
    </row>
    <row r="15" spans="2:6" x14ac:dyDescent="0.2">
      <c r="B15">
        <v>9</v>
      </c>
    </row>
    <row r="16" spans="2:6" x14ac:dyDescent="0.2">
      <c r="B16">
        <v>10</v>
      </c>
    </row>
    <row r="18" spans="2:5" x14ac:dyDescent="0.2">
      <c r="B18" t="s">
        <v>9</v>
      </c>
    </row>
    <row r="19" spans="2:5" x14ac:dyDescent="0.2">
      <c r="B19" t="s">
        <v>10</v>
      </c>
      <c r="C19" t="s">
        <v>11</v>
      </c>
      <c r="D19" t="s">
        <v>12</v>
      </c>
      <c r="E19" t="s">
        <v>13</v>
      </c>
    </row>
    <row r="20" spans="2:5" x14ac:dyDescent="0.2">
      <c r="C20" t="s">
        <v>1</v>
      </c>
      <c r="D20" t="s">
        <v>14</v>
      </c>
      <c r="E20" t="s">
        <v>15</v>
      </c>
    </row>
    <row r="21" spans="2:5" x14ac:dyDescent="0.2">
      <c r="B21">
        <v>0</v>
      </c>
      <c r="C21">
        <v>1</v>
      </c>
      <c r="D21">
        <f>BINOMDIST($F$8,$F$7,B21,FALSE)</f>
        <v>0</v>
      </c>
      <c r="E21">
        <f>B21^$F$8*(1-B21)^($F$7-$F$8)*GAMMADIST(1,$F$8+1,1,0)*GAMMADIST(1,$F$7-$F$8+1,1,0)*EXP(1)/GAMMADIST(1,$F$7+2,1,0)</f>
        <v>0</v>
      </c>
    </row>
    <row r="22" spans="2:5" x14ac:dyDescent="0.2">
      <c r="B22">
        <v>0.05</v>
      </c>
      <c r="C22">
        <v>1</v>
      </c>
      <c r="D22">
        <f>BINOMDIST($F$8,$F$7,B22,FALSE)</f>
        <v>1.1281249999999996E-3</v>
      </c>
      <c r="E22">
        <f>B22^$F$8*(1-B22)^($F$7-$F$8)*GAMMADIST(1,$F$8+1,1,0)*GAMMADIST(1,$F$7-$F$8+1,1,0)*EXP(1)/GAMMADIST(1,$F$7+2,1,0)</f>
        <v>6.7687499999999901E-3</v>
      </c>
    </row>
    <row r="23" spans="2:5" x14ac:dyDescent="0.2">
      <c r="B23">
        <v>0.1</v>
      </c>
      <c r="C23">
        <v>1</v>
      </c>
      <c r="D23">
        <f>BINOMDIST($F$8,$F$7,B23,FALSE)</f>
        <v>8.0999999999999961E-3</v>
      </c>
      <c r="E23">
        <f>B23^$F$8*(1-B23)^($F$7-$F$8)*GAMMADIST(1,$F$8+1,1,0)*GAMMADIST(1,$F$7-$F$8+1,1,0)*EXP(1)/GAMMADIST(1,$F$7+2,1,0)</f>
        <v>4.8599999999999935E-2</v>
      </c>
    </row>
    <row r="24" spans="2:5" x14ac:dyDescent="0.2">
      <c r="B24">
        <v>0.15</v>
      </c>
      <c r="C24">
        <v>1</v>
      </c>
      <c r="D24">
        <f>BINOMDIST($F$8,$F$7,B24,FALSE)</f>
        <v>2.4384375000000007E-2</v>
      </c>
      <c r="E24">
        <f>B24^$F$8*(1-B24)^($F$7-$F$8)*GAMMADIST(1,$F$8+1,1,0)*GAMMADIST(1,$F$7-$F$8+1,1,0)*EXP(1)/GAMMADIST(1,$F$7+2,1,0)</f>
        <v>0.14630624999999972</v>
      </c>
    </row>
    <row r="25" spans="2:5" x14ac:dyDescent="0.2">
      <c r="B25">
        <v>0.2</v>
      </c>
      <c r="C25">
        <v>1</v>
      </c>
      <c r="D25">
        <f t="shared" ref="D25:D41" si="0">BINOMDIST($F$8,$F$7,B25,FALSE)</f>
        <v>5.1199999999999996E-2</v>
      </c>
      <c r="E25">
        <f t="shared" ref="E25:E41" si="1">B25^$F$8*(1-B25)^($F$7-$F$8)*GAMMADIST(1,$F$8+1,1,0)*GAMMADIST(1,$F$7-$F$8+1,1,0)*EXP(1)/GAMMADIST(1,$F$7+2,1,0)</f>
        <v>0.30719999999999964</v>
      </c>
    </row>
    <row r="26" spans="2:5" x14ac:dyDescent="0.2">
      <c r="B26">
        <v>0.25</v>
      </c>
      <c r="C26">
        <v>1</v>
      </c>
      <c r="D26">
        <f t="shared" si="0"/>
        <v>8.7890625000000042E-2</v>
      </c>
      <c r="E26">
        <f t="shared" si="1"/>
        <v>0.52734374999999911</v>
      </c>
    </row>
    <row r="27" spans="2:5" x14ac:dyDescent="0.2">
      <c r="B27">
        <v>0.3</v>
      </c>
      <c r="C27">
        <v>1</v>
      </c>
      <c r="D27">
        <f t="shared" si="0"/>
        <v>0.13230000000000006</v>
      </c>
      <c r="E27">
        <f t="shared" si="1"/>
        <v>0.79379999999999862</v>
      </c>
    </row>
    <row r="28" spans="2:5" x14ac:dyDescent="0.2">
      <c r="B28">
        <v>0.35</v>
      </c>
      <c r="C28">
        <v>1</v>
      </c>
      <c r="D28">
        <f t="shared" si="0"/>
        <v>0.18114687500000004</v>
      </c>
      <c r="E28">
        <f t="shared" si="1"/>
        <v>1.086881249999998</v>
      </c>
    </row>
    <row r="29" spans="2:5" x14ac:dyDescent="0.2">
      <c r="B29">
        <v>0.4</v>
      </c>
      <c r="C29">
        <v>1</v>
      </c>
      <c r="D29">
        <f t="shared" si="0"/>
        <v>0.23039999999999999</v>
      </c>
      <c r="E29">
        <f t="shared" si="1"/>
        <v>1.3823999999999981</v>
      </c>
    </row>
    <row r="30" spans="2:5" x14ac:dyDescent="0.2">
      <c r="B30">
        <v>0.45</v>
      </c>
      <c r="C30">
        <v>1</v>
      </c>
      <c r="D30">
        <f t="shared" si="0"/>
        <v>0.275653125</v>
      </c>
      <c r="E30">
        <f t="shared" si="1"/>
        <v>1.6539187499999977</v>
      </c>
    </row>
    <row r="31" spans="2:5" x14ac:dyDescent="0.2">
      <c r="B31">
        <v>0.5</v>
      </c>
      <c r="C31">
        <v>1</v>
      </c>
      <c r="D31">
        <f t="shared" si="0"/>
        <v>0.3125</v>
      </c>
      <c r="E31">
        <f t="shared" si="1"/>
        <v>1.8749999999999967</v>
      </c>
    </row>
    <row r="32" spans="2:5" x14ac:dyDescent="0.2">
      <c r="B32">
        <v>0.55000000000000004</v>
      </c>
      <c r="C32">
        <v>1</v>
      </c>
      <c r="D32">
        <f t="shared" si="0"/>
        <v>0.33690937499999996</v>
      </c>
      <c r="E32">
        <f t="shared" si="1"/>
        <v>2.0214562499999968</v>
      </c>
    </row>
    <row r="33" spans="2:5" x14ac:dyDescent="0.2">
      <c r="B33">
        <v>0.6</v>
      </c>
      <c r="C33">
        <v>1</v>
      </c>
      <c r="D33">
        <f t="shared" si="0"/>
        <v>0.34559999999999996</v>
      </c>
      <c r="E33">
        <f t="shared" si="1"/>
        <v>2.0735999999999972</v>
      </c>
    </row>
    <row r="34" spans="2:5" x14ac:dyDescent="0.2">
      <c r="B34">
        <v>0.65</v>
      </c>
      <c r="C34">
        <v>1</v>
      </c>
      <c r="D34">
        <f t="shared" si="0"/>
        <v>0.33641562499999994</v>
      </c>
      <c r="E34">
        <f t="shared" si="1"/>
        <v>2.0184937499999971</v>
      </c>
    </row>
    <row r="35" spans="2:5" x14ac:dyDescent="0.2">
      <c r="B35">
        <v>0.7</v>
      </c>
      <c r="C35">
        <v>1</v>
      </c>
      <c r="D35">
        <f t="shared" si="0"/>
        <v>0.30869999999999997</v>
      </c>
      <c r="E35">
        <f t="shared" si="1"/>
        <v>1.8521999999999972</v>
      </c>
    </row>
    <row r="36" spans="2:5" x14ac:dyDescent="0.2">
      <c r="B36">
        <v>0.75</v>
      </c>
      <c r="C36">
        <v>1</v>
      </c>
      <c r="D36">
        <f t="shared" si="0"/>
        <v>0.26367187499999994</v>
      </c>
      <c r="E36">
        <f t="shared" si="1"/>
        <v>1.5820312499999976</v>
      </c>
    </row>
    <row r="37" spans="2:5" x14ac:dyDescent="0.2">
      <c r="B37">
        <v>0.8</v>
      </c>
      <c r="C37">
        <v>1</v>
      </c>
      <c r="D37">
        <f t="shared" si="0"/>
        <v>0.20479999999999993</v>
      </c>
      <c r="E37">
        <f t="shared" si="1"/>
        <v>1.2287999999999977</v>
      </c>
    </row>
    <row r="38" spans="2:5" x14ac:dyDescent="0.2">
      <c r="B38">
        <v>0.85</v>
      </c>
      <c r="C38">
        <v>1</v>
      </c>
      <c r="D38">
        <f t="shared" si="0"/>
        <v>0.13817812500000007</v>
      </c>
      <c r="E38">
        <f t="shared" si="1"/>
        <v>0.8290687499999988</v>
      </c>
    </row>
    <row r="39" spans="2:5" x14ac:dyDescent="0.2">
      <c r="B39">
        <v>0.9</v>
      </c>
      <c r="C39">
        <v>1</v>
      </c>
      <c r="D39">
        <f t="shared" si="0"/>
        <v>7.2899999999999951E-2</v>
      </c>
      <c r="E39">
        <f t="shared" si="1"/>
        <v>0.43739999999999912</v>
      </c>
    </row>
    <row r="40" spans="2:5" x14ac:dyDescent="0.2">
      <c r="B40">
        <v>0.95</v>
      </c>
      <c r="C40">
        <v>1</v>
      </c>
      <c r="D40">
        <f t="shared" si="0"/>
        <v>2.1434375000000044E-2</v>
      </c>
      <c r="E40">
        <f t="shared" si="1"/>
        <v>0.12860625000000001</v>
      </c>
    </row>
    <row r="41" spans="2:5" x14ac:dyDescent="0.2">
      <c r="B41">
        <v>1</v>
      </c>
      <c r="C41">
        <v>1</v>
      </c>
      <c r="D41">
        <f t="shared" si="0"/>
        <v>0</v>
      </c>
      <c r="E41">
        <f t="shared" si="1"/>
        <v>0</v>
      </c>
    </row>
    <row r="44" spans="2:5" x14ac:dyDescent="0.2">
      <c r="B44" t="s">
        <v>80</v>
      </c>
    </row>
    <row r="45" spans="2:5" x14ac:dyDescent="0.2">
      <c r="B45" t="s">
        <v>0</v>
      </c>
    </row>
    <row r="46" spans="2:5" x14ac:dyDescent="0.2">
      <c r="B46" t="s">
        <v>1</v>
      </c>
      <c r="C46">
        <v>1</v>
      </c>
    </row>
    <row r="48" spans="2:5" x14ac:dyDescent="0.2">
      <c r="B48" t="s">
        <v>2</v>
      </c>
    </row>
    <row r="49" spans="2:6" x14ac:dyDescent="0.2">
      <c r="B49" t="s">
        <v>3</v>
      </c>
      <c r="C49" t="s">
        <v>4</v>
      </c>
    </row>
    <row r="50" spans="2:6" x14ac:dyDescent="0.2">
      <c r="B50">
        <v>1</v>
      </c>
      <c r="C50" t="s">
        <v>5</v>
      </c>
      <c r="E50" t="s">
        <v>7</v>
      </c>
      <c r="F50">
        <v>5</v>
      </c>
    </row>
    <row r="51" spans="2:6" x14ac:dyDescent="0.2">
      <c r="B51">
        <v>2</v>
      </c>
      <c r="C51" t="s">
        <v>5</v>
      </c>
      <c r="E51" t="s">
        <v>8</v>
      </c>
      <c r="F51">
        <v>4</v>
      </c>
    </row>
    <row r="52" spans="2:6" x14ac:dyDescent="0.2">
      <c r="B52">
        <v>3</v>
      </c>
      <c r="C52" t="s">
        <v>5</v>
      </c>
    </row>
    <row r="53" spans="2:6" x14ac:dyDescent="0.2">
      <c r="B53">
        <v>4</v>
      </c>
      <c r="C53" t="s">
        <v>6</v>
      </c>
    </row>
    <row r="54" spans="2:6" x14ac:dyDescent="0.2">
      <c r="B54">
        <v>5</v>
      </c>
      <c r="C54" t="s">
        <v>5</v>
      </c>
    </row>
    <row r="55" spans="2:6" x14ac:dyDescent="0.2">
      <c r="B55">
        <v>6</v>
      </c>
    </row>
    <row r="56" spans="2:6" x14ac:dyDescent="0.2">
      <c r="B56">
        <v>7</v>
      </c>
    </row>
    <row r="57" spans="2:6" x14ac:dyDescent="0.2">
      <c r="B57">
        <v>8</v>
      </c>
    </row>
    <row r="58" spans="2:6" x14ac:dyDescent="0.2">
      <c r="B58">
        <v>9</v>
      </c>
    </row>
    <row r="59" spans="2:6" x14ac:dyDescent="0.2">
      <c r="B59">
        <v>10</v>
      </c>
    </row>
    <row r="61" spans="2:6" x14ac:dyDescent="0.2">
      <c r="B61" t="s">
        <v>9</v>
      </c>
    </row>
    <row r="62" spans="2:6" x14ac:dyDescent="0.2">
      <c r="B62" t="s">
        <v>10</v>
      </c>
      <c r="C62" t="s">
        <v>11</v>
      </c>
      <c r="D62" t="s">
        <v>12</v>
      </c>
      <c r="E62" t="s">
        <v>13</v>
      </c>
    </row>
    <row r="63" spans="2:6" x14ac:dyDescent="0.2">
      <c r="C63" t="s">
        <v>81</v>
      </c>
      <c r="D63" t="s">
        <v>82</v>
      </c>
      <c r="E63" t="s">
        <v>83</v>
      </c>
    </row>
    <row r="64" spans="2:6" x14ac:dyDescent="0.2">
      <c r="B64">
        <v>0</v>
      </c>
      <c r="C64">
        <v>1</v>
      </c>
      <c r="D64">
        <f>BINOMDIST($F$51,$F$50,B64,FALSE)</f>
        <v>0</v>
      </c>
      <c r="E64">
        <f>B64^$F$8*(1-B64)^($F$50-$F$51)*GAMMADIST(1,$F$51+1,1,0)*GAMMADIST(1,$F$50-$F$51+1,1,0)*EXP(1)/GAMMADIST(1,$F$50+2,1,0)</f>
        <v>0</v>
      </c>
    </row>
    <row r="65" spans="2:5" x14ac:dyDescent="0.2">
      <c r="B65">
        <v>0.05</v>
      </c>
      <c r="C65">
        <v>1</v>
      </c>
      <c r="D65">
        <f>BINOMDIST($F$51,$F$50,B65,FALSE)</f>
        <v>2.9687500000000003E-5</v>
      </c>
      <c r="E65">
        <f>B65^$F$8*(1-B65)^($F$50-$F$51)*GAMMADIST(1,$F$51+1,1,0)*GAMMADIST(1,$F$50-$F$51+1,1,0)*EXP(1)/GAMMADIST(1,$F$50+2,1,0)</f>
        <v>3.5624999999999958E-3</v>
      </c>
    </row>
    <row r="66" spans="2:5" x14ac:dyDescent="0.2">
      <c r="B66">
        <v>0.1</v>
      </c>
      <c r="C66">
        <v>1</v>
      </c>
      <c r="D66">
        <f t="shared" ref="D66:D84" si="2">BINOMDIST($F$51,$F$50,B66,FALSE)</f>
        <v>4.5000000000000064E-4</v>
      </c>
      <c r="E66">
        <f t="shared" ref="E66:E84" si="3">B66^$F$8*(1-B66)^($F$50-$F$51)*GAMMADIST(1,$F$51+1,1,0)*GAMMADIST(1,$F$50-$F$51+1,1,0)*EXP(1)/GAMMADIST(1,$F$50+2,1,0)</f>
        <v>2.6999999999999965E-2</v>
      </c>
    </row>
    <row r="67" spans="2:5" x14ac:dyDescent="0.2">
      <c r="B67">
        <v>0.15</v>
      </c>
      <c r="C67">
        <v>1</v>
      </c>
      <c r="D67">
        <f t="shared" si="2"/>
        <v>2.1515624999999998E-3</v>
      </c>
      <c r="E67">
        <f t="shared" si="3"/>
        <v>8.6062499999999847E-2</v>
      </c>
    </row>
    <row r="68" spans="2:5" x14ac:dyDescent="0.2">
      <c r="B68">
        <v>0.2</v>
      </c>
      <c r="C68">
        <v>1</v>
      </c>
      <c r="D68">
        <f t="shared" si="2"/>
        <v>6.4000000000000029E-3</v>
      </c>
      <c r="E68">
        <f t="shared" si="3"/>
        <v>0.19199999999999978</v>
      </c>
    </row>
    <row r="69" spans="2:5" x14ac:dyDescent="0.2">
      <c r="B69">
        <v>0.25</v>
      </c>
      <c r="C69">
        <v>1</v>
      </c>
      <c r="D69">
        <f t="shared" si="2"/>
        <v>1.4648437500000005E-2</v>
      </c>
      <c r="E69">
        <f t="shared" si="3"/>
        <v>0.3515624999999995</v>
      </c>
    </row>
    <row r="70" spans="2:5" x14ac:dyDescent="0.2">
      <c r="B70">
        <v>0.3</v>
      </c>
      <c r="C70">
        <v>1</v>
      </c>
      <c r="D70">
        <f t="shared" si="2"/>
        <v>2.8350000000000011E-2</v>
      </c>
      <c r="E70">
        <f t="shared" si="3"/>
        <v>0.56699999999999917</v>
      </c>
    </row>
    <row r="71" spans="2:5" x14ac:dyDescent="0.2">
      <c r="B71">
        <v>0.35</v>
      </c>
      <c r="C71">
        <v>1</v>
      </c>
      <c r="D71">
        <f t="shared" si="2"/>
        <v>4.8770312500000017E-2</v>
      </c>
      <c r="E71">
        <f t="shared" si="3"/>
        <v>0.83606249999999871</v>
      </c>
    </row>
    <row r="72" spans="2:5" x14ac:dyDescent="0.2">
      <c r="B72">
        <v>0.4</v>
      </c>
      <c r="C72">
        <v>1</v>
      </c>
      <c r="D72">
        <f t="shared" si="2"/>
        <v>7.6799999999999993E-2</v>
      </c>
      <c r="E72">
        <f t="shared" si="3"/>
        <v>1.1519999999999986</v>
      </c>
    </row>
    <row r="73" spans="2:5" x14ac:dyDescent="0.2">
      <c r="B73">
        <v>0.45</v>
      </c>
      <c r="C73">
        <v>1</v>
      </c>
      <c r="D73">
        <f t="shared" si="2"/>
        <v>0.11276718750000002</v>
      </c>
      <c r="E73">
        <f t="shared" si="3"/>
        <v>1.5035624999999979</v>
      </c>
    </row>
    <row r="74" spans="2:5" x14ac:dyDescent="0.2">
      <c r="B74">
        <v>0.5</v>
      </c>
      <c r="C74">
        <v>1</v>
      </c>
      <c r="D74">
        <f t="shared" si="2"/>
        <v>0.15624999999999992</v>
      </c>
      <c r="E74">
        <f t="shared" si="3"/>
        <v>1.8749999999999973</v>
      </c>
    </row>
    <row r="75" spans="2:5" x14ac:dyDescent="0.2">
      <c r="B75">
        <v>0.55000000000000004</v>
      </c>
      <c r="C75">
        <v>1</v>
      </c>
      <c r="D75">
        <f t="shared" si="2"/>
        <v>0.20588906249999994</v>
      </c>
      <c r="E75">
        <f t="shared" si="3"/>
        <v>2.2460624999999967</v>
      </c>
    </row>
    <row r="76" spans="2:5" x14ac:dyDescent="0.2">
      <c r="B76">
        <v>0.6</v>
      </c>
      <c r="C76">
        <v>1</v>
      </c>
      <c r="D76">
        <f t="shared" si="2"/>
        <v>0.25919999999999999</v>
      </c>
      <c r="E76">
        <f t="shared" si="3"/>
        <v>2.5919999999999961</v>
      </c>
    </row>
    <row r="77" spans="2:5" x14ac:dyDescent="0.2">
      <c r="B77">
        <v>0.65</v>
      </c>
      <c r="C77">
        <v>1</v>
      </c>
      <c r="D77">
        <f t="shared" si="2"/>
        <v>0.31238593750000004</v>
      </c>
      <c r="E77">
        <f t="shared" si="3"/>
        <v>2.8835624999999965</v>
      </c>
    </row>
    <row r="78" spans="2:5" x14ac:dyDescent="0.2">
      <c r="B78">
        <v>0.7</v>
      </c>
      <c r="C78">
        <v>1</v>
      </c>
      <c r="D78">
        <f t="shared" si="2"/>
        <v>0.36014999999999997</v>
      </c>
      <c r="E78">
        <f t="shared" si="3"/>
        <v>3.0869999999999953</v>
      </c>
    </row>
    <row r="79" spans="2:5" x14ac:dyDescent="0.2">
      <c r="B79">
        <v>0.75</v>
      </c>
      <c r="C79">
        <v>1</v>
      </c>
      <c r="D79">
        <f t="shared" si="2"/>
        <v>0.3955078125</v>
      </c>
      <c r="E79">
        <f t="shared" si="3"/>
        <v>3.1640624999999951</v>
      </c>
    </row>
    <row r="80" spans="2:5" x14ac:dyDescent="0.2">
      <c r="B80">
        <v>0.8</v>
      </c>
      <c r="C80">
        <v>1</v>
      </c>
      <c r="D80">
        <f t="shared" si="2"/>
        <v>0.40959999999999996</v>
      </c>
      <c r="E80">
        <f t="shared" si="3"/>
        <v>3.0719999999999956</v>
      </c>
    </row>
    <row r="81" spans="2:5" x14ac:dyDescent="0.2">
      <c r="B81">
        <v>0.85</v>
      </c>
      <c r="C81">
        <v>1</v>
      </c>
      <c r="D81">
        <f t="shared" si="2"/>
        <v>0.3915046875</v>
      </c>
      <c r="E81">
        <f t="shared" si="3"/>
        <v>2.7635624999999959</v>
      </c>
    </row>
    <row r="82" spans="2:5" x14ac:dyDescent="0.2">
      <c r="B82">
        <v>0.9</v>
      </c>
      <c r="C82">
        <v>1</v>
      </c>
      <c r="D82">
        <f t="shared" si="2"/>
        <v>0.3280499999999999</v>
      </c>
      <c r="E82">
        <f t="shared" si="3"/>
        <v>2.1869999999999963</v>
      </c>
    </row>
    <row r="83" spans="2:5" x14ac:dyDescent="0.2">
      <c r="B83">
        <v>0.95</v>
      </c>
      <c r="C83">
        <v>1</v>
      </c>
      <c r="D83">
        <f t="shared" si="2"/>
        <v>0.20362656250000014</v>
      </c>
      <c r="E83">
        <f t="shared" si="3"/>
        <v>1.286062499999999</v>
      </c>
    </row>
    <row r="84" spans="2:5" x14ac:dyDescent="0.2">
      <c r="B84">
        <v>1</v>
      </c>
      <c r="C84">
        <v>1</v>
      </c>
      <c r="D84">
        <f t="shared" si="2"/>
        <v>0</v>
      </c>
      <c r="E84">
        <f t="shared" si="3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topLeftCell="A37" workbookViewId="0">
      <selection activeCell="O42" sqref="O42"/>
    </sheetView>
  </sheetViews>
  <sheetFormatPr defaultRowHeight="13" x14ac:dyDescent="0.2"/>
  <cols>
    <col min="3" max="3" width="13.1796875" customWidth="1"/>
  </cols>
  <sheetData>
    <row r="1" spans="2:4" x14ac:dyDescent="0.2">
      <c r="B1" t="s">
        <v>16</v>
      </c>
    </row>
    <row r="2" spans="2:4" x14ac:dyDescent="0.2">
      <c r="B2" t="s">
        <v>17</v>
      </c>
    </row>
    <row r="3" spans="2:4" x14ac:dyDescent="0.2">
      <c r="B3" t="s">
        <v>18</v>
      </c>
      <c r="D3">
        <v>1</v>
      </c>
    </row>
    <row r="5" spans="2:4" x14ac:dyDescent="0.2">
      <c r="B5" t="s">
        <v>19</v>
      </c>
    </row>
    <row r="6" spans="2:4" x14ac:dyDescent="0.2">
      <c r="B6" t="s">
        <v>20</v>
      </c>
      <c r="D6">
        <v>501</v>
      </c>
    </row>
    <row r="7" spans="2:4" x14ac:dyDescent="0.2">
      <c r="B7" t="s">
        <v>21</v>
      </c>
      <c r="D7">
        <v>499</v>
      </c>
    </row>
    <row r="8" spans="2:4" x14ac:dyDescent="0.2">
      <c r="B8" t="s">
        <v>22</v>
      </c>
      <c r="D8">
        <v>503</v>
      </c>
    </row>
    <row r="9" spans="2:4" x14ac:dyDescent="0.2">
      <c r="B9" t="s">
        <v>39</v>
      </c>
    </row>
    <row r="10" spans="2:4" x14ac:dyDescent="0.2">
      <c r="B10" t="s">
        <v>40</v>
      </c>
    </row>
    <row r="11" spans="2:4" x14ac:dyDescent="0.2">
      <c r="B11" t="s">
        <v>41</v>
      </c>
    </row>
    <row r="12" spans="2:4" x14ac:dyDescent="0.2">
      <c r="B12" t="s">
        <v>42</v>
      </c>
    </row>
    <row r="13" spans="2:4" x14ac:dyDescent="0.2">
      <c r="B13" t="s">
        <v>43</v>
      </c>
    </row>
    <row r="14" spans="2:4" x14ac:dyDescent="0.2">
      <c r="B14" t="s">
        <v>44</v>
      </c>
    </row>
    <row r="15" spans="2:4" x14ac:dyDescent="0.2">
      <c r="B15" t="s">
        <v>45</v>
      </c>
    </row>
    <row r="16" spans="2:4" x14ac:dyDescent="0.2">
      <c r="B16" t="s">
        <v>78</v>
      </c>
      <c r="D16">
        <v>3</v>
      </c>
    </row>
    <row r="17" spans="2:5" x14ac:dyDescent="0.2">
      <c r="B17" t="s">
        <v>79</v>
      </c>
      <c r="D17">
        <f>SUM($D$6:$D$15)/$D$16</f>
        <v>501</v>
      </c>
    </row>
    <row r="19" spans="2:5" x14ac:dyDescent="0.2">
      <c r="B19" t="s">
        <v>23</v>
      </c>
    </row>
    <row r="20" spans="2:5" x14ac:dyDescent="0.2">
      <c r="B20" t="s">
        <v>24</v>
      </c>
      <c r="D20">
        <f>$D$17</f>
        <v>501</v>
      </c>
    </row>
    <row r="21" spans="2:5" x14ac:dyDescent="0.2">
      <c r="B21" t="s">
        <v>25</v>
      </c>
      <c r="D21">
        <f>$D$3/$D$16</f>
        <v>0.33333333333333331</v>
      </c>
    </row>
    <row r="23" spans="2:5" x14ac:dyDescent="0.2">
      <c r="B23" t="s">
        <v>26</v>
      </c>
    </row>
    <row r="24" spans="2:5" x14ac:dyDescent="0.2">
      <c r="B24" t="s">
        <v>28</v>
      </c>
      <c r="D24">
        <v>500</v>
      </c>
    </row>
    <row r="25" spans="2:5" x14ac:dyDescent="0.2">
      <c r="B25" t="s">
        <v>27</v>
      </c>
      <c r="D25">
        <v>4</v>
      </c>
    </row>
    <row r="27" spans="2:5" x14ac:dyDescent="0.2">
      <c r="B27" t="s">
        <v>29</v>
      </c>
    </row>
    <row r="28" spans="2:5" x14ac:dyDescent="0.2">
      <c r="B28" t="s">
        <v>30</v>
      </c>
      <c r="D28">
        <f>($D$20/$D$21+$D$24/$D$25)/(1/$D$21+1/$D$25)</f>
        <v>500.92307692307691</v>
      </c>
    </row>
    <row r="29" spans="2:5" x14ac:dyDescent="0.2">
      <c r="B29" t="s">
        <v>31</v>
      </c>
      <c r="D29">
        <f>1/(1/$D$21+1/$D$25)</f>
        <v>0.30769230769230771</v>
      </c>
    </row>
    <row r="31" spans="2:5" x14ac:dyDescent="0.2">
      <c r="B31" t="s">
        <v>32</v>
      </c>
    </row>
    <row r="32" spans="2:5" x14ac:dyDescent="0.2">
      <c r="B32" t="s">
        <v>33</v>
      </c>
      <c r="C32" t="s">
        <v>11</v>
      </c>
      <c r="D32" t="s">
        <v>12</v>
      </c>
      <c r="E32" t="s">
        <v>13</v>
      </c>
    </row>
    <row r="33" spans="2:5" x14ac:dyDescent="0.2">
      <c r="B33">
        <v>496</v>
      </c>
      <c r="C33">
        <f>NORMDIST(B33,$D$24,SQRT($D$25),FALSE)</f>
        <v>2.6995483256594031E-2</v>
      </c>
      <c r="D33">
        <f>NORMDIST(B33,$D$20,SQRT($D$21),FALSE)</f>
        <v>3.5762479495432336E-17</v>
      </c>
      <c r="E33">
        <f>NORMDIST(B33,$D$28,SQRT($D$29),FALSE)</f>
        <v>5.6536720490858468E-18</v>
      </c>
    </row>
    <row r="34" spans="2:5" x14ac:dyDescent="0.2">
      <c r="B34">
        <v>496.2</v>
      </c>
      <c r="C34">
        <f>NORMDIST(B34,$D$24,SQRT($D$25),FALSE)</f>
        <v>3.2807907387337944E-2</v>
      </c>
      <c r="D34">
        <f>NORMDIST(B34,$D$20,SQRT($D$21),FALSE)</f>
        <v>6.7647756588065813E-16</v>
      </c>
      <c r="E34">
        <f>NORMDIST(B34,$D$28,SQRT($D$29),FALSE)</f>
        <v>1.2997020790670099E-16</v>
      </c>
    </row>
    <row r="35" spans="2:5" x14ac:dyDescent="0.2">
      <c r="B35">
        <v>496.4</v>
      </c>
      <c r="C35">
        <f t="shared" ref="C35:C73" si="0">NORMDIST(B35,$D$24,SQRT($D$25),FALSE)</f>
        <v>3.947507915044627E-2</v>
      </c>
      <c r="D35">
        <f t="shared" ref="D35:D73" si="1">NORMDIST(B35,$D$20,SQRT($D$21),FALSE)</f>
        <v>1.1349163105830816E-14</v>
      </c>
      <c r="E35">
        <f t="shared" ref="E35:E73" si="2">NORMDIST(B35,$D$28,SQRT($D$29),FALSE)</f>
        <v>2.6236067028446378E-15</v>
      </c>
    </row>
    <row r="36" spans="2:5" x14ac:dyDescent="0.2">
      <c r="B36">
        <v>496.6</v>
      </c>
      <c r="C36">
        <f t="shared" si="0"/>
        <v>4.7024538688444369E-2</v>
      </c>
      <c r="D36">
        <f t="shared" si="1"/>
        <v>1.6887250231669076E-13</v>
      </c>
      <c r="E36">
        <f t="shared" si="2"/>
        <v>4.6504541535860528E-14</v>
      </c>
    </row>
    <row r="37" spans="2:5" x14ac:dyDescent="0.2">
      <c r="B37">
        <v>496.8</v>
      </c>
      <c r="C37">
        <f t="shared" si="0"/>
        <v>5.5460417339728285E-2</v>
      </c>
      <c r="D37">
        <f t="shared" si="1"/>
        <v>2.2286337444402421E-12</v>
      </c>
      <c r="E37">
        <f t="shared" si="2"/>
        <v>7.2382523509878054E-13</v>
      </c>
    </row>
    <row r="38" spans="2:5" x14ac:dyDescent="0.2">
      <c r="B38">
        <v>497</v>
      </c>
      <c r="C38">
        <f t="shared" si="0"/>
        <v>6.4758797832945872E-2</v>
      </c>
      <c r="D38">
        <f t="shared" si="1"/>
        <v>2.6085737970311201E-11</v>
      </c>
      <c r="E38">
        <f t="shared" si="2"/>
        <v>9.8926761078732743E-12</v>
      </c>
    </row>
    <row r="39" spans="2:5" x14ac:dyDescent="0.2">
      <c r="B39">
        <v>497.2</v>
      </c>
      <c r="C39">
        <f t="shared" si="0"/>
        <v>7.4863732817871828E-2</v>
      </c>
      <c r="D39">
        <f t="shared" si="1"/>
        <v>2.7080221678320239E-10</v>
      </c>
      <c r="E39">
        <f t="shared" si="2"/>
        <v>1.1872319561266481E-10</v>
      </c>
    </row>
    <row r="40" spans="2:5" x14ac:dyDescent="0.2">
      <c r="B40">
        <v>497.4</v>
      </c>
      <c r="C40">
        <f t="shared" si="0"/>
        <v>8.5684296023902415E-2</v>
      </c>
      <c r="D40">
        <f t="shared" si="1"/>
        <v>2.4933656091370295E-9</v>
      </c>
      <c r="E40">
        <f t="shared" si="2"/>
        <v>1.2511203342383723E-9</v>
      </c>
    </row>
    <row r="41" spans="2:5" x14ac:dyDescent="0.2">
      <c r="B41">
        <v>497.6</v>
      </c>
      <c r="C41">
        <f t="shared" si="0"/>
        <v>9.7093027491607795E-2</v>
      </c>
      <c r="D41">
        <f t="shared" si="1"/>
        <v>2.0361247218375442E-8</v>
      </c>
      <c r="E41">
        <f t="shared" si="2"/>
        <v>1.1577220498498756E-8</v>
      </c>
    </row>
    <row r="42" spans="2:5" x14ac:dyDescent="0.2">
      <c r="B42">
        <v>497.8</v>
      </c>
      <c r="C42">
        <f t="shared" si="0"/>
        <v>0.10892608851627596</v>
      </c>
      <c r="D42">
        <f t="shared" si="1"/>
        <v>1.474712804599999E-7</v>
      </c>
      <c r="E42">
        <f t="shared" si="2"/>
        <v>9.4070021759673944E-8</v>
      </c>
    </row>
    <row r="43" spans="2:5" x14ac:dyDescent="0.2">
      <c r="B43">
        <v>498</v>
      </c>
      <c r="C43">
        <f t="shared" si="0"/>
        <v>0.12098536225957168</v>
      </c>
      <c r="D43">
        <f t="shared" si="1"/>
        <v>9.4731668702053694E-7</v>
      </c>
      <c r="E43">
        <f t="shared" si="2"/>
        <v>6.7118138260949128E-7</v>
      </c>
    </row>
    <row r="44" spans="2:5" x14ac:dyDescent="0.2">
      <c r="B44">
        <v>498.2</v>
      </c>
      <c r="C44">
        <f t="shared" si="0"/>
        <v>0.13304262494937674</v>
      </c>
      <c r="D44">
        <f t="shared" si="1"/>
        <v>5.3971884959833596E-6</v>
      </c>
      <c r="E44">
        <f t="shared" si="2"/>
        <v>4.2050413979670021E-6</v>
      </c>
    </row>
    <row r="45" spans="2:5" x14ac:dyDescent="0.2">
      <c r="B45">
        <v>498.4</v>
      </c>
      <c r="C45">
        <f t="shared" si="0"/>
        <v>0.14484577638074006</v>
      </c>
      <c r="D45">
        <f t="shared" si="1"/>
        <v>2.7272480925721168E-5</v>
      </c>
      <c r="E45">
        <f t="shared" si="2"/>
        <v>2.3133554476804444E-5</v>
      </c>
    </row>
    <row r="46" spans="2:5" x14ac:dyDescent="0.2">
      <c r="B46">
        <v>498.6</v>
      </c>
      <c r="C46">
        <f t="shared" si="0"/>
        <v>0.15612696668338188</v>
      </c>
      <c r="D46">
        <f t="shared" si="1"/>
        <v>1.2222677968584981E-4</v>
      </c>
      <c r="E46">
        <f t="shared" si="2"/>
        <v>1.117522243859592E-4</v>
      </c>
    </row>
    <row r="47" spans="2:5" x14ac:dyDescent="0.2">
      <c r="B47">
        <v>498.8</v>
      </c>
      <c r="C47">
        <f t="shared" si="0"/>
        <v>0.16661230144590039</v>
      </c>
      <c r="D47">
        <f t="shared" si="1"/>
        <v>4.8583942549668238E-4</v>
      </c>
      <c r="E47">
        <f t="shared" si="2"/>
        <v>4.7403641247648157E-4</v>
      </c>
    </row>
    <row r="48" spans="2:5" x14ac:dyDescent="0.2">
      <c r="B48">
        <v>499</v>
      </c>
      <c r="C48">
        <f t="shared" si="0"/>
        <v>0.17603266338214976</v>
      </c>
      <c r="D48">
        <f t="shared" si="1"/>
        <v>1.7127887500551287E-3</v>
      </c>
      <c r="E48">
        <f t="shared" si="2"/>
        <v>1.7656675944165659E-3</v>
      </c>
    </row>
    <row r="49" spans="2:5" x14ac:dyDescent="0.2">
      <c r="B49">
        <v>499.2</v>
      </c>
      <c r="C49">
        <f t="shared" si="0"/>
        <v>0.18413507015166125</v>
      </c>
      <c r="D49">
        <f t="shared" si="1"/>
        <v>5.355493679918789E-3</v>
      </c>
      <c r="E49">
        <f t="shared" si="2"/>
        <v>5.7749457321473185E-3</v>
      </c>
    </row>
    <row r="50" spans="2:5" x14ac:dyDescent="0.2">
      <c r="B50">
        <v>499.4</v>
      </c>
      <c r="C50">
        <f t="shared" si="0"/>
        <v>0.1906939077302614</v>
      </c>
      <c r="D50">
        <f t="shared" si="1"/>
        <v>1.4851827031593962E-2</v>
      </c>
      <c r="E50">
        <f t="shared" si="2"/>
        <v>1.6585500657854718E-2</v>
      </c>
    </row>
    <row r="51" spans="2:5" x14ac:dyDescent="0.2">
      <c r="B51">
        <v>499.6</v>
      </c>
      <c r="C51">
        <f t="shared" si="0"/>
        <v>0.19552134698772841</v>
      </c>
      <c r="D51">
        <f t="shared" si="1"/>
        <v>3.6529599973280882E-2</v>
      </c>
      <c r="E51">
        <f t="shared" si="2"/>
        <v>4.1826447691201293E-2</v>
      </c>
    </row>
    <row r="52" spans="2:5" x14ac:dyDescent="0.2">
      <c r="B52">
        <v>499.8</v>
      </c>
      <c r="C52">
        <f t="shared" si="0"/>
        <v>0.19847627373850601</v>
      </c>
      <c r="D52">
        <f t="shared" si="1"/>
        <v>7.9688309211451758E-2</v>
      </c>
      <c r="E52">
        <f t="shared" si="2"/>
        <v>9.2622200518071005E-2</v>
      </c>
    </row>
    <row r="53" spans="2:5" x14ac:dyDescent="0.2">
      <c r="B53">
        <v>500</v>
      </c>
      <c r="C53">
        <f t="shared" si="0"/>
        <v>0.19947114020071635</v>
      </c>
      <c r="D53">
        <f t="shared" si="1"/>
        <v>0.15418032980376925</v>
      </c>
      <c r="E53">
        <f t="shared" si="2"/>
        <v>0.18010299097273891</v>
      </c>
    </row>
    <row r="54" spans="2:5" x14ac:dyDescent="0.2">
      <c r="B54">
        <v>500.2</v>
      </c>
      <c r="C54">
        <f t="shared" si="0"/>
        <v>0.19847627373850601</v>
      </c>
      <c r="D54">
        <f t="shared" si="1"/>
        <v>0.26457450395718551</v>
      </c>
      <c r="E54">
        <f t="shared" si="2"/>
        <v>0.30751653536111745</v>
      </c>
    </row>
    <row r="55" spans="2:5" x14ac:dyDescent="0.2">
      <c r="B55">
        <v>500.4</v>
      </c>
      <c r="C55">
        <f t="shared" si="0"/>
        <v>0.19552134698772841</v>
      </c>
      <c r="D55">
        <f t="shared" si="1"/>
        <v>0.40267222361970101</v>
      </c>
      <c r="E55">
        <f t="shared" si="2"/>
        <v>0.46106031027570776</v>
      </c>
    </row>
    <row r="56" spans="2:5" x14ac:dyDescent="0.2">
      <c r="B56">
        <v>500.6</v>
      </c>
      <c r="C56">
        <f t="shared" si="0"/>
        <v>0.1906939077302614</v>
      </c>
      <c r="D56">
        <f t="shared" si="1"/>
        <v>0.54355064761930427</v>
      </c>
      <c r="E56">
        <f t="shared" si="2"/>
        <v>0.60700004144198361</v>
      </c>
    </row>
    <row r="57" spans="2:5" x14ac:dyDescent="0.2">
      <c r="B57">
        <v>500.8</v>
      </c>
      <c r="C57">
        <f t="shared" si="0"/>
        <v>0.18413507015166125</v>
      </c>
      <c r="D57">
        <f t="shared" si="1"/>
        <v>0.65074827306592242</v>
      </c>
      <c r="E57">
        <f t="shared" si="2"/>
        <v>0.70171606706124057</v>
      </c>
    </row>
    <row r="58" spans="2:5" x14ac:dyDescent="0.2">
      <c r="B58">
        <v>501</v>
      </c>
      <c r="C58">
        <f t="shared" si="0"/>
        <v>0.17603266338214976</v>
      </c>
      <c r="D58">
        <f t="shared" si="1"/>
        <v>0.690988298942671</v>
      </c>
      <c r="E58">
        <f t="shared" si="2"/>
        <v>0.71232114732461382</v>
      </c>
    </row>
    <row r="59" spans="2:5" x14ac:dyDescent="0.2">
      <c r="B59">
        <v>501.2</v>
      </c>
      <c r="C59">
        <f t="shared" si="0"/>
        <v>0.16661230144590039</v>
      </c>
      <c r="D59">
        <f t="shared" si="1"/>
        <v>0.65074827306592242</v>
      </c>
      <c r="E59">
        <f t="shared" si="2"/>
        <v>0.63493895431403025</v>
      </c>
    </row>
    <row r="60" spans="2:5" x14ac:dyDescent="0.2">
      <c r="B60">
        <v>501.4</v>
      </c>
      <c r="C60">
        <f t="shared" si="0"/>
        <v>0.15612696668338188</v>
      </c>
      <c r="D60">
        <f t="shared" si="1"/>
        <v>0.54355064761930427</v>
      </c>
      <c r="E60">
        <f t="shared" si="2"/>
        <v>0.49696960104814453</v>
      </c>
    </row>
    <row r="61" spans="2:5" x14ac:dyDescent="0.2">
      <c r="B61">
        <v>501.6</v>
      </c>
      <c r="C61">
        <f t="shared" si="0"/>
        <v>0.14484577638074006</v>
      </c>
      <c r="D61">
        <f t="shared" si="1"/>
        <v>0.40267222361970101</v>
      </c>
      <c r="E61">
        <f t="shared" si="2"/>
        <v>0.3415618786853834</v>
      </c>
    </row>
    <row r="62" spans="2:5" x14ac:dyDescent="0.2">
      <c r="B62">
        <v>501.8</v>
      </c>
      <c r="C62">
        <f t="shared" si="0"/>
        <v>0.13304262494937674</v>
      </c>
      <c r="D62">
        <f t="shared" si="1"/>
        <v>0.26457450395718551</v>
      </c>
      <c r="E62">
        <f t="shared" si="2"/>
        <v>0.20613449813996462</v>
      </c>
    </row>
    <row r="63" spans="2:5" x14ac:dyDescent="0.2">
      <c r="B63">
        <v>502</v>
      </c>
      <c r="C63">
        <f t="shared" si="0"/>
        <v>0.12098536225957168</v>
      </c>
      <c r="D63">
        <f t="shared" si="1"/>
        <v>0.15418032980376925</v>
      </c>
      <c r="E63">
        <f t="shared" si="2"/>
        <v>0.10923798593090135</v>
      </c>
    </row>
    <row r="64" spans="2:5" x14ac:dyDescent="0.2">
      <c r="B64">
        <v>502.2</v>
      </c>
      <c r="C64">
        <f t="shared" si="0"/>
        <v>0.10892608851627596</v>
      </c>
      <c r="D64">
        <f t="shared" si="1"/>
        <v>7.9688309211451758E-2</v>
      </c>
      <c r="E64">
        <f t="shared" si="2"/>
        <v>5.0832141404944881E-2</v>
      </c>
    </row>
    <row r="65" spans="2:5" x14ac:dyDescent="0.2">
      <c r="B65">
        <v>502.4</v>
      </c>
      <c r="C65">
        <f t="shared" si="0"/>
        <v>9.7093027491607795E-2</v>
      </c>
      <c r="D65">
        <f t="shared" si="1"/>
        <v>3.6529599973280882E-2</v>
      </c>
      <c r="E65">
        <f t="shared" si="2"/>
        <v>2.0770399233247642E-2</v>
      </c>
    </row>
    <row r="66" spans="2:5" x14ac:dyDescent="0.2">
      <c r="B66">
        <v>502.6</v>
      </c>
      <c r="C66">
        <f t="shared" si="0"/>
        <v>8.5684296023902415E-2</v>
      </c>
      <c r="D66">
        <f t="shared" si="1"/>
        <v>1.4851827031593962E-2</v>
      </c>
      <c r="E66">
        <f t="shared" si="2"/>
        <v>7.4523458299579123E-3</v>
      </c>
    </row>
    <row r="67" spans="2:5" x14ac:dyDescent="0.2">
      <c r="B67">
        <v>502.8</v>
      </c>
      <c r="C67">
        <f t="shared" si="0"/>
        <v>7.4863732817871828E-2</v>
      </c>
      <c r="D67">
        <f t="shared" si="1"/>
        <v>5.355493679918789E-3</v>
      </c>
      <c r="E67">
        <f t="shared" si="2"/>
        <v>2.347917721339065E-3</v>
      </c>
    </row>
    <row r="68" spans="2:5" x14ac:dyDescent="0.2">
      <c r="B68">
        <v>503</v>
      </c>
      <c r="C68">
        <f t="shared" si="0"/>
        <v>6.4758797832945872E-2</v>
      </c>
      <c r="D68">
        <f t="shared" si="1"/>
        <v>1.7127887500551287E-3</v>
      </c>
      <c r="E68">
        <f t="shared" si="2"/>
        <v>6.4955280792834409E-4</v>
      </c>
    </row>
    <row r="69" spans="2:5" x14ac:dyDescent="0.2">
      <c r="B69">
        <v>503.2</v>
      </c>
      <c r="C69">
        <f t="shared" si="0"/>
        <v>5.5460417339728285E-2</v>
      </c>
      <c r="D69">
        <f t="shared" si="1"/>
        <v>4.8583942549668238E-4</v>
      </c>
      <c r="E69">
        <f t="shared" si="2"/>
        <v>1.5779301433335738E-4</v>
      </c>
    </row>
    <row r="70" spans="2:5" x14ac:dyDescent="0.2">
      <c r="B70">
        <v>503.4</v>
      </c>
      <c r="C70">
        <f t="shared" si="0"/>
        <v>4.7024538688444369E-2</v>
      </c>
      <c r="D70">
        <f t="shared" si="1"/>
        <v>1.2222677968584981E-4</v>
      </c>
      <c r="E70">
        <f t="shared" si="2"/>
        <v>3.365912315335579E-5</v>
      </c>
    </row>
    <row r="71" spans="2:5" x14ac:dyDescent="0.2">
      <c r="B71">
        <v>503.6</v>
      </c>
      <c r="C71">
        <f t="shared" si="0"/>
        <v>3.947507915044627E-2</v>
      </c>
      <c r="D71">
        <f t="shared" si="1"/>
        <v>2.7272480925721168E-5</v>
      </c>
      <c r="E71">
        <f t="shared" si="2"/>
        <v>6.3046290808115713E-6</v>
      </c>
    </row>
    <row r="72" spans="2:5" x14ac:dyDescent="0.2">
      <c r="B72">
        <v>503.8</v>
      </c>
      <c r="C72">
        <f t="shared" si="0"/>
        <v>3.2807907387337944E-2</v>
      </c>
      <c r="D72">
        <f t="shared" si="1"/>
        <v>5.3971884959833596E-6</v>
      </c>
      <c r="E72">
        <f t="shared" si="2"/>
        <v>1.036950441987094E-6</v>
      </c>
    </row>
    <row r="73" spans="2:5" x14ac:dyDescent="0.2">
      <c r="B73">
        <v>504</v>
      </c>
      <c r="C73">
        <f t="shared" si="0"/>
        <v>2.6995483256594031E-2</v>
      </c>
      <c r="D73">
        <f t="shared" si="1"/>
        <v>9.4731668702053694E-7</v>
      </c>
      <c r="E73">
        <f t="shared" si="2"/>
        <v>1.4976080939024953E-7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topLeftCell="A28" workbookViewId="0">
      <selection activeCell="L46" sqref="L46"/>
    </sheetView>
  </sheetViews>
  <sheetFormatPr defaultRowHeight="13" x14ac:dyDescent="0.2"/>
  <cols>
    <col min="5" max="5" width="12.81640625" customWidth="1"/>
  </cols>
  <sheetData>
    <row r="1" spans="2:6" x14ac:dyDescent="0.2">
      <c r="B1" t="s">
        <v>34</v>
      </c>
    </row>
    <row r="2" spans="2:6" x14ac:dyDescent="0.2">
      <c r="B2" t="s">
        <v>35</v>
      </c>
    </row>
    <row r="3" spans="2:6" x14ac:dyDescent="0.2">
      <c r="B3" t="s">
        <v>36</v>
      </c>
      <c r="C3">
        <v>2</v>
      </c>
    </row>
    <row r="4" spans="2:6" x14ac:dyDescent="0.2">
      <c r="B4" t="s">
        <v>37</v>
      </c>
      <c r="C4">
        <v>2</v>
      </c>
    </row>
    <row r="6" spans="2:6" x14ac:dyDescent="0.2">
      <c r="B6" t="s">
        <v>38</v>
      </c>
    </row>
    <row r="7" spans="2:6" x14ac:dyDescent="0.2">
      <c r="B7" t="s">
        <v>49</v>
      </c>
      <c r="C7" t="s">
        <v>50</v>
      </c>
    </row>
    <row r="8" spans="2:6" x14ac:dyDescent="0.2">
      <c r="B8" t="s">
        <v>20</v>
      </c>
      <c r="C8" t="s">
        <v>46</v>
      </c>
      <c r="E8" t="s">
        <v>47</v>
      </c>
      <c r="F8">
        <v>3</v>
      </c>
    </row>
    <row r="9" spans="2:6" x14ac:dyDescent="0.2">
      <c r="B9" t="s">
        <v>21</v>
      </c>
      <c r="C9" t="s">
        <v>46</v>
      </c>
      <c r="E9" t="s">
        <v>48</v>
      </c>
      <c r="F9">
        <v>3</v>
      </c>
    </row>
    <row r="10" spans="2:6" x14ac:dyDescent="0.2">
      <c r="B10" t="s">
        <v>22</v>
      </c>
      <c r="C10" t="s">
        <v>46</v>
      </c>
    </row>
    <row r="11" spans="2:6" x14ac:dyDescent="0.2">
      <c r="B11" t="s">
        <v>39</v>
      </c>
    </row>
    <row r="12" spans="2:6" x14ac:dyDescent="0.2">
      <c r="B12" t="s">
        <v>40</v>
      </c>
    </row>
    <row r="13" spans="2:6" x14ac:dyDescent="0.2">
      <c r="B13" t="s">
        <v>41</v>
      </c>
    </row>
    <row r="14" spans="2:6" x14ac:dyDescent="0.2">
      <c r="B14" t="s">
        <v>42</v>
      </c>
    </row>
    <row r="15" spans="2:6" x14ac:dyDescent="0.2">
      <c r="B15" t="s">
        <v>43</v>
      </c>
    </row>
    <row r="16" spans="2:6" x14ac:dyDescent="0.2">
      <c r="B16" t="s">
        <v>44</v>
      </c>
    </row>
    <row r="17" spans="2:6" x14ac:dyDescent="0.2">
      <c r="B17" t="s">
        <v>45</v>
      </c>
    </row>
    <row r="19" spans="2:6" x14ac:dyDescent="0.2">
      <c r="B19" t="s">
        <v>53</v>
      </c>
    </row>
    <row r="20" spans="2:6" x14ac:dyDescent="0.2">
      <c r="B20" t="s">
        <v>51</v>
      </c>
      <c r="C20">
        <f>$C$3+$F$9</f>
        <v>5</v>
      </c>
      <c r="E20" t="s">
        <v>54</v>
      </c>
      <c r="F20">
        <f>$C$20/($C$20+$C$21)</f>
        <v>0.7142857142857143</v>
      </c>
    </row>
    <row r="21" spans="2:6" x14ac:dyDescent="0.2">
      <c r="B21" t="s">
        <v>52</v>
      </c>
      <c r="C21">
        <f>$C$4+$F$8-$F$9</f>
        <v>2</v>
      </c>
      <c r="E21" t="s">
        <v>55</v>
      </c>
      <c r="F21">
        <f>$C$20*$C$21/($C$20+$C$21)^2/($C$20+$C$21+1)</f>
        <v>2.5510204081632654E-2</v>
      </c>
    </row>
    <row r="22" spans="2:6" x14ac:dyDescent="0.2">
      <c r="E22" t="s">
        <v>56</v>
      </c>
      <c r="F22">
        <f>($C$20-1)/($C$20+$C$21-2)</f>
        <v>0.8</v>
      </c>
    </row>
    <row r="24" spans="2:6" x14ac:dyDescent="0.2">
      <c r="B24" t="s">
        <v>57</v>
      </c>
    </row>
    <row r="25" spans="2:6" x14ac:dyDescent="0.2">
      <c r="C25" t="s">
        <v>11</v>
      </c>
      <c r="D25" t="s">
        <v>12</v>
      </c>
      <c r="E25" t="s">
        <v>13</v>
      </c>
    </row>
    <row r="26" spans="2:6" x14ac:dyDescent="0.2">
      <c r="B26" t="s">
        <v>60</v>
      </c>
      <c r="C26" t="s">
        <v>58</v>
      </c>
      <c r="D26" t="s">
        <v>14</v>
      </c>
      <c r="E26" t="s">
        <v>59</v>
      </c>
    </row>
    <row r="27" spans="2:6" x14ac:dyDescent="0.2">
      <c r="B27">
        <v>0</v>
      </c>
      <c r="C27">
        <f>B27^($C$3-1)*(1-B27)^($C$4-1)/(GAMMADIST(1,$C$3+$C$4,1,0)/GAMMADIST(1,$C$3,1,0)/GAMMADIST(1,$C$4,1,0)/EXP(1))</f>
        <v>0</v>
      </c>
      <c r="D27">
        <f>COMBIN($F$8,$F$9)*B27^$F$8*(1-B27)^($F$8-$F$9)</f>
        <v>0</v>
      </c>
      <c r="E27">
        <f>B27^($C$20-1)*(1-B27)^($C$21-1)/(GAMMADIST(1,$C$20+$C$21,1,0)/GAMMADIST(1,$C$20,1,0)/GAMMADIST(1,$C$21,1,0)/EXP(1))</f>
        <v>0</v>
      </c>
    </row>
    <row r="28" spans="2:6" x14ac:dyDescent="0.2">
      <c r="B28">
        <v>0.05</v>
      </c>
      <c r="C28">
        <f>B28^($C$3-1)*(1-B28)^($C$4-1)/(GAMMADIST(1,$C$3+$C$4,1,0)/GAMMADIST(1,$C$3,1,0)/GAMMADIST(1,$C$4,1,0)/EXP(1))</f>
        <v>0.28499999999999998</v>
      </c>
      <c r="D28">
        <f>COMBIN($F$8,$F$9)*B28^$F$8*(1-B28)^($F$8-$F$9)</f>
        <v>1.2500000000000003E-4</v>
      </c>
      <c r="E28">
        <f>B28^($C$20-1)*(1-B28)^($C$21-1)/(GAMMADIST(1,$C$20+$C$21,1,0)/GAMMADIST(1,$C$20,1,0)/GAMMADIST(1,$C$21,1,0)/EXP(1))</f>
        <v>1.7812499999999982E-4</v>
      </c>
    </row>
    <row r="29" spans="2:6" x14ac:dyDescent="0.2">
      <c r="B29">
        <v>0.1</v>
      </c>
      <c r="C29">
        <f t="shared" ref="C29:C47" si="0">B29^($C$3-1)*(1-B29)^($C$4-1)/(GAMMADIST(1,$C$3+$C$4,1,0)/GAMMADIST(1,$C$3,1,0)/GAMMADIST(1,$C$4,1,0)/EXP(1))</f>
        <v>0.54</v>
      </c>
      <c r="D29">
        <f t="shared" ref="D29:D46" si="1">COMBIN($F$8,$F$9)*B29^$F$8*(1-B29)^($F$8-$F$9)</f>
        <v>1.0000000000000002E-3</v>
      </c>
      <c r="E29">
        <f t="shared" ref="E29:E47" si="2">B29^($C$20-1)*(1-B29)^($C$21-1)/(GAMMADIST(1,$C$20+$C$21,1,0)/GAMMADIST(1,$C$20,1,0)/GAMMADIST(1,$C$21,1,0)/EXP(1))</f>
        <v>2.6999999999999975E-3</v>
      </c>
    </row>
    <row r="30" spans="2:6" x14ac:dyDescent="0.2">
      <c r="B30">
        <v>0.15</v>
      </c>
      <c r="C30">
        <f t="shared" si="0"/>
        <v>0.7649999999999999</v>
      </c>
      <c r="D30">
        <f t="shared" si="1"/>
        <v>3.375E-3</v>
      </c>
      <c r="E30">
        <f t="shared" si="2"/>
        <v>1.290937499999998E-2</v>
      </c>
    </row>
    <row r="31" spans="2:6" x14ac:dyDescent="0.2">
      <c r="B31">
        <v>0.2</v>
      </c>
      <c r="C31">
        <f t="shared" si="0"/>
        <v>0.96000000000000008</v>
      </c>
      <c r="D31">
        <f t="shared" si="1"/>
        <v>8.0000000000000019E-3</v>
      </c>
      <c r="E31">
        <f t="shared" si="2"/>
        <v>3.8399999999999969E-2</v>
      </c>
    </row>
    <row r="32" spans="2:6" x14ac:dyDescent="0.2">
      <c r="B32">
        <v>0.25</v>
      </c>
      <c r="C32">
        <f t="shared" si="0"/>
        <v>1.1249999999999998</v>
      </c>
      <c r="D32">
        <f t="shared" si="1"/>
        <v>1.5625E-2</v>
      </c>
      <c r="E32">
        <f t="shared" si="2"/>
        <v>8.7890624999999875E-2</v>
      </c>
    </row>
    <row r="33" spans="2:5" x14ac:dyDescent="0.2">
      <c r="B33">
        <v>0.3</v>
      </c>
      <c r="C33">
        <f t="shared" si="0"/>
        <v>1.2599999999999998</v>
      </c>
      <c r="D33">
        <f t="shared" si="1"/>
        <v>2.7E-2</v>
      </c>
      <c r="E33">
        <f t="shared" si="2"/>
        <v>0.17009999999999975</v>
      </c>
    </row>
    <row r="34" spans="2:5" x14ac:dyDescent="0.2">
      <c r="B34">
        <v>0.35</v>
      </c>
      <c r="C34">
        <f t="shared" si="0"/>
        <v>1.3649999999999998</v>
      </c>
      <c r="D34">
        <f t="shared" si="1"/>
        <v>4.287499999999999E-2</v>
      </c>
      <c r="E34">
        <f t="shared" si="2"/>
        <v>0.29262187499999948</v>
      </c>
    </row>
    <row r="35" spans="2:5" x14ac:dyDescent="0.2">
      <c r="B35">
        <v>0.4</v>
      </c>
      <c r="C35">
        <f t="shared" si="0"/>
        <v>1.4399999999999997</v>
      </c>
      <c r="D35">
        <f t="shared" si="1"/>
        <v>6.4000000000000015E-2</v>
      </c>
      <c r="E35">
        <f t="shared" si="2"/>
        <v>0.46079999999999949</v>
      </c>
    </row>
    <row r="36" spans="2:5" x14ac:dyDescent="0.2">
      <c r="B36">
        <v>0.45</v>
      </c>
      <c r="C36">
        <f t="shared" si="0"/>
        <v>1.4850000000000001</v>
      </c>
      <c r="D36">
        <f t="shared" si="1"/>
        <v>9.1125000000000012E-2</v>
      </c>
      <c r="E36">
        <f t="shared" si="2"/>
        <v>0.67660312499999919</v>
      </c>
    </row>
    <row r="37" spans="2:5" x14ac:dyDescent="0.2">
      <c r="B37">
        <v>0.5</v>
      </c>
      <c r="C37">
        <f t="shared" si="0"/>
        <v>1.4999999999999998</v>
      </c>
      <c r="D37">
        <f t="shared" si="1"/>
        <v>0.125</v>
      </c>
      <c r="E37">
        <f t="shared" si="2"/>
        <v>0.93749999999999867</v>
      </c>
    </row>
    <row r="38" spans="2:5" x14ac:dyDescent="0.2">
      <c r="B38">
        <v>0.55000000000000004</v>
      </c>
      <c r="C38">
        <f t="shared" si="0"/>
        <v>1.4849999999999999</v>
      </c>
      <c r="D38">
        <f t="shared" si="1"/>
        <v>0.16637500000000005</v>
      </c>
      <c r="E38">
        <f t="shared" si="2"/>
        <v>1.2353343749999985</v>
      </c>
    </row>
    <row r="39" spans="2:5" x14ac:dyDescent="0.2">
      <c r="B39">
        <v>0.6</v>
      </c>
      <c r="C39">
        <f t="shared" si="0"/>
        <v>1.4399999999999997</v>
      </c>
      <c r="D39">
        <f t="shared" si="1"/>
        <v>0.216</v>
      </c>
      <c r="E39">
        <f t="shared" si="2"/>
        <v>1.5551999999999977</v>
      </c>
    </row>
    <row r="40" spans="2:5" x14ac:dyDescent="0.2">
      <c r="B40">
        <v>0.65</v>
      </c>
      <c r="C40">
        <f t="shared" si="0"/>
        <v>1.3649999999999998</v>
      </c>
      <c r="D40">
        <f t="shared" si="1"/>
        <v>0.27462500000000006</v>
      </c>
      <c r="E40">
        <f t="shared" si="2"/>
        <v>1.8743156249999977</v>
      </c>
    </row>
    <row r="41" spans="2:5" x14ac:dyDescent="0.2">
      <c r="B41">
        <v>0.7</v>
      </c>
      <c r="C41">
        <f t="shared" si="0"/>
        <v>1.26</v>
      </c>
      <c r="D41">
        <f t="shared" si="1"/>
        <v>0.34299999999999992</v>
      </c>
      <c r="E41">
        <f t="shared" si="2"/>
        <v>2.1608999999999963</v>
      </c>
    </row>
    <row r="42" spans="2:5" x14ac:dyDescent="0.2">
      <c r="B42">
        <v>0.75</v>
      </c>
      <c r="C42">
        <f t="shared" si="0"/>
        <v>1.1249999999999998</v>
      </c>
      <c r="D42">
        <f t="shared" si="1"/>
        <v>0.421875</v>
      </c>
      <c r="E42">
        <f t="shared" si="2"/>
        <v>2.3730468749999964</v>
      </c>
    </row>
    <row r="43" spans="2:5" x14ac:dyDescent="0.2">
      <c r="B43">
        <v>0.8</v>
      </c>
      <c r="C43">
        <f t="shared" si="0"/>
        <v>0.95999999999999974</v>
      </c>
      <c r="D43">
        <f t="shared" si="1"/>
        <v>0.51200000000000012</v>
      </c>
      <c r="E43">
        <f t="shared" si="2"/>
        <v>2.4575999999999971</v>
      </c>
    </row>
    <row r="44" spans="2:5" x14ac:dyDescent="0.2">
      <c r="B44">
        <v>0.85</v>
      </c>
      <c r="C44">
        <f t="shared" si="0"/>
        <v>0.7649999999999999</v>
      </c>
      <c r="D44">
        <f t="shared" si="1"/>
        <v>0.61412499999999992</v>
      </c>
      <c r="E44">
        <f t="shared" si="2"/>
        <v>2.3490281249999967</v>
      </c>
    </row>
    <row r="45" spans="2:5" x14ac:dyDescent="0.2">
      <c r="B45">
        <v>0.9</v>
      </c>
      <c r="C45">
        <f t="shared" si="0"/>
        <v>0.53999999999999981</v>
      </c>
      <c r="D45">
        <f t="shared" si="1"/>
        <v>0.72900000000000009</v>
      </c>
      <c r="E45">
        <f t="shared" si="2"/>
        <v>1.9682999999999973</v>
      </c>
    </row>
    <row r="46" spans="2:5" x14ac:dyDescent="0.2">
      <c r="B46">
        <v>0.95</v>
      </c>
      <c r="C46">
        <f t="shared" si="0"/>
        <v>0.2850000000000002</v>
      </c>
      <c r="D46">
        <f t="shared" si="1"/>
        <v>0.85737499999999989</v>
      </c>
      <c r="E46">
        <f t="shared" si="2"/>
        <v>1.2217593749999993</v>
      </c>
    </row>
    <row r="47" spans="2:5" x14ac:dyDescent="0.2">
      <c r="B47">
        <v>1</v>
      </c>
      <c r="C47">
        <f t="shared" si="0"/>
        <v>0</v>
      </c>
      <c r="D47">
        <v>1</v>
      </c>
      <c r="E47">
        <f t="shared" si="2"/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topLeftCell="A28" workbookViewId="0">
      <selection activeCell="H58" sqref="H58"/>
    </sheetView>
  </sheetViews>
  <sheetFormatPr defaultRowHeight="13" x14ac:dyDescent="0.2"/>
  <cols>
    <col min="2" max="2" width="18.26953125" customWidth="1"/>
    <col min="4" max="5" width="12.54296875" bestFit="1" customWidth="1"/>
  </cols>
  <sheetData>
    <row r="1" spans="2:3" x14ac:dyDescent="0.2">
      <c r="B1" t="s">
        <v>61</v>
      </c>
    </row>
    <row r="2" spans="2:3" x14ac:dyDescent="0.2">
      <c r="B2" t="s">
        <v>17</v>
      </c>
    </row>
    <row r="3" spans="2:3" x14ac:dyDescent="0.2">
      <c r="B3" t="s">
        <v>62</v>
      </c>
      <c r="C3">
        <v>1</v>
      </c>
    </row>
    <row r="5" spans="2:3" x14ac:dyDescent="0.2">
      <c r="B5" t="s">
        <v>63</v>
      </c>
    </row>
    <row r="6" spans="2:3" x14ac:dyDescent="0.2">
      <c r="B6" t="s">
        <v>20</v>
      </c>
      <c r="C6">
        <v>100</v>
      </c>
    </row>
    <row r="7" spans="2:3" x14ac:dyDescent="0.2">
      <c r="B7" t="s">
        <v>21</v>
      </c>
      <c r="C7">
        <v>102</v>
      </c>
    </row>
    <row r="8" spans="2:3" x14ac:dyDescent="0.2">
      <c r="B8" t="s">
        <v>22</v>
      </c>
      <c r="C8">
        <v>104</v>
      </c>
    </row>
    <row r="9" spans="2:3" x14ac:dyDescent="0.2">
      <c r="B9" t="s">
        <v>39</v>
      </c>
    </row>
    <row r="10" spans="2:3" x14ac:dyDescent="0.2">
      <c r="B10" t="s">
        <v>40</v>
      </c>
    </row>
    <row r="11" spans="2:3" x14ac:dyDescent="0.2">
      <c r="B11" t="s">
        <v>41</v>
      </c>
    </row>
    <row r="12" spans="2:3" x14ac:dyDescent="0.2">
      <c r="B12" t="s">
        <v>42</v>
      </c>
    </row>
    <row r="13" spans="2:3" x14ac:dyDescent="0.2">
      <c r="B13" t="s">
        <v>43</v>
      </c>
    </row>
    <row r="14" spans="2:3" x14ac:dyDescent="0.2">
      <c r="B14" t="s">
        <v>44</v>
      </c>
    </row>
    <row r="15" spans="2:3" x14ac:dyDescent="0.2">
      <c r="B15" t="s">
        <v>45</v>
      </c>
    </row>
    <row r="16" spans="2:3" x14ac:dyDescent="0.2">
      <c r="B16" t="s">
        <v>64</v>
      </c>
      <c r="C16">
        <v>3</v>
      </c>
    </row>
    <row r="17" spans="2:5" x14ac:dyDescent="0.2">
      <c r="B17" t="s">
        <v>54</v>
      </c>
      <c r="C17">
        <f>SUM($C6:$C15)/$C$16</f>
        <v>102</v>
      </c>
    </row>
    <row r="19" spans="2:5" x14ac:dyDescent="0.2">
      <c r="B19" t="s">
        <v>66</v>
      </c>
    </row>
    <row r="20" spans="2:5" x14ac:dyDescent="0.2">
      <c r="B20" t="s">
        <v>67</v>
      </c>
      <c r="C20">
        <f>$C$17</f>
        <v>102</v>
      </c>
    </row>
    <row r="21" spans="2:5" x14ac:dyDescent="0.2">
      <c r="B21" t="s">
        <v>65</v>
      </c>
      <c r="C21">
        <f>$C$3/$C$16</f>
        <v>0.33333333333333331</v>
      </c>
    </row>
    <row r="23" spans="2:5" x14ac:dyDescent="0.2">
      <c r="B23" t="s">
        <v>68</v>
      </c>
    </row>
    <row r="24" spans="2:5" x14ac:dyDescent="0.2">
      <c r="B24" t="s">
        <v>67</v>
      </c>
      <c r="C24">
        <v>100</v>
      </c>
    </row>
    <row r="25" spans="2:5" x14ac:dyDescent="0.2">
      <c r="B25" t="s">
        <v>65</v>
      </c>
      <c r="C25">
        <v>3</v>
      </c>
    </row>
    <row r="27" spans="2:5" x14ac:dyDescent="0.2">
      <c r="B27" t="s">
        <v>69</v>
      </c>
    </row>
    <row r="28" spans="2:5" x14ac:dyDescent="0.2">
      <c r="B28" t="s">
        <v>67</v>
      </c>
      <c r="C28">
        <f>($C$17/$C$21+$C$24/$C$25)/(1/$C$21+1/$C$25)</f>
        <v>101.79999999999998</v>
      </c>
    </row>
    <row r="29" spans="2:5" x14ac:dyDescent="0.2">
      <c r="B29" t="s">
        <v>65</v>
      </c>
      <c r="C29">
        <f>1/(1/$C$21+1/$C$25)</f>
        <v>0.3</v>
      </c>
    </row>
    <row r="31" spans="2:5" x14ac:dyDescent="0.2">
      <c r="B31" t="s">
        <v>57</v>
      </c>
    </row>
    <row r="32" spans="2:5" x14ac:dyDescent="0.2">
      <c r="B32" t="s">
        <v>33</v>
      </c>
      <c r="C32" t="s">
        <v>11</v>
      </c>
      <c r="D32" t="s">
        <v>12</v>
      </c>
      <c r="E32" t="s">
        <v>13</v>
      </c>
    </row>
    <row r="33" spans="2:5" x14ac:dyDescent="0.2">
      <c r="B33">
        <v>95</v>
      </c>
      <c r="C33">
        <f>NORMDIST($B33,$C$24,SQRT($C$25),FALSE)</f>
        <v>3.5709938084785482E-3</v>
      </c>
      <c r="D33">
        <f>NORMDIST($B33,$C$20,SQRT($C$21),FALSE)</f>
        <v>8.2951887655772238E-33</v>
      </c>
      <c r="E33">
        <f>NORMDIST($B33,$C$28,SQRT($C$29),FALSE)</f>
        <v>2.4701388511232973E-34</v>
      </c>
    </row>
    <row r="34" spans="2:5" x14ac:dyDescent="0.2">
      <c r="B34">
        <v>95.25</v>
      </c>
      <c r="C34">
        <f>NORMDIST($B34,$C$24,SQRT($C$25),FALSE)</f>
        <v>5.3606966292258917E-3</v>
      </c>
      <c r="D34">
        <f>NORMDIST($B34,$C$20,SQRT($C$21),FALSE)</f>
        <v>1.4393194546663572E-30</v>
      </c>
      <c r="E34">
        <f>NORMDIST($B34,$C$28,SQRT($C$29),FALSE)</f>
        <v>6.4340498590903989E-32</v>
      </c>
    </row>
    <row r="35" spans="2:5" x14ac:dyDescent="0.2">
      <c r="B35">
        <v>95.5</v>
      </c>
      <c r="C35">
        <f t="shared" ref="C35:C73" si="0">NORMDIST($B35,$C$24,SQRT($C$25),FALSE)</f>
        <v>7.8814397883990583E-3</v>
      </c>
      <c r="D35">
        <f t="shared" ref="D35:D73" si="1">NORMDIST($B35,$C$20,SQRT($C$21),FALSE)</f>
        <v>2.0704173699798137E-28</v>
      </c>
      <c r="E35">
        <f t="shared" ref="E35:E73" si="2">NORMDIST($B35,$C$28,SQRT($C$29),FALSE)</f>
        <v>1.3607221694823583E-29</v>
      </c>
    </row>
    <row r="36" spans="2:5" x14ac:dyDescent="0.2">
      <c r="B36">
        <v>95.75</v>
      </c>
      <c r="C36">
        <f t="shared" si="0"/>
        <v>1.1348594853126727E-2</v>
      </c>
      <c r="D36">
        <f t="shared" si="1"/>
        <v>2.4690415255010262E-26</v>
      </c>
      <c r="E36">
        <f t="shared" si="2"/>
        <v>2.3365575486402861E-27</v>
      </c>
    </row>
    <row r="37" spans="2:5" x14ac:dyDescent="0.2">
      <c r="B37">
        <v>96</v>
      </c>
      <c r="C37">
        <f t="shared" si="0"/>
        <v>1.600408392170322E-2</v>
      </c>
      <c r="D37">
        <f t="shared" si="1"/>
        <v>2.4410050079013126E-24</v>
      </c>
      <c r="E37">
        <f t="shared" si="2"/>
        <v>3.2576579832195332E-25</v>
      </c>
    </row>
    <row r="38" spans="2:5" x14ac:dyDescent="0.2">
      <c r="B38">
        <v>96.25</v>
      </c>
      <c r="C38">
        <f t="shared" si="0"/>
        <v>2.2104044513572802E-2</v>
      </c>
      <c r="D38">
        <f t="shared" si="1"/>
        <v>2.0006850701803713E-22</v>
      </c>
      <c r="E38">
        <f t="shared" si="2"/>
        <v>3.6877075610405497E-23</v>
      </c>
    </row>
    <row r="39" spans="2:5" x14ac:dyDescent="0.2">
      <c r="B39">
        <v>96.5</v>
      </c>
      <c r="C39">
        <f t="shared" si="0"/>
        <v>2.9899565089128076E-2</v>
      </c>
      <c r="D39">
        <f t="shared" si="1"/>
        <v>1.3594354061426854E-20</v>
      </c>
      <c r="E39">
        <f t="shared" si="2"/>
        <v>3.3894516568485338E-21</v>
      </c>
    </row>
    <row r="40" spans="2:5" x14ac:dyDescent="0.2">
      <c r="B40">
        <v>96.75</v>
      </c>
      <c r="C40">
        <f t="shared" si="0"/>
        <v>3.9610488122698559E-2</v>
      </c>
      <c r="D40">
        <f t="shared" si="1"/>
        <v>7.6578738351917556E-19</v>
      </c>
      <c r="E40">
        <f t="shared" si="2"/>
        <v>2.5294400880574904E-19</v>
      </c>
    </row>
    <row r="41" spans="2:5" x14ac:dyDescent="0.2">
      <c r="B41">
        <v>97</v>
      </c>
      <c r="C41">
        <f t="shared" si="0"/>
        <v>5.1393443267923097E-2</v>
      </c>
      <c r="D41">
        <f t="shared" si="1"/>
        <v>3.5762479495432336E-17</v>
      </c>
      <c r="E41">
        <f t="shared" si="2"/>
        <v>1.5326441553067092E-17</v>
      </c>
    </row>
    <row r="42" spans="2:5" x14ac:dyDescent="0.2">
      <c r="B42">
        <v>97.25</v>
      </c>
      <c r="C42">
        <f t="shared" si="0"/>
        <v>6.5306654310707909E-2</v>
      </c>
      <c r="D42">
        <f t="shared" si="1"/>
        <v>1.3845760698580013E-15</v>
      </c>
      <c r="E42">
        <f t="shared" si="2"/>
        <v>7.5401546332383466E-16</v>
      </c>
    </row>
    <row r="43" spans="2:5" x14ac:dyDescent="0.2">
      <c r="B43">
        <v>97.5</v>
      </c>
      <c r="C43">
        <f t="shared" si="0"/>
        <v>8.1275444460605306E-2</v>
      </c>
      <c r="D43">
        <f t="shared" si="1"/>
        <v>4.4440179594341176E-14</v>
      </c>
      <c r="E43">
        <f t="shared" si="2"/>
        <v>3.0119042026672994E-14</v>
      </c>
    </row>
    <row r="44" spans="2:5" x14ac:dyDescent="0.2">
      <c r="B44">
        <v>97.75</v>
      </c>
      <c r="C44">
        <f t="shared" si="0"/>
        <v>9.9063454706745338E-2</v>
      </c>
      <c r="D44">
        <f t="shared" si="1"/>
        <v>1.1825093248462387E-12</v>
      </c>
      <c r="E44">
        <f t="shared" si="2"/>
        <v>9.7684135963542011E-13</v>
      </c>
    </row>
    <row r="45" spans="2:5" x14ac:dyDescent="0.2">
      <c r="B45">
        <v>98</v>
      </c>
      <c r="C45">
        <f t="shared" si="0"/>
        <v>0.11825507390945918</v>
      </c>
      <c r="D45">
        <f t="shared" si="1"/>
        <v>2.6085737970311201E-11</v>
      </c>
      <c r="E45">
        <f t="shared" si="2"/>
        <v>2.5723431761772665E-11</v>
      </c>
    </row>
    <row r="46" spans="2:5" x14ac:dyDescent="0.2">
      <c r="B46">
        <v>98.25</v>
      </c>
      <c r="C46">
        <f t="shared" si="0"/>
        <v>0.13825418826068683</v>
      </c>
      <c r="D46">
        <f t="shared" si="1"/>
        <v>4.7705831021663025E-10</v>
      </c>
      <c r="E46">
        <f t="shared" si="2"/>
        <v>5.4999122206666892E-10</v>
      </c>
    </row>
    <row r="47" spans="2:5" x14ac:dyDescent="0.2">
      <c r="B47">
        <v>98.5</v>
      </c>
      <c r="C47">
        <f t="shared" si="0"/>
        <v>0.15830294987776969</v>
      </c>
      <c r="D47">
        <f t="shared" si="1"/>
        <v>7.2328521605000472E-9</v>
      </c>
      <c r="E47">
        <f t="shared" si="2"/>
        <v>9.5478281129926701E-9</v>
      </c>
    </row>
    <row r="48" spans="2:5" x14ac:dyDescent="0.2">
      <c r="B48">
        <v>98.75</v>
      </c>
      <c r="C48">
        <f t="shared" si="0"/>
        <v>0.1775218916902539</v>
      </c>
      <c r="D48">
        <f t="shared" si="1"/>
        <v>9.0911222015162588E-8</v>
      </c>
      <c r="E48">
        <f t="shared" si="2"/>
        <v>1.3457841485584958E-7</v>
      </c>
    </row>
    <row r="49" spans="2:5" x14ac:dyDescent="0.2">
      <c r="B49">
        <v>99</v>
      </c>
      <c r="C49">
        <f t="shared" si="0"/>
        <v>0.19496965572274114</v>
      </c>
      <c r="D49">
        <f t="shared" si="1"/>
        <v>9.4731668702053694E-7</v>
      </c>
      <c r="E49">
        <f t="shared" si="2"/>
        <v>1.5401683987055149E-6</v>
      </c>
    </row>
    <row r="50" spans="2:5" x14ac:dyDescent="0.2">
      <c r="B50">
        <v>99.25</v>
      </c>
      <c r="C50">
        <f t="shared" si="0"/>
        <v>0.20971733525988881</v>
      </c>
      <c r="D50">
        <f t="shared" si="1"/>
        <v>8.1835674088297935E-6</v>
      </c>
      <c r="E50">
        <f t="shared" si="2"/>
        <v>1.43114286866149E-5</v>
      </c>
    </row>
    <row r="51" spans="2:5" x14ac:dyDescent="0.2">
      <c r="B51">
        <v>99.5</v>
      </c>
      <c r="C51">
        <f t="shared" si="0"/>
        <v>0.22092956377719583</v>
      </c>
      <c r="D51">
        <f t="shared" si="1"/>
        <v>5.8608408092276929E-5</v>
      </c>
      <c r="E51">
        <f t="shared" si="2"/>
        <v>1.0797414067458504E-4</v>
      </c>
    </row>
    <row r="52" spans="2:5" x14ac:dyDescent="0.2">
      <c r="B52">
        <v>99.75</v>
      </c>
      <c r="C52">
        <f t="shared" si="0"/>
        <v>0.22794262094877435</v>
      </c>
      <c r="D52">
        <f t="shared" si="1"/>
        <v>3.47974140843893E-4</v>
      </c>
      <c r="E52">
        <f t="shared" si="2"/>
        <v>6.6142179991034427E-4</v>
      </c>
    </row>
    <row r="53" spans="2:5" x14ac:dyDescent="0.2">
      <c r="B53">
        <v>100</v>
      </c>
      <c r="C53">
        <f t="shared" si="0"/>
        <v>0.23032943298089037</v>
      </c>
      <c r="D53">
        <f t="shared" si="1"/>
        <v>1.7127887500551287E-3</v>
      </c>
      <c r="E53">
        <f t="shared" si="2"/>
        <v>3.289722280329377E-3</v>
      </c>
    </row>
    <row r="54" spans="2:5" x14ac:dyDescent="0.2">
      <c r="B54">
        <v>100.25</v>
      </c>
      <c r="C54">
        <f t="shared" si="0"/>
        <v>0.22794262094877435</v>
      </c>
      <c r="D54">
        <f t="shared" si="1"/>
        <v>6.9892474542345108E-3</v>
      </c>
      <c r="E54">
        <f t="shared" si="2"/>
        <v>1.3285011983900087E-2</v>
      </c>
    </row>
    <row r="55" spans="2:5" x14ac:dyDescent="0.2">
      <c r="B55">
        <v>100.5</v>
      </c>
      <c r="C55">
        <f t="shared" si="0"/>
        <v>0.22092956377719583</v>
      </c>
      <c r="D55">
        <f t="shared" si="1"/>
        <v>2.3644319365197175E-2</v>
      </c>
      <c r="E55">
        <f t="shared" si="2"/>
        <v>4.3559877300760316E-2</v>
      </c>
    </row>
    <row r="56" spans="2:5" x14ac:dyDescent="0.2">
      <c r="B56">
        <v>100.75</v>
      </c>
      <c r="C56">
        <f t="shared" si="0"/>
        <v>0.20971733525988881</v>
      </c>
      <c r="D56">
        <f t="shared" si="1"/>
        <v>6.631213354071841E-2</v>
      </c>
      <c r="E56">
        <f t="shared" si="2"/>
        <v>0.11596670777114071</v>
      </c>
    </row>
    <row r="57" spans="2:5" x14ac:dyDescent="0.2">
      <c r="B57">
        <v>101</v>
      </c>
      <c r="C57">
        <f t="shared" si="0"/>
        <v>0.19496965572274114</v>
      </c>
      <c r="D57">
        <f t="shared" si="1"/>
        <v>0.15418032980376925</v>
      </c>
      <c r="E57">
        <f t="shared" si="2"/>
        <v>0.25066978648142951</v>
      </c>
    </row>
    <row r="58" spans="2:5" x14ac:dyDescent="0.2">
      <c r="B58">
        <v>101.25</v>
      </c>
      <c r="C58">
        <f t="shared" si="0"/>
        <v>0.1775218916902539</v>
      </c>
      <c r="D58">
        <f t="shared" si="1"/>
        <v>0.29719036412023603</v>
      </c>
      <c r="E58">
        <f t="shared" si="2"/>
        <v>0.43993917612347033</v>
      </c>
    </row>
    <row r="59" spans="2:5" x14ac:dyDescent="0.2">
      <c r="B59">
        <v>101.5</v>
      </c>
      <c r="C59">
        <f t="shared" si="0"/>
        <v>0.15830294987776969</v>
      </c>
      <c r="D59">
        <f t="shared" si="1"/>
        <v>0.47490884963330904</v>
      </c>
      <c r="E59">
        <f t="shared" si="2"/>
        <v>0.62691009922753149</v>
      </c>
    </row>
    <row r="60" spans="2:5" x14ac:dyDescent="0.2">
      <c r="B60">
        <v>101.75</v>
      </c>
      <c r="C60">
        <f t="shared" si="0"/>
        <v>0.13825418826068683</v>
      </c>
      <c r="D60">
        <f t="shared" si="1"/>
        <v>0.62915200577966646</v>
      </c>
      <c r="E60">
        <f t="shared" si="2"/>
        <v>0.72533707748903486</v>
      </c>
    </row>
    <row r="61" spans="2:5" x14ac:dyDescent="0.2">
      <c r="B61">
        <v>102</v>
      </c>
      <c r="C61">
        <f t="shared" si="0"/>
        <v>0.11825507390945918</v>
      </c>
      <c r="D61">
        <f t="shared" si="1"/>
        <v>0.690988298942671</v>
      </c>
      <c r="E61">
        <f t="shared" si="2"/>
        <v>0.68139112553614012</v>
      </c>
    </row>
    <row r="62" spans="2:5" x14ac:dyDescent="0.2">
      <c r="B62">
        <v>102.25</v>
      </c>
      <c r="C62">
        <f t="shared" si="0"/>
        <v>9.9063454706745338E-2</v>
      </c>
      <c r="D62">
        <f t="shared" si="1"/>
        <v>0.62915200577966646</v>
      </c>
      <c r="E62">
        <f t="shared" si="2"/>
        <v>0.51972672674096565</v>
      </c>
    </row>
    <row r="63" spans="2:5" x14ac:dyDescent="0.2">
      <c r="B63">
        <v>102.5</v>
      </c>
      <c r="C63">
        <f t="shared" si="0"/>
        <v>8.1275444460605306E-2</v>
      </c>
      <c r="D63">
        <f t="shared" si="1"/>
        <v>0.47490884963330904</v>
      </c>
      <c r="E63">
        <f t="shared" si="2"/>
        <v>0.32186637703781729</v>
      </c>
    </row>
    <row r="64" spans="2:5" x14ac:dyDescent="0.2">
      <c r="B64">
        <v>102.75</v>
      </c>
      <c r="C64">
        <f t="shared" si="0"/>
        <v>6.5306654310707909E-2</v>
      </c>
      <c r="D64">
        <f t="shared" si="1"/>
        <v>0.29719036412023603</v>
      </c>
      <c r="E64">
        <f t="shared" si="2"/>
        <v>0.16184457826171314</v>
      </c>
    </row>
    <row r="65" spans="2:5" x14ac:dyDescent="0.2">
      <c r="B65">
        <v>103</v>
      </c>
      <c r="C65">
        <f t="shared" si="0"/>
        <v>5.1393443267923097E-2</v>
      </c>
      <c r="D65">
        <f t="shared" si="1"/>
        <v>0.15418032980376925</v>
      </c>
      <c r="E65">
        <f t="shared" si="2"/>
        <v>6.607583832857758E-2</v>
      </c>
    </row>
    <row r="66" spans="2:5" x14ac:dyDescent="0.2">
      <c r="B66">
        <v>103.25</v>
      </c>
      <c r="C66">
        <f t="shared" si="0"/>
        <v>3.9610488122698559E-2</v>
      </c>
      <c r="D66">
        <f t="shared" si="1"/>
        <v>6.631213354071841E-2</v>
      </c>
      <c r="E66">
        <f t="shared" si="2"/>
        <v>2.1903281839358447E-2</v>
      </c>
    </row>
    <row r="67" spans="2:5" x14ac:dyDescent="0.2">
      <c r="B67">
        <v>103.5</v>
      </c>
      <c r="C67">
        <f t="shared" si="0"/>
        <v>2.9899565089128076E-2</v>
      </c>
      <c r="D67">
        <f t="shared" si="1"/>
        <v>2.3644319365197175E-2</v>
      </c>
      <c r="E67">
        <f t="shared" si="2"/>
        <v>5.8951883322494857E-3</v>
      </c>
    </row>
    <row r="68" spans="2:5" x14ac:dyDescent="0.2">
      <c r="B68">
        <v>103.75</v>
      </c>
      <c r="C68">
        <f t="shared" si="0"/>
        <v>2.2104044513572802E-2</v>
      </c>
      <c r="D68">
        <f t="shared" si="1"/>
        <v>6.9892474542345108E-3</v>
      </c>
      <c r="E68">
        <f t="shared" si="2"/>
        <v>1.2882737551807384E-3</v>
      </c>
    </row>
    <row r="69" spans="2:5" x14ac:dyDescent="0.2">
      <c r="B69">
        <v>104</v>
      </c>
      <c r="C69">
        <f t="shared" si="0"/>
        <v>1.600408392170322E-2</v>
      </c>
      <c r="D69">
        <f t="shared" si="1"/>
        <v>1.7127887500551287E-3</v>
      </c>
      <c r="E69">
        <f t="shared" si="2"/>
        <v>2.2858125760177769E-4</v>
      </c>
    </row>
    <row r="70" spans="2:5" x14ac:dyDescent="0.2">
      <c r="B70">
        <v>104.25</v>
      </c>
      <c r="C70">
        <f t="shared" si="0"/>
        <v>1.1348594853126727E-2</v>
      </c>
      <c r="D70">
        <f t="shared" si="1"/>
        <v>3.47974140843893E-4</v>
      </c>
      <c r="E70">
        <f t="shared" si="2"/>
        <v>3.2930252372123516E-5</v>
      </c>
    </row>
    <row r="71" spans="2:5" x14ac:dyDescent="0.2">
      <c r="B71">
        <v>104.5</v>
      </c>
      <c r="C71">
        <f t="shared" si="0"/>
        <v>7.8814397883990583E-3</v>
      </c>
      <c r="D71">
        <f t="shared" si="1"/>
        <v>5.8608408092276929E-5</v>
      </c>
      <c r="E71">
        <f t="shared" si="2"/>
        <v>3.8518687760993499E-6</v>
      </c>
    </row>
    <row r="72" spans="2:5" x14ac:dyDescent="0.2">
      <c r="B72">
        <v>104.75</v>
      </c>
      <c r="C72">
        <f t="shared" si="0"/>
        <v>5.3606966292258917E-3</v>
      </c>
      <c r="D72">
        <f t="shared" si="1"/>
        <v>8.1835674088297935E-6</v>
      </c>
      <c r="E72">
        <f t="shared" si="2"/>
        <v>3.6582205960535452E-7</v>
      </c>
    </row>
    <row r="73" spans="2:5" x14ac:dyDescent="0.2">
      <c r="B73">
        <v>105</v>
      </c>
      <c r="C73">
        <f t="shared" si="0"/>
        <v>3.5709938084785482E-3</v>
      </c>
      <c r="D73">
        <f t="shared" si="1"/>
        <v>9.4731668702053694E-7</v>
      </c>
      <c r="E73">
        <f t="shared" si="2"/>
        <v>2.8209168218520566E-8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C15" sqref="C15"/>
    </sheetView>
  </sheetViews>
  <sheetFormatPr defaultRowHeight="13" x14ac:dyDescent="0.2"/>
  <cols>
    <col min="2" max="2" width="17.7265625" customWidth="1"/>
    <col min="5" max="5" width="19.1796875" customWidth="1"/>
  </cols>
  <sheetData>
    <row r="1" spans="2:7" x14ac:dyDescent="0.2">
      <c r="B1" t="s">
        <v>70</v>
      </c>
    </row>
    <row r="3" spans="2:7" x14ac:dyDescent="0.2">
      <c r="B3" t="s">
        <v>71</v>
      </c>
      <c r="C3">
        <v>100</v>
      </c>
      <c r="E3" t="s">
        <v>74</v>
      </c>
      <c r="F3">
        <f>(C4+C7)/(C6+C3)</f>
        <v>2.0758483033932137E-3</v>
      </c>
    </row>
    <row r="4" spans="2:7" x14ac:dyDescent="0.2">
      <c r="B4" t="s">
        <v>72</v>
      </c>
      <c r="C4">
        <v>4</v>
      </c>
    </row>
    <row r="6" spans="2:7" x14ac:dyDescent="0.2">
      <c r="B6" t="s">
        <v>73</v>
      </c>
      <c r="C6">
        <v>50000</v>
      </c>
      <c r="E6" t="s">
        <v>75</v>
      </c>
      <c r="F6">
        <f>C4/C3*100</f>
        <v>4</v>
      </c>
      <c r="G6" t="s">
        <v>77</v>
      </c>
    </row>
    <row r="7" spans="2:7" x14ac:dyDescent="0.2">
      <c r="B7" t="s">
        <v>72</v>
      </c>
      <c r="C7">
        <v>100</v>
      </c>
      <c r="E7" t="s">
        <v>76</v>
      </c>
      <c r="F7">
        <f>C7/C6*100</f>
        <v>0.2</v>
      </c>
      <c r="G7" t="s">
        <v>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p120</vt:lpstr>
      <vt:lpstr>p128</vt:lpstr>
      <vt:lpstr>p139</vt:lpstr>
      <vt:lpstr>p147</vt:lpstr>
      <vt:lpstr>p151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yokan</dc:creator>
  <cp:lastModifiedBy>yokan</cp:lastModifiedBy>
  <dcterms:created xsi:type="dcterms:W3CDTF">2024-02-17T21:28:22Z</dcterms:created>
  <dcterms:modified xsi:type="dcterms:W3CDTF">2024-02-18T20:05:38Z</dcterms:modified>
</cp:coreProperties>
</file>