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GGTI\"/>
    </mc:Choice>
  </mc:AlternateContent>
  <xr:revisionPtr revIDLastSave="0" documentId="13_ncr:1_{EC132380-22A0-4CBA-B8E1-5C27987A503B}" xr6:coauthVersionLast="47" xr6:coauthVersionMax="47" xr10:uidLastSave="{00000000-0000-0000-0000-000000000000}"/>
  <bookViews>
    <workbookView xWindow="-120" yWindow="-120" windowWidth="20730" windowHeight="11310" tabRatio="663" activeTab="4" xr2:uid="{18137451-6ECE-4966-82BE-26E4EF640659}"/>
  </bookViews>
  <sheets>
    <sheet name="FORNECEDOR" sheetId="10" r:id="rId1"/>
    <sheet name="CLIENTE" sheetId="11" r:id="rId2"/>
    <sheet name="TCO FORNECEDOR" sheetId="4" r:id="rId3"/>
    <sheet name="TCO CLIENTE" sheetId="12" r:id="rId4"/>
    <sheet name="ROI FORNECEDOR" sheetId="5" r:id="rId5"/>
    <sheet name="ROI CLIENT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9" l="1"/>
  <c r="C32" i="9" s="1"/>
  <c r="C21" i="9"/>
  <c r="C11" i="9"/>
  <c r="F6" i="10"/>
  <c r="E6" i="10" s="1"/>
  <c r="H6" i="10"/>
  <c r="I6" i="10"/>
  <c r="F4" i="10"/>
  <c r="E4" i="10" s="1"/>
  <c r="H4" i="10"/>
  <c r="I4" i="10"/>
  <c r="I5" i="11"/>
  <c r="I6" i="11"/>
  <c r="I4" i="11"/>
  <c r="E5" i="11"/>
  <c r="E6" i="11"/>
  <c r="E4" i="11"/>
  <c r="F5" i="11"/>
  <c r="F6" i="11"/>
  <c r="F4" i="11"/>
  <c r="C6" i="12"/>
  <c r="E5" i="12"/>
  <c r="H5" i="10"/>
  <c r="I5" i="10" s="1"/>
  <c r="E5" i="10"/>
  <c r="F5" i="10"/>
  <c r="N30" i="9"/>
  <c r="N32" i="9" s="1"/>
  <c r="N33" i="9" s="1"/>
  <c r="M32" i="9"/>
  <c r="L32" i="9"/>
  <c r="K32" i="9"/>
  <c r="J32" i="9"/>
  <c r="I32" i="9"/>
  <c r="H32" i="9"/>
  <c r="G32" i="9"/>
  <c r="F32" i="9"/>
  <c r="E32" i="9"/>
  <c r="D32" i="9"/>
  <c r="N20" i="9"/>
  <c r="N22" i="9" s="1"/>
  <c r="N23" i="9" s="1"/>
  <c r="M22" i="9"/>
  <c r="L22" i="9"/>
  <c r="K22" i="9"/>
  <c r="J22" i="9"/>
  <c r="I22" i="9"/>
  <c r="H22" i="9"/>
  <c r="G22" i="9"/>
  <c r="F22" i="9"/>
  <c r="E22" i="9"/>
  <c r="D22" i="9"/>
  <c r="C22" i="9"/>
  <c r="N10" i="9"/>
  <c r="N12" i="9" s="1"/>
  <c r="N13" i="9" s="1"/>
  <c r="M12" i="9"/>
  <c r="L12" i="9"/>
  <c r="K12" i="9"/>
  <c r="J12" i="9"/>
  <c r="I12" i="9"/>
  <c r="H12" i="9"/>
  <c r="G12" i="9"/>
  <c r="F12" i="9"/>
  <c r="E12" i="9"/>
  <c r="D12" i="9"/>
  <c r="C12" i="9"/>
  <c r="M31" i="5"/>
  <c r="N31" i="5"/>
  <c r="M32" i="5"/>
  <c r="N32" i="5"/>
  <c r="M33" i="5"/>
  <c r="N33" i="5"/>
  <c r="M34" i="5"/>
  <c r="N34" i="5"/>
  <c r="M35" i="5"/>
  <c r="N35" i="5" s="1"/>
  <c r="M21" i="5"/>
  <c r="N21" i="5"/>
  <c r="M22" i="5"/>
  <c r="N22" i="5"/>
  <c r="M23" i="5"/>
  <c r="N23" i="5"/>
  <c r="M24" i="5"/>
  <c r="N24" i="5"/>
  <c r="M25" i="5"/>
  <c r="N25" i="5" s="1"/>
  <c r="M11" i="5"/>
  <c r="N11" i="5"/>
  <c r="M12" i="5"/>
  <c r="N12" i="5"/>
  <c r="M13" i="5"/>
  <c r="N13" i="5"/>
  <c r="M14" i="5"/>
  <c r="N14" i="5"/>
  <c r="M15" i="5"/>
  <c r="N15" i="5"/>
  <c r="C14" i="9" l="1"/>
  <c r="D14" i="9" s="1"/>
  <c r="E14" i="9" s="1"/>
  <c r="F14" i="9" s="1"/>
  <c r="G14" i="9" s="1"/>
  <c r="H14" i="9" s="1"/>
  <c r="I14" i="9" s="1"/>
  <c r="J14" i="9" s="1"/>
  <c r="K14" i="9" s="1"/>
  <c r="L14" i="9" s="1"/>
  <c r="M14" i="9" s="1"/>
  <c r="N14" i="9" s="1"/>
  <c r="C13" i="9"/>
  <c r="C24" i="9"/>
  <c r="D24" i="9" s="1"/>
  <c r="E24" i="9" s="1"/>
  <c r="F24" i="9" s="1"/>
  <c r="G24" i="9" s="1"/>
  <c r="H24" i="9" s="1"/>
  <c r="I24" i="9" s="1"/>
  <c r="J24" i="9" s="1"/>
  <c r="K24" i="9" s="1"/>
  <c r="L24" i="9" s="1"/>
  <c r="M24" i="9" s="1"/>
  <c r="N24" i="9" s="1"/>
  <c r="C23" i="9"/>
  <c r="C34" i="9"/>
  <c r="D34" i="9" s="1"/>
  <c r="E34" i="9" s="1"/>
  <c r="F34" i="9" s="1"/>
  <c r="G34" i="9" s="1"/>
  <c r="H34" i="9" s="1"/>
  <c r="I34" i="9" s="1"/>
  <c r="J34" i="9" s="1"/>
  <c r="K34" i="9" s="1"/>
  <c r="L34" i="9" s="1"/>
  <c r="M34" i="9" s="1"/>
  <c r="N34" i="9" s="1"/>
  <c r="C33" i="9"/>
  <c r="D15" i="4"/>
  <c r="D16" i="4"/>
  <c r="D14" i="4"/>
  <c r="C15" i="4"/>
  <c r="F16" i="4"/>
  <c r="F17" i="4" s="1"/>
  <c r="F14" i="4"/>
  <c r="E16" i="4"/>
  <c r="E14" i="4"/>
  <c r="E17" i="4"/>
  <c r="E15" i="4"/>
  <c r="F15" i="4"/>
  <c r="E32" i="5"/>
  <c r="F32" i="5"/>
  <c r="G32" i="5"/>
  <c r="H32" i="5"/>
  <c r="I32" i="5"/>
  <c r="J32" i="5"/>
  <c r="K32" i="5"/>
  <c r="L32" i="5"/>
  <c r="D32" i="5"/>
  <c r="C32" i="5"/>
  <c r="D31" i="5"/>
  <c r="E31" i="5"/>
  <c r="F31" i="5"/>
  <c r="G31" i="5"/>
  <c r="H31" i="5"/>
  <c r="I31" i="5"/>
  <c r="J31" i="5"/>
  <c r="K31" i="5"/>
  <c r="L31" i="5"/>
  <c r="C31" i="5"/>
  <c r="E22" i="5"/>
  <c r="F22" i="5"/>
  <c r="G22" i="5"/>
  <c r="H22" i="5"/>
  <c r="I22" i="5"/>
  <c r="J22" i="5"/>
  <c r="K22" i="5"/>
  <c r="L22" i="5"/>
  <c r="D22" i="5"/>
  <c r="C22" i="5"/>
  <c r="D21" i="5"/>
  <c r="E21" i="5"/>
  <c r="F21" i="5"/>
  <c r="G21" i="5"/>
  <c r="H21" i="5"/>
  <c r="I21" i="5"/>
  <c r="J21" i="5"/>
  <c r="K21" i="5"/>
  <c r="L21" i="5"/>
  <c r="C21" i="5"/>
  <c r="C23" i="5" s="1"/>
  <c r="C25" i="5" s="1"/>
  <c r="E12" i="5"/>
  <c r="F12" i="5"/>
  <c r="G12" i="5"/>
  <c r="H12" i="5"/>
  <c r="I12" i="5"/>
  <c r="J12" i="5"/>
  <c r="K12" i="5"/>
  <c r="L12" i="5"/>
  <c r="D12" i="5"/>
  <c r="C12" i="5"/>
  <c r="D11" i="5"/>
  <c r="E11" i="5"/>
  <c r="F11" i="5"/>
  <c r="G11" i="5"/>
  <c r="H11" i="5"/>
  <c r="I11" i="5"/>
  <c r="J11" i="5"/>
  <c r="K11" i="5"/>
  <c r="L11" i="5"/>
  <c r="C11" i="5"/>
  <c r="D23" i="5"/>
  <c r="D24" i="5" s="1"/>
  <c r="F6" i="4"/>
  <c r="F7" i="4"/>
  <c r="F8" i="4"/>
  <c r="F9" i="4"/>
  <c r="F5" i="4"/>
  <c r="H33" i="5" l="1"/>
  <c r="H34" i="5" s="1"/>
  <c r="J23" i="5"/>
  <c r="J24" i="5" s="1"/>
  <c r="F23" i="5"/>
  <c r="F24" i="5" s="1"/>
  <c r="L33" i="5"/>
  <c r="L34" i="5" s="1"/>
  <c r="F33" i="5"/>
  <c r="F34" i="5" s="1"/>
  <c r="L13" i="5"/>
  <c r="L14" i="5" s="1"/>
  <c r="J13" i="5"/>
  <c r="J14" i="5" s="1"/>
  <c r="F13" i="5"/>
  <c r="F14" i="5" s="1"/>
  <c r="J33" i="5"/>
  <c r="J34" i="5" s="1"/>
  <c r="I13" i="5"/>
  <c r="I14" i="5" s="1"/>
  <c r="C33" i="5"/>
  <c r="C35" i="5" s="1"/>
  <c r="D33" i="5"/>
  <c r="D34" i="5" s="1"/>
  <c r="K33" i="5"/>
  <c r="K34" i="5" s="1"/>
  <c r="I33" i="5"/>
  <c r="I34" i="5" s="1"/>
  <c r="G33" i="5"/>
  <c r="G34" i="5" s="1"/>
  <c r="E33" i="5"/>
  <c r="E34" i="5" s="1"/>
  <c r="L23" i="5"/>
  <c r="L24" i="5" s="1"/>
  <c r="H23" i="5"/>
  <c r="H24" i="5" s="1"/>
  <c r="D13" i="5"/>
  <c r="D14" i="5" s="1"/>
  <c r="K13" i="5"/>
  <c r="K14" i="5" s="1"/>
  <c r="G13" i="5"/>
  <c r="G14" i="5" s="1"/>
  <c r="E13" i="5"/>
  <c r="E14" i="5" s="1"/>
  <c r="H13" i="5"/>
  <c r="H14" i="5" s="1"/>
  <c r="D17" i="4"/>
  <c r="K23" i="5"/>
  <c r="K24" i="5" s="1"/>
  <c r="I23" i="5"/>
  <c r="I24" i="5" s="1"/>
  <c r="G23" i="5"/>
  <c r="G24" i="5" s="1"/>
  <c r="E23" i="5"/>
  <c r="E24" i="5" s="1"/>
  <c r="B10" i="4"/>
  <c r="D25" i="5"/>
  <c r="C13" i="5"/>
  <c r="C15" i="5" s="1"/>
  <c r="C24" i="5"/>
  <c r="C34" i="5" l="1"/>
  <c r="D35" i="5"/>
  <c r="E35" i="5" s="1"/>
  <c r="F35" i="5" s="1"/>
  <c r="G35" i="5" s="1"/>
  <c r="H35" i="5" s="1"/>
  <c r="I35" i="5" s="1"/>
  <c r="J35" i="5" s="1"/>
  <c r="K35" i="5" s="1"/>
  <c r="L35" i="5" s="1"/>
  <c r="D15" i="5"/>
  <c r="E15" i="5" s="1"/>
  <c r="F15" i="5" s="1"/>
  <c r="G15" i="5" s="1"/>
  <c r="H15" i="5" s="1"/>
  <c r="I15" i="5" s="1"/>
  <c r="J15" i="5" s="1"/>
  <c r="K15" i="5" s="1"/>
  <c r="L15" i="5" s="1"/>
  <c r="C14" i="5"/>
  <c r="E25" i="5"/>
  <c r="F25" i="5" s="1"/>
  <c r="G25" i="5" s="1"/>
  <c r="H25" i="5" s="1"/>
  <c r="I25" i="5" s="1"/>
  <c r="J25" i="5" s="1"/>
  <c r="K25" i="5" s="1"/>
  <c r="L25" i="5" s="1"/>
</calcChain>
</file>

<file path=xl/sharedStrings.xml><?xml version="1.0" encoding="utf-8"?>
<sst xmlns="http://schemas.openxmlformats.org/spreadsheetml/2006/main" count="210" uniqueCount="59">
  <si>
    <t>Mão de obra direta</t>
  </si>
  <si>
    <t>Item</t>
  </si>
  <si>
    <t>Quantidade</t>
  </si>
  <si>
    <t>Total</t>
  </si>
  <si>
    <t xml:space="preserve">Profissional do suporte por licenciado </t>
  </si>
  <si>
    <t>Cloud Computing por licença</t>
  </si>
  <si>
    <t>caso 1</t>
  </si>
  <si>
    <t>caso 2</t>
  </si>
  <si>
    <t>caso 3</t>
  </si>
  <si>
    <t>Programador</t>
  </si>
  <si>
    <t>Valor/h</t>
  </si>
  <si>
    <t>Horas</t>
  </si>
  <si>
    <t>Banco de dados</t>
  </si>
  <si>
    <t>Engenharia de Software</t>
  </si>
  <si>
    <t>Valor</t>
  </si>
  <si>
    <t>Finanças e vendas</t>
  </si>
  <si>
    <t xml:space="preserve">Designer </t>
  </si>
  <si>
    <t>Custo fixo</t>
  </si>
  <si>
    <t>Ruim</t>
  </si>
  <si>
    <t>Médio</t>
  </si>
  <si>
    <t>Bom</t>
  </si>
  <si>
    <t>custo</t>
  </si>
  <si>
    <t>custo fixo</t>
  </si>
  <si>
    <t>receita</t>
  </si>
  <si>
    <t>lucratividade</t>
  </si>
  <si>
    <t>lucratividade%</t>
  </si>
  <si>
    <t>acumulado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</si>
  <si>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</si>
  <si>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</si>
  <si>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</si>
  <si>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</si>
  <si>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</si>
  <si>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</si>
  <si>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</si>
  <si>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</si>
  <si>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</si>
  <si>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</si>
  <si>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mão de obra d</t>
  </si>
  <si>
    <t>Profissional para atualizações</t>
  </si>
  <si>
    <t>Cenário ruim - 50 lincenças por mês</t>
  </si>
  <si>
    <t>Cenário médio - 100 lincenças por mês</t>
  </si>
  <si>
    <t>PAYBACK</t>
  </si>
  <si>
    <t>Cenário bom - 500 lincenças por mês</t>
  </si>
  <si>
    <t>mês 11</t>
  </si>
  <si>
    <t>mês 12</t>
  </si>
  <si>
    <t>SLO</t>
  </si>
  <si>
    <t>TRANSIÇÃO</t>
  </si>
  <si>
    <t xml:space="preserve">SLO </t>
  </si>
  <si>
    <t>SLA</t>
  </si>
  <si>
    <t>Fornecedor</t>
  </si>
  <si>
    <t>Custo</t>
  </si>
  <si>
    <t>Lucro</t>
  </si>
  <si>
    <t>Preço</t>
  </si>
  <si>
    <t>Cliente do Jogo</t>
  </si>
  <si>
    <t>Retorno</t>
  </si>
  <si>
    <t>Licença do Jogo</t>
  </si>
  <si>
    <t>Caso 3</t>
  </si>
  <si>
    <t>Caso 2</t>
  </si>
  <si>
    <t>Caso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</si>
</sst>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FFF79"/>
        <bgColor indexed="64"/>
      </patternFill>
    </fill>
    <fill>
      <patternFill patternType="solid">
        <fgColor rgb="FF004600"/>
        <bgColor indexed="64"/>
      </patternFill>
    </fill>
  </fills>
  <borders count="20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indexed="64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auto="1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rgb="FF004600"/>
      </left>
      <right style="thin">
        <color rgb="FF004600"/>
      </right>
      <top style="thin">
        <color rgb="FF004600"/>
      </top>
      <bottom style="thin">
        <color rgb="FF004600"/>
      </bottom>
      <diagonal/>
    </border>
    <border>
      <left style="thin">
        <color rgb="FF004600"/>
      </left>
      <right style="thin">
        <color rgb="FF004600"/>
      </right>
      <top style="thin">
        <color rgb="FF004600"/>
      </top>
      <bottom/>
      <diagonal/>
    </border>
    <border>
      <left style="thin">
        <color rgb="FF004600"/>
      </left>
      <right style="thin">
        <color rgb="FF004600"/>
      </right>
      <top/>
      <bottom/>
      <diagonal/>
    </border>
    <border>
      <left style="thin">
        <color rgb="FF004600"/>
      </left>
      <right style="thin">
        <color rgb="FF004600"/>
      </right>
      <top/>
      <bottom style="thin">
        <color rgb="FF004600"/>
      </bottom>
      <diagonal/>
    </border>
    <border>
      <left style="thin">
        <color rgb="FF004600"/>
      </left>
      <right/>
      <top style="thin">
        <color rgb="FF004600"/>
      </top>
      <bottom style="thin">
        <color rgb="FF004600"/>
      </bottom>
      <diagonal/>
    </border>
    <border>
      <left/>
      <right/>
      <top style="thin">
        <color rgb="FF004600"/>
      </top>
      <bottom style="thin">
        <color rgb="FF004600"/>
      </bottom>
      <diagonal/>
    </border>
    <border>
      <left/>
      <right style="thin">
        <color rgb="FF004600"/>
      </right>
      <top style="thin">
        <color rgb="FF004600"/>
      </top>
      <bottom style="thin">
        <color rgb="FF0046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165" fontId="0" fillId="0" borderId="0" xfId="0" applyNumberFormat="1"/>
    <xf numFmtId="165" fontId="0" fillId="0" borderId="0" xfId="0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  <xf numFmtId="0" fontId="1" fillId="2" borderId="6" xfId="0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165" fontId="2" fillId="4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9" fontId="0" fillId="3" borderId="15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3" borderId="16" xfId="0" applyNumberFormat="1" applyFill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0" fontId="0" fillId="0" borderId="0" xfId="0" applyFont="1" applyFill="1"/>
    <xf numFmtId="0" fontId="0" fillId="0" borderId="13" xfId="0" applyBorder="1" applyAlignment="1">
      <alignment horizontal="left" vertical="center"/>
    </xf>
    <xf numFmtId="164" fontId="0" fillId="0" borderId="13" xfId="0" applyNumberFormat="1" applyBorder="1" applyAlignment="1">
      <alignment horizontal="left" vertical="center"/>
    </xf>
    <xf numFmtId="0" fontId="0" fillId="0" borderId="13" xfId="0" applyBorder="1" applyAlignment="1"/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2" fontId="0" fillId="0" borderId="15" xfId="0" applyNumberFormat="1" applyFill="1" applyBorder="1" applyAlignment="1">
      <alignment horizontal="center" vertical="center"/>
    </xf>
    <xf numFmtId="9" fontId="0" fillId="0" borderId="15" xfId="1" applyFont="1" applyFill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5" fontId="0" fillId="0" borderId="15" xfId="0" applyNumberForma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4600"/>
      <color rgb="FFA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6</xdr:row>
      <xdr:rowOff>133351</xdr:rowOff>
    </xdr:from>
    <xdr:to>
      <xdr:col>8</xdr:col>
      <xdr:colOff>0</xdr:colOff>
      <xdr:row>9</xdr:row>
      <xdr:rowOff>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E8DC92B-EE04-4208-89F1-EDF12737881E}"/>
            </a:ext>
          </a:extLst>
        </xdr:cNvPr>
        <xdr:cNvSpPr txBox="1"/>
      </xdr:nvSpPr>
      <xdr:spPr>
        <a:xfrm>
          <a:off x="1847849" y="1276351"/>
          <a:ext cx="3190876" cy="4381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Custo</a:t>
          </a:r>
          <a:r>
            <a:rPr lang="pt-BR" sz="1100" baseline="0"/>
            <a:t> por licença:</a:t>
          </a:r>
        </a:p>
        <a:p>
          <a:r>
            <a:rPr lang="pt-BR" sz="1100" baseline="0"/>
            <a:t>(Mão de ora direta/12)*Custo fixo referente ao caso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6764-2062-4572-AE93-C6D0E9C445D0}">
  <dimension ref="B2:I16"/>
  <sheetViews>
    <sheetView showGridLines="0" workbookViewId="0">
      <selection activeCell="C7" sqref="C7"/>
    </sheetView>
  </sheetViews>
  <sheetFormatPr defaultRowHeight="15" x14ac:dyDescent="0.25"/>
  <cols>
    <col min="1" max="1" width="9.140625" style="27"/>
    <col min="2" max="2" width="9.28515625" style="27" bestFit="1" customWidth="1"/>
    <col min="3" max="7" width="9.140625" style="27"/>
    <col min="8" max="8" width="11.42578125" style="27" bestFit="1" customWidth="1"/>
    <col min="9" max="9" width="12.7109375" style="27" bestFit="1" customWidth="1"/>
    <col min="10" max="16384" width="9.140625" style="27"/>
  </cols>
  <sheetData>
    <row r="2" spans="2:9" x14ac:dyDescent="0.25">
      <c r="B2" s="98" t="s">
        <v>49</v>
      </c>
      <c r="C2" s="99"/>
      <c r="D2" s="99"/>
      <c r="E2" s="99"/>
      <c r="F2" s="99"/>
      <c r="G2" s="99"/>
      <c r="H2" s="99"/>
      <c r="I2" s="100"/>
    </row>
    <row r="3" spans="2:9" x14ac:dyDescent="0.25">
      <c r="B3" s="69"/>
      <c r="C3" s="70"/>
      <c r="D3" s="70" t="s">
        <v>50</v>
      </c>
      <c r="E3" s="101" t="s">
        <v>51</v>
      </c>
      <c r="F3" s="101"/>
      <c r="G3" s="70" t="s">
        <v>52</v>
      </c>
      <c r="H3" s="70" t="s">
        <v>2</v>
      </c>
      <c r="I3" s="71" t="s">
        <v>54</v>
      </c>
    </row>
    <row r="4" spans="2:9" x14ac:dyDescent="0.25">
      <c r="B4" s="72" t="s">
        <v>58</v>
      </c>
      <c r="C4" s="72" t="s">
        <v>18</v>
      </c>
      <c r="D4" s="73">
        <v>46.74</v>
      </c>
      <c r="E4" s="74">
        <f>(F4*100%)/D4</f>
        <v>6.9747539580658921E-2</v>
      </c>
      <c r="F4" s="73">
        <f>G4-D4</f>
        <v>3.259999999999998</v>
      </c>
      <c r="G4" s="73">
        <v>50</v>
      </c>
      <c r="H4" s="75">
        <f>50*12</f>
        <v>600</v>
      </c>
      <c r="I4" s="73">
        <f>H4*F4</f>
        <v>1955.9999999999989</v>
      </c>
    </row>
    <row r="5" spans="2:9" x14ac:dyDescent="0.25">
      <c r="B5" s="76" t="s">
        <v>57</v>
      </c>
      <c r="C5" s="76" t="s">
        <v>19</v>
      </c>
      <c r="D5" s="28">
        <v>24.62</v>
      </c>
      <c r="E5" s="20">
        <f>(F5*100%)/D5</f>
        <v>1.0308692120227456</v>
      </c>
      <c r="F5" s="28">
        <f>G5-D5</f>
        <v>25.38</v>
      </c>
      <c r="G5" s="28">
        <v>50</v>
      </c>
      <c r="H5" s="77">
        <f>100*12</f>
        <v>1200</v>
      </c>
      <c r="I5" s="28">
        <f>H5*F5</f>
        <v>30456</v>
      </c>
    </row>
    <row r="6" spans="2:9" x14ac:dyDescent="0.25">
      <c r="B6" s="78" t="s">
        <v>56</v>
      </c>
      <c r="C6" s="78" t="s">
        <v>20</v>
      </c>
      <c r="D6" s="23">
        <v>6.92</v>
      </c>
      <c r="E6" s="79">
        <f>(F6*100%)/D6</f>
        <v>6.2254335260115603</v>
      </c>
      <c r="F6" s="23">
        <f>G6-D6</f>
        <v>43.08</v>
      </c>
      <c r="G6" s="23">
        <v>50</v>
      </c>
      <c r="H6" s="80">
        <f>500*12</f>
        <v>6000</v>
      </c>
      <c r="I6" s="23">
        <f>H6*F6</f>
        <v>258480</v>
      </c>
    </row>
    <row r="7" spans="2:9" x14ac:dyDescent="0.25">
      <c r="C7" s="81"/>
      <c r="H7" s="81"/>
    </row>
    <row r="8" spans="2:9" x14ac:dyDescent="0.25">
      <c r="B8" s="82"/>
      <c r="C8" s="82"/>
    </row>
    <row r="16" spans="2:9" x14ac:dyDescent="0.25">
      <c r="G16" s="68"/>
    </row>
  </sheetData>
  <mergeCells count="2">
    <mergeCell ref="B2:I2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760A-9F4F-43DF-959B-1A637B76D102}">
  <dimension ref="B2:I16"/>
  <sheetViews>
    <sheetView showGridLines="0" workbookViewId="0">
      <selection activeCell="F10" sqref="F10"/>
    </sheetView>
  </sheetViews>
  <sheetFormatPr defaultRowHeight="15" x14ac:dyDescent="0.25"/>
  <cols>
    <col min="1" max="1" width="9.140625" style="27"/>
    <col min="2" max="2" width="9.28515625" style="27" bestFit="1" customWidth="1"/>
    <col min="3" max="5" width="9.140625" style="27"/>
    <col min="6" max="6" width="10.7109375" style="27" bestFit="1" customWidth="1"/>
    <col min="7" max="7" width="11.7109375" style="27" bestFit="1" customWidth="1"/>
    <col min="8" max="8" width="11.42578125" style="27" bestFit="1" customWidth="1"/>
    <col min="9" max="9" width="10.7109375" style="27" bestFit="1" customWidth="1"/>
    <col min="10" max="16384" width="9.140625" style="27"/>
  </cols>
  <sheetData>
    <row r="2" spans="2:9" x14ac:dyDescent="0.25">
      <c r="B2" s="102" t="s">
        <v>53</v>
      </c>
      <c r="C2" s="103"/>
      <c r="D2" s="103"/>
      <c r="E2" s="103"/>
      <c r="F2" s="103"/>
      <c r="G2" s="103"/>
      <c r="H2" s="103"/>
      <c r="I2" s="104"/>
    </row>
    <row r="3" spans="2:9" x14ac:dyDescent="0.25">
      <c r="B3" s="56"/>
      <c r="C3" s="57"/>
      <c r="D3" s="57" t="s">
        <v>50</v>
      </c>
      <c r="E3" s="105" t="s">
        <v>51</v>
      </c>
      <c r="F3" s="105"/>
      <c r="G3" s="57" t="s">
        <v>52</v>
      </c>
      <c r="H3" s="57" t="s">
        <v>2</v>
      </c>
      <c r="I3" s="58" t="s">
        <v>54</v>
      </c>
    </row>
    <row r="4" spans="2:9" x14ac:dyDescent="0.25">
      <c r="B4" s="59" t="s">
        <v>58</v>
      </c>
      <c r="C4" s="59" t="s">
        <v>18</v>
      </c>
      <c r="D4" s="60">
        <v>50</v>
      </c>
      <c r="E4" s="61">
        <f>(F4*100%)/D4</f>
        <v>9</v>
      </c>
      <c r="F4" s="60">
        <f>G4-D4</f>
        <v>450</v>
      </c>
      <c r="G4" s="60">
        <v>500</v>
      </c>
      <c r="H4" s="62">
        <v>1</v>
      </c>
      <c r="I4" s="60">
        <f>H4*F4</f>
        <v>450</v>
      </c>
    </row>
    <row r="5" spans="2:9" x14ac:dyDescent="0.25">
      <c r="B5" s="63" t="s">
        <v>57</v>
      </c>
      <c r="C5" s="63" t="s">
        <v>19</v>
      </c>
      <c r="D5" s="44">
        <v>50</v>
      </c>
      <c r="E5" s="39">
        <f t="shared" ref="E5:E6" si="0">(F5*100%)/D5</f>
        <v>39</v>
      </c>
      <c r="F5" s="44">
        <f t="shared" ref="F5:F6" si="1">G5-D5</f>
        <v>1950</v>
      </c>
      <c r="G5" s="44">
        <v>2000</v>
      </c>
      <c r="H5" s="64">
        <v>1</v>
      </c>
      <c r="I5" s="44">
        <f t="shared" ref="I5:I6" si="2">H5*F5</f>
        <v>1950</v>
      </c>
    </row>
    <row r="6" spans="2:9" x14ac:dyDescent="0.25">
      <c r="B6" s="65" t="s">
        <v>56</v>
      </c>
      <c r="C6" s="65" t="s">
        <v>20</v>
      </c>
      <c r="D6" s="42">
        <v>50</v>
      </c>
      <c r="E6" s="66">
        <f t="shared" si="0"/>
        <v>99</v>
      </c>
      <c r="F6" s="42">
        <f t="shared" si="1"/>
        <v>4950</v>
      </c>
      <c r="G6" s="42">
        <v>5000</v>
      </c>
      <c r="H6" s="67">
        <v>1</v>
      </c>
      <c r="I6" s="42">
        <f t="shared" si="2"/>
        <v>4950</v>
      </c>
    </row>
    <row r="10" spans="2:9" x14ac:dyDescent="0.25">
      <c r="F10" s="81"/>
    </row>
    <row r="16" spans="2:9" x14ac:dyDescent="0.25">
      <c r="I16" s="68"/>
    </row>
  </sheetData>
  <mergeCells count="2">
    <mergeCell ref="B2:I2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3E3C-1D17-4F1E-B420-0913DCACD1D0}">
  <dimension ref="A3:K23"/>
  <sheetViews>
    <sheetView showGridLines="0" zoomScale="95" workbookViewId="0">
      <selection activeCell="D22" sqref="D22"/>
    </sheetView>
  </sheetViews>
  <sheetFormatPr defaultRowHeight="15" x14ac:dyDescent="0.25"/>
  <cols>
    <col min="1" max="1" width="9.140625" style="27"/>
    <col min="2" max="2" width="39.42578125" style="27" bestFit="1" customWidth="1"/>
    <col min="3" max="3" width="11.42578125" style="27" bestFit="1" customWidth="1"/>
    <col min="4" max="4" width="12.42578125" style="27" bestFit="1" customWidth="1"/>
    <col min="5" max="5" width="11.28515625" style="27" bestFit="1" customWidth="1"/>
    <col min="6" max="6" width="12.42578125" style="27" bestFit="1" customWidth="1"/>
    <col min="7" max="7" width="10.85546875" style="27" bestFit="1" customWidth="1"/>
    <col min="8" max="8" width="9.140625" style="27"/>
    <col min="9" max="9" width="12.42578125" style="27" bestFit="1" customWidth="1"/>
    <col min="10" max="16384" width="9.140625" style="27"/>
  </cols>
  <sheetData>
    <row r="3" spans="1:11" x14ac:dyDescent="0.25">
      <c r="B3" s="106" t="s">
        <v>0</v>
      </c>
      <c r="C3" s="106"/>
      <c r="D3" s="106"/>
      <c r="E3" s="106"/>
      <c r="F3" s="106"/>
    </row>
    <row r="4" spans="1:11" x14ac:dyDescent="0.25">
      <c r="B4" s="3" t="s">
        <v>1</v>
      </c>
      <c r="C4" s="3" t="s">
        <v>2</v>
      </c>
      <c r="D4" s="3" t="s">
        <v>10</v>
      </c>
      <c r="E4" s="3" t="s">
        <v>11</v>
      </c>
      <c r="F4" s="3" t="s">
        <v>3</v>
      </c>
    </row>
    <row r="5" spans="1:11" x14ac:dyDescent="0.25">
      <c r="B5" s="2" t="s">
        <v>9</v>
      </c>
      <c r="C5" s="83">
        <v>2</v>
      </c>
      <c r="D5" s="84">
        <v>27.69</v>
      </c>
      <c r="E5" s="83">
        <v>48</v>
      </c>
      <c r="F5" s="84">
        <f>E5*D5*C5</f>
        <v>2658.2400000000002</v>
      </c>
    </row>
    <row r="6" spans="1:11" x14ac:dyDescent="0.25">
      <c r="B6" s="2" t="s">
        <v>12</v>
      </c>
      <c r="C6" s="83">
        <v>1</v>
      </c>
      <c r="D6" s="84">
        <v>34.75</v>
      </c>
      <c r="E6" s="83">
        <v>8</v>
      </c>
      <c r="F6" s="84">
        <f t="shared" ref="F6:F9" si="0">E6*D6*C6</f>
        <v>278</v>
      </c>
    </row>
    <row r="7" spans="1:11" x14ac:dyDescent="0.25">
      <c r="B7" s="2" t="s">
        <v>13</v>
      </c>
      <c r="C7" s="83">
        <v>1</v>
      </c>
      <c r="D7" s="84">
        <v>43.26</v>
      </c>
      <c r="E7" s="83">
        <v>40</v>
      </c>
      <c r="F7" s="84">
        <f t="shared" si="0"/>
        <v>1730.3999999999999</v>
      </c>
      <c r="I7" s="89"/>
    </row>
    <row r="8" spans="1:11" x14ac:dyDescent="0.25">
      <c r="B8" s="2" t="s">
        <v>16</v>
      </c>
      <c r="C8" s="83">
        <v>1</v>
      </c>
      <c r="D8" s="84">
        <v>15</v>
      </c>
      <c r="E8" s="83">
        <v>36</v>
      </c>
      <c r="F8" s="84">
        <f t="shared" si="0"/>
        <v>540</v>
      </c>
    </row>
    <row r="9" spans="1:11" x14ac:dyDescent="0.25">
      <c r="B9" s="2" t="s">
        <v>15</v>
      </c>
      <c r="C9" s="83">
        <v>1</v>
      </c>
      <c r="D9" s="84">
        <v>8.67</v>
      </c>
      <c r="E9" s="83">
        <v>8</v>
      </c>
      <c r="F9" s="84">
        <f t="shared" si="0"/>
        <v>69.36</v>
      </c>
    </row>
    <row r="10" spans="1:11" x14ac:dyDescent="0.25">
      <c r="B10" s="107">
        <f>SUM(F5:F9)</f>
        <v>5276</v>
      </c>
      <c r="C10" s="108"/>
      <c r="D10" s="108"/>
      <c r="E10" s="108"/>
      <c r="F10" s="109"/>
      <c r="G10" s="89"/>
    </row>
    <row r="11" spans="1:11" x14ac:dyDescent="0.25">
      <c r="A11" s="85"/>
      <c r="B11" s="85"/>
      <c r="C11" s="85"/>
      <c r="D11" s="85"/>
      <c r="E11" s="85"/>
      <c r="F11" s="85"/>
      <c r="G11" s="85"/>
    </row>
    <row r="12" spans="1:11" x14ac:dyDescent="0.25">
      <c r="A12" s="85"/>
      <c r="B12" s="106" t="s">
        <v>17</v>
      </c>
      <c r="C12" s="106"/>
      <c r="D12" s="106"/>
      <c r="E12" s="106"/>
      <c r="F12" s="106"/>
      <c r="G12" s="85"/>
    </row>
    <row r="13" spans="1:11" x14ac:dyDescent="0.25">
      <c r="A13" s="85"/>
      <c r="B13" s="3" t="s">
        <v>1</v>
      </c>
      <c r="C13" s="69" t="s">
        <v>14</v>
      </c>
      <c r="D13" s="3" t="s">
        <v>18</v>
      </c>
      <c r="E13" s="3" t="s">
        <v>19</v>
      </c>
      <c r="F13" s="3" t="s">
        <v>20</v>
      </c>
      <c r="G13" s="85"/>
    </row>
    <row r="14" spans="1:11" x14ac:dyDescent="0.25">
      <c r="A14" s="85"/>
      <c r="B14" s="2" t="s">
        <v>5</v>
      </c>
      <c r="C14" s="86">
        <v>1.5</v>
      </c>
      <c r="D14" s="87">
        <f>C14*50</f>
        <v>75</v>
      </c>
      <c r="E14" s="87">
        <f>C14*100</f>
        <v>150</v>
      </c>
      <c r="F14" s="87">
        <f>C14*500</f>
        <v>750</v>
      </c>
      <c r="G14" s="85"/>
    </row>
    <row r="15" spans="1:11" x14ac:dyDescent="0.25">
      <c r="A15" s="85"/>
      <c r="B15" s="2" t="s">
        <v>38</v>
      </c>
      <c r="C15" s="86">
        <f>$D$5*64</f>
        <v>1772.16</v>
      </c>
      <c r="D15" s="86">
        <f>$D$5*64</f>
        <v>1772.16</v>
      </c>
      <c r="E15" s="86">
        <f t="shared" ref="E15:F15" si="1">$D$5*64</f>
        <v>1772.16</v>
      </c>
      <c r="F15" s="88">
        <f t="shared" si="1"/>
        <v>1772.16</v>
      </c>
      <c r="G15" s="85"/>
    </row>
    <row r="16" spans="1:11" x14ac:dyDescent="0.25">
      <c r="A16" s="85"/>
      <c r="B16" s="91" t="s">
        <v>4</v>
      </c>
      <c r="C16" s="86">
        <v>1</v>
      </c>
      <c r="D16" s="87">
        <f>C16*50</f>
        <v>50</v>
      </c>
      <c r="E16" s="87">
        <f>C16*100</f>
        <v>100</v>
      </c>
      <c r="F16" s="87">
        <f>C16*500</f>
        <v>500</v>
      </c>
      <c r="G16" s="85"/>
      <c r="H16" s="85"/>
      <c r="I16" s="85"/>
      <c r="J16" s="85"/>
      <c r="K16" s="85"/>
    </row>
    <row r="17" spans="2:6" x14ac:dyDescent="0.25">
      <c r="B17" s="110" t="s">
        <v>21</v>
      </c>
      <c r="C17" s="109"/>
      <c r="D17" s="87">
        <f>SUM(D14:D16)</f>
        <v>1897.16</v>
      </c>
      <c r="E17" s="87">
        <f t="shared" ref="E17:F17" si="2">SUM(E14:E16)</f>
        <v>2022.16</v>
      </c>
      <c r="F17" s="87">
        <f t="shared" si="2"/>
        <v>3022.16</v>
      </c>
    </row>
    <row r="18" spans="2:6" x14ac:dyDescent="0.25">
      <c r="D18" s="90"/>
      <c r="E18" s="90"/>
      <c r="F18" s="90"/>
    </row>
    <row r="23" spans="2:6" x14ac:dyDescent="0.25">
      <c r="D23" s="81"/>
    </row>
  </sheetData>
  <mergeCells count="4">
    <mergeCell ref="B3:F3"/>
    <mergeCell ref="B12:F12"/>
    <mergeCell ref="B10:F10"/>
    <mergeCell ref="B17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9A1-7330-4E99-A283-34114945F1EE}">
  <dimension ref="B3:E10"/>
  <sheetViews>
    <sheetView showGridLines="0" zoomScale="95" workbookViewId="0">
      <selection activeCell="C7" sqref="C7"/>
    </sheetView>
  </sheetViews>
  <sheetFormatPr defaultRowHeight="15" x14ac:dyDescent="0.25"/>
  <cols>
    <col min="2" max="2" width="39.42578125" bestFit="1" customWidth="1"/>
    <col min="3" max="3" width="11.42578125" bestFit="1" customWidth="1"/>
    <col min="4" max="5" width="12.42578125" bestFit="1" customWidth="1"/>
    <col min="6" max="6" width="10.85546875" bestFit="1" customWidth="1"/>
    <col min="8" max="8" width="12.42578125" bestFit="1" customWidth="1"/>
  </cols>
  <sheetData>
    <row r="3" spans="2:5" x14ac:dyDescent="0.25">
      <c r="B3" s="111" t="s">
        <v>50</v>
      </c>
      <c r="C3" s="111"/>
      <c r="D3" s="111"/>
      <c r="E3" s="111"/>
    </row>
    <row r="4" spans="2:5" x14ac:dyDescent="0.25">
      <c r="B4" s="49" t="s">
        <v>1</v>
      </c>
      <c r="C4" s="49" t="s">
        <v>2</v>
      </c>
      <c r="D4" s="49" t="s">
        <v>14</v>
      </c>
      <c r="E4" s="49" t="s">
        <v>3</v>
      </c>
    </row>
    <row r="5" spans="2:5" x14ac:dyDescent="0.25">
      <c r="B5" s="53" t="s">
        <v>55</v>
      </c>
      <c r="C5" s="53">
        <v>1</v>
      </c>
      <c r="D5" s="54">
        <v>50</v>
      </c>
      <c r="E5" s="54">
        <f>D5*C5</f>
        <v>50</v>
      </c>
    </row>
    <row r="6" spans="2:5" x14ac:dyDescent="0.25">
      <c r="B6" s="55" t="s">
        <v>21</v>
      </c>
      <c r="C6" s="112">
        <f>E5</f>
        <v>50</v>
      </c>
      <c r="D6" s="113"/>
      <c r="E6" s="114"/>
    </row>
    <row r="7" spans="2:5" x14ac:dyDescent="0.25">
      <c r="D7" s="5"/>
      <c r="E7" s="5"/>
    </row>
    <row r="9" spans="2:5" x14ac:dyDescent="0.25">
      <c r="E9" s="50"/>
    </row>
    <row r="10" spans="2:5" x14ac:dyDescent="0.25">
      <c r="E10" s="50"/>
    </row>
  </sheetData>
  <mergeCells count="2">
    <mergeCell ref="B3:E3"/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C9C1-FC8D-494C-AA79-08B31563EB19}">
  <dimension ref="B2:P36"/>
  <sheetViews>
    <sheetView showGridLines="0" showRowColHeaders="0" tabSelected="1" zoomScale="77" zoomScaleNormal="77" workbookViewId="0">
      <selection activeCell="F1" sqref="F1"/>
    </sheetView>
  </sheetViews>
  <sheetFormatPr defaultRowHeight="15" x14ac:dyDescent="0.25"/>
  <cols>
    <col min="2" max="2" width="14.85546875" bestFit="1" customWidth="1"/>
    <col min="3" max="4" width="13.140625" bestFit="1" customWidth="1"/>
    <col min="5" max="14" width="14.28515625" bestFit="1" customWidth="1"/>
    <col min="15" max="15" width="9.28515625" bestFit="1" customWidth="1"/>
    <col min="16" max="16" width="24.7109375" bestFit="1" customWidth="1"/>
  </cols>
  <sheetData>
    <row r="2" spans="2:16" x14ac:dyDescent="0.25">
      <c r="B2" s="10"/>
      <c r="C2" s="10" t="s">
        <v>6</v>
      </c>
      <c r="D2" s="10" t="s">
        <v>7</v>
      </c>
      <c r="E2" s="10" t="s">
        <v>8</v>
      </c>
    </row>
    <row r="3" spans="2:16" x14ac:dyDescent="0.25">
      <c r="B3" s="7" t="s">
        <v>37</v>
      </c>
      <c r="C3" s="7">
        <v>5276</v>
      </c>
      <c r="D3" s="7">
        <v>5276</v>
      </c>
      <c r="E3" s="7">
        <v>5276</v>
      </c>
    </row>
    <row r="4" spans="2:16" x14ac:dyDescent="0.25">
      <c r="B4" s="7" t="s">
        <v>22</v>
      </c>
      <c r="C4" s="8">
        <v>1897.16</v>
      </c>
      <c r="D4" s="8">
        <v>2022.16</v>
      </c>
      <c r="E4" s="8">
        <v>3022.16</v>
      </c>
    </row>
    <row r="5" spans="2:16" x14ac:dyDescent="0.25">
      <c r="B5" s="9" t="s">
        <v>23</v>
      </c>
      <c r="C5" s="9">
        <v>2500</v>
      </c>
      <c r="D5" s="9">
        <v>5000</v>
      </c>
      <c r="E5" s="9">
        <v>25000</v>
      </c>
      <c r="H5" s="50"/>
    </row>
    <row r="6" spans="2:16" x14ac:dyDescent="0.25">
      <c r="C6" s="5"/>
      <c r="D6" s="5"/>
      <c r="E6" s="51"/>
      <c r="M6" s="50"/>
    </row>
    <row r="8" spans="2:16" x14ac:dyDescent="0.25">
      <c r="B8" s="115" t="s">
        <v>39</v>
      </c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7"/>
    </row>
    <row r="9" spans="2:16" x14ac:dyDescent="0.25">
      <c r="B9" s="14"/>
      <c r="C9" s="15" t="s">
        <v>46</v>
      </c>
      <c r="D9" s="15" t="s">
        <v>47</v>
      </c>
      <c r="E9" s="15" t="s">
        <v>45</v>
      </c>
      <c r="F9" s="15" t="s">
        <v>45</v>
      </c>
      <c r="G9" s="15" t="s">
        <v>48</v>
      </c>
      <c r="H9" s="15" t="s">
        <v>48</v>
      </c>
      <c r="I9" s="15" t="s">
        <v>48</v>
      </c>
      <c r="J9" s="15" t="s">
        <v>48</v>
      </c>
      <c r="K9" s="15" t="s">
        <v>48</v>
      </c>
      <c r="L9" s="15" t="s">
        <v>48</v>
      </c>
      <c r="M9" s="15"/>
      <c r="N9" s="16"/>
    </row>
    <row r="10" spans="2:16" x14ac:dyDescent="0.25">
      <c r="B10" s="12"/>
      <c r="C10" s="12" t="s">
        <v>27</v>
      </c>
      <c r="D10" s="12" t="s">
        <v>28</v>
      </c>
      <c r="E10" s="12" t="s">
        <v>29</v>
      </c>
      <c r="F10" s="12" t="s">
        <v>30</v>
      </c>
      <c r="G10" s="12" t="s">
        <v>31</v>
      </c>
      <c r="H10" s="12" t="s">
        <v>32</v>
      </c>
      <c r="I10" s="12" t="s">
        <v>33</v>
      </c>
      <c r="J10" s="12" t="s">
        <v>34</v>
      </c>
      <c r="K10" s="12" t="s">
        <v>35</v>
      </c>
      <c r="L10" s="12" t="s">
        <v>36</v>
      </c>
      <c r="M10" s="12" t="s">
        <v>43</v>
      </c>
      <c r="N10" s="12" t="s">
        <v>44</v>
      </c>
      <c r="P10" s="31"/>
    </row>
    <row r="11" spans="2:16" x14ac:dyDescent="0.25">
      <c r="B11" s="17" t="s">
        <v>23</v>
      </c>
      <c r="C11" s="18">
        <f>$C$5</f>
        <v>2500</v>
      </c>
      <c r="D11" s="18">
        <f t="shared" ref="D11:N11" si="0">$C$5</f>
        <v>2500</v>
      </c>
      <c r="E11" s="18">
        <f t="shared" si="0"/>
        <v>2500</v>
      </c>
      <c r="F11" s="18">
        <f t="shared" si="0"/>
        <v>2500</v>
      </c>
      <c r="G11" s="18">
        <f t="shared" si="0"/>
        <v>2500</v>
      </c>
      <c r="H11" s="18">
        <f t="shared" si="0"/>
        <v>2500</v>
      </c>
      <c r="I11" s="18">
        <f t="shared" si="0"/>
        <v>2500</v>
      </c>
      <c r="J11" s="18">
        <f t="shared" si="0"/>
        <v>2500</v>
      </c>
      <c r="K11" s="19">
        <f t="shared" si="0"/>
        <v>2500</v>
      </c>
      <c r="L11" s="18">
        <f t="shared" si="0"/>
        <v>2500</v>
      </c>
      <c r="M11" s="18">
        <f t="shared" si="0"/>
        <v>2500</v>
      </c>
      <c r="N11" s="18">
        <f t="shared" si="0"/>
        <v>2500</v>
      </c>
      <c r="P11" s="30"/>
    </row>
    <row r="12" spans="2:16" x14ac:dyDescent="0.25">
      <c r="B12" s="17" t="s">
        <v>21</v>
      </c>
      <c r="C12" s="18">
        <f>C3+C4</f>
        <v>7173.16</v>
      </c>
      <c r="D12" s="18">
        <f>$C$4</f>
        <v>1897.16</v>
      </c>
      <c r="E12" s="18">
        <f t="shared" ref="E12:N12" si="1">$C$4</f>
        <v>1897.16</v>
      </c>
      <c r="F12" s="18">
        <f t="shared" si="1"/>
        <v>1897.16</v>
      </c>
      <c r="G12" s="18">
        <f t="shared" si="1"/>
        <v>1897.16</v>
      </c>
      <c r="H12" s="18">
        <f t="shared" si="1"/>
        <v>1897.16</v>
      </c>
      <c r="I12" s="18">
        <f t="shared" si="1"/>
        <v>1897.16</v>
      </c>
      <c r="J12" s="18">
        <f t="shared" si="1"/>
        <v>1897.16</v>
      </c>
      <c r="K12" s="19">
        <f t="shared" si="1"/>
        <v>1897.16</v>
      </c>
      <c r="L12" s="18">
        <f t="shared" si="1"/>
        <v>1897.16</v>
      </c>
      <c r="M12" s="18">
        <f t="shared" si="1"/>
        <v>1897.16</v>
      </c>
      <c r="N12" s="18">
        <f t="shared" si="1"/>
        <v>1897.16</v>
      </c>
      <c r="O12" s="1"/>
      <c r="P12" s="30"/>
    </row>
    <row r="13" spans="2:16" x14ac:dyDescent="0.25">
      <c r="B13" s="17" t="s">
        <v>24</v>
      </c>
      <c r="C13" s="18">
        <f>C11-C12</f>
        <v>-4673.16</v>
      </c>
      <c r="D13" s="18">
        <f t="shared" ref="D13:L13" si="2">D11-D12</f>
        <v>602.83999999999992</v>
      </c>
      <c r="E13" s="18">
        <f t="shared" si="2"/>
        <v>602.83999999999992</v>
      </c>
      <c r="F13" s="18">
        <f t="shared" si="2"/>
        <v>602.83999999999992</v>
      </c>
      <c r="G13" s="18">
        <f t="shared" si="2"/>
        <v>602.83999999999992</v>
      </c>
      <c r="H13" s="18">
        <f t="shared" si="2"/>
        <v>602.83999999999992</v>
      </c>
      <c r="I13" s="18">
        <f t="shared" si="2"/>
        <v>602.83999999999992</v>
      </c>
      <c r="J13" s="18">
        <f t="shared" si="2"/>
        <v>602.83999999999992</v>
      </c>
      <c r="K13" s="19">
        <f t="shared" si="2"/>
        <v>602.83999999999992</v>
      </c>
      <c r="L13" s="18">
        <f t="shared" si="2"/>
        <v>602.83999999999992</v>
      </c>
      <c r="M13" s="18">
        <f t="shared" ref="M13:N13" si="3">M11-M12</f>
        <v>602.83999999999992</v>
      </c>
      <c r="N13" s="18">
        <f t="shared" si="3"/>
        <v>602.83999999999992</v>
      </c>
    </row>
    <row r="14" spans="2:16" x14ac:dyDescent="0.25">
      <c r="B14" s="17" t="s">
        <v>25</v>
      </c>
      <c r="C14" s="20">
        <f t="shared" ref="C14:L14" si="4">(C13*100%)/(C11+C12)</f>
        <v>-0.48310583097974186</v>
      </c>
      <c r="D14" s="20">
        <f t="shared" si="4"/>
        <v>0.13709758116602533</v>
      </c>
      <c r="E14" s="20">
        <f t="shared" si="4"/>
        <v>0.13709758116602533</v>
      </c>
      <c r="F14" s="20">
        <f t="shared" si="4"/>
        <v>0.13709758116602533</v>
      </c>
      <c r="G14" s="20">
        <f t="shared" si="4"/>
        <v>0.13709758116602533</v>
      </c>
      <c r="H14" s="20">
        <f t="shared" si="4"/>
        <v>0.13709758116602533</v>
      </c>
      <c r="I14" s="20">
        <f t="shared" si="4"/>
        <v>0.13709758116602533</v>
      </c>
      <c r="J14" s="20">
        <f t="shared" si="4"/>
        <v>0.13709758116602533</v>
      </c>
      <c r="K14" s="21">
        <f t="shared" si="4"/>
        <v>0.13709758116602533</v>
      </c>
      <c r="L14" s="20">
        <f t="shared" si="4"/>
        <v>0.13709758116602533</v>
      </c>
      <c r="M14" s="20">
        <f t="shared" ref="M14" si="5">(M13*100%)/(M11+M12)</f>
        <v>0.13709758116602533</v>
      </c>
      <c r="N14" s="20">
        <f t="shared" ref="N14" si="6">(N13*100%)/(N11+N12)</f>
        <v>0.13709758116602533</v>
      </c>
    </row>
    <row r="15" spans="2:16" x14ac:dyDescent="0.25">
      <c r="B15" s="22" t="s">
        <v>26</v>
      </c>
      <c r="C15" s="23">
        <f>C13</f>
        <v>-4673.16</v>
      </c>
      <c r="D15" s="23">
        <f>C15+D13</f>
        <v>-4070.3199999999997</v>
      </c>
      <c r="E15" s="23">
        <f t="shared" ref="E15:L15" si="7">D15+E13</f>
        <v>-3467.4799999999996</v>
      </c>
      <c r="F15" s="23">
        <f t="shared" si="7"/>
        <v>-2864.6399999999994</v>
      </c>
      <c r="G15" s="23">
        <f t="shared" si="7"/>
        <v>-2261.7999999999993</v>
      </c>
      <c r="H15" s="23">
        <f t="shared" si="7"/>
        <v>-1658.9599999999994</v>
      </c>
      <c r="I15" s="23">
        <f t="shared" si="7"/>
        <v>-1056.1199999999994</v>
      </c>
      <c r="J15" s="23">
        <f t="shared" si="7"/>
        <v>-453.27999999999952</v>
      </c>
      <c r="K15" s="24">
        <f t="shared" si="7"/>
        <v>149.5600000000004</v>
      </c>
      <c r="L15" s="23">
        <f t="shared" si="7"/>
        <v>752.40000000000032</v>
      </c>
      <c r="M15" s="23">
        <f t="shared" ref="M15" si="8">L15+M13</f>
        <v>1355.2400000000002</v>
      </c>
      <c r="N15" s="23">
        <f t="shared" ref="N15" si="9">M15+N13</f>
        <v>1958.0800000000002</v>
      </c>
    </row>
    <row r="16" spans="2:16" x14ac:dyDescent="0.25">
      <c r="B16" s="25"/>
      <c r="C16" s="26"/>
      <c r="D16" s="26"/>
      <c r="E16" s="26"/>
      <c r="F16" s="26"/>
      <c r="G16" s="26"/>
      <c r="H16" s="26"/>
      <c r="I16" s="26"/>
      <c r="J16" s="26"/>
      <c r="K16" s="13" t="s">
        <v>41</v>
      </c>
      <c r="L16" s="26"/>
      <c r="M16" s="27"/>
      <c r="N16" s="27"/>
    </row>
    <row r="17" spans="2:14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B18" s="110" t="s">
        <v>40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9"/>
    </row>
    <row r="19" spans="2:14" x14ac:dyDescent="0.25">
      <c r="B19" s="14"/>
      <c r="C19" s="15" t="s">
        <v>46</v>
      </c>
      <c r="D19" s="15" t="s">
        <v>47</v>
      </c>
      <c r="E19" s="15" t="s">
        <v>45</v>
      </c>
      <c r="F19" s="15" t="s">
        <v>45</v>
      </c>
      <c r="G19" s="15" t="s">
        <v>48</v>
      </c>
      <c r="H19" s="15" t="s">
        <v>48</v>
      </c>
      <c r="I19" s="15" t="s">
        <v>48</v>
      </c>
      <c r="J19" s="15" t="s">
        <v>48</v>
      </c>
      <c r="K19" s="15" t="s">
        <v>48</v>
      </c>
      <c r="L19" s="15" t="s">
        <v>48</v>
      </c>
      <c r="M19" s="15"/>
      <c r="N19" s="16"/>
    </row>
    <row r="20" spans="2:14" x14ac:dyDescent="0.25">
      <c r="B20" s="3"/>
      <c r="C20" s="3" t="s">
        <v>27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32</v>
      </c>
      <c r="I20" s="3" t="s">
        <v>33</v>
      </c>
      <c r="J20" s="3" t="s">
        <v>34</v>
      </c>
      <c r="K20" s="3" t="s">
        <v>35</v>
      </c>
      <c r="L20" s="3" t="s">
        <v>36</v>
      </c>
      <c r="M20" s="3" t="s">
        <v>43</v>
      </c>
      <c r="N20" s="3" t="s">
        <v>44</v>
      </c>
    </row>
    <row r="21" spans="2:14" x14ac:dyDescent="0.25">
      <c r="B21" s="17" t="s">
        <v>23</v>
      </c>
      <c r="C21" s="28">
        <f>$D$5</f>
        <v>5000</v>
      </c>
      <c r="D21" s="29">
        <f t="shared" ref="D21:N21" si="10">$D$5</f>
        <v>5000</v>
      </c>
      <c r="E21" s="28">
        <f t="shared" si="10"/>
        <v>5000</v>
      </c>
      <c r="F21" s="28">
        <f t="shared" si="10"/>
        <v>5000</v>
      </c>
      <c r="G21" s="28">
        <f t="shared" si="10"/>
        <v>5000</v>
      </c>
      <c r="H21" s="28">
        <f t="shared" si="10"/>
        <v>5000</v>
      </c>
      <c r="I21" s="28">
        <f t="shared" si="10"/>
        <v>5000</v>
      </c>
      <c r="J21" s="28">
        <f t="shared" si="10"/>
        <v>5000</v>
      </c>
      <c r="K21" s="28">
        <f t="shared" si="10"/>
        <v>5000</v>
      </c>
      <c r="L21" s="28">
        <f t="shared" si="10"/>
        <v>5000</v>
      </c>
      <c r="M21" s="28">
        <f t="shared" si="10"/>
        <v>5000</v>
      </c>
      <c r="N21" s="28">
        <f t="shared" si="10"/>
        <v>5000</v>
      </c>
    </row>
    <row r="22" spans="2:14" x14ac:dyDescent="0.25">
      <c r="B22" s="17" t="s">
        <v>21</v>
      </c>
      <c r="C22" s="28">
        <f>D3+D4</f>
        <v>7298.16</v>
      </c>
      <c r="D22" s="29">
        <f>$D$4</f>
        <v>2022.16</v>
      </c>
      <c r="E22" s="28">
        <f t="shared" ref="E22:N22" si="11">$D$4</f>
        <v>2022.16</v>
      </c>
      <c r="F22" s="28">
        <f t="shared" si="11"/>
        <v>2022.16</v>
      </c>
      <c r="G22" s="28">
        <f t="shared" si="11"/>
        <v>2022.16</v>
      </c>
      <c r="H22" s="28">
        <f t="shared" si="11"/>
        <v>2022.16</v>
      </c>
      <c r="I22" s="28">
        <f t="shared" si="11"/>
        <v>2022.16</v>
      </c>
      <c r="J22" s="28">
        <f t="shared" si="11"/>
        <v>2022.16</v>
      </c>
      <c r="K22" s="28">
        <f t="shared" si="11"/>
        <v>2022.16</v>
      </c>
      <c r="L22" s="28">
        <f t="shared" si="11"/>
        <v>2022.16</v>
      </c>
      <c r="M22" s="28">
        <f t="shared" si="11"/>
        <v>2022.16</v>
      </c>
      <c r="N22" s="28">
        <f t="shared" si="11"/>
        <v>2022.16</v>
      </c>
    </row>
    <row r="23" spans="2:14" x14ac:dyDescent="0.25">
      <c r="B23" s="17" t="s">
        <v>24</v>
      </c>
      <c r="C23" s="28">
        <f>C21-C22</f>
        <v>-2298.16</v>
      </c>
      <c r="D23" s="29">
        <f t="shared" ref="D23" si="12">D21-D22</f>
        <v>2977.84</v>
      </c>
      <c r="E23" s="28">
        <f t="shared" ref="E23" si="13">E21-E22</f>
        <v>2977.84</v>
      </c>
      <c r="F23" s="28">
        <f t="shared" ref="F23" si="14">F21-F22</f>
        <v>2977.84</v>
      </c>
      <c r="G23" s="28">
        <f t="shared" ref="G23" si="15">G21-G22</f>
        <v>2977.84</v>
      </c>
      <c r="H23" s="28">
        <f t="shared" ref="H23" si="16">H21-H22</f>
        <v>2977.84</v>
      </c>
      <c r="I23" s="28">
        <f t="shared" ref="I23" si="17">I21-I22</f>
        <v>2977.84</v>
      </c>
      <c r="J23" s="28">
        <f t="shared" ref="J23" si="18">J21-J22</f>
        <v>2977.84</v>
      </c>
      <c r="K23" s="28">
        <f t="shared" ref="K23" si="19">K21-K22</f>
        <v>2977.84</v>
      </c>
      <c r="L23" s="28">
        <f t="shared" ref="L23:N23" si="20">L21-L22</f>
        <v>2977.84</v>
      </c>
      <c r="M23" s="28">
        <f t="shared" si="20"/>
        <v>2977.84</v>
      </c>
      <c r="N23" s="28">
        <f t="shared" si="20"/>
        <v>2977.84</v>
      </c>
    </row>
    <row r="24" spans="2:14" x14ac:dyDescent="0.25">
      <c r="B24" s="17" t="s">
        <v>25</v>
      </c>
      <c r="C24" s="20">
        <f t="shared" ref="C24:L24" si="21">(C23*100%)/(C21+C22)</f>
        <v>-0.18687023099390476</v>
      </c>
      <c r="D24" s="21">
        <f t="shared" si="21"/>
        <v>0.42406325119336502</v>
      </c>
      <c r="E24" s="20">
        <f t="shared" si="21"/>
        <v>0.42406325119336502</v>
      </c>
      <c r="F24" s="20">
        <f t="shared" si="21"/>
        <v>0.42406325119336502</v>
      </c>
      <c r="G24" s="20">
        <f t="shared" si="21"/>
        <v>0.42406325119336502</v>
      </c>
      <c r="H24" s="20">
        <f t="shared" si="21"/>
        <v>0.42406325119336502</v>
      </c>
      <c r="I24" s="20">
        <f t="shared" si="21"/>
        <v>0.42406325119336502</v>
      </c>
      <c r="J24" s="20">
        <f t="shared" si="21"/>
        <v>0.42406325119336502</v>
      </c>
      <c r="K24" s="20">
        <f t="shared" si="21"/>
        <v>0.42406325119336502</v>
      </c>
      <c r="L24" s="20">
        <f t="shared" si="21"/>
        <v>0.42406325119336502</v>
      </c>
      <c r="M24" s="20">
        <f t="shared" ref="M24" si="22">(M23*100%)/(M21+M22)</f>
        <v>0.42406325119336502</v>
      </c>
      <c r="N24" s="20">
        <f t="shared" ref="N24" si="23">(N23*100%)/(N21+N22)</f>
        <v>0.42406325119336502</v>
      </c>
    </row>
    <row r="25" spans="2:14" x14ac:dyDescent="0.25">
      <c r="B25" s="22" t="s">
        <v>26</v>
      </c>
      <c r="C25" s="23">
        <f>C23</f>
        <v>-2298.16</v>
      </c>
      <c r="D25" s="24">
        <f>C25+D23</f>
        <v>679.68000000000029</v>
      </c>
      <c r="E25" s="23">
        <f t="shared" ref="E25:L25" si="24">D25+E23</f>
        <v>3657.5200000000004</v>
      </c>
      <c r="F25" s="23">
        <f t="shared" si="24"/>
        <v>6635.3600000000006</v>
      </c>
      <c r="G25" s="23">
        <f t="shared" si="24"/>
        <v>9613.2000000000007</v>
      </c>
      <c r="H25" s="23">
        <f t="shared" si="24"/>
        <v>12591.04</v>
      </c>
      <c r="I25" s="23">
        <f t="shared" si="24"/>
        <v>15568.880000000001</v>
      </c>
      <c r="J25" s="23">
        <f t="shared" si="24"/>
        <v>18546.72</v>
      </c>
      <c r="K25" s="23">
        <f t="shared" si="24"/>
        <v>21524.560000000001</v>
      </c>
      <c r="L25" s="23">
        <f t="shared" si="24"/>
        <v>24502.400000000001</v>
      </c>
      <c r="M25" s="23">
        <f t="shared" ref="M25" si="25">L25+M23</f>
        <v>27480.240000000002</v>
      </c>
      <c r="N25" s="23">
        <f t="shared" ref="N25" si="26">M25+N23</f>
        <v>30458.080000000002</v>
      </c>
    </row>
    <row r="26" spans="2:14" x14ac:dyDescent="0.25">
      <c r="B26" s="25"/>
      <c r="C26" s="26"/>
      <c r="D26" s="13" t="s">
        <v>41</v>
      </c>
      <c r="E26" s="26"/>
      <c r="F26" s="26"/>
      <c r="G26" s="26"/>
      <c r="H26" s="26"/>
      <c r="I26" s="26"/>
      <c r="J26" s="26"/>
      <c r="K26" s="26"/>
      <c r="L26" s="26"/>
      <c r="M26" s="27"/>
      <c r="N26" s="27"/>
    </row>
    <row r="27" spans="2:14" x14ac:dyDescent="0.25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2:14" x14ac:dyDescent="0.25">
      <c r="B28" s="110" t="s">
        <v>42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9"/>
    </row>
    <row r="29" spans="2:14" x14ac:dyDescent="0.25">
      <c r="B29" s="14"/>
      <c r="C29" s="15" t="s">
        <v>45</v>
      </c>
      <c r="D29" s="15" t="s">
        <v>45</v>
      </c>
      <c r="E29" s="15" t="s">
        <v>45</v>
      </c>
      <c r="F29" s="15" t="s">
        <v>48</v>
      </c>
      <c r="G29" s="15" t="s">
        <v>48</v>
      </c>
      <c r="H29" s="15" t="s">
        <v>48</v>
      </c>
      <c r="I29" s="15" t="s">
        <v>48</v>
      </c>
      <c r="J29" s="15" t="s">
        <v>48</v>
      </c>
      <c r="K29" s="15" t="s">
        <v>48</v>
      </c>
      <c r="L29" s="15" t="s">
        <v>48</v>
      </c>
      <c r="M29" s="15"/>
      <c r="N29" s="16"/>
    </row>
    <row r="30" spans="2:14" x14ac:dyDescent="0.25">
      <c r="B30" s="12"/>
      <c r="C30" s="12" t="s">
        <v>27</v>
      </c>
      <c r="D30" s="12" t="s">
        <v>28</v>
      </c>
      <c r="E30" s="12" t="s">
        <v>29</v>
      </c>
      <c r="F30" s="12" t="s">
        <v>30</v>
      </c>
      <c r="G30" s="12" t="s">
        <v>31</v>
      </c>
      <c r="H30" s="12" t="s">
        <v>32</v>
      </c>
      <c r="I30" s="12" t="s">
        <v>33</v>
      </c>
      <c r="J30" s="12" t="s">
        <v>34</v>
      </c>
      <c r="K30" s="12" t="s">
        <v>35</v>
      </c>
      <c r="L30" s="12" t="s">
        <v>36</v>
      </c>
      <c r="M30" s="12" t="s">
        <v>43</v>
      </c>
      <c r="N30" s="12" t="s">
        <v>44</v>
      </c>
    </row>
    <row r="31" spans="2:14" x14ac:dyDescent="0.25">
      <c r="B31" s="17" t="s">
        <v>23</v>
      </c>
      <c r="C31" s="29">
        <f>$E$5</f>
        <v>25000</v>
      </c>
      <c r="D31" s="28">
        <f t="shared" ref="D31:N31" si="27">$E$5</f>
        <v>25000</v>
      </c>
      <c r="E31" s="28">
        <f t="shared" si="27"/>
        <v>25000</v>
      </c>
      <c r="F31" s="28">
        <f t="shared" si="27"/>
        <v>25000</v>
      </c>
      <c r="G31" s="28">
        <f t="shared" si="27"/>
        <v>25000</v>
      </c>
      <c r="H31" s="28">
        <f t="shared" si="27"/>
        <v>25000</v>
      </c>
      <c r="I31" s="28">
        <f t="shared" si="27"/>
        <v>25000</v>
      </c>
      <c r="J31" s="28">
        <f t="shared" si="27"/>
        <v>25000</v>
      </c>
      <c r="K31" s="28">
        <f t="shared" si="27"/>
        <v>25000</v>
      </c>
      <c r="L31" s="28">
        <f t="shared" si="27"/>
        <v>25000</v>
      </c>
      <c r="M31" s="28">
        <f t="shared" si="27"/>
        <v>25000</v>
      </c>
      <c r="N31" s="28">
        <f t="shared" si="27"/>
        <v>25000</v>
      </c>
    </row>
    <row r="32" spans="2:14" x14ac:dyDescent="0.25">
      <c r="B32" s="17" t="s">
        <v>21</v>
      </c>
      <c r="C32" s="29">
        <f>E3+E4</f>
        <v>8298.16</v>
      </c>
      <c r="D32" s="28">
        <f>$E$4</f>
        <v>3022.16</v>
      </c>
      <c r="E32" s="28">
        <f t="shared" ref="E32:N32" si="28">$E$4</f>
        <v>3022.16</v>
      </c>
      <c r="F32" s="28">
        <f t="shared" si="28"/>
        <v>3022.16</v>
      </c>
      <c r="G32" s="28">
        <f t="shared" si="28"/>
        <v>3022.16</v>
      </c>
      <c r="H32" s="28">
        <f t="shared" si="28"/>
        <v>3022.16</v>
      </c>
      <c r="I32" s="28">
        <f t="shared" si="28"/>
        <v>3022.16</v>
      </c>
      <c r="J32" s="28">
        <f t="shared" si="28"/>
        <v>3022.16</v>
      </c>
      <c r="K32" s="28">
        <f t="shared" si="28"/>
        <v>3022.16</v>
      </c>
      <c r="L32" s="28">
        <f t="shared" si="28"/>
        <v>3022.16</v>
      </c>
      <c r="M32" s="28">
        <f t="shared" si="28"/>
        <v>3022.16</v>
      </c>
      <c r="N32" s="28">
        <f t="shared" si="28"/>
        <v>3022.16</v>
      </c>
    </row>
    <row r="33" spans="2:14" x14ac:dyDescent="0.25">
      <c r="B33" s="17" t="s">
        <v>24</v>
      </c>
      <c r="C33" s="29">
        <f>C31-C32</f>
        <v>16701.84</v>
      </c>
      <c r="D33" s="28">
        <f t="shared" ref="D33" si="29">D31-D32</f>
        <v>21977.84</v>
      </c>
      <c r="E33" s="28">
        <f t="shared" ref="E33" si="30">E31-E32</f>
        <v>21977.84</v>
      </c>
      <c r="F33" s="28">
        <f t="shared" ref="F33" si="31">F31-F32</f>
        <v>21977.84</v>
      </c>
      <c r="G33" s="28">
        <f t="shared" ref="G33" si="32">G31-G32</f>
        <v>21977.84</v>
      </c>
      <c r="H33" s="28">
        <f t="shared" ref="H33" si="33">H31-H32</f>
        <v>21977.84</v>
      </c>
      <c r="I33" s="28">
        <f t="shared" ref="I33" si="34">I31-I32</f>
        <v>21977.84</v>
      </c>
      <c r="J33" s="28">
        <f t="shared" ref="J33" si="35">J31-J32</f>
        <v>21977.84</v>
      </c>
      <c r="K33" s="28">
        <f t="shared" ref="K33:M33" si="36">K31-K32</f>
        <v>21977.84</v>
      </c>
      <c r="L33" s="28">
        <f t="shared" ref="L33:N33" si="37">L31-L32</f>
        <v>21977.84</v>
      </c>
      <c r="M33" s="28">
        <f t="shared" si="36"/>
        <v>21977.84</v>
      </c>
      <c r="N33" s="28">
        <f t="shared" si="37"/>
        <v>21977.84</v>
      </c>
    </row>
    <row r="34" spans="2:14" x14ac:dyDescent="0.25">
      <c r="B34" s="17" t="s">
        <v>25</v>
      </c>
      <c r="C34" s="21">
        <f t="shared" ref="C34:L34" si="38">(C33*100%)/(C31+C32)</f>
        <v>0.5015844719347855</v>
      </c>
      <c r="D34" s="20">
        <f t="shared" si="38"/>
        <v>0.78430213802219384</v>
      </c>
      <c r="E34" s="20">
        <f t="shared" si="38"/>
        <v>0.78430213802219384</v>
      </c>
      <c r="F34" s="20">
        <f t="shared" si="38"/>
        <v>0.78430213802219384</v>
      </c>
      <c r="G34" s="20">
        <f t="shared" si="38"/>
        <v>0.78430213802219384</v>
      </c>
      <c r="H34" s="20">
        <f t="shared" si="38"/>
        <v>0.78430213802219384</v>
      </c>
      <c r="I34" s="20">
        <f t="shared" si="38"/>
        <v>0.78430213802219384</v>
      </c>
      <c r="J34" s="20">
        <f t="shared" si="38"/>
        <v>0.78430213802219384</v>
      </c>
      <c r="K34" s="20">
        <f t="shared" si="38"/>
        <v>0.78430213802219384</v>
      </c>
      <c r="L34" s="20">
        <f t="shared" si="38"/>
        <v>0.78430213802219384</v>
      </c>
      <c r="M34" s="20">
        <f t="shared" ref="M34" si="39">(M33*100%)/(M31+M32)</f>
        <v>0.78430213802219384</v>
      </c>
      <c r="N34" s="20">
        <f t="shared" ref="N34" si="40">(N33*100%)/(N31+N32)</f>
        <v>0.78430213802219384</v>
      </c>
    </row>
    <row r="35" spans="2:14" x14ac:dyDescent="0.25">
      <c r="B35" s="22" t="s">
        <v>26</v>
      </c>
      <c r="C35" s="24">
        <f>C33</f>
        <v>16701.84</v>
      </c>
      <c r="D35" s="23">
        <f>C35+D33</f>
        <v>38679.68</v>
      </c>
      <c r="E35" s="23">
        <f t="shared" ref="E35:L35" si="41">D35+E33</f>
        <v>60657.520000000004</v>
      </c>
      <c r="F35" s="23">
        <f t="shared" si="41"/>
        <v>82635.360000000001</v>
      </c>
      <c r="G35" s="23">
        <f t="shared" si="41"/>
        <v>104613.2</v>
      </c>
      <c r="H35" s="23">
        <f t="shared" si="41"/>
        <v>126591.03999999999</v>
      </c>
      <c r="I35" s="23">
        <f t="shared" si="41"/>
        <v>148568.88</v>
      </c>
      <c r="J35" s="23">
        <f t="shared" si="41"/>
        <v>170546.72</v>
      </c>
      <c r="K35" s="23">
        <f t="shared" si="41"/>
        <v>192524.56</v>
      </c>
      <c r="L35" s="23">
        <f t="shared" si="41"/>
        <v>214502.39999999999</v>
      </c>
      <c r="M35" s="23">
        <f t="shared" ref="M35" si="42">L35+M33</f>
        <v>236480.24</v>
      </c>
      <c r="N35" s="23">
        <f t="shared" ref="N35" si="43">M35+N33</f>
        <v>258458.08</v>
      </c>
    </row>
    <row r="36" spans="2:14" x14ac:dyDescent="0.25">
      <c r="B36" s="1"/>
      <c r="C36" s="11" t="s">
        <v>41</v>
      </c>
      <c r="D36" s="6"/>
      <c r="E36" s="6"/>
      <c r="F36" s="6"/>
      <c r="G36" s="6"/>
      <c r="H36" s="6"/>
      <c r="I36" s="6"/>
      <c r="J36" s="6"/>
      <c r="K36" s="6"/>
      <c r="L36" s="6"/>
    </row>
  </sheetData>
  <mergeCells count="3">
    <mergeCell ref="B8:N8"/>
    <mergeCell ref="B18:N18"/>
    <mergeCell ref="B28:N28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3BA-4315-4F2F-9988-F16AE5D04CFE}">
  <dimension ref="B2:W38"/>
  <sheetViews>
    <sheetView showGridLines="0" showRowColHeaders="0" zoomScale="77" zoomScaleNormal="75" workbookViewId="0">
      <selection activeCell="P26" sqref="P26"/>
    </sheetView>
  </sheetViews>
  <sheetFormatPr defaultRowHeight="15" x14ac:dyDescent="0.25"/>
  <cols>
    <col min="2" max="2" width="14.85546875" bestFit="1" customWidth="1"/>
    <col min="3" max="4" width="13.140625" bestFit="1" customWidth="1"/>
    <col min="5" max="14" width="14.28515625" bestFit="1" customWidth="1"/>
    <col min="15" max="15" width="9.28515625" bestFit="1" customWidth="1"/>
    <col min="16" max="16" width="24.7109375" bestFit="1" customWidth="1"/>
  </cols>
  <sheetData>
    <row r="2" spans="2:23" x14ac:dyDescent="0.25">
      <c r="B2" s="33"/>
      <c r="C2" s="33" t="s">
        <v>6</v>
      </c>
      <c r="D2" s="33" t="s">
        <v>7</v>
      </c>
      <c r="E2" s="33" t="s">
        <v>8</v>
      </c>
    </row>
    <row r="3" spans="2:23" x14ac:dyDescent="0.25">
      <c r="B3" s="34" t="s">
        <v>21</v>
      </c>
      <c r="C3" s="34">
        <v>50</v>
      </c>
      <c r="D3" s="34">
        <v>50</v>
      </c>
      <c r="E3" s="34">
        <v>50</v>
      </c>
    </row>
    <row r="4" spans="2:23" x14ac:dyDescent="0.25">
      <c r="B4" s="35" t="s">
        <v>23</v>
      </c>
      <c r="C4" s="35">
        <v>500</v>
      </c>
      <c r="D4" s="35">
        <v>2000</v>
      </c>
      <c r="E4" s="35">
        <v>5000</v>
      </c>
    </row>
    <row r="7" spans="2:23" x14ac:dyDescent="0.25">
      <c r="B7" s="118" t="s">
        <v>39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4"/>
    </row>
    <row r="8" spans="2:23" x14ac:dyDescent="0.25">
      <c r="B8" s="46"/>
      <c r="C8" s="47" t="s">
        <v>45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  <c r="O8" s="30"/>
      <c r="P8" s="30"/>
      <c r="Q8" s="30"/>
      <c r="R8" s="30"/>
      <c r="S8" s="30"/>
      <c r="T8" s="30"/>
      <c r="U8" s="30"/>
      <c r="V8" s="30"/>
      <c r="W8" s="30"/>
    </row>
    <row r="9" spans="2:23" x14ac:dyDescent="0.25">
      <c r="B9" s="49"/>
      <c r="C9" s="49" t="s">
        <v>27</v>
      </c>
      <c r="D9" s="49" t="s">
        <v>28</v>
      </c>
      <c r="E9" s="49" t="s">
        <v>29</v>
      </c>
      <c r="F9" s="49" t="s">
        <v>30</v>
      </c>
      <c r="G9" s="49" t="s">
        <v>31</v>
      </c>
      <c r="H9" s="49" t="s">
        <v>32</v>
      </c>
      <c r="I9" s="49" t="s">
        <v>33</v>
      </c>
      <c r="J9" s="49" t="s">
        <v>34</v>
      </c>
      <c r="K9" s="49" t="s">
        <v>35</v>
      </c>
      <c r="L9" s="49" t="s">
        <v>36</v>
      </c>
      <c r="M9" s="49" t="s">
        <v>43</v>
      </c>
      <c r="N9" s="49" t="s">
        <v>44</v>
      </c>
      <c r="O9" s="30"/>
      <c r="P9" s="31"/>
      <c r="Q9" s="30"/>
      <c r="R9" s="30"/>
      <c r="S9" s="30"/>
      <c r="T9" s="30"/>
      <c r="U9" s="30"/>
      <c r="V9" s="30"/>
      <c r="W9" s="30"/>
    </row>
    <row r="10" spans="2:23" x14ac:dyDescent="0.25">
      <c r="B10" s="36" t="s">
        <v>23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92">
        <v>0</v>
      </c>
      <c r="L10" s="37">
        <v>0</v>
      </c>
      <c r="M10" s="37">
        <v>0</v>
      </c>
      <c r="N10" s="38">
        <f t="shared" ref="N10" si="0">$C$4</f>
        <v>500</v>
      </c>
      <c r="O10" s="30"/>
      <c r="P10" s="30"/>
      <c r="Q10" s="30"/>
      <c r="R10" s="30"/>
      <c r="S10" s="30"/>
      <c r="T10" s="30"/>
      <c r="U10" s="30"/>
      <c r="V10" s="30"/>
      <c r="W10" s="30"/>
    </row>
    <row r="11" spans="2:23" x14ac:dyDescent="0.25">
      <c r="B11" s="36" t="s">
        <v>21</v>
      </c>
      <c r="C11" s="37">
        <f>C3</f>
        <v>50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92">
        <v>0</v>
      </c>
      <c r="L11" s="37">
        <v>0</v>
      </c>
      <c r="M11" s="37">
        <v>0</v>
      </c>
      <c r="N11" s="38">
        <v>0</v>
      </c>
      <c r="O11" s="4"/>
      <c r="P11" s="30"/>
      <c r="Q11" s="30"/>
      <c r="R11" s="30"/>
      <c r="S11" s="30"/>
      <c r="T11" s="30"/>
      <c r="U11" s="30"/>
      <c r="V11" s="30"/>
      <c r="W11" s="30"/>
    </row>
    <row r="12" spans="2:23" x14ac:dyDescent="0.25">
      <c r="B12" s="36" t="s">
        <v>24</v>
      </c>
      <c r="C12" s="37">
        <f>C10-C11</f>
        <v>-50</v>
      </c>
      <c r="D12" s="37">
        <f t="shared" ref="D12:N12" si="1">D10-D11</f>
        <v>0</v>
      </c>
      <c r="E12" s="37">
        <f t="shared" si="1"/>
        <v>0</v>
      </c>
      <c r="F12" s="37">
        <f t="shared" si="1"/>
        <v>0</v>
      </c>
      <c r="G12" s="37">
        <f t="shared" si="1"/>
        <v>0</v>
      </c>
      <c r="H12" s="37">
        <f t="shared" si="1"/>
        <v>0</v>
      </c>
      <c r="I12" s="37">
        <f t="shared" si="1"/>
        <v>0</v>
      </c>
      <c r="J12" s="37">
        <f t="shared" si="1"/>
        <v>0</v>
      </c>
      <c r="K12" s="92">
        <f t="shared" si="1"/>
        <v>0</v>
      </c>
      <c r="L12" s="37">
        <f t="shared" si="1"/>
        <v>0</v>
      </c>
      <c r="M12" s="37">
        <f t="shared" si="1"/>
        <v>0</v>
      </c>
      <c r="N12" s="38">
        <f t="shared" si="1"/>
        <v>500</v>
      </c>
      <c r="O12" s="30"/>
      <c r="P12" s="30"/>
      <c r="Q12" s="30"/>
      <c r="R12" s="30"/>
      <c r="S12" s="30"/>
      <c r="T12" s="30"/>
      <c r="U12" s="30"/>
      <c r="V12" s="30"/>
      <c r="W12" s="30"/>
    </row>
    <row r="13" spans="2:23" x14ac:dyDescent="0.25">
      <c r="B13" s="36" t="s">
        <v>25</v>
      </c>
      <c r="C13" s="39">
        <f t="shared" ref="C13:N13" si="2">(C12*100%)/(C10+C11)</f>
        <v>-1</v>
      </c>
      <c r="D13" s="39">
        <v>-1</v>
      </c>
      <c r="E13" s="39">
        <v>-1</v>
      </c>
      <c r="F13" s="39">
        <v>-1</v>
      </c>
      <c r="G13" s="39">
        <v>-1</v>
      </c>
      <c r="H13" s="39">
        <v>-1</v>
      </c>
      <c r="I13" s="39">
        <v>-1</v>
      </c>
      <c r="J13" s="39">
        <v>-1</v>
      </c>
      <c r="K13" s="39">
        <v>-1</v>
      </c>
      <c r="L13" s="39">
        <v>-1</v>
      </c>
      <c r="M13" s="39">
        <v>-1</v>
      </c>
      <c r="N13" s="40">
        <f t="shared" si="2"/>
        <v>1</v>
      </c>
      <c r="O13" s="30"/>
      <c r="P13" s="30"/>
      <c r="Q13" s="30"/>
      <c r="R13" s="30"/>
      <c r="S13" s="30"/>
      <c r="T13" s="30"/>
      <c r="U13" s="30"/>
      <c r="V13" s="30"/>
      <c r="W13" s="30"/>
    </row>
    <row r="14" spans="2:23" x14ac:dyDescent="0.25">
      <c r="B14" s="41" t="s">
        <v>26</v>
      </c>
      <c r="C14" s="42">
        <f>C12</f>
        <v>-50</v>
      </c>
      <c r="D14" s="42">
        <f>C14+D12</f>
        <v>-50</v>
      </c>
      <c r="E14" s="42">
        <f t="shared" ref="E14:N14" si="3">D14+E12</f>
        <v>-50</v>
      </c>
      <c r="F14" s="42">
        <f t="shared" si="3"/>
        <v>-50</v>
      </c>
      <c r="G14" s="42">
        <f t="shared" si="3"/>
        <v>-50</v>
      </c>
      <c r="H14" s="42">
        <f t="shared" si="3"/>
        <v>-50</v>
      </c>
      <c r="I14" s="42">
        <f t="shared" si="3"/>
        <v>-50</v>
      </c>
      <c r="J14" s="42">
        <f t="shared" si="3"/>
        <v>-50</v>
      </c>
      <c r="K14" s="94">
        <f t="shared" si="3"/>
        <v>-50</v>
      </c>
      <c r="L14" s="42">
        <f t="shared" si="3"/>
        <v>-50</v>
      </c>
      <c r="M14" s="42">
        <f t="shared" si="3"/>
        <v>-50</v>
      </c>
      <c r="N14" s="43">
        <f t="shared" si="3"/>
        <v>450</v>
      </c>
      <c r="O14" s="30"/>
      <c r="P14" s="30"/>
      <c r="Q14" s="30"/>
      <c r="R14" s="30"/>
      <c r="S14" s="30"/>
      <c r="T14" s="30"/>
      <c r="U14" s="30"/>
      <c r="V14" s="30"/>
      <c r="W14" s="30"/>
    </row>
    <row r="15" spans="2:23" x14ac:dyDescent="0.25">
      <c r="B15" s="25"/>
      <c r="C15" s="26"/>
      <c r="D15" s="26"/>
      <c r="E15" s="26"/>
      <c r="F15" s="26"/>
      <c r="G15" s="26"/>
      <c r="H15" s="26"/>
      <c r="I15" s="26"/>
      <c r="J15" s="26"/>
      <c r="K15" s="95"/>
      <c r="L15" s="26"/>
      <c r="M15" s="27"/>
      <c r="N15" s="32" t="s">
        <v>41</v>
      </c>
      <c r="O15" s="30"/>
      <c r="P15" s="30"/>
      <c r="Q15" s="30"/>
      <c r="R15" s="30"/>
      <c r="S15" s="30"/>
      <c r="T15" s="30"/>
      <c r="U15" s="30"/>
      <c r="V15" s="30"/>
      <c r="W15" s="30"/>
    </row>
    <row r="16" spans="2:23" x14ac:dyDescent="0.2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30"/>
      <c r="P16" s="30"/>
      <c r="Q16" s="30"/>
      <c r="R16" s="30"/>
      <c r="S16" s="30"/>
      <c r="T16" s="30"/>
      <c r="U16" s="30"/>
      <c r="V16" s="30"/>
      <c r="W16" s="30"/>
    </row>
    <row r="17" spans="2:23" x14ac:dyDescent="0.25">
      <c r="B17" s="119" t="s">
        <v>40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1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46"/>
      <c r="C18" s="47" t="s">
        <v>45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8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49"/>
      <c r="C19" s="49" t="s">
        <v>27</v>
      </c>
      <c r="D19" s="49" t="s">
        <v>28</v>
      </c>
      <c r="E19" s="49" t="s">
        <v>29</v>
      </c>
      <c r="F19" s="49" t="s">
        <v>30</v>
      </c>
      <c r="G19" s="49" t="s">
        <v>31</v>
      </c>
      <c r="H19" s="49" t="s">
        <v>32</v>
      </c>
      <c r="I19" s="49" t="s">
        <v>33</v>
      </c>
      <c r="J19" s="49" t="s">
        <v>34</v>
      </c>
      <c r="K19" s="49" t="s">
        <v>35</v>
      </c>
      <c r="L19" s="49" t="s">
        <v>36</v>
      </c>
      <c r="M19" s="49" t="s">
        <v>43</v>
      </c>
      <c r="N19" s="49" t="s">
        <v>44</v>
      </c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36" t="s">
        <v>23</v>
      </c>
      <c r="C20" s="44">
        <v>0</v>
      </c>
      <c r="D20" s="96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5">
        <f t="shared" ref="N20" si="4">$D$4</f>
        <v>2000</v>
      </c>
      <c r="O20" s="30"/>
      <c r="P20" s="30"/>
      <c r="Q20" s="30"/>
      <c r="R20" s="30"/>
      <c r="S20" s="30"/>
      <c r="T20" s="30"/>
      <c r="U20" s="30"/>
      <c r="V20" s="30"/>
      <c r="W20" s="30"/>
    </row>
    <row r="21" spans="2:23" x14ac:dyDescent="0.25">
      <c r="B21" s="36" t="s">
        <v>21</v>
      </c>
      <c r="C21" s="44">
        <f>D3</f>
        <v>50</v>
      </c>
      <c r="D21" s="96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5">
        <v>0</v>
      </c>
      <c r="O21" s="30"/>
      <c r="P21" s="30"/>
      <c r="Q21" s="30"/>
      <c r="R21" s="30"/>
      <c r="S21" s="30"/>
      <c r="T21" s="30"/>
      <c r="U21" s="30"/>
      <c r="V21" s="30"/>
      <c r="W21" s="30"/>
    </row>
    <row r="22" spans="2:23" x14ac:dyDescent="0.25">
      <c r="B22" s="36" t="s">
        <v>24</v>
      </c>
      <c r="C22" s="44">
        <f>C20-C21</f>
        <v>-50</v>
      </c>
      <c r="D22" s="96">
        <f t="shared" ref="D22:N22" si="5">D20-D21</f>
        <v>0</v>
      </c>
      <c r="E22" s="44">
        <f t="shared" si="5"/>
        <v>0</v>
      </c>
      <c r="F22" s="44">
        <f t="shared" si="5"/>
        <v>0</v>
      </c>
      <c r="G22" s="44">
        <f t="shared" si="5"/>
        <v>0</v>
      </c>
      <c r="H22" s="44">
        <f t="shared" si="5"/>
        <v>0</v>
      </c>
      <c r="I22" s="44">
        <f t="shared" si="5"/>
        <v>0</v>
      </c>
      <c r="J22" s="44">
        <f t="shared" si="5"/>
        <v>0</v>
      </c>
      <c r="K22" s="44">
        <f t="shared" si="5"/>
        <v>0</v>
      </c>
      <c r="L22" s="44">
        <f t="shared" si="5"/>
        <v>0</v>
      </c>
      <c r="M22" s="44">
        <f t="shared" si="5"/>
        <v>0</v>
      </c>
      <c r="N22" s="45">
        <f t="shared" si="5"/>
        <v>2000</v>
      </c>
      <c r="O22" s="30"/>
      <c r="P22" s="30"/>
      <c r="Q22" s="30"/>
      <c r="R22" s="30"/>
      <c r="S22" s="30"/>
      <c r="T22" s="30"/>
      <c r="U22" s="30"/>
      <c r="V22" s="30"/>
      <c r="W22" s="30"/>
    </row>
    <row r="23" spans="2:23" x14ac:dyDescent="0.25">
      <c r="B23" s="36" t="s">
        <v>25</v>
      </c>
      <c r="C23" s="39">
        <f t="shared" ref="C23:N23" si="6">(C22*100%)/(C20+C21)</f>
        <v>-1</v>
      </c>
      <c r="D23" s="39">
        <v>-1</v>
      </c>
      <c r="E23" s="39">
        <v>-1</v>
      </c>
      <c r="F23" s="39">
        <v>-1</v>
      </c>
      <c r="G23" s="39">
        <v>-1</v>
      </c>
      <c r="H23" s="39">
        <v>-1</v>
      </c>
      <c r="I23" s="39">
        <v>-1</v>
      </c>
      <c r="J23" s="39">
        <v>-1</v>
      </c>
      <c r="K23" s="39">
        <v>-1</v>
      </c>
      <c r="L23" s="39">
        <v>-1</v>
      </c>
      <c r="M23" s="39">
        <v>-1</v>
      </c>
      <c r="N23" s="40">
        <f t="shared" si="6"/>
        <v>1</v>
      </c>
      <c r="O23" s="30"/>
      <c r="P23" s="30"/>
      <c r="Q23" s="30"/>
      <c r="R23" s="30"/>
      <c r="S23" s="30"/>
      <c r="T23" s="30"/>
      <c r="U23" s="30"/>
      <c r="V23" s="30"/>
      <c r="W23" s="30"/>
    </row>
    <row r="24" spans="2:23" x14ac:dyDescent="0.25">
      <c r="B24" s="41" t="s">
        <v>26</v>
      </c>
      <c r="C24" s="42">
        <f>C22</f>
        <v>-50</v>
      </c>
      <c r="D24" s="94">
        <f>C24+D22</f>
        <v>-50</v>
      </c>
      <c r="E24" s="42">
        <f t="shared" ref="E24:N24" si="7">D24+E22</f>
        <v>-50</v>
      </c>
      <c r="F24" s="42">
        <f t="shared" si="7"/>
        <v>-50</v>
      </c>
      <c r="G24" s="42">
        <f t="shared" si="7"/>
        <v>-50</v>
      </c>
      <c r="H24" s="42">
        <f t="shared" si="7"/>
        <v>-50</v>
      </c>
      <c r="I24" s="42">
        <f t="shared" si="7"/>
        <v>-50</v>
      </c>
      <c r="J24" s="42">
        <f t="shared" si="7"/>
        <v>-50</v>
      </c>
      <c r="K24" s="42">
        <f t="shared" si="7"/>
        <v>-50</v>
      </c>
      <c r="L24" s="42">
        <f t="shared" si="7"/>
        <v>-50</v>
      </c>
      <c r="M24" s="42">
        <f t="shared" si="7"/>
        <v>-50</v>
      </c>
      <c r="N24" s="43">
        <f t="shared" si="7"/>
        <v>1950</v>
      </c>
      <c r="O24" s="52"/>
      <c r="P24" s="30"/>
      <c r="Q24" s="30"/>
      <c r="R24" s="30"/>
      <c r="S24" s="30"/>
      <c r="T24" s="30"/>
      <c r="U24" s="30"/>
      <c r="V24" s="30"/>
      <c r="W24" s="30"/>
    </row>
    <row r="25" spans="2:23" x14ac:dyDescent="0.25">
      <c r="B25" s="25"/>
      <c r="C25" s="26"/>
      <c r="D25" s="95"/>
      <c r="E25" s="26"/>
      <c r="F25" s="26"/>
      <c r="G25" s="26"/>
      <c r="H25" s="26"/>
      <c r="I25" s="26"/>
      <c r="J25" s="26"/>
      <c r="K25" s="26"/>
      <c r="L25" s="26"/>
      <c r="M25" s="27"/>
      <c r="N25" s="32" t="s">
        <v>41</v>
      </c>
      <c r="O25" s="30"/>
      <c r="P25" s="30"/>
      <c r="Q25" s="30"/>
      <c r="R25" s="30"/>
      <c r="S25" s="30"/>
      <c r="T25" s="30"/>
      <c r="U25" s="30"/>
      <c r="V25" s="30"/>
      <c r="W25" s="30"/>
    </row>
    <row r="26" spans="2:23" x14ac:dyDescent="0.2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0"/>
      <c r="P26" s="30"/>
      <c r="Q26" s="30"/>
      <c r="R26" s="30"/>
      <c r="S26" s="30"/>
      <c r="T26" s="30"/>
      <c r="U26" s="30"/>
      <c r="V26" s="30"/>
      <c r="W26" s="30"/>
    </row>
    <row r="27" spans="2:23" x14ac:dyDescent="0.25">
      <c r="B27" s="119" t="s">
        <v>42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1"/>
      <c r="O27" s="30"/>
      <c r="P27" s="30"/>
      <c r="Q27" s="30"/>
      <c r="R27" s="30"/>
      <c r="S27" s="30"/>
      <c r="T27" s="30"/>
      <c r="U27" s="30"/>
      <c r="V27" s="30"/>
      <c r="W27" s="30"/>
    </row>
    <row r="28" spans="2:23" x14ac:dyDescent="0.25">
      <c r="B28" s="46"/>
      <c r="C28" s="47" t="s">
        <v>45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8"/>
    </row>
    <row r="29" spans="2:23" x14ac:dyDescent="0.25">
      <c r="B29" s="49"/>
      <c r="C29" s="49" t="s">
        <v>27</v>
      </c>
      <c r="D29" s="49" t="s">
        <v>28</v>
      </c>
      <c r="E29" s="49" t="s">
        <v>29</v>
      </c>
      <c r="F29" s="49" t="s">
        <v>30</v>
      </c>
      <c r="G29" s="49" t="s">
        <v>31</v>
      </c>
      <c r="H29" s="49" t="s">
        <v>32</v>
      </c>
      <c r="I29" s="49" t="s">
        <v>33</v>
      </c>
      <c r="J29" s="49" t="s">
        <v>34</v>
      </c>
      <c r="K29" s="49" t="s">
        <v>35</v>
      </c>
      <c r="L29" s="49" t="s">
        <v>36</v>
      </c>
      <c r="M29" s="49" t="s">
        <v>43</v>
      </c>
      <c r="N29" s="49" t="s">
        <v>44</v>
      </c>
    </row>
    <row r="30" spans="2:23" x14ac:dyDescent="0.25">
      <c r="B30" s="36" t="s">
        <v>23</v>
      </c>
      <c r="C30" s="96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5">
        <f t="shared" ref="N30" si="8">$E$4</f>
        <v>5000</v>
      </c>
    </row>
    <row r="31" spans="2:23" x14ac:dyDescent="0.25">
      <c r="B31" s="36" t="s">
        <v>21</v>
      </c>
      <c r="C31" s="96">
        <f>E3</f>
        <v>50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5">
        <v>0</v>
      </c>
    </row>
    <row r="32" spans="2:23" x14ac:dyDescent="0.25">
      <c r="B32" s="36" t="s">
        <v>24</v>
      </c>
      <c r="C32" s="96">
        <f>C30-C31</f>
        <v>-50</v>
      </c>
      <c r="D32" s="44">
        <f t="shared" ref="D32:N32" si="9">D30-D31</f>
        <v>0</v>
      </c>
      <c r="E32" s="44">
        <f t="shared" si="9"/>
        <v>0</v>
      </c>
      <c r="F32" s="44">
        <f t="shared" si="9"/>
        <v>0</v>
      </c>
      <c r="G32" s="44">
        <f t="shared" si="9"/>
        <v>0</v>
      </c>
      <c r="H32" s="44">
        <f t="shared" si="9"/>
        <v>0</v>
      </c>
      <c r="I32" s="44">
        <f t="shared" si="9"/>
        <v>0</v>
      </c>
      <c r="J32" s="44">
        <f t="shared" si="9"/>
        <v>0</v>
      </c>
      <c r="K32" s="44">
        <f t="shared" si="9"/>
        <v>0</v>
      </c>
      <c r="L32" s="44">
        <f t="shared" si="9"/>
        <v>0</v>
      </c>
      <c r="M32" s="44">
        <f t="shared" si="9"/>
        <v>0</v>
      </c>
      <c r="N32" s="45">
        <f t="shared" si="9"/>
        <v>5000</v>
      </c>
    </row>
    <row r="33" spans="2:14" x14ac:dyDescent="0.25">
      <c r="B33" s="36" t="s">
        <v>25</v>
      </c>
      <c r="C33" s="93">
        <f t="shared" ref="C33:N33" si="10">(C32*100%)/(C30+C31)</f>
        <v>-1</v>
      </c>
      <c r="D33" s="39">
        <v>-1</v>
      </c>
      <c r="E33" s="39">
        <v>-1</v>
      </c>
      <c r="F33" s="39">
        <v>-1</v>
      </c>
      <c r="G33" s="39">
        <v>-1</v>
      </c>
      <c r="H33" s="39">
        <v>-1</v>
      </c>
      <c r="I33" s="39">
        <v>-1</v>
      </c>
      <c r="J33" s="39">
        <v>-1</v>
      </c>
      <c r="K33" s="39">
        <v>-1</v>
      </c>
      <c r="L33" s="39">
        <v>-1</v>
      </c>
      <c r="M33" s="39">
        <v>-1</v>
      </c>
      <c r="N33" s="40">
        <f t="shared" si="10"/>
        <v>1</v>
      </c>
    </row>
    <row r="34" spans="2:14" x14ac:dyDescent="0.25">
      <c r="B34" s="41" t="s">
        <v>26</v>
      </c>
      <c r="C34" s="94">
        <f>C32</f>
        <v>-50</v>
      </c>
      <c r="D34" s="42">
        <f>C34+D32</f>
        <v>-50</v>
      </c>
      <c r="E34" s="42">
        <f t="shared" ref="E34:N34" si="11">D34+E32</f>
        <v>-50</v>
      </c>
      <c r="F34" s="42">
        <f t="shared" si="11"/>
        <v>-50</v>
      </c>
      <c r="G34" s="42">
        <f t="shared" si="11"/>
        <v>-50</v>
      </c>
      <c r="H34" s="42">
        <f t="shared" si="11"/>
        <v>-50</v>
      </c>
      <c r="I34" s="42">
        <f t="shared" si="11"/>
        <v>-50</v>
      </c>
      <c r="J34" s="42">
        <f t="shared" si="11"/>
        <v>-50</v>
      </c>
      <c r="K34" s="42">
        <f t="shared" si="11"/>
        <v>-50</v>
      </c>
      <c r="L34" s="42">
        <f t="shared" si="11"/>
        <v>-50</v>
      </c>
      <c r="M34" s="42">
        <f t="shared" si="11"/>
        <v>-50</v>
      </c>
      <c r="N34" s="43">
        <f t="shared" si="11"/>
        <v>4950</v>
      </c>
    </row>
    <row r="35" spans="2:14" x14ac:dyDescent="0.25">
      <c r="B35" s="1"/>
      <c r="C35" s="97"/>
      <c r="D35" s="6"/>
      <c r="E35" s="6"/>
      <c r="F35" s="6"/>
      <c r="G35" s="6"/>
      <c r="H35" s="6"/>
      <c r="I35" s="6"/>
      <c r="J35" s="6"/>
      <c r="K35" s="6"/>
      <c r="L35" s="6"/>
      <c r="N35" s="32" t="s">
        <v>41</v>
      </c>
    </row>
    <row r="38" spans="2:14" x14ac:dyDescent="0.25">
      <c r="C38" s="50"/>
    </row>
  </sheetData>
  <mergeCells count="3">
    <mergeCell ref="B7:N7"/>
    <mergeCell ref="B17:N17"/>
    <mergeCell ref="B27:N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69FEA488C4DC489B5DCC71AEBEF844" ma:contentTypeVersion="9" ma:contentTypeDescription="Crie um novo documento." ma:contentTypeScope="" ma:versionID="ac99d5a0d3fcb8fe686b497b57c3c094">
  <xsd:schema xmlns:xsd="http://www.w3.org/2001/XMLSchema" xmlns:xs="http://www.w3.org/2001/XMLSchema" xmlns:p="http://schemas.microsoft.com/office/2006/metadata/properties" xmlns:ns2="fbf78112-8899-4c7b-a0bd-28b0554f9b36" targetNamespace="http://schemas.microsoft.com/office/2006/metadata/properties" ma:root="true" ma:fieldsID="5db96b4a41b979a63b8fff6d384bf6d7" ns2:_="">
    <xsd:import namespace="fbf78112-8899-4c7b-a0bd-28b0554f9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78112-8899-4c7b-a0bd-28b0554f9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9BAF0-0508-430A-893B-086FA4D82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f78112-8899-4c7b-a0bd-28b0554f9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5AE62-36B1-4F75-A27F-373B40CED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AB0D7-0865-4A4D-9E71-85DDFAA9F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FORNECEDOR</vt:lpstr>
      <vt:lpstr>CLIENTE</vt:lpstr>
      <vt:lpstr>TCO FORNECEDOR</vt:lpstr>
      <vt:lpstr>TCO CLIENTE</vt:lpstr>
      <vt:lpstr>ROI FORNECEDOR</vt:lpstr>
      <vt:lpstr>ROI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Ferreira de Souza</dc:creator>
  <cp:lastModifiedBy>Yolanda Ferreira de Souza</cp:lastModifiedBy>
  <dcterms:created xsi:type="dcterms:W3CDTF">2021-04-28T19:03:21Z</dcterms:created>
  <dcterms:modified xsi:type="dcterms:W3CDTF">2021-06-07T22:11:13Z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0x0101004969FEA488C4DC489B5DCC71AEBEF844</vt:lpwstr>
  </property>
</Properties>
</file>