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yo\OneDrive\Desktop\MIL\TailGator\PCB\BOM\"/>
    </mc:Choice>
  </mc:AlternateContent>
  <xr:revisionPtr revIDLastSave="0" documentId="13_ncr:1_{1F39E10C-DC9F-43FA-878D-B25BEFFBD8BD}" xr6:coauthVersionLast="47" xr6:coauthVersionMax="47" xr10:uidLastSave="{00000000-0000-0000-0000-000000000000}"/>
  <bookViews>
    <workbookView xWindow="28665" yWindow="-135" windowWidth="38670" windowHeight="21150" tabRatio="628" xr2:uid="{82F19887-029A-43E3-95FC-C827992C4836}"/>
  </bookViews>
  <sheets>
    <sheet name="COMBINED PT2" sheetId="6" r:id="rId1"/>
    <sheet name="CHECK" sheetId="7" r:id="rId2"/>
    <sheet name="COMBINED P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2" i="6"/>
  <c r="E2" i="6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H23" i="5"/>
  <c r="H15" i="5"/>
  <c r="H16" i="5"/>
  <c r="H17" i="5"/>
  <c r="H18" i="5"/>
  <c r="H19" i="5"/>
  <c r="H20" i="5"/>
  <c r="H21" i="5"/>
  <c r="H22" i="5"/>
  <c r="H14" i="5"/>
  <c r="H3" i="5"/>
  <c r="H4" i="5"/>
  <c r="H5" i="5"/>
  <c r="H6" i="5"/>
  <c r="H7" i="5"/>
  <c r="H8" i="5"/>
  <c r="H9" i="5"/>
  <c r="H10" i="5"/>
  <c r="H11" i="5"/>
  <c r="H12" i="5"/>
  <c r="H13" i="5"/>
  <c r="H2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46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23" i="5"/>
  <c r="E15" i="5"/>
  <c r="E16" i="5"/>
  <c r="E17" i="5"/>
  <c r="E18" i="5"/>
  <c r="E19" i="5"/>
  <c r="E20" i="5"/>
  <c r="E21" i="5"/>
  <c r="E22" i="5"/>
  <c r="E14" i="5"/>
  <c r="E3" i="5"/>
  <c r="E4" i="5"/>
  <c r="E5" i="5"/>
  <c r="E6" i="5"/>
  <c r="E7" i="5"/>
  <c r="E8" i="5"/>
  <c r="E9" i="5"/>
  <c r="E10" i="5"/>
  <c r="E11" i="5"/>
  <c r="E12" i="5"/>
  <c r="E13" i="5"/>
  <c r="E2" i="5"/>
  <c r="D23" i="6" l="1" a="1"/>
  <c r="D23" i="6" s="1"/>
  <c r="D35" i="6" a="1"/>
  <c r="D35" i="6" s="1"/>
  <c r="D3" i="6" a="1"/>
  <c r="D3" i="6" s="1"/>
  <c r="D2" i="6" a="1"/>
  <c r="D2" i="6" s="1"/>
  <c r="D11" i="6" a="1"/>
  <c r="D11" i="6" s="1"/>
  <c r="D46" i="6" a="1"/>
  <c r="D46" i="6" s="1"/>
  <c r="D16" i="6" a="1"/>
  <c r="D16" i="6" s="1"/>
  <c r="D38" i="6" a="1"/>
  <c r="D38" i="6" s="1"/>
  <c r="D26" i="6" a="1"/>
  <c r="D26" i="6" s="1"/>
  <c r="D14" i="6" a="1"/>
  <c r="D14" i="6" s="1"/>
  <c r="D37" i="6" a="1"/>
  <c r="D37" i="6" s="1"/>
  <c r="D25" i="6" a="1"/>
  <c r="D25" i="6" s="1"/>
  <c r="D13" i="6" a="1"/>
  <c r="D13" i="6" s="1"/>
  <c r="D40" i="6" a="1"/>
  <c r="D40" i="6" s="1"/>
  <c r="D4" i="6" a="1"/>
  <c r="D4" i="6" s="1"/>
  <c r="D36" i="6" a="1"/>
  <c r="D36" i="6" s="1"/>
  <c r="D24" i="6" a="1"/>
  <c r="D24" i="6" s="1"/>
  <c r="D12" i="6" a="1"/>
  <c r="D12" i="6" s="1"/>
  <c r="D45" i="6" a="1"/>
  <c r="D45" i="6" s="1"/>
  <c r="D33" i="6" a="1"/>
  <c r="D33" i="6" s="1"/>
  <c r="D21" i="6" a="1"/>
  <c r="D21" i="6" s="1"/>
  <c r="D9" i="6" a="1"/>
  <c r="D9" i="6" s="1"/>
  <c r="D10" i="6" a="1"/>
  <c r="D10" i="6" s="1"/>
  <c r="D44" i="6" a="1"/>
  <c r="D44" i="6" s="1"/>
  <c r="D32" i="6" a="1"/>
  <c r="D32" i="6" s="1"/>
  <c r="D20" i="6" a="1"/>
  <c r="D20" i="6" s="1"/>
  <c r="D8" i="6" a="1"/>
  <c r="D8" i="6" s="1"/>
  <c r="D34" i="6" a="1"/>
  <c r="D34" i="6" s="1"/>
  <c r="D43" i="6" a="1"/>
  <c r="D43" i="6" s="1"/>
  <c r="D31" i="6" a="1"/>
  <c r="D31" i="6" s="1"/>
  <c r="D19" i="6" a="1"/>
  <c r="D19" i="6" s="1"/>
  <c r="D7" i="6" a="1"/>
  <c r="D7" i="6" s="1"/>
  <c r="D22" i="6" a="1"/>
  <c r="D22" i="6" s="1"/>
  <c r="D42" i="6" a="1"/>
  <c r="D42" i="6" s="1"/>
  <c r="D30" i="6" a="1"/>
  <c r="D30" i="6" s="1"/>
  <c r="D18" i="6" a="1"/>
  <c r="D18" i="6" s="1"/>
  <c r="D6" i="6" a="1"/>
  <c r="D6" i="6" s="1"/>
  <c r="D41" i="6" a="1"/>
  <c r="D41" i="6" s="1"/>
  <c r="D29" i="6" a="1"/>
  <c r="D29" i="6" s="1"/>
  <c r="D17" i="6" a="1"/>
  <c r="D17" i="6" s="1"/>
  <c r="D5" i="6" a="1"/>
  <c r="D5" i="6" s="1"/>
  <c r="D28" i="6" a="1"/>
  <c r="D28" i="6" s="1"/>
  <c r="D39" i="6" a="1"/>
  <c r="D39" i="6" s="1"/>
  <c r="D27" i="6" a="1"/>
  <c r="D27" i="6" s="1"/>
  <c r="D15" i="6" a="1"/>
  <c r="D1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<sst xmlns="http://schemas.openxmlformats.org/spreadsheetml/2006/main" count="1222" uniqueCount="467">
  <si>
    <t>Line #</t>
  </si>
  <si>
    <t>Name</t>
  </si>
  <si>
    <t>Description</t>
  </si>
  <si>
    <t>Designator</t>
  </si>
  <si>
    <t>Project Designator</t>
  </si>
  <si>
    <t>Quantity</t>
  </si>
  <si>
    <t>Supplier Order Qty 1</t>
  </si>
  <si>
    <t>1</t>
  </si>
  <si>
    <t>100nF</t>
  </si>
  <si>
    <t>Ceramic Capacitor, Multilayer, Cera</t>
  </si>
  <si>
    <t>C1, C2</t>
  </si>
  <si>
    <t>Yageo</t>
  </si>
  <si>
    <t>CC0603KRX7R7BB104</t>
  </si>
  <si>
    <t>Digikey</t>
  </si>
  <si>
    <t>311-1088-1-ND</t>
  </si>
  <si>
    <t>2</t>
  </si>
  <si>
    <t>4.7nF</t>
  </si>
  <si>
    <t>C3, C4</t>
  </si>
  <si>
    <t>CC0603JPX7R9BB472</t>
  </si>
  <si>
    <t>13-CC0603JPX7R9BB472CT-ND</t>
  </si>
  <si>
    <t>3</t>
  </si>
  <si>
    <t>10144517-081802LF</t>
  </si>
  <si>
    <t>CONN RCPT 1 80POS SMD GOLD</t>
  </si>
  <si>
    <t>J1</t>
  </si>
  <si>
    <t>Amphenol ICC / FCI</t>
  </si>
  <si>
    <t>609-5437-1-ND</t>
  </si>
  <si>
    <t>4</t>
  </si>
  <si>
    <t>10144518-083802LF</t>
  </si>
  <si>
    <t>CONN PLUG 3 80POS SMD GOLD</t>
  </si>
  <si>
    <t>J2</t>
  </si>
  <si>
    <t>Amphenol Communications Solutions</t>
  </si>
  <si>
    <t>609-5455-1-ND</t>
  </si>
  <si>
    <t>5</t>
  </si>
  <si>
    <t>0353630260</t>
  </si>
  <si>
    <t>Header, Molex, 2mm Pitch Sherlock Header, Single Row, Horizontal, 2 Circuits, Length 3.3mm,  0353630260</t>
  </si>
  <si>
    <t>J3, J4, J5, J6</t>
  </si>
  <si>
    <t>Molex</t>
  </si>
  <si>
    <t>WM18931-ND</t>
  </si>
  <si>
    <t>6</t>
  </si>
  <si>
    <t>DNP</t>
  </si>
  <si>
    <t>(DO NOT PLACE) Resistor</t>
  </si>
  <si>
    <t>R1, R2, R3, R4, R5, R6</t>
  </si>
  <si>
    <t>RC0603FR-071KL</t>
  </si>
  <si>
    <t>311-1.00KHRCT-ND</t>
  </si>
  <si>
    <t>7</t>
  </si>
  <si>
    <t>0R</t>
  </si>
  <si>
    <t>Fixed Resistor, Metal Glaze/thick F</t>
  </si>
  <si>
    <t>R7, R8, R13, R14</t>
  </si>
  <si>
    <t>RC0603JR-070RL</t>
  </si>
  <si>
    <t>311-0.0GRCT-ND</t>
  </si>
  <si>
    <t>8</t>
  </si>
  <si>
    <t>60.4R</t>
  </si>
  <si>
    <t>R9, R10, R11, R12</t>
  </si>
  <si>
    <t>RC0603FR-0760R4L</t>
  </si>
  <si>
    <t>311-60.4HRCT-ND</t>
  </si>
  <si>
    <t>9</t>
  </si>
  <si>
    <t>PCA9515ADP</t>
  </si>
  <si>
    <t>IC REDRIVER I2C 2CH 8TSSOP</t>
  </si>
  <si>
    <t>U1, U2</t>
  </si>
  <si>
    <t>NXP Semiconductors</t>
  </si>
  <si>
    <t>PCA9515ADP.118</t>
  </si>
  <si>
    <t>568-1032-1-ND</t>
  </si>
  <si>
    <t>3V0</t>
  </si>
  <si>
    <t>DIODE ZENER 3.0V 500MW SOD123</t>
  </si>
  <si>
    <t>D1</t>
  </si>
  <si>
    <t>Diodes</t>
  </si>
  <si>
    <t>BZT52C3V0-7-F</t>
  </si>
  <si>
    <t>BZT52C3V0-FDICT-ND</t>
  </si>
  <si>
    <t>4V7</t>
  </si>
  <si>
    <t>DIODE ZENER 4.7V 500MW SOD123</t>
  </si>
  <si>
    <t>D3</t>
  </si>
  <si>
    <t>BZT52C4V7-13-F</t>
  </si>
  <si>
    <t>BZT52C4V7-13-FDICT-ND</t>
  </si>
  <si>
    <t>YELLOW</t>
  </si>
  <si>
    <t>Single Color LED, Yellow, Water Cle</t>
  </si>
  <si>
    <t>D5</t>
  </si>
  <si>
    <t>Wurth Electronics</t>
  </si>
  <si>
    <t>150060YS75000</t>
  </si>
  <si>
    <t>732-4981-1-ND</t>
  </si>
  <si>
    <t>RED</t>
  </si>
  <si>
    <t>Single Color LED, Red, Water Clear,</t>
  </si>
  <si>
    <t>D6</t>
  </si>
  <si>
    <t>150060RS75000</t>
  </si>
  <si>
    <t>732-4978-1-ND</t>
  </si>
  <si>
    <t>Fuse Holder</t>
  </si>
  <si>
    <t>Fuse Holder 30 A 500V 1 Circuit Blade Through Hole</t>
  </si>
  <si>
    <t>F1, F2</t>
  </si>
  <si>
    <t/>
  </si>
  <si>
    <t>Keystone Electronics</t>
  </si>
  <si>
    <t>3568</t>
  </si>
  <si>
    <t>Future Electronics</t>
  </si>
  <si>
    <t>4264032</t>
  </si>
  <si>
    <t>10144518-081802LF</t>
  </si>
  <si>
    <t>CONN PLUG 1 80POS SMD GOLD</t>
  </si>
  <si>
    <t>609-5453-1-ND</t>
  </si>
  <si>
    <t>10</t>
  </si>
  <si>
    <t>1877285-2</t>
  </si>
  <si>
    <t>J3, J4</t>
  </si>
  <si>
    <t>TE Connectivity</t>
  </si>
  <si>
    <t>A99845-ND</t>
  </si>
  <si>
    <t>11</t>
  </si>
  <si>
    <t>AONR21321</t>
  </si>
  <si>
    <t>P-Channel 30 V 24A (Tc) 4.1W (Ta), 24W (Tc) Surface Mount 8-DFN-EP (3x3)</t>
  </si>
  <si>
    <t>Q1, Q2</t>
  </si>
  <si>
    <t>Alpha &amp; Omega Semiconductor</t>
  </si>
  <si>
    <t>785-1797-1-ND</t>
  </si>
  <si>
    <t>12</t>
  </si>
  <si>
    <t>3.3kR</t>
  </si>
  <si>
    <t>R1, R2</t>
  </si>
  <si>
    <t>RC0603FR-073K3L</t>
  </si>
  <si>
    <t>311-3.30KHRCT-ND</t>
  </si>
  <si>
    <t>13</t>
  </si>
  <si>
    <t>1kR</t>
  </si>
  <si>
    <t>R3, R4</t>
  </si>
  <si>
    <t>1uF</t>
  </si>
  <si>
    <t>C1, C10, C19, C20</t>
  </si>
  <si>
    <t>CC0603KRX7R7BB105</t>
  </si>
  <si>
    <t>311-1446-1-ND</t>
  </si>
  <si>
    <t>C2, C3, C4, C5, C6, C7, C8, C9, C11, C12, C13, C16, C17</t>
  </si>
  <si>
    <t>27pF</t>
  </si>
  <si>
    <t>C14, C15</t>
  </si>
  <si>
    <t>CC0603JRNPO9BN270</t>
  </si>
  <si>
    <t>311-1063-1-ND</t>
  </si>
  <si>
    <t>GREEN</t>
  </si>
  <si>
    <t>Single Color LED, Bright Green, Wat</t>
  </si>
  <si>
    <t>150060VS75000</t>
  </si>
  <si>
    <t>732-4980-1-ND</t>
  </si>
  <si>
    <t>D2, LED2</t>
  </si>
  <si>
    <t>USB4105-GF-A</t>
  </si>
  <si>
    <t>USB-C (USB TYPE-C) USB 2.0 Receptacle Connector 24 (16+8 Dummy) Position Surface Mount, Right Angle; Through Hole</t>
  </si>
  <si>
    <t>J3</t>
  </si>
  <si>
    <t>Global Connector Technology</t>
  </si>
  <si>
    <t>2073-USB4105-GF-ACT-ND</t>
  </si>
  <si>
    <t>3221-10</t>
  </si>
  <si>
    <t>Connector Header Surface Mount 10 position 0.050" (1.27mm)</t>
  </si>
  <si>
    <t>J4</t>
  </si>
  <si>
    <t>CNC Tech</t>
  </si>
  <si>
    <t>3221-10-0300-00</t>
  </si>
  <si>
    <t>1175-1735-ND</t>
  </si>
  <si>
    <t>PH2RA-08-UA</t>
  </si>
  <si>
    <t>Connector Header Through Hole, Right Angle 8 position 0.100" (2.54mm)</t>
  </si>
  <si>
    <t>J5</t>
  </si>
  <si>
    <t>Adam Equipment</t>
  </si>
  <si>
    <t>2057-PH2RA-08-UA-ND</t>
  </si>
  <si>
    <t>LED1</t>
  </si>
  <si>
    <t>MMUN2235LT1G</t>
  </si>
  <si>
    <t>Small Signal Bipolar Transistor, 0.</t>
  </si>
  <si>
    <t>ON Semiconductor</t>
  </si>
  <si>
    <t>MMUN2235LT1GOSCT-ND</t>
  </si>
  <si>
    <t>14</t>
  </si>
  <si>
    <t>5.1kR</t>
  </si>
  <si>
    <t>RC0603FR-075K1L</t>
  </si>
  <si>
    <t>311-5.10KHRCT-ND</t>
  </si>
  <si>
    <t>16</t>
  </si>
  <si>
    <t>R4, R6, R8, R13, R14</t>
  </si>
  <si>
    <t>17</t>
  </si>
  <si>
    <t>27.4R</t>
  </si>
  <si>
    <t>R5, R7</t>
  </si>
  <si>
    <t>RC0603FR-0727R4L</t>
  </si>
  <si>
    <t>311-27.4HRCT-ND</t>
  </si>
  <si>
    <t>19</t>
  </si>
  <si>
    <t>270R</t>
  </si>
  <si>
    <t>R11, R12</t>
  </si>
  <si>
    <t>RC0603FR-07270RL</t>
  </si>
  <si>
    <t>311-270HRCT-ND</t>
  </si>
  <si>
    <t>20</t>
  </si>
  <si>
    <t>PTS810 SJK 250</t>
  </si>
  <si>
    <t>Tactile Switch SPST-NO Top Actuated Surface Mount</t>
  </si>
  <si>
    <t>SW1, SW2</t>
  </si>
  <si>
    <t>ITT C&amp;K</t>
  </si>
  <si>
    <t>PTS810SJK250SMTRLFS</t>
  </si>
  <si>
    <t>CKN10503CT-ND</t>
  </si>
  <si>
    <t>21</t>
  </si>
  <si>
    <t>JS202011SCQN</t>
  </si>
  <si>
    <t>Slide Switch DPDT Surface Mount</t>
  </si>
  <si>
    <t>SW3</t>
  </si>
  <si>
    <t>401-2002-1-ND</t>
  </si>
  <si>
    <t>22</t>
  </si>
  <si>
    <t>RP2040</t>
  </si>
  <si>
    <t>ARM® Cortex®-M0+ - Microcontroller IC 32-Bit Dual-Core 133MHz External Program Memory 56-QFN (7x7)</t>
  </si>
  <si>
    <t>U1</t>
  </si>
  <si>
    <t>Raspberry Pi</t>
  </si>
  <si>
    <t>SC0914(13)</t>
  </si>
  <si>
    <t>2648-SC0914(13)CT-ND</t>
  </si>
  <si>
    <t>23</t>
  </si>
  <si>
    <t>W25Q128JVSIQ</t>
  </si>
  <si>
    <t>FLASH - NOR Memory IC 128Mbit SPI - Quad I/O, QPI, DTR 133 MHz 8-SOIC</t>
  </si>
  <si>
    <t>U2</t>
  </si>
  <si>
    <t>Winbond</t>
  </si>
  <si>
    <t>W25Q128JVSIQ TR</t>
  </si>
  <si>
    <t>W25Q128JVSIQCT-ND</t>
  </si>
  <si>
    <t>24</t>
  </si>
  <si>
    <t>TCAN1044AV</t>
  </si>
  <si>
    <t>1/1 Transceiver Half CANbus TSOT-23-8</t>
  </si>
  <si>
    <t>U3</t>
  </si>
  <si>
    <t>Texas Instruments</t>
  </si>
  <si>
    <t>TCAN1057ADDFRQ1</t>
  </si>
  <si>
    <t>296-TCAN1057ADDFRQ1CT-ND</t>
  </si>
  <si>
    <t>25</t>
  </si>
  <si>
    <t>TLV757P</t>
  </si>
  <si>
    <t>Linear Voltage Regulator IC Positive Fixed 1 Output 1A 6-WSON (2x2)</t>
  </si>
  <si>
    <t>U4</t>
  </si>
  <si>
    <t>TLV75733PDRVR</t>
  </si>
  <si>
    <t>296-49281-1-ND</t>
  </si>
  <si>
    <t>26</t>
  </si>
  <si>
    <t>12.000MHZ</t>
  </si>
  <si>
    <t>12 MHz ±20ppm Crystal 18pF 50 Ohms HC-49/US</t>
  </si>
  <si>
    <t>X1</t>
  </si>
  <si>
    <t>Abracon</t>
  </si>
  <si>
    <t>ABLS-12.000MHZ-B2-T</t>
  </si>
  <si>
    <t>535-9067-1-ND</t>
  </si>
  <si>
    <t>C1, C10, C16, C17</t>
  </si>
  <si>
    <t>C2, C3, C4, C5, C6, C7, C8, C9, C11, C12, C13, C18, C19, C20, C21, C22</t>
  </si>
  <si>
    <t>D1, LED1</t>
  </si>
  <si>
    <t>D2</t>
  </si>
  <si>
    <t>D3, LED2</t>
  </si>
  <si>
    <t>MEM2052-00-195-00-A</t>
  </si>
  <si>
    <t>9 (8 + 1) Position Card Connector Secure Digital - microSD™ Surface Mount, Right Angle Gold</t>
  </si>
  <si>
    <t>GCT</t>
  </si>
  <si>
    <t>2073-MEM2052-00-195-00-ACT-ND</t>
  </si>
  <si>
    <t>Adafruit FeatherWing OLED</t>
  </si>
  <si>
    <t>Adafruit FeatherWing OLED - 128x64 OLED Add-on For Feather - STEMMA QT / Qwiic</t>
  </si>
  <si>
    <t>J6</t>
  </si>
  <si>
    <t>Adafruit Industries</t>
  </si>
  <si>
    <t>4650</t>
  </si>
  <si>
    <t>1528-4650-ND</t>
  </si>
  <si>
    <t>0353630360</t>
  </si>
  <si>
    <t>Header, Molex, 2mm Pitch Sherlock Header, Single Row, Right Angle 3 Circuits, Length 3.3mm</t>
  </si>
  <si>
    <t>J7</t>
  </si>
  <si>
    <t>35363-0360</t>
  </si>
  <si>
    <t>WM18932-ND</t>
  </si>
  <si>
    <t>15</t>
  </si>
  <si>
    <t>0353630460</t>
  </si>
  <si>
    <t>Header, Molex, 2mm Pitch Sherlock Header, Single Row, Horizontal, 4 Circuits, Length 3.3mm</t>
  </si>
  <si>
    <t>J8</t>
  </si>
  <si>
    <t>35363-0460</t>
  </si>
  <si>
    <t>WM18933-ND</t>
  </si>
  <si>
    <t>DMP3056L-7</t>
  </si>
  <si>
    <t>Power Field-Effect Transistor, 4.3A</t>
  </si>
  <si>
    <t>Q1</t>
  </si>
  <si>
    <t>DMP3056L-7DICT-ND</t>
  </si>
  <si>
    <t>2N7002W</t>
  </si>
  <si>
    <t>Small Signal Field-Effect Transisto</t>
  </si>
  <si>
    <t>Q2</t>
  </si>
  <si>
    <t>ON Semiconductor / Fairchild</t>
  </si>
  <si>
    <t>2N7002WCT-ND</t>
  </si>
  <si>
    <t>18</t>
  </si>
  <si>
    <t>Q3, Q4</t>
  </si>
  <si>
    <t>Arrow Electronics</t>
  </si>
  <si>
    <t>R4, R6, R8, R9, R10, R11, R12, R15</t>
  </si>
  <si>
    <t>10kR</t>
  </si>
  <si>
    <t>R13, R14</t>
  </si>
  <si>
    <t>RC0603FR-0710KL</t>
  </si>
  <si>
    <t>311-10.0KHRCT-ND</t>
  </si>
  <si>
    <t>R16, R19, R20</t>
  </si>
  <si>
    <t>Res</t>
  </si>
  <si>
    <t>R17, R18</t>
  </si>
  <si>
    <t>Stackpole Electronics</t>
  </si>
  <si>
    <t>RMCF0603JT10K0</t>
  </si>
  <si>
    <t>RMCF0603JT10K0CT-ND</t>
  </si>
  <si>
    <t>27</t>
  </si>
  <si>
    <t>28</t>
  </si>
  <si>
    <t>29</t>
  </si>
  <si>
    <t>30</t>
  </si>
  <si>
    <t>31</t>
  </si>
  <si>
    <t>CMI-9705</t>
  </si>
  <si>
    <t>Buzzers Indicator, Internally Driven Magnetic 3 V 30mA 2.7kHz 80dB @ 3V, 10cm Surface Mount Solder Pads</t>
  </si>
  <si>
    <t>CUI Devices</t>
  </si>
  <si>
    <t>CMI-9705-0380-SMT-TR</t>
  </si>
  <si>
    <t>102-CMI-9705-0380-SMT-CT-ND</t>
  </si>
  <si>
    <t>32</t>
  </si>
  <si>
    <t>74LVC1G17SE-7</t>
  </si>
  <si>
    <t>Buffer, Non-Inverting 1 Element 1 Bit per Element Push-Pull Output SOT-353</t>
  </si>
  <si>
    <t>U5</t>
  </si>
  <si>
    <t>74LVC1G17SE-7CT-ND</t>
  </si>
  <si>
    <t>33</t>
  </si>
  <si>
    <t>U6</t>
  </si>
  <si>
    <t>34</t>
  </si>
  <si>
    <t>LIS3DHTR</t>
  </si>
  <si>
    <t>Accelerometer X, Y, Z Axis ±2g, 4g, 8g, 16g 0.5Hz ~ 625Hz 16-LGA (3x3)</t>
  </si>
  <si>
    <t>U7</t>
  </si>
  <si>
    <t>STMicroelectronics</t>
  </si>
  <si>
    <t>497-10613-1-ND</t>
  </si>
  <si>
    <t>35</t>
  </si>
  <si>
    <t>Manufacturer  Part Number</t>
  </si>
  <si>
    <t>Manufacturer</t>
  </si>
  <si>
    <t>Supplier Part Number</t>
  </si>
  <si>
    <t>Supplier Unit Price</t>
  </si>
  <si>
    <t>Supplier Subtotal</t>
  </si>
  <si>
    <t>Supplier</t>
  </si>
  <si>
    <t>TERMV1 J3, J4, J5, J6</t>
  </si>
  <si>
    <t>TERMV1 R7, R8, R13, R14</t>
  </si>
  <si>
    <t>TERMV1 R9, R10, R11, R12</t>
  </si>
  <si>
    <t>TERMV1 U1, U2</t>
  </si>
  <si>
    <t>U2C J5</t>
  </si>
  <si>
    <t>STAT V1 J5</t>
  </si>
  <si>
    <t>STAT V1 J6</t>
  </si>
  <si>
    <t>STAT V1 J7</t>
  </si>
  <si>
    <t>STAT V1 J8</t>
  </si>
  <si>
    <t>STAT V1 Q1</t>
  </si>
  <si>
    <t>STAT V1 Q2</t>
  </si>
  <si>
    <t>STAT V1 R13, R14</t>
  </si>
  <si>
    <t>STAT V1 R17, R18</t>
  </si>
  <si>
    <t>STAT V1 U4</t>
  </si>
  <si>
    <t>STAT V1 U5</t>
  </si>
  <si>
    <t>STAT V1 U7</t>
  </si>
  <si>
    <t>U2C C1, C10, C19, C20</t>
  </si>
  <si>
    <t>U2C C14, C15</t>
  </si>
  <si>
    <t>U2C D1</t>
  </si>
  <si>
    <t>U2C J3</t>
  </si>
  <si>
    <t>U2C J4</t>
  </si>
  <si>
    <t>U2C Q1, Q2</t>
  </si>
  <si>
    <t>U2C R1, R2</t>
  </si>
  <si>
    <t>U2C R5, R7</t>
  </si>
  <si>
    <t>U2C R11, R12</t>
  </si>
  <si>
    <t>U2C SW1, SW2</t>
  </si>
  <si>
    <t>U2C SW3</t>
  </si>
  <si>
    <t>U2C U1</t>
  </si>
  <si>
    <t>U2C U2</t>
  </si>
  <si>
    <t>U2C U3</t>
  </si>
  <si>
    <t>U2C U4</t>
  </si>
  <si>
    <t>U2C X1</t>
  </si>
  <si>
    <t>STAT V1 C1, C10, C16, C17</t>
  </si>
  <si>
    <t>STAT V1 C14, C15</t>
  </si>
  <si>
    <t>STAT V1 D2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</si>
  <si>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</si>
  <si>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</si>
  <si>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</si>
  <si>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</si>
  <si>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</si>
  <si>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</si>
  <si>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</si>
  <si>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</si>
  <si>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</si>
  <si>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</si>
  <si>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</si>
  <si>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</si>
  <si>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</si>
  <si>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</si>
  <si>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</si>
  <si>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</si>
  <si>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</si>
  <si>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</si>
  <si>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</si>
  <si>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</si>
  <si>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</si>
  <si>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</si>
  <si>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</si>
  <si>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</si>
  <si>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</si>
  <si>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</si>
  <si>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</si>
  <si>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</si>
  <si>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</si>
  <si>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</si>
  <si>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</si>
  <si>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</si>
  <si>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</si>
  <si>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</si>
  <si>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</si>
  <si>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</si>
  <si>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</si>
  <si>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</si>
  <si>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</si>
  <si>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</si>
  <si>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</si>
  <si>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</si>
  <si>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Index</t>
  </si>
  <si>
    <t>Part Number</t>
  </si>
  <si>
    <t>Manufacturer Part Number</t>
  </si>
  <si>
    <t>Customer Reference</t>
  </si>
  <si>
    <t>Available</t>
  </si>
  <si>
    <t>Backorder</t>
  </si>
  <si>
    <t>Unit Price</t>
  </si>
  <si>
    <t>Extended Price USD</t>
  </si>
  <si>
    <t>F988-ND</t>
  </si>
  <si>
    <t>0297004.WXNV</t>
  </si>
  <si>
    <t>FUSE AUTOMOTIVE 4A 32VDC BLADE</t>
  </si>
  <si>
    <t>IC FLASH 128MBIT SPI/QUAD 8SOIC</t>
  </si>
  <si>
    <t>STAT V1 U2</t>
  </si>
  <si>
    <t>ACCEL 2-16G I2C/SPI 16LGA</t>
  </si>
  <si>
    <t>CRYSTAL 12.0000MHZ 18PF SMD</t>
  </si>
  <si>
    <t>STAT V1 X1</t>
  </si>
  <si>
    <t>IC TRANSCEIVER HALF 1/1 TSOT23-8</t>
  </si>
  <si>
    <t>STAT V1 U6</t>
  </si>
  <si>
    <t>IC MCU 32B EXT MEM 56QFN RP2040</t>
  </si>
  <si>
    <t>STAT V1 U1</t>
  </si>
  <si>
    <t>BUZZER MAGNETIC 3V 9.7X9.7MM SMD</t>
  </si>
  <si>
    <t>IC BUF NON-INVERT 5.5V SOT353</t>
  </si>
  <si>
    <t>IC REG LINEAR 3.3V 1A 6WSON</t>
  </si>
  <si>
    <t>STAT V1 U3</t>
  </si>
  <si>
    <t>SWITCH SLIDE DPDT 300MA 6V</t>
  </si>
  <si>
    <t>STAT V1 SW3</t>
  </si>
  <si>
    <t>TRANS PREBIAS NPN 50V SOT23-3</t>
  </si>
  <si>
    <t>STAT V1 Q3, Q4</t>
  </si>
  <si>
    <t>CONN HEADER R/A 4POS 2MM</t>
  </si>
  <si>
    <t>PTS810 SJK 250 SMTR LFS</t>
  </si>
  <si>
    <t>SWITCH TACTILE SPST-NO 0.05A 16V</t>
  </si>
  <si>
    <t>STAT V1 SW1, SW2</t>
  </si>
  <si>
    <t>RES 10K OHM 5% 1/10W 0603</t>
  </si>
  <si>
    <t>ADAFRUIT FEATHERWING OLED - 128X</t>
  </si>
  <si>
    <t>MOSFET P-CH 30V 4.3A SOT23</t>
  </si>
  <si>
    <t>RES 270 OHM 1% 1/10W 0603</t>
  </si>
  <si>
    <t>STAT V1 R16, R19, R20</t>
  </si>
  <si>
    <t>RES 1K OHM 1% 1/10W 0603</t>
  </si>
  <si>
    <t>STAT V1 R4, R6, R8, R9, R10, R11, R12, R15</t>
  </si>
  <si>
    <t>RES 27.4 OHM 1% 1/10W 0603</t>
  </si>
  <si>
    <t>STAT V1 R5, R7</t>
  </si>
  <si>
    <t>RES 5.1K OHM 1% 1/10W 0603</t>
  </si>
  <si>
    <t>STAT V1 R1, R2</t>
  </si>
  <si>
    <t>MOSFET N-CH 60V 310MA SC70</t>
  </si>
  <si>
    <t>CONN HEADER R/A 3POS 2MM</t>
  </si>
  <si>
    <t>MICRO SD PUSH PUSH, OPEN, SMT, 1</t>
  </si>
  <si>
    <t>RES 10K OHM 1% 1/10W 0603</t>
  </si>
  <si>
    <t>CONN RCP USB2.0 TYP C 24P SMD RA</t>
  </si>
  <si>
    <t>STAT V1 J3</t>
  </si>
  <si>
    <t>CAP CER 0.1UF 16V X7R 0603</t>
  </si>
  <si>
    <t>STAT V1 C2, C3, C4, C5, C6, C7, C8, C9, C11, C12</t>
  </si>
  <si>
    <t>CONN RCPT 80POS SMD GOLD</t>
  </si>
  <si>
    <t>STAT V1 J1</t>
  </si>
  <si>
    <t>LED GREEN CLEAR 0603 SMD</t>
  </si>
  <si>
    <t>CONN PLUG 80POS SMD GOLD</t>
  </si>
  <si>
    <t>STAT V1 J2</t>
  </si>
  <si>
    <t>CAP CER 27PF 50V C0G/NPO 0603</t>
  </si>
  <si>
    <t>LED YELLOW CLEAR 0603 SMD</t>
  </si>
  <si>
    <t>STAT V1 D3, LED2</t>
  </si>
  <si>
    <t>LED RED CLEAR 0603 SMD</t>
  </si>
  <si>
    <t>STAT V1 D1, LED1</t>
  </si>
  <si>
    <t>CONN HEADER SMD 10POS 1.27MM</t>
  </si>
  <si>
    <t>STAT V1 J4</t>
  </si>
  <si>
    <t>CAP CER 1UF 16V X7R 0603</t>
  </si>
  <si>
    <t>U2C LED1</t>
  </si>
  <si>
    <t>CONN HEADER R/A 8POS 2.54MM</t>
  </si>
  <si>
    <t>U2C J2</t>
  </si>
  <si>
    <t>U2C D2, LED2</t>
  </si>
  <si>
    <t>U2C R4, R6, R8, R13, R14</t>
  </si>
  <si>
    <t>RES 3.3K OHM 1% 1/10W 0603</t>
  </si>
  <si>
    <t>PDB V2 R1, R2</t>
  </si>
  <si>
    <t>U2C J1</t>
  </si>
  <si>
    <t>754-1123-1-ND</t>
  </si>
  <si>
    <t>APT1608SURCK</t>
  </si>
  <si>
    <t>LED RED CLEAR CHIP SMD</t>
  </si>
  <si>
    <t>PDB V2 LED1, LED2</t>
  </si>
  <si>
    <t>PDB V2 J2</t>
  </si>
  <si>
    <t>PCA9515ADP,118</t>
  </si>
  <si>
    <t>CONN HEADER VERT 2POS 3.96MM</t>
  </si>
  <si>
    <t>PDB V2 J3, J4</t>
  </si>
  <si>
    <t>CONN HEADER R/A 2POS 2MM</t>
  </si>
  <si>
    <t>PDB V2 R3, R4</t>
  </si>
  <si>
    <t>PDB V2 D3</t>
  </si>
  <si>
    <t>RES 0 OHM JUMPER 1/10W 0603</t>
  </si>
  <si>
    <t>RES 60.4 OHM 1% 1/10W 0603</t>
  </si>
  <si>
    <t>TERMV1 C1, C2</t>
  </si>
  <si>
    <t>PDB V2 J1</t>
  </si>
  <si>
    <t>TERMV1 J1</t>
  </si>
  <si>
    <t>TERMV1 J2</t>
  </si>
  <si>
    <t>MOSFET P-CH 30V 24A 8DFN</t>
  </si>
  <si>
    <t>PDB V2 Q1, Q2</t>
  </si>
  <si>
    <t>TERMV1 R1, R2, R3, R4, R5, R6</t>
  </si>
  <si>
    <t>DIODE ZENER 3V 500MW SOD123</t>
  </si>
  <si>
    <t>PDB V2 D1</t>
  </si>
  <si>
    <t>CAP CER 4700PF 50V X7R 0603</t>
  </si>
  <si>
    <t>TERMV1 C3, C4</t>
  </si>
  <si>
    <t>U2C C2, C3, C4, C5, C6, C7, C8, C9, C11, C12, C1</t>
  </si>
  <si>
    <t>PDB V2 C1, C2</t>
  </si>
  <si>
    <t>Emergency Order Qty</t>
  </si>
  <si>
    <t>STAT?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</si>
</sst>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3" fillId="0" borderId="0" xfId="1"/>
    <xf numFmtId="0" fontId="4" fillId="0" borderId="0" xfId="1" applyFont="1"/>
    <xf numFmtId="1" fontId="3" fillId="0" borderId="0" xfId="1" applyNumberFormat="1"/>
    <xf numFmtId="2" fontId="3" fillId="0" borderId="0" xfId="1" applyNumberFormat="1"/>
    <xf numFmtId="0" fontId="0" fillId="2" borderId="9" xfId="0" applyFill="1" applyBorder="1"/>
  </cellXfs>
  <cellStyles count="2">
    <cellStyle name="Normal" xfId="0" builtinId="0"/>
    <cellStyle name="Normal 2" xfId="1" xr:uid="{8BED9F05-ECF7-499E-893C-F1C4A348FB85}"/>
  </cellStyles>
  <dxfs count="35"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06BC4-14F3-4987-8435-E33CABD850AF}" name="RAW" displayName="RAW" ref="A1:N78" totalsRowShown="0" headerRowDxfId="34" headerRowBorderDxfId="33" tableBorderDxfId="32" totalsRowBorderDxfId="31">
  <autoFilter ref="A1:N78" xr:uid="{CC506BC4-14F3-4987-8435-E33CABD850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2E8199E-69C0-41C2-9E9E-114981E956AF}" name="Line #" dataDxfId="30"/>
    <tableColumn id="2" xr3:uid="{1383464D-F274-4339-9D66-9CA07FD1A079}" name="Name" dataDxfId="29"/>
    <tableColumn id="3" xr3:uid="{9A03F236-8CD6-43D4-A246-9B2E595F82B2}" name="Description" dataDxfId="28"/>
    <tableColumn id="4" xr3:uid="{639481CC-DC3E-4E4C-81BC-CF346B1E5DA7}" name="Designator" dataDxfId="27"/>
    <tableColumn id="5" xr3:uid="{4FFFB3D1-C65B-467D-A98A-6B98E1512E6D}" name="Project Designator" dataDxfId="26">
      <calculatedColumnFormula>_xlfn.CONCAT("STAT V1 ", D2)</calculatedColumnFormula>
    </tableColumn>
    <tableColumn id="6" xr3:uid="{DCD9C2C1-D14C-44EB-9F00-943A0C0B0C86}" name="Quantity" dataDxfId="25"/>
    <tableColumn id="7" xr3:uid="{D5538760-1111-4C44-85D2-972A60896936}" name="Supplier Order Qty 1" dataDxfId="24"/>
    <tableColumn id="10" xr3:uid="{9E40EE46-502F-4BD7-8280-D6439ABC74BD}" name="Emergency Order Qty" dataDxfId="2"/>
    <tableColumn id="8" xr3:uid="{D14C02A3-E870-41DC-A6C4-D71AE1FD8C70}" name="Manufacturer" dataDxfId="23"/>
    <tableColumn id="9" xr3:uid="{CAD794EC-800A-4A26-ABFE-1E0F2BD856B1}" name="Manufacturer  Part Number" dataDxfId="22"/>
    <tableColumn id="11" xr3:uid="{C63698FA-B33F-44DD-A444-CEB0B8B9B4BA}" name="Supplier" dataDxfId="21"/>
    <tableColumn id="12" xr3:uid="{7D6D4799-0C43-414A-9321-5C538DBDEFCF}" name="Supplier Part Number" dataDxfId="20"/>
    <tableColumn id="13" xr3:uid="{9ADE6147-A2FA-43D4-BD36-12B72FDD0F3B}" name="Supplier Unit Price" dataDxfId="19"/>
    <tableColumn id="14" xr3:uid="{BD929692-F2C5-4835-A717-564A8E0AA6E9}" name="Supplier Subtotal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F86-4998-4810-B01C-C1330CBD083D}">
  <sheetPr>
    <pageSetUpPr fitToPage="1"/>
  </sheetPr>
  <dimension ref="A1:K46"/>
  <sheetViews>
    <sheetView tabSelected="1" zoomScale="130" zoomScaleNormal="130" workbookViewId="0">
      <pane xSplit="1" topLeftCell="D1" activePane="topRight" state="frozen"/>
      <selection pane="topRight" activeCell="D17" sqref="D17"/>
    </sheetView>
  </sheetViews>
  <sheetFormatPr defaultRowHeight="14.4" x14ac:dyDescent="0.3"/>
  <cols>
    <col min="1" max="1" width="5.6640625" customWidth="1"/>
    <col min="2" max="2" width="23" hidden="1" customWidth="1"/>
    <col min="3" max="3" width="98.33203125" hidden="1" customWidth="1"/>
    <col min="4" max="4" width="159.5546875" bestFit="1" customWidth="1"/>
    <col min="5" max="5" width="7.6640625" bestFit="1" customWidth="1"/>
    <col min="6" max="6" width="17" bestFit="1" customWidth="1"/>
    <col min="7" max="7" width="31.33203125" bestFit="1" customWidth="1"/>
    <col min="8" max="8" width="23.109375" bestFit="1" customWidth="1"/>
    <col min="9" max="9" width="30.21875" bestFit="1" customWidth="1"/>
    <col min="10" max="10" width="4" bestFit="1" customWidth="1"/>
    <col min="13" max="13" width="2" bestFit="1" customWidth="1"/>
    <col min="15" max="16" width="3" bestFit="1" customWidth="1"/>
  </cols>
  <sheetData>
    <row r="1" spans="1:11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285</v>
      </c>
      <c r="H1" s="6" t="s">
        <v>284</v>
      </c>
      <c r="I1" s="6" t="s">
        <v>286</v>
      </c>
      <c r="K1" s="19" t="s">
        <v>466</v>
      </c>
    </row>
    <row r="2" spans="1:11" x14ac:dyDescent="0.3">
      <c r="A2" s="1" t="s">
        <v>7</v>
      </c>
      <c r="B2" s="1" t="s">
        <v>8</v>
      </c>
      <c r="C2" s="1" t="s">
        <v>9</v>
      </c>
      <c r="D2" s="1" t="str" cm="1">
        <f t="array" ref="D2">_xlfn.TEXTJOIN("   |   ",TRUE,IF(RAW[Manufacturer  Part Number]=$H2,RAW[Project Designator],""))</f>
        <v>*PDB* C1, C2   |   *TERM* C1, C2   |   *U2C* C2, C3, C4, C5, C6, C7, C8, C9, C11, C12, C13, C16, C17   |   *STAT* C2, C3, C4, C5, C6, C7, C8, C9, C11, C12, C13, C18, C19, C20, C21, C22</v>
      </c>
      <c r="E2" s="2">
        <f>SUMIFS(RAW[Quantity],RAW[Manufacturer  Part Number],$H2)</f>
        <v>33</v>
      </c>
      <c r="F2" s="2">
        <f>SUMIFS(RAW[Emergency Order Qty],RAW[Manufacturer  Part Number],$H2)</f>
        <v>35</v>
      </c>
      <c r="G2" s="1" t="s">
        <v>11</v>
      </c>
      <c r="H2" s="1" t="s">
        <v>12</v>
      </c>
      <c r="I2" s="1" t="s">
        <v>14</v>
      </c>
      <c r="K2" t="str">
        <f>IF(ISNUMBER(SEARCH("STAT",D2)),"YES","NO")</f>
        <v>YES</v>
      </c>
    </row>
    <row r="3" spans="1:11" x14ac:dyDescent="0.3">
      <c r="A3" s="3" t="s">
        <v>15</v>
      </c>
      <c r="B3" s="1" t="s">
        <v>62</v>
      </c>
      <c r="C3" s="1" t="s">
        <v>63</v>
      </c>
      <c r="D3" s="1" t="str" cm="1">
        <f t="array" ref="D3">_xlfn.TEXTJOIN("   |   ",TRUE,IF(RAW[Manufacturer  Part Number]=$H3,RAW[Project Designator],""))</f>
        <v>*PDB* D1</v>
      </c>
      <c r="E3" s="2">
        <f>SUMIFS(RAW[Quantity],RAW[Manufacturer  Part Number],$H3)</f>
        <v>1</v>
      </c>
      <c r="F3" s="2">
        <f>SUMIFS(RAW[Emergency Order Qty],RAW[Manufacturer  Part Number],$H3)</f>
        <v>1</v>
      </c>
      <c r="G3" s="1" t="s">
        <v>65</v>
      </c>
      <c r="H3" s="1" t="s">
        <v>66</v>
      </c>
      <c r="I3" s="1" t="s">
        <v>67</v>
      </c>
      <c r="K3" t="str">
        <f t="shared" ref="K3:K46" si="0">IF(ISNUMBER(SEARCH("STAT",D3)),"YES","NO")</f>
        <v>NO</v>
      </c>
    </row>
    <row r="4" spans="1:11" x14ac:dyDescent="0.3">
      <c r="A4" s="1" t="s">
        <v>20</v>
      </c>
      <c r="B4" s="1" t="s">
        <v>68</v>
      </c>
      <c r="C4" s="1" t="s">
        <v>69</v>
      </c>
      <c r="D4" s="1" t="str" cm="1">
        <f t="array" ref="D4">_xlfn.TEXTJOIN("   |   ",TRUE,IF(RAW[Manufacturer  Part Number]=$H4,RAW[Project Designator],""))</f>
        <v>*PDB* D3</v>
      </c>
      <c r="E4" s="2">
        <f>SUMIFS(RAW[Quantity],RAW[Manufacturer  Part Number],$H4)</f>
        <v>1</v>
      </c>
      <c r="F4" s="2">
        <f>SUMIFS(RAW[Emergency Order Qty],RAW[Manufacturer  Part Number],$H4)</f>
        <v>1</v>
      </c>
      <c r="G4" s="1" t="s">
        <v>65</v>
      </c>
      <c r="H4" s="1" t="s">
        <v>71</v>
      </c>
      <c r="I4" s="1" t="s">
        <v>72</v>
      </c>
      <c r="K4" t="str">
        <f t="shared" si="0"/>
        <v>NO</v>
      </c>
    </row>
    <row r="5" spans="1:11" x14ac:dyDescent="0.3">
      <c r="A5" s="3" t="s">
        <v>26</v>
      </c>
      <c r="B5" s="1" t="s">
        <v>73</v>
      </c>
      <c r="C5" s="1" t="s">
        <v>74</v>
      </c>
      <c r="D5" s="1" t="str" cm="1">
        <f t="array" ref="D5">_xlfn.TEXTJOIN("   |   ",TRUE,IF(RAW[Manufacturer  Part Number]=$H5,RAW[Project Designator],""))</f>
        <v>*PDB* D5   |   *U2C* D2, LED2   |   *STAT* D3, LED2</v>
      </c>
      <c r="E5" s="2">
        <f>SUMIFS(RAW[Quantity],RAW[Manufacturer  Part Number],$H5)</f>
        <v>5</v>
      </c>
      <c r="F5" s="2">
        <f>SUMIFS(RAW[Emergency Order Qty],RAW[Manufacturer  Part Number],$H5)</f>
        <v>5</v>
      </c>
      <c r="G5" s="1" t="s">
        <v>76</v>
      </c>
      <c r="H5" s="1" t="s">
        <v>77</v>
      </c>
      <c r="I5" s="1" t="s">
        <v>78</v>
      </c>
      <c r="K5" t="str">
        <f t="shared" si="0"/>
        <v>YES</v>
      </c>
    </row>
    <row r="6" spans="1:11" x14ac:dyDescent="0.3">
      <c r="A6" s="1" t="s">
        <v>32</v>
      </c>
      <c r="B6" s="1" t="s">
        <v>79</v>
      </c>
      <c r="C6" s="1" t="s">
        <v>80</v>
      </c>
      <c r="D6" s="1" t="str" cm="1">
        <f t="array" ref="D6">_xlfn.TEXTJOIN("   |   ",TRUE,IF(RAW[Manufacturer  Part Number]=$H6,RAW[Project Designator],""))</f>
        <v>*PDB* D6   |   *U2C* LED1   |   *STAT* D1, LED1</v>
      </c>
      <c r="E6" s="2">
        <f>SUMIFS(RAW[Quantity],RAW[Manufacturer  Part Number],$H6)</f>
        <v>4</v>
      </c>
      <c r="F6" s="2">
        <f>SUMIFS(RAW[Emergency Order Qty],RAW[Manufacturer  Part Number],$H6)</f>
        <v>4</v>
      </c>
      <c r="G6" s="1" t="s">
        <v>76</v>
      </c>
      <c r="H6" s="1" t="s">
        <v>82</v>
      </c>
      <c r="I6" s="1" t="s">
        <v>83</v>
      </c>
      <c r="K6" t="str">
        <f t="shared" si="0"/>
        <v>YES</v>
      </c>
    </row>
    <row r="7" spans="1:11" x14ac:dyDescent="0.3">
      <c r="A7" s="3" t="s">
        <v>38</v>
      </c>
      <c r="B7" s="1" t="s">
        <v>21</v>
      </c>
      <c r="C7" s="1" t="s">
        <v>22</v>
      </c>
      <c r="D7" s="1" t="str" cm="1">
        <f t="array" ref="D7">_xlfn.TEXTJOIN("   |   ",TRUE,IF(RAW[Manufacturer  Part Number]=$H7,RAW[Project Designator],""))</f>
        <v>*PDB* J1   |   *TERM* J1   |   *U2C* J1   |   *STAT* J1</v>
      </c>
      <c r="E7" s="2">
        <f>SUMIFS(RAW[Quantity],RAW[Manufacturer  Part Number],$H7)</f>
        <v>4</v>
      </c>
      <c r="F7" s="2">
        <f>SUMIFS(RAW[Emergency Order Qty],RAW[Manufacturer  Part Number],$H7)</f>
        <v>5</v>
      </c>
      <c r="G7" s="1" t="s">
        <v>24</v>
      </c>
      <c r="H7" s="1" t="s">
        <v>21</v>
      </c>
      <c r="I7" s="1" t="s">
        <v>25</v>
      </c>
      <c r="K7" t="str">
        <f t="shared" si="0"/>
        <v>YES</v>
      </c>
    </row>
    <row r="8" spans="1:11" x14ac:dyDescent="0.3">
      <c r="A8" s="1" t="s">
        <v>44</v>
      </c>
      <c r="B8" s="1" t="s">
        <v>92</v>
      </c>
      <c r="C8" s="1" t="s">
        <v>93</v>
      </c>
      <c r="D8" s="1" t="str" cm="1">
        <f t="array" ref="D8">_xlfn.TEXTJOIN("   |   ",TRUE,IF(RAW[Manufacturer  Part Number]=$H8,RAW[Project Designator],""))</f>
        <v>*PDB* J2</v>
      </c>
      <c r="E8" s="2">
        <f>SUMIFS(RAW[Quantity],RAW[Manufacturer  Part Number],$H8)</f>
        <v>1</v>
      </c>
      <c r="F8" s="2">
        <f>SUMIFS(RAW[Emergency Order Qty],RAW[Manufacturer  Part Number],$H8)</f>
        <v>1</v>
      </c>
      <c r="G8" s="1" t="s">
        <v>30</v>
      </c>
      <c r="H8" s="1" t="s">
        <v>92</v>
      </c>
      <c r="I8" s="1" t="s">
        <v>94</v>
      </c>
      <c r="K8" t="str">
        <f t="shared" si="0"/>
        <v>NO</v>
      </c>
    </row>
    <row r="9" spans="1:11" x14ac:dyDescent="0.3">
      <c r="A9" s="3" t="s">
        <v>50</v>
      </c>
      <c r="B9" s="1" t="s">
        <v>96</v>
      </c>
      <c r="C9" s="1" t="s">
        <v>87</v>
      </c>
      <c r="D9" s="1" t="str" cm="1">
        <f t="array" ref="D9">_xlfn.TEXTJOIN("   |   ",TRUE,IF(RAW[Manufacturer  Part Number]=$H9,RAW[Project Designator],""))</f>
        <v>*PDB* J3, J4</v>
      </c>
      <c r="E9" s="2">
        <f>SUMIFS(RAW[Quantity],RAW[Manufacturer  Part Number],$H9)</f>
        <v>2</v>
      </c>
      <c r="F9" s="2">
        <f>SUMIFS(RAW[Emergency Order Qty],RAW[Manufacturer  Part Number],$H9)</f>
        <v>2</v>
      </c>
      <c r="G9" s="1" t="s">
        <v>98</v>
      </c>
      <c r="H9" s="1" t="s">
        <v>96</v>
      </c>
      <c r="I9" s="1" t="s">
        <v>99</v>
      </c>
      <c r="K9" t="str">
        <f t="shared" si="0"/>
        <v>NO</v>
      </c>
    </row>
    <row r="10" spans="1:11" x14ac:dyDescent="0.3">
      <c r="A10" s="1" t="s">
        <v>55</v>
      </c>
      <c r="B10" s="1" t="s">
        <v>101</v>
      </c>
      <c r="C10" s="1" t="s">
        <v>102</v>
      </c>
      <c r="D10" s="1" t="str" cm="1">
        <f t="array" ref="D10">_xlfn.TEXTJOIN("   |   ",TRUE,IF(RAW[Manufacturer  Part Number]=$H10,RAW[Project Designator],""))</f>
        <v>*PDB* Q1, Q2</v>
      </c>
      <c r="E10" s="2">
        <f>SUMIFS(RAW[Quantity],RAW[Manufacturer  Part Number],$H10)</f>
        <v>2</v>
      </c>
      <c r="F10" s="2">
        <f>SUMIFS(RAW[Emergency Order Qty],RAW[Manufacturer  Part Number],$H10)</f>
        <v>2</v>
      </c>
      <c r="G10" s="1" t="s">
        <v>104</v>
      </c>
      <c r="H10" s="1" t="s">
        <v>101</v>
      </c>
      <c r="I10" s="1" t="s">
        <v>105</v>
      </c>
      <c r="K10" t="str">
        <f t="shared" si="0"/>
        <v>NO</v>
      </c>
    </row>
    <row r="11" spans="1:11" x14ac:dyDescent="0.3">
      <c r="A11" s="3" t="s">
        <v>95</v>
      </c>
      <c r="B11" s="1" t="s">
        <v>107</v>
      </c>
      <c r="C11" s="1" t="s">
        <v>46</v>
      </c>
      <c r="D11" s="1" t="str" cm="1">
        <f t="array" ref="D11">_xlfn.TEXTJOIN("   |   ",TRUE,IF(RAW[Manufacturer  Part Number]=$H11,RAW[Project Designator],""))</f>
        <v>*PDB* R1, R2</v>
      </c>
      <c r="E11" s="2">
        <f>SUMIFS(RAW[Quantity],RAW[Manufacturer  Part Number],$H11)</f>
        <v>2</v>
      </c>
      <c r="F11" s="2">
        <f>SUMIFS(RAW[Emergency Order Qty],RAW[Manufacturer  Part Number],$H11)</f>
        <v>2</v>
      </c>
      <c r="G11" s="1" t="s">
        <v>11</v>
      </c>
      <c r="H11" s="1" t="s">
        <v>109</v>
      </c>
      <c r="I11" s="1" t="s">
        <v>110</v>
      </c>
      <c r="K11" t="str">
        <f t="shared" si="0"/>
        <v>NO</v>
      </c>
    </row>
    <row r="12" spans="1:11" x14ac:dyDescent="0.3">
      <c r="A12" s="1" t="s">
        <v>100</v>
      </c>
      <c r="B12" s="1" t="s">
        <v>112</v>
      </c>
      <c r="C12" s="1" t="s">
        <v>46</v>
      </c>
      <c r="D12" s="1" t="str" cm="1">
        <f t="array" ref="D12">_xlfn.TEXTJOIN("   |   ",TRUE,IF(RAW[Manufacturer  Part Number]=$H12,RAW[Project Designator],""))</f>
        <v>*PDB* R3, R4   |   *TERM* R1, R2, R3, R4, R5, R6   |   *U2C* R4, R6, R8, R13, R14   |   *STAT* R4, R6, R8, R9, R10, R11, R12, R15</v>
      </c>
      <c r="E12" s="2">
        <f>SUMIFS(RAW[Quantity],RAW[Manufacturer  Part Number],$H12)</f>
        <v>21</v>
      </c>
      <c r="F12" s="2">
        <f>SUMIFS(RAW[Emergency Order Qty],RAW[Manufacturer  Part Number],$H12)</f>
        <v>27</v>
      </c>
      <c r="G12" s="1" t="s">
        <v>11</v>
      </c>
      <c r="H12" s="1" t="s">
        <v>42</v>
      </c>
      <c r="I12" s="1" t="s">
        <v>43</v>
      </c>
      <c r="K12" t="str">
        <f t="shared" si="0"/>
        <v>YES</v>
      </c>
    </row>
    <row r="13" spans="1:11" x14ac:dyDescent="0.3">
      <c r="A13" s="3" t="s">
        <v>106</v>
      </c>
      <c r="B13" s="1" t="s">
        <v>16</v>
      </c>
      <c r="C13" s="1" t="s">
        <v>9</v>
      </c>
      <c r="D13" s="1" t="str" cm="1">
        <f t="array" ref="D13">_xlfn.TEXTJOIN("   |   ",TRUE,IF(RAW[Manufacturer  Part Number]=$H13,RAW[Project Designator],""))</f>
        <v>*TERM* C3, C4</v>
      </c>
      <c r="E13" s="2">
        <f>SUMIFS(RAW[Quantity],RAW[Manufacturer  Part Number],$H13)</f>
        <v>2</v>
      </c>
      <c r="F13" s="2">
        <f>SUMIFS(RAW[Emergency Order Qty],RAW[Manufacturer  Part Number],$H13)</f>
        <v>4</v>
      </c>
      <c r="G13" s="1" t="s">
        <v>11</v>
      </c>
      <c r="H13" s="1" t="s">
        <v>18</v>
      </c>
      <c r="I13" s="1" t="s">
        <v>19</v>
      </c>
      <c r="K13" t="str">
        <f t="shared" si="0"/>
        <v>NO</v>
      </c>
    </row>
    <row r="14" spans="1:11" x14ac:dyDescent="0.3">
      <c r="A14" s="1" t="s">
        <v>111</v>
      </c>
      <c r="B14" s="1" t="s">
        <v>27</v>
      </c>
      <c r="C14" s="1" t="s">
        <v>28</v>
      </c>
      <c r="D14" s="1" t="str" cm="1">
        <f t="array" ref="D14">_xlfn.TEXTJOIN("   |   ",TRUE,IF(RAW[Manufacturer  Part Number]=$H14,RAW[Project Designator],""))</f>
        <v>*TERM* J2   |   *U2C* J2   |   *STAT* J2</v>
      </c>
      <c r="E14" s="2">
        <f>SUMIFS(RAW[Quantity],RAW[Manufacturer  Part Number],$H14)</f>
        <v>3</v>
      </c>
      <c r="F14" s="2">
        <f>SUMIFS(RAW[Emergency Order Qty],RAW[Manufacturer  Part Number],$H14)</f>
        <v>4</v>
      </c>
      <c r="G14" s="1" t="s">
        <v>30</v>
      </c>
      <c r="H14" s="1" t="s">
        <v>27</v>
      </c>
      <c r="I14" s="1" t="s">
        <v>31</v>
      </c>
      <c r="K14" t="str">
        <f t="shared" si="0"/>
        <v>YES</v>
      </c>
    </row>
    <row r="15" spans="1:11" x14ac:dyDescent="0.3">
      <c r="A15" s="3" t="s">
        <v>149</v>
      </c>
      <c r="B15" s="1" t="s">
        <v>33</v>
      </c>
      <c r="C15" s="1" t="s">
        <v>34</v>
      </c>
      <c r="D15" s="1" t="str" cm="1">
        <f t="array" ref="D15">_xlfn.TEXTJOIN("   |   ",TRUE,IF(RAW[Manufacturer  Part Number]=$H15,RAW[Project Designator],""))</f>
        <v>*TERM* J3, J4, J5, J6</v>
      </c>
      <c r="E15" s="2">
        <f>SUMIFS(RAW[Quantity],RAW[Manufacturer  Part Number],$H15)</f>
        <v>4</v>
      </c>
      <c r="F15" s="2">
        <f>SUMIFS(RAW[Emergency Order Qty],RAW[Manufacturer  Part Number],$H15)</f>
        <v>8</v>
      </c>
      <c r="G15" s="1" t="s">
        <v>36</v>
      </c>
      <c r="H15" s="1" t="s">
        <v>33</v>
      </c>
      <c r="I15" s="1" t="s">
        <v>37</v>
      </c>
      <c r="K15" t="str">
        <f t="shared" si="0"/>
        <v>NO</v>
      </c>
    </row>
    <row r="16" spans="1:11" x14ac:dyDescent="0.3">
      <c r="A16" s="1" t="s">
        <v>231</v>
      </c>
      <c r="B16" s="1" t="s">
        <v>45</v>
      </c>
      <c r="C16" s="1" t="s">
        <v>46</v>
      </c>
      <c r="D16" s="1" t="str" cm="1">
        <f t="array" ref="D16">_xlfn.TEXTJOIN("   |   ",TRUE,IF(RAW[Manufacturer  Part Number]=$H16,RAW[Project Designator],""))</f>
        <v>*TERM* R7, R8, R13, R14</v>
      </c>
      <c r="E16" s="2">
        <f>SUMIFS(RAW[Quantity],RAW[Manufacturer  Part Number],$H16)</f>
        <v>4</v>
      </c>
      <c r="F16" s="2">
        <f>SUMIFS(RAW[Emergency Order Qty],RAW[Manufacturer  Part Number],$H16)</f>
        <v>8</v>
      </c>
      <c r="G16" s="1" t="s">
        <v>11</v>
      </c>
      <c r="H16" s="1" t="s">
        <v>48</v>
      </c>
      <c r="I16" s="1" t="s">
        <v>49</v>
      </c>
      <c r="K16" t="str">
        <f t="shared" si="0"/>
        <v>NO</v>
      </c>
    </row>
    <row r="17" spans="1:11" x14ac:dyDescent="0.3">
      <c r="A17" s="3" t="s">
        <v>153</v>
      </c>
      <c r="B17" s="1" t="s">
        <v>51</v>
      </c>
      <c r="C17" s="1" t="s">
        <v>46</v>
      </c>
      <c r="D17" s="1" t="str" cm="1">
        <f t="array" ref="D17">_xlfn.TEXTJOIN("   |   ",TRUE,IF(RAW[Manufacturer  Part Number]=$H17,RAW[Project Designator],""))</f>
        <v>*TERM* R9, R10, R11, R12</v>
      </c>
      <c r="E17" s="2">
        <f>SUMIFS(RAW[Quantity],RAW[Manufacturer  Part Number],$H17)</f>
        <v>4</v>
      </c>
      <c r="F17" s="2">
        <f>SUMIFS(RAW[Emergency Order Qty],RAW[Manufacturer  Part Number],$H17)</f>
        <v>8</v>
      </c>
      <c r="G17" s="1" t="s">
        <v>11</v>
      </c>
      <c r="H17" s="1" t="s">
        <v>53</v>
      </c>
      <c r="I17" s="1" t="s">
        <v>54</v>
      </c>
      <c r="K17" t="str">
        <f t="shared" si="0"/>
        <v>NO</v>
      </c>
    </row>
    <row r="18" spans="1:11" x14ac:dyDescent="0.3">
      <c r="A18" s="1" t="s">
        <v>155</v>
      </c>
      <c r="B18" s="1" t="s">
        <v>56</v>
      </c>
      <c r="C18" s="1" t="s">
        <v>57</v>
      </c>
      <c r="D18" s="1" t="str" cm="1">
        <f t="array" ref="D18">_xlfn.TEXTJOIN("   |   ",TRUE,IF(RAW[Manufacturer  Part Number]=$H18,RAW[Project Designator],""))</f>
        <v>*TERM* U1, U2</v>
      </c>
      <c r="E18" s="2">
        <f>SUMIFS(RAW[Quantity],RAW[Manufacturer  Part Number],$H18)</f>
        <v>2</v>
      </c>
      <c r="F18" s="2">
        <f>SUMIFS(RAW[Emergency Order Qty],RAW[Manufacturer  Part Number],$H18)</f>
        <v>4</v>
      </c>
      <c r="G18" s="1" t="s">
        <v>59</v>
      </c>
      <c r="H18" s="1" t="s">
        <v>60</v>
      </c>
      <c r="I18" s="1" t="s">
        <v>61</v>
      </c>
      <c r="K18" t="str">
        <f t="shared" si="0"/>
        <v>NO</v>
      </c>
    </row>
    <row r="19" spans="1:11" x14ac:dyDescent="0.3">
      <c r="A19" s="3" t="s">
        <v>246</v>
      </c>
      <c r="B19" s="1" t="s">
        <v>139</v>
      </c>
      <c r="C19" s="1" t="s">
        <v>140</v>
      </c>
      <c r="D19" s="1" t="str" cm="1">
        <f t="array" ref="D19">_xlfn.TEXTJOIN("   |   ",TRUE,IF(RAW[Manufacturer  Part Number]=$H19,RAW[Project Designator],""))</f>
        <v>*U2C* J5</v>
      </c>
      <c r="E19" s="2">
        <f>SUMIFS(RAW[Quantity],RAW[Manufacturer  Part Number],$H19)</f>
        <v>1</v>
      </c>
      <c r="F19" s="2">
        <f>SUMIFS(RAW[Emergency Order Qty],RAW[Manufacturer  Part Number],$H19)</f>
        <v>1</v>
      </c>
      <c r="G19" s="1" t="s">
        <v>142</v>
      </c>
      <c r="H19" s="1" t="s">
        <v>139</v>
      </c>
      <c r="I19" s="1" t="s">
        <v>143</v>
      </c>
      <c r="K19" t="str">
        <f t="shared" si="0"/>
        <v>NO</v>
      </c>
    </row>
    <row r="20" spans="1:11" x14ac:dyDescent="0.3">
      <c r="A20" s="1" t="s">
        <v>160</v>
      </c>
      <c r="B20" s="1" t="s">
        <v>216</v>
      </c>
      <c r="C20" s="1" t="s">
        <v>217</v>
      </c>
      <c r="D20" s="1" t="str" cm="1">
        <f t="array" ref="D20">_xlfn.TEXTJOIN("   |   ",TRUE,IF(RAW[Manufacturer  Part Number]=$H20,RAW[Project Designator],""))</f>
        <v>*STAT* J5</v>
      </c>
      <c r="E20" s="2">
        <f>SUMIFS(RAW[Quantity],RAW[Manufacturer  Part Number],$H20)</f>
        <v>1</v>
      </c>
      <c r="F20" s="2">
        <f>SUMIFS(RAW[Emergency Order Qty],RAW[Manufacturer  Part Number],$H20)</f>
        <v>1</v>
      </c>
      <c r="G20" s="1" t="s">
        <v>218</v>
      </c>
      <c r="H20" s="1" t="s">
        <v>216</v>
      </c>
      <c r="I20" s="1" t="s">
        <v>219</v>
      </c>
      <c r="K20" t="str">
        <f t="shared" si="0"/>
        <v>YES</v>
      </c>
    </row>
    <row r="21" spans="1:11" x14ac:dyDescent="0.3">
      <c r="A21" s="3" t="s">
        <v>165</v>
      </c>
      <c r="B21" s="1" t="s">
        <v>220</v>
      </c>
      <c r="C21" s="1" t="s">
        <v>221</v>
      </c>
      <c r="D21" s="1" t="str" cm="1">
        <f t="array" ref="D21">_xlfn.TEXTJOIN("   |   ",TRUE,IF(RAW[Manufacturer  Part Number]=$H21,RAW[Project Designator],""))</f>
        <v>*STAT* J6</v>
      </c>
      <c r="E21" s="2">
        <f>SUMIFS(RAW[Quantity],RAW[Manufacturer  Part Number],$H21)</f>
        <v>1</v>
      </c>
      <c r="F21" s="2">
        <f>SUMIFS(RAW[Emergency Order Qty],RAW[Manufacturer  Part Number],$H21)</f>
        <v>1</v>
      </c>
      <c r="G21" s="1" t="s">
        <v>223</v>
      </c>
      <c r="H21" s="1" t="s">
        <v>224</v>
      </c>
      <c r="I21" s="1" t="s">
        <v>225</v>
      </c>
      <c r="K21" t="str">
        <f t="shared" si="0"/>
        <v>YES</v>
      </c>
    </row>
    <row r="22" spans="1:11" x14ac:dyDescent="0.3">
      <c r="A22" s="1" t="s">
        <v>172</v>
      </c>
      <c r="B22" s="1" t="s">
        <v>226</v>
      </c>
      <c r="C22" s="1" t="s">
        <v>227</v>
      </c>
      <c r="D22" s="1" t="str" cm="1">
        <f t="array" ref="D22">_xlfn.TEXTJOIN("   |   ",TRUE,IF(RAW[Manufacturer  Part Number]=$H22,RAW[Project Designator],""))</f>
        <v>*STAT* J7</v>
      </c>
      <c r="E22" s="2">
        <f>SUMIFS(RAW[Quantity],RAW[Manufacturer  Part Number],$H22)</f>
        <v>1</v>
      </c>
      <c r="F22" s="2">
        <f>SUMIFS(RAW[Emergency Order Qty],RAW[Manufacturer  Part Number],$H22)</f>
        <v>1</v>
      </c>
      <c r="G22" s="1" t="s">
        <v>36</v>
      </c>
      <c r="H22" s="1" t="s">
        <v>229</v>
      </c>
      <c r="I22" s="1" t="s">
        <v>230</v>
      </c>
      <c r="K22" t="str">
        <f t="shared" si="0"/>
        <v>YES</v>
      </c>
    </row>
    <row r="23" spans="1:11" x14ac:dyDescent="0.3">
      <c r="A23" s="3" t="s">
        <v>177</v>
      </c>
      <c r="B23" s="1" t="s">
        <v>232</v>
      </c>
      <c r="C23" s="1" t="s">
        <v>233</v>
      </c>
      <c r="D23" s="1" t="str" cm="1">
        <f t="array" ref="D23">_xlfn.TEXTJOIN("   |   ",TRUE,IF(RAW[Manufacturer  Part Number]=$H23,RAW[Project Designator],""))</f>
        <v>*STAT* J8</v>
      </c>
      <c r="E23" s="2">
        <f>SUMIFS(RAW[Quantity],RAW[Manufacturer  Part Number],$H23)</f>
        <v>1</v>
      </c>
      <c r="F23" s="2">
        <f>SUMIFS(RAW[Emergency Order Qty],RAW[Manufacturer  Part Number],$H23)</f>
        <v>1</v>
      </c>
      <c r="G23" s="1" t="s">
        <v>36</v>
      </c>
      <c r="H23" s="1" t="s">
        <v>235</v>
      </c>
      <c r="I23" s="1" t="s">
        <v>236</v>
      </c>
      <c r="K23" t="str">
        <f t="shared" si="0"/>
        <v>YES</v>
      </c>
    </row>
    <row r="24" spans="1:11" x14ac:dyDescent="0.3">
      <c r="A24" s="1" t="s">
        <v>184</v>
      </c>
      <c r="B24" s="1" t="s">
        <v>237</v>
      </c>
      <c r="C24" s="1" t="s">
        <v>238</v>
      </c>
      <c r="D24" s="1" t="str" cm="1">
        <f t="array" ref="D24">_xlfn.TEXTJOIN("   |   ",TRUE,IF(RAW[Manufacturer  Part Number]=$H24,RAW[Project Designator],""))</f>
        <v>*STAT* Q1</v>
      </c>
      <c r="E24" s="2">
        <f>SUMIFS(RAW[Quantity],RAW[Manufacturer  Part Number],$H24)</f>
        <v>1</v>
      </c>
      <c r="F24" s="2">
        <f>SUMIFS(RAW[Emergency Order Qty],RAW[Manufacturer  Part Number],$H24)</f>
        <v>1</v>
      </c>
      <c r="G24" s="1" t="s">
        <v>65</v>
      </c>
      <c r="H24" s="1" t="s">
        <v>237</v>
      </c>
      <c r="I24" s="1" t="s">
        <v>240</v>
      </c>
      <c r="K24" t="str">
        <f t="shared" si="0"/>
        <v>YES</v>
      </c>
    </row>
    <row r="25" spans="1:11" x14ac:dyDescent="0.3">
      <c r="A25" s="3" t="s">
        <v>191</v>
      </c>
      <c r="B25" s="1" t="s">
        <v>241</v>
      </c>
      <c r="C25" s="1" t="s">
        <v>242</v>
      </c>
      <c r="D25" s="1" t="str" cm="1">
        <f t="array" ref="D25">_xlfn.TEXTJOIN("   |   ",TRUE,IF(RAW[Manufacturer  Part Number]=$H25,RAW[Project Designator],""))</f>
        <v>*STAT* Q2</v>
      </c>
      <c r="E25" s="2">
        <f>SUMIFS(RAW[Quantity],RAW[Manufacturer  Part Number],$H25)</f>
        <v>1</v>
      </c>
      <c r="F25" s="2">
        <f>SUMIFS(RAW[Emergency Order Qty],RAW[Manufacturer  Part Number],$H25)</f>
        <v>1</v>
      </c>
      <c r="G25" s="1" t="s">
        <v>244</v>
      </c>
      <c r="H25" s="1" t="s">
        <v>241</v>
      </c>
      <c r="I25" s="1" t="s">
        <v>245</v>
      </c>
      <c r="K25" t="str">
        <f t="shared" si="0"/>
        <v>YES</v>
      </c>
    </row>
    <row r="26" spans="1:11" x14ac:dyDescent="0.3">
      <c r="A26" s="1" t="s">
        <v>198</v>
      </c>
      <c r="B26" s="1" t="s">
        <v>250</v>
      </c>
      <c r="C26" s="1" t="s">
        <v>46</v>
      </c>
      <c r="D26" s="1" t="str" cm="1">
        <f t="array" ref="D26">_xlfn.TEXTJOIN("   |   ",TRUE,IF(RAW[Manufacturer  Part Number]=$H26,RAW[Project Designator],""))</f>
        <v>*STAT* R13, R14</v>
      </c>
      <c r="E26" s="2">
        <f>SUMIFS(RAW[Quantity],RAW[Manufacturer  Part Number],$H26)</f>
        <v>2</v>
      </c>
      <c r="F26" s="2">
        <f>SUMIFS(RAW[Emergency Order Qty],RAW[Manufacturer  Part Number],$H26)</f>
        <v>2</v>
      </c>
      <c r="G26" s="1" t="s">
        <v>11</v>
      </c>
      <c r="H26" s="1" t="s">
        <v>252</v>
      </c>
      <c r="I26" s="1" t="s">
        <v>253</v>
      </c>
      <c r="K26" t="str">
        <f t="shared" si="0"/>
        <v>YES</v>
      </c>
    </row>
    <row r="27" spans="1:11" x14ac:dyDescent="0.3">
      <c r="A27" s="3" t="s">
        <v>204</v>
      </c>
      <c r="B27" s="1" t="s">
        <v>255</v>
      </c>
      <c r="C27" s="1" t="s">
        <v>87</v>
      </c>
      <c r="D27" s="1" t="str" cm="1">
        <f t="array" ref="D27">_xlfn.TEXTJOIN("   |   ",TRUE,IF(RAW[Manufacturer  Part Number]=$H27,RAW[Project Designator],""))</f>
        <v>*STAT* R17, R18</v>
      </c>
      <c r="E27" s="2">
        <f>SUMIFS(RAW[Quantity],RAW[Manufacturer  Part Number],$H27)</f>
        <v>2</v>
      </c>
      <c r="F27" s="2">
        <f>SUMIFS(RAW[Emergency Order Qty],RAW[Manufacturer  Part Number],$H27)</f>
        <v>2</v>
      </c>
      <c r="G27" s="1" t="s">
        <v>257</v>
      </c>
      <c r="H27" s="1" t="s">
        <v>258</v>
      </c>
      <c r="I27" s="1" t="s">
        <v>259</v>
      </c>
      <c r="K27" t="str">
        <f t="shared" si="0"/>
        <v>YES</v>
      </c>
    </row>
    <row r="28" spans="1:11" x14ac:dyDescent="0.3">
      <c r="A28" s="1" t="s">
        <v>260</v>
      </c>
      <c r="B28" s="1" t="s">
        <v>265</v>
      </c>
      <c r="C28" s="1" t="s">
        <v>266</v>
      </c>
      <c r="D28" s="1" t="str" cm="1">
        <f t="array" ref="D28">_xlfn.TEXTJOIN("   |   ",TRUE,IF(RAW[Manufacturer  Part Number]=$H28,RAW[Project Designator],""))</f>
        <v>*STAT* U4</v>
      </c>
      <c r="E28" s="2">
        <f>SUMIFS(RAW[Quantity],RAW[Manufacturer  Part Number],$H28)</f>
        <v>1</v>
      </c>
      <c r="F28" s="2">
        <f>SUMIFS(RAW[Emergency Order Qty],RAW[Manufacturer  Part Number],$H28)</f>
        <v>1</v>
      </c>
      <c r="G28" s="1" t="s">
        <v>267</v>
      </c>
      <c r="H28" s="1" t="s">
        <v>268</v>
      </c>
      <c r="I28" s="1" t="s">
        <v>269</v>
      </c>
      <c r="K28" t="str">
        <f t="shared" si="0"/>
        <v>YES</v>
      </c>
    </row>
    <row r="29" spans="1:11" x14ac:dyDescent="0.3">
      <c r="A29" s="3" t="s">
        <v>261</v>
      </c>
      <c r="B29" s="1" t="s">
        <v>271</v>
      </c>
      <c r="C29" s="1" t="s">
        <v>272</v>
      </c>
      <c r="D29" s="1" t="str" cm="1">
        <f t="array" ref="D29">_xlfn.TEXTJOIN("   |   ",TRUE,IF(RAW[Manufacturer  Part Number]=$H29,RAW[Project Designator],""))</f>
        <v>*STAT* U5</v>
      </c>
      <c r="E29" s="2">
        <f>SUMIFS(RAW[Quantity],RAW[Manufacturer  Part Number],$H29)</f>
        <v>1</v>
      </c>
      <c r="F29" s="2">
        <f>SUMIFS(RAW[Emergency Order Qty],RAW[Manufacturer  Part Number],$H29)</f>
        <v>1</v>
      </c>
      <c r="G29" s="1" t="s">
        <v>65</v>
      </c>
      <c r="H29" s="1" t="s">
        <v>271</v>
      </c>
      <c r="I29" s="1" t="s">
        <v>274</v>
      </c>
      <c r="K29" t="str">
        <f t="shared" si="0"/>
        <v>YES</v>
      </c>
    </row>
    <row r="30" spans="1:11" x14ac:dyDescent="0.3">
      <c r="A30" s="1" t="s">
        <v>262</v>
      </c>
      <c r="B30" s="1" t="s">
        <v>278</v>
      </c>
      <c r="C30" s="1" t="s">
        <v>279</v>
      </c>
      <c r="D30" s="1" t="str" cm="1">
        <f t="array" ref="D30">_xlfn.TEXTJOIN("   |   ",TRUE,IF(RAW[Manufacturer  Part Number]=$H30,RAW[Project Designator],""))</f>
        <v>*STAT* U7</v>
      </c>
      <c r="E30" s="2">
        <f>SUMIFS(RAW[Quantity],RAW[Manufacturer  Part Number],$H30)</f>
        <v>1</v>
      </c>
      <c r="F30" s="2">
        <f>SUMIFS(RAW[Emergency Order Qty],RAW[Manufacturer  Part Number],$H30)</f>
        <v>1</v>
      </c>
      <c r="G30" s="1" t="s">
        <v>281</v>
      </c>
      <c r="H30" s="1" t="s">
        <v>278</v>
      </c>
      <c r="I30" s="1" t="s">
        <v>282</v>
      </c>
      <c r="K30" t="str">
        <f t="shared" si="0"/>
        <v>YES</v>
      </c>
    </row>
    <row r="31" spans="1:11" x14ac:dyDescent="0.3">
      <c r="A31" s="3" t="s">
        <v>263</v>
      </c>
      <c r="B31" s="1" t="s">
        <v>114</v>
      </c>
      <c r="C31" s="1" t="s">
        <v>9</v>
      </c>
      <c r="D31" s="1" t="str" cm="1">
        <f t="array" ref="D31">_xlfn.TEXTJOIN("   |   ",TRUE,IF(RAW[Manufacturer  Part Number]=$H31,RAW[Project Designator],""))</f>
        <v>*U2C* C1, C10, C19, C20   |   *STAT* C1, C10, C16, C17</v>
      </c>
      <c r="E31" s="2">
        <f>SUMIFS(RAW[Quantity],RAW[Manufacturer  Part Number],$H31)</f>
        <v>8</v>
      </c>
      <c r="F31" s="2">
        <f>SUMIFS(RAW[Emergency Order Qty],RAW[Manufacturer  Part Number],$H31)</f>
        <v>8</v>
      </c>
      <c r="G31" s="1" t="s">
        <v>11</v>
      </c>
      <c r="H31" s="1" t="s">
        <v>116</v>
      </c>
      <c r="I31" s="1" t="s">
        <v>117</v>
      </c>
      <c r="K31" t="str">
        <f t="shared" si="0"/>
        <v>YES</v>
      </c>
    </row>
    <row r="32" spans="1:11" x14ac:dyDescent="0.3">
      <c r="A32" s="1" t="s">
        <v>264</v>
      </c>
      <c r="B32" s="1" t="s">
        <v>119</v>
      </c>
      <c r="C32" s="1" t="s">
        <v>9</v>
      </c>
      <c r="D32" s="1" t="str" cm="1">
        <f t="array" ref="D32">_xlfn.TEXTJOIN("   |   ",TRUE,IF(RAW[Manufacturer  Part Number]=$H32,RAW[Project Designator],""))</f>
        <v>*U2C* C14, C15   |   *STAT* C14, C15</v>
      </c>
      <c r="E32" s="2">
        <f>SUMIFS(RAW[Quantity],RAW[Manufacturer  Part Number],$H32)</f>
        <v>4</v>
      </c>
      <c r="F32" s="2">
        <f>SUMIFS(RAW[Emergency Order Qty],RAW[Manufacturer  Part Number],$H32)</f>
        <v>4</v>
      </c>
      <c r="G32" s="1" t="s">
        <v>11</v>
      </c>
      <c r="H32" s="1" t="s">
        <v>121</v>
      </c>
      <c r="I32" s="1" t="s">
        <v>122</v>
      </c>
      <c r="K32" t="str">
        <f t="shared" si="0"/>
        <v>YES</v>
      </c>
    </row>
    <row r="33" spans="1:11" x14ac:dyDescent="0.3">
      <c r="A33" s="3" t="s">
        <v>270</v>
      </c>
      <c r="B33" s="1" t="s">
        <v>123</v>
      </c>
      <c r="C33" s="1" t="s">
        <v>124</v>
      </c>
      <c r="D33" s="1" t="str" cm="1">
        <f t="array" ref="D33">_xlfn.TEXTJOIN("   |   ",TRUE,IF(RAW[Manufacturer  Part Number]=$H33,RAW[Project Designator],""))</f>
        <v>*U2C* D1   |   *STAT* D2</v>
      </c>
      <c r="E33" s="2">
        <f>SUMIFS(RAW[Quantity],RAW[Manufacturer  Part Number],$H33)</f>
        <v>2</v>
      </c>
      <c r="F33" s="2">
        <f>SUMIFS(RAW[Emergency Order Qty],RAW[Manufacturer  Part Number],$H33)</f>
        <v>2</v>
      </c>
      <c r="G33" s="1" t="s">
        <v>76</v>
      </c>
      <c r="H33" s="1" t="s">
        <v>125</v>
      </c>
      <c r="I33" s="1" t="s">
        <v>126</v>
      </c>
      <c r="K33" t="str">
        <f t="shared" si="0"/>
        <v>YES</v>
      </c>
    </row>
    <row r="34" spans="1:11" x14ac:dyDescent="0.3">
      <c r="A34" s="1" t="s">
        <v>275</v>
      </c>
      <c r="B34" s="1" t="s">
        <v>128</v>
      </c>
      <c r="C34" s="1" t="s">
        <v>129</v>
      </c>
      <c r="D34" s="1" t="str" cm="1">
        <f t="array" ref="D34">_xlfn.TEXTJOIN("   |   ",TRUE,IF(RAW[Manufacturer  Part Number]=$H34,RAW[Project Designator],""))</f>
        <v>*U2C* J3   |   *STAT* J3</v>
      </c>
      <c r="E34" s="2">
        <f>SUMIFS(RAW[Quantity],RAW[Manufacturer  Part Number],$H34)</f>
        <v>2</v>
      </c>
      <c r="F34" s="2">
        <f>SUMIFS(RAW[Emergency Order Qty],RAW[Manufacturer  Part Number],$H34)</f>
        <v>2</v>
      </c>
      <c r="G34" s="1" t="s">
        <v>131</v>
      </c>
      <c r="H34" s="1" t="s">
        <v>128</v>
      </c>
      <c r="I34" s="1" t="s">
        <v>132</v>
      </c>
      <c r="K34" t="str">
        <f t="shared" si="0"/>
        <v>YES</v>
      </c>
    </row>
    <row r="35" spans="1:11" x14ac:dyDescent="0.3">
      <c r="A35" s="3" t="s">
        <v>277</v>
      </c>
      <c r="B35" s="1" t="s">
        <v>133</v>
      </c>
      <c r="C35" s="1" t="s">
        <v>134</v>
      </c>
      <c r="D35" s="1" t="str" cm="1">
        <f t="array" ref="D35">_xlfn.TEXTJOIN("   |   ",TRUE,IF(RAW[Manufacturer  Part Number]=$H35,RAW[Project Designator],""))</f>
        <v>*U2C* J4   |   *STAT* J4</v>
      </c>
      <c r="E35" s="2">
        <f>SUMIFS(RAW[Quantity],RAW[Manufacturer  Part Number],$H35)</f>
        <v>2</v>
      </c>
      <c r="F35" s="2">
        <f>SUMIFS(RAW[Emergency Order Qty],RAW[Manufacturer  Part Number],$H35)</f>
        <v>2</v>
      </c>
      <c r="G35" s="1" t="s">
        <v>136</v>
      </c>
      <c r="H35" s="1" t="s">
        <v>137</v>
      </c>
      <c r="I35" s="1" t="s">
        <v>138</v>
      </c>
      <c r="K35" t="str">
        <f t="shared" si="0"/>
        <v>YES</v>
      </c>
    </row>
    <row r="36" spans="1:11" x14ac:dyDescent="0.3">
      <c r="A36" s="1" t="s">
        <v>283</v>
      </c>
      <c r="B36" s="1" t="s">
        <v>145</v>
      </c>
      <c r="C36" s="1" t="s">
        <v>146</v>
      </c>
      <c r="D36" s="1" t="str" cm="1">
        <f t="array" ref="D36">_xlfn.TEXTJOIN("   |   ",TRUE,IF(RAW[Manufacturer  Part Number]=$H36,RAW[Project Designator],""))</f>
        <v>*U2C* Q1, Q2   |   *STAT* Q3, Q4</v>
      </c>
      <c r="E36" s="2">
        <f>SUMIFS(RAW[Quantity],RAW[Manufacturer  Part Number],$H36)</f>
        <v>4</v>
      </c>
      <c r="F36" s="2">
        <f>SUMIFS(RAW[Emergency Order Qty],RAW[Manufacturer  Part Number],$H36)</f>
        <v>4</v>
      </c>
      <c r="G36" s="1" t="s">
        <v>147</v>
      </c>
      <c r="H36" s="1" t="s">
        <v>145</v>
      </c>
      <c r="I36" s="1" t="s">
        <v>148</v>
      </c>
      <c r="K36" t="str">
        <f t="shared" si="0"/>
        <v>YES</v>
      </c>
    </row>
    <row r="37" spans="1:11" x14ac:dyDescent="0.3">
      <c r="A37" s="3" t="s">
        <v>325</v>
      </c>
      <c r="B37" s="1" t="s">
        <v>150</v>
      </c>
      <c r="C37" s="1" t="s">
        <v>46</v>
      </c>
      <c r="D37" s="1" t="str" cm="1">
        <f t="array" ref="D37">_xlfn.TEXTJOIN("   |   ",TRUE,IF(RAW[Manufacturer  Part Number]=$H37,RAW[Project Designator],""))</f>
        <v>*U2C* R1, R2   |   *STAT* R1, R2</v>
      </c>
      <c r="E37" s="2">
        <f>SUMIFS(RAW[Quantity],RAW[Manufacturer  Part Number],$H37)</f>
        <v>4</v>
      </c>
      <c r="F37" s="2">
        <f>SUMIFS(RAW[Emergency Order Qty],RAW[Manufacturer  Part Number],$H37)</f>
        <v>4</v>
      </c>
      <c r="G37" s="1" t="s">
        <v>11</v>
      </c>
      <c r="H37" s="1" t="s">
        <v>151</v>
      </c>
      <c r="I37" s="1" t="s">
        <v>152</v>
      </c>
      <c r="K37" t="str">
        <f t="shared" si="0"/>
        <v>YES</v>
      </c>
    </row>
    <row r="38" spans="1:11" x14ac:dyDescent="0.3">
      <c r="A38" s="1" t="s">
        <v>326</v>
      </c>
      <c r="B38" s="1" t="s">
        <v>156</v>
      </c>
      <c r="C38" s="1" t="s">
        <v>46</v>
      </c>
      <c r="D38" s="1" t="str" cm="1">
        <f t="array" ref="D38">_xlfn.TEXTJOIN("   |   ",TRUE,IF(RAW[Manufacturer  Part Number]=$H38,RAW[Project Designator],""))</f>
        <v>*U2C* R5, R7   |   *STAT* R5, R7</v>
      </c>
      <c r="E38" s="2">
        <f>SUMIFS(RAW[Quantity],RAW[Manufacturer  Part Number],$H38)</f>
        <v>4</v>
      </c>
      <c r="F38" s="2">
        <f>SUMIFS(RAW[Emergency Order Qty],RAW[Manufacturer  Part Number],$H38)</f>
        <v>4</v>
      </c>
      <c r="G38" s="1" t="s">
        <v>11</v>
      </c>
      <c r="H38" s="1" t="s">
        <v>158</v>
      </c>
      <c r="I38" s="1" t="s">
        <v>159</v>
      </c>
      <c r="K38" t="str">
        <f t="shared" si="0"/>
        <v>YES</v>
      </c>
    </row>
    <row r="39" spans="1:11" x14ac:dyDescent="0.3">
      <c r="A39" s="3" t="s">
        <v>327</v>
      </c>
      <c r="B39" s="1" t="s">
        <v>161</v>
      </c>
      <c r="C39" s="1" t="s">
        <v>46</v>
      </c>
      <c r="D39" s="1" t="str" cm="1">
        <f t="array" ref="D39">_xlfn.TEXTJOIN("   |   ",TRUE,IF(RAW[Manufacturer  Part Number]=$H39,RAW[Project Designator],""))</f>
        <v>*U2C* R11, R12   |   *STAT* R16, R19, R20</v>
      </c>
      <c r="E39" s="2">
        <f>SUMIFS(RAW[Quantity],RAW[Manufacturer  Part Number],$H39)</f>
        <v>5</v>
      </c>
      <c r="F39" s="2">
        <f>SUMIFS(RAW[Emergency Order Qty],RAW[Manufacturer  Part Number],$H39)</f>
        <v>5</v>
      </c>
      <c r="G39" s="1" t="s">
        <v>11</v>
      </c>
      <c r="H39" s="1" t="s">
        <v>163</v>
      </c>
      <c r="I39" s="1" t="s">
        <v>164</v>
      </c>
      <c r="K39" t="str">
        <f t="shared" si="0"/>
        <v>YES</v>
      </c>
    </row>
    <row r="40" spans="1:11" x14ac:dyDescent="0.3">
      <c r="A40" s="1" t="s">
        <v>328</v>
      </c>
      <c r="B40" s="1" t="s">
        <v>166</v>
      </c>
      <c r="C40" s="1" t="s">
        <v>167</v>
      </c>
      <c r="D40" s="1" t="str" cm="1">
        <f t="array" ref="D40">_xlfn.TEXTJOIN("   |   ",TRUE,IF(RAW[Manufacturer  Part Number]=$H40,RAW[Project Designator],""))</f>
        <v>*U2C* SW1, SW2   |   *STAT* SW1, SW2</v>
      </c>
      <c r="E40" s="2">
        <f>SUMIFS(RAW[Quantity],RAW[Manufacturer  Part Number],$H40)</f>
        <v>4</v>
      </c>
      <c r="F40" s="2">
        <f>SUMIFS(RAW[Emergency Order Qty],RAW[Manufacturer  Part Number],$H40)</f>
        <v>4</v>
      </c>
      <c r="G40" s="1" t="s">
        <v>169</v>
      </c>
      <c r="H40" s="1" t="s">
        <v>170</v>
      </c>
      <c r="I40" s="1" t="s">
        <v>171</v>
      </c>
      <c r="K40" t="str">
        <f t="shared" si="0"/>
        <v>YES</v>
      </c>
    </row>
    <row r="41" spans="1:11" x14ac:dyDescent="0.3">
      <c r="A41" s="3" t="s">
        <v>329</v>
      </c>
      <c r="B41" s="1" t="s">
        <v>173</v>
      </c>
      <c r="C41" s="1" t="s">
        <v>174</v>
      </c>
      <c r="D41" s="1" t="str" cm="1">
        <f t="array" ref="D41">_xlfn.TEXTJOIN("   |   ",TRUE,IF(RAW[Manufacturer  Part Number]=$H41,RAW[Project Designator],""))</f>
        <v>*U2C* SW3   |   *STAT* SW3</v>
      </c>
      <c r="E41" s="2">
        <f>SUMIFS(RAW[Quantity],RAW[Manufacturer  Part Number],$H41)</f>
        <v>2</v>
      </c>
      <c r="F41" s="2">
        <f>SUMIFS(RAW[Emergency Order Qty],RAW[Manufacturer  Part Number],$H41)</f>
        <v>2</v>
      </c>
      <c r="G41" s="1" t="s">
        <v>169</v>
      </c>
      <c r="H41" s="1" t="s">
        <v>173</v>
      </c>
      <c r="I41" s="1" t="s">
        <v>176</v>
      </c>
      <c r="K41" t="str">
        <f t="shared" si="0"/>
        <v>YES</v>
      </c>
    </row>
    <row r="42" spans="1:11" x14ac:dyDescent="0.3">
      <c r="A42" s="1" t="s">
        <v>330</v>
      </c>
      <c r="B42" s="1" t="s">
        <v>178</v>
      </c>
      <c r="C42" s="1" t="s">
        <v>179</v>
      </c>
      <c r="D42" s="1" t="str" cm="1">
        <f t="array" ref="D42">_xlfn.TEXTJOIN("   |   ",TRUE,IF(RAW[Manufacturer  Part Number]=$H42,RAW[Project Designator],""))</f>
        <v>*U2C* U1   |   *STAT* U1</v>
      </c>
      <c r="E42" s="2">
        <f>SUMIFS(RAW[Quantity],RAW[Manufacturer  Part Number],$H42)</f>
        <v>2</v>
      </c>
      <c r="F42" s="2">
        <f>SUMIFS(RAW[Emergency Order Qty],RAW[Manufacturer  Part Number],$H42)</f>
        <v>2</v>
      </c>
      <c r="G42" s="1" t="s">
        <v>181</v>
      </c>
      <c r="H42" s="1" t="s">
        <v>182</v>
      </c>
      <c r="I42" s="1" t="s">
        <v>183</v>
      </c>
      <c r="K42" t="str">
        <f t="shared" si="0"/>
        <v>YES</v>
      </c>
    </row>
    <row r="43" spans="1:11" x14ac:dyDescent="0.3">
      <c r="A43" s="3" t="s">
        <v>331</v>
      </c>
      <c r="B43" s="1" t="s">
        <v>185</v>
      </c>
      <c r="C43" s="1" t="s">
        <v>186</v>
      </c>
      <c r="D43" s="1" t="str" cm="1">
        <f t="array" ref="D43">_xlfn.TEXTJOIN("   |   ",TRUE,IF(RAW[Manufacturer  Part Number]=$H43,RAW[Project Designator],""))</f>
        <v>*U2C* U2   |   *STAT* U2</v>
      </c>
      <c r="E43" s="2">
        <f>SUMIFS(RAW[Quantity],RAW[Manufacturer  Part Number],$H43)</f>
        <v>2</v>
      </c>
      <c r="F43" s="2">
        <f>SUMIFS(RAW[Emergency Order Qty],RAW[Manufacturer  Part Number],$H43)</f>
        <v>2</v>
      </c>
      <c r="G43" s="1" t="s">
        <v>188</v>
      </c>
      <c r="H43" s="1" t="s">
        <v>189</v>
      </c>
      <c r="I43" s="1" t="s">
        <v>190</v>
      </c>
      <c r="K43" t="str">
        <f t="shared" si="0"/>
        <v>YES</v>
      </c>
    </row>
    <row r="44" spans="1:11" x14ac:dyDescent="0.3">
      <c r="A44" s="1" t="s">
        <v>332</v>
      </c>
      <c r="B44" s="1" t="s">
        <v>192</v>
      </c>
      <c r="C44" s="1" t="s">
        <v>193</v>
      </c>
      <c r="D44" s="1" t="str" cm="1">
        <f t="array" ref="D44">_xlfn.TEXTJOIN("   |   ",TRUE,IF(RAW[Manufacturer  Part Number]=$H44,RAW[Project Designator],""))</f>
        <v>*U2C* U3   |   *STAT* U6</v>
      </c>
      <c r="E44" s="2">
        <f>SUMIFS(RAW[Quantity],RAW[Manufacturer  Part Number],$H44)</f>
        <v>2</v>
      </c>
      <c r="F44" s="2">
        <f>SUMIFS(RAW[Emergency Order Qty],RAW[Manufacturer  Part Number],$H44)</f>
        <v>2</v>
      </c>
      <c r="G44" s="1" t="s">
        <v>195</v>
      </c>
      <c r="H44" s="1" t="s">
        <v>196</v>
      </c>
      <c r="I44" s="1" t="s">
        <v>197</v>
      </c>
      <c r="K44" t="str">
        <f t="shared" si="0"/>
        <v>YES</v>
      </c>
    </row>
    <row r="45" spans="1:11" x14ac:dyDescent="0.3">
      <c r="A45" s="3" t="s">
        <v>333</v>
      </c>
      <c r="B45" s="1" t="s">
        <v>199</v>
      </c>
      <c r="C45" s="1" t="s">
        <v>200</v>
      </c>
      <c r="D45" s="1" t="str" cm="1">
        <f t="array" ref="D45">_xlfn.TEXTJOIN("   |   ",TRUE,IF(RAW[Manufacturer  Part Number]=$H45,RAW[Project Designator],""))</f>
        <v>*U2C* U4   |   *STAT* U3</v>
      </c>
      <c r="E45" s="2">
        <f>SUMIFS(RAW[Quantity],RAW[Manufacturer  Part Number],$H45)</f>
        <v>2</v>
      </c>
      <c r="F45" s="2">
        <f>SUMIFS(RAW[Emergency Order Qty],RAW[Manufacturer  Part Number],$H45)</f>
        <v>2</v>
      </c>
      <c r="G45" s="1" t="s">
        <v>195</v>
      </c>
      <c r="H45" s="1" t="s">
        <v>202</v>
      </c>
      <c r="I45" s="1" t="s">
        <v>203</v>
      </c>
      <c r="K45" t="str">
        <f t="shared" si="0"/>
        <v>YES</v>
      </c>
    </row>
    <row r="46" spans="1:11" x14ac:dyDescent="0.3">
      <c r="A46" s="1" t="s">
        <v>334</v>
      </c>
      <c r="B46" s="1" t="s">
        <v>205</v>
      </c>
      <c r="C46" s="1" t="s">
        <v>206</v>
      </c>
      <c r="D46" s="1" t="str" cm="1">
        <f t="array" ref="D46">_xlfn.TEXTJOIN("   |   ",TRUE,IF(RAW[Manufacturer  Part Number]=$H46,RAW[Project Designator],""))</f>
        <v>*U2C* X1   |   *STAT* X1</v>
      </c>
      <c r="E46" s="2">
        <f>SUMIFS(RAW[Quantity],RAW[Manufacturer  Part Number],$H46)</f>
        <v>2</v>
      </c>
      <c r="F46" s="2">
        <f>SUMIFS(RAW[Emergency Order Qty],RAW[Manufacturer  Part Number],$H46)</f>
        <v>2</v>
      </c>
      <c r="G46" s="1" t="s">
        <v>208</v>
      </c>
      <c r="H46" s="1" t="s">
        <v>209</v>
      </c>
      <c r="I46" s="1" t="s">
        <v>210</v>
      </c>
      <c r="K46" t="str">
        <f t="shared" si="0"/>
        <v>YES</v>
      </c>
    </row>
  </sheetData>
  <phoneticPr fontId="2" type="noConversion"/>
  <conditionalFormatting sqref="H1:I1 K1">
    <cfRule type="duplicateValues" dxfId="17" priority="18"/>
  </conditionalFormatting>
  <conditionalFormatting sqref="H1:I11 H47:I1048576 K1">
    <cfRule type="duplicateValues" dxfId="16" priority="12"/>
  </conditionalFormatting>
  <conditionalFormatting sqref="H2:I2">
    <cfRule type="duplicateValues" dxfId="15" priority="19"/>
  </conditionalFormatting>
  <conditionalFormatting sqref="H3:I4">
    <cfRule type="duplicateValues" dxfId="14" priority="17"/>
  </conditionalFormatting>
  <conditionalFormatting sqref="H5:I5">
    <cfRule type="duplicateValues" dxfId="13" priority="16"/>
  </conditionalFormatting>
  <conditionalFormatting sqref="H6:I6">
    <cfRule type="duplicateValues" dxfId="12" priority="15"/>
  </conditionalFormatting>
  <conditionalFormatting sqref="H7:I7">
    <cfRule type="duplicateValues" dxfId="11" priority="14"/>
  </conditionalFormatting>
  <conditionalFormatting sqref="H8:I11">
    <cfRule type="duplicateValues" dxfId="10" priority="13"/>
  </conditionalFormatting>
  <conditionalFormatting sqref="H12:I12">
    <cfRule type="duplicateValues" dxfId="9" priority="11"/>
  </conditionalFormatting>
  <conditionalFormatting sqref="H13:I13">
    <cfRule type="duplicateValues" dxfId="8" priority="10"/>
  </conditionalFormatting>
  <conditionalFormatting sqref="H14:I14">
    <cfRule type="duplicateValues" dxfId="7" priority="8"/>
  </conditionalFormatting>
  <conditionalFormatting sqref="H15:I30">
    <cfRule type="duplicateValues" dxfId="6" priority="6"/>
  </conditionalFormatting>
  <conditionalFormatting sqref="H31:I46">
    <cfRule type="duplicateValues" dxfId="5" priority="24"/>
  </conditionalFormatting>
  <conditionalFormatting sqref="K1:K1048576">
    <cfRule type="containsText" dxfId="1" priority="2" operator="containsText" text="YES">
      <formula>NOT(ISERROR(SEARCH("YES",K1)))</formula>
    </cfRule>
  </conditionalFormatting>
  <conditionalFormatting sqref="D1:D1048576">
    <cfRule type="containsText" dxfId="0" priority="1" operator="containsText" text="R3">
      <formula>NOT(ISERROR(SEARCH("R3",D1)))</formula>
    </cfRule>
  </conditionalFormatting>
  <pageMargins left="0.25" right="0.25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D284-7FE2-42AE-93A3-852D2EAEC5A5}">
  <dimension ref="A1:J77"/>
  <sheetViews>
    <sheetView workbookViewId="0">
      <selection activeCell="D8" sqref="D8"/>
    </sheetView>
  </sheetViews>
  <sheetFormatPr defaultRowHeight="14.4" x14ac:dyDescent="0.3"/>
  <cols>
    <col min="1" max="1" width="5.6640625" bestFit="1" customWidth="1"/>
    <col min="2" max="2" width="8.33203125" bestFit="1" customWidth="1"/>
    <col min="3" max="3" width="30.6640625" bestFit="1" customWidth="1"/>
    <col min="4" max="4" width="24.21875" bestFit="1" customWidth="1"/>
    <col min="5" max="5" width="34.109375" bestFit="1" customWidth="1"/>
    <col min="6" max="6" width="39.88671875" bestFit="1" customWidth="1"/>
    <col min="7" max="7" width="8.6640625" bestFit="1" customWidth="1"/>
    <col min="8" max="8" width="9.5546875" bestFit="1" customWidth="1"/>
    <col min="9" max="9" width="9.109375" bestFit="1" customWidth="1"/>
    <col min="10" max="10" width="17.6640625" bestFit="1" customWidth="1"/>
  </cols>
  <sheetData>
    <row r="1" spans="1:10" x14ac:dyDescent="0.3">
      <c r="A1" s="16" t="s">
        <v>367</v>
      </c>
      <c r="B1" s="16" t="s">
        <v>5</v>
      </c>
      <c r="C1" s="16" t="s">
        <v>368</v>
      </c>
      <c r="D1" s="16" t="s">
        <v>369</v>
      </c>
      <c r="E1" s="16" t="s">
        <v>2</v>
      </c>
      <c r="F1" s="16" t="s">
        <v>370</v>
      </c>
      <c r="G1" s="16" t="s">
        <v>371</v>
      </c>
      <c r="H1" s="16" t="s">
        <v>372</v>
      </c>
      <c r="I1" s="16" t="s">
        <v>373</v>
      </c>
      <c r="J1" s="16" t="s">
        <v>374</v>
      </c>
    </row>
    <row r="2" spans="1:10" x14ac:dyDescent="0.3">
      <c r="A2" s="17">
        <v>1</v>
      </c>
      <c r="B2" s="17">
        <v>15</v>
      </c>
      <c r="C2" s="15" t="s">
        <v>375</v>
      </c>
      <c r="D2" s="15" t="s">
        <v>376</v>
      </c>
      <c r="E2" s="15" t="s">
        <v>377</v>
      </c>
      <c r="F2" s="15"/>
      <c r="G2" s="17">
        <v>15</v>
      </c>
      <c r="H2" s="17">
        <v>0</v>
      </c>
      <c r="I2" s="15">
        <v>0.32500000000000001</v>
      </c>
      <c r="J2" s="18">
        <v>4.88</v>
      </c>
    </row>
    <row r="3" spans="1:10" x14ac:dyDescent="0.3">
      <c r="A3" s="17">
        <v>2</v>
      </c>
      <c r="B3" s="17">
        <v>2</v>
      </c>
      <c r="C3" s="15" t="s">
        <v>190</v>
      </c>
      <c r="D3" s="15" t="s">
        <v>189</v>
      </c>
      <c r="E3" s="15" t="s">
        <v>378</v>
      </c>
      <c r="F3" s="15" t="s">
        <v>379</v>
      </c>
      <c r="G3" s="17">
        <v>2</v>
      </c>
      <c r="H3" s="17">
        <v>0</v>
      </c>
      <c r="I3" s="15">
        <v>1.78</v>
      </c>
      <c r="J3" s="18">
        <v>3.56</v>
      </c>
    </row>
    <row r="4" spans="1:10" x14ac:dyDescent="0.3">
      <c r="A4" s="17">
        <v>3</v>
      </c>
      <c r="B4" s="17">
        <v>2</v>
      </c>
      <c r="C4" s="15" t="s">
        <v>282</v>
      </c>
      <c r="D4" s="15" t="s">
        <v>278</v>
      </c>
      <c r="E4" s="15" t="s">
        <v>380</v>
      </c>
      <c r="F4" s="15" t="s">
        <v>305</v>
      </c>
      <c r="G4" s="17">
        <v>2</v>
      </c>
      <c r="H4" s="17">
        <v>0</v>
      </c>
      <c r="I4" s="15">
        <v>2.2599999999999998</v>
      </c>
      <c r="J4" s="18">
        <v>4.5199999999999996</v>
      </c>
    </row>
    <row r="5" spans="1:10" x14ac:dyDescent="0.3">
      <c r="A5" s="17">
        <v>4</v>
      </c>
      <c r="B5" s="17">
        <v>2</v>
      </c>
      <c r="C5" s="15" t="s">
        <v>210</v>
      </c>
      <c r="D5" s="15" t="s">
        <v>209</v>
      </c>
      <c r="E5" s="15" t="s">
        <v>381</v>
      </c>
      <c r="F5" s="15" t="s">
        <v>382</v>
      </c>
      <c r="G5" s="17">
        <v>2</v>
      </c>
      <c r="H5" s="17">
        <v>0</v>
      </c>
      <c r="I5" s="15">
        <v>0.24</v>
      </c>
      <c r="J5" s="18">
        <v>0.48</v>
      </c>
    </row>
    <row r="6" spans="1:10" x14ac:dyDescent="0.3">
      <c r="A6" s="17">
        <v>5</v>
      </c>
      <c r="B6" s="17">
        <v>2</v>
      </c>
      <c r="C6" s="15" t="s">
        <v>197</v>
      </c>
      <c r="D6" s="15" t="s">
        <v>196</v>
      </c>
      <c r="E6" s="15" t="s">
        <v>383</v>
      </c>
      <c r="F6" s="15" t="s">
        <v>384</v>
      </c>
      <c r="G6" s="17">
        <v>2</v>
      </c>
      <c r="H6" s="17">
        <v>0</v>
      </c>
      <c r="I6" s="15">
        <v>0.83</v>
      </c>
      <c r="J6" s="18">
        <v>1.66</v>
      </c>
    </row>
    <row r="7" spans="1:10" x14ac:dyDescent="0.3">
      <c r="A7" s="17">
        <v>6</v>
      </c>
      <c r="B7" s="17">
        <v>2</v>
      </c>
      <c r="C7" s="15" t="s">
        <v>183</v>
      </c>
      <c r="D7" s="15" t="s">
        <v>182</v>
      </c>
      <c r="E7" s="15" t="s">
        <v>385</v>
      </c>
      <c r="F7" s="15" t="s">
        <v>386</v>
      </c>
      <c r="G7" s="17">
        <v>2</v>
      </c>
      <c r="H7" s="17">
        <v>0</v>
      </c>
      <c r="I7" s="15">
        <v>0.7</v>
      </c>
      <c r="J7" s="18">
        <v>1.4</v>
      </c>
    </row>
    <row r="8" spans="1:10" x14ac:dyDescent="0.3">
      <c r="A8" s="17">
        <v>7</v>
      </c>
      <c r="B8" s="17">
        <v>2</v>
      </c>
      <c r="C8" s="15" t="s">
        <v>269</v>
      </c>
      <c r="D8" s="15" t="s">
        <v>268</v>
      </c>
      <c r="E8" s="15" t="s">
        <v>387</v>
      </c>
      <c r="F8" s="15" t="s">
        <v>303</v>
      </c>
      <c r="G8" s="17">
        <v>2</v>
      </c>
      <c r="H8" s="17">
        <v>0</v>
      </c>
      <c r="I8" s="15">
        <v>1.77</v>
      </c>
      <c r="J8" s="18">
        <v>3.54</v>
      </c>
    </row>
    <row r="9" spans="1:10" x14ac:dyDescent="0.3">
      <c r="A9" s="17">
        <v>8</v>
      </c>
      <c r="B9" s="17">
        <v>2</v>
      </c>
      <c r="C9" s="15" t="s">
        <v>274</v>
      </c>
      <c r="D9" s="15" t="s">
        <v>271</v>
      </c>
      <c r="E9" s="15" t="s">
        <v>388</v>
      </c>
      <c r="F9" s="15" t="s">
        <v>304</v>
      </c>
      <c r="G9" s="17">
        <v>2</v>
      </c>
      <c r="H9" s="17">
        <v>0</v>
      </c>
      <c r="I9" s="15">
        <v>0.27</v>
      </c>
      <c r="J9" s="18">
        <v>0.54</v>
      </c>
    </row>
    <row r="10" spans="1:10" x14ac:dyDescent="0.3">
      <c r="A10" s="17">
        <v>9</v>
      </c>
      <c r="B10" s="17">
        <v>2</v>
      </c>
      <c r="C10" s="15" t="s">
        <v>203</v>
      </c>
      <c r="D10" s="15" t="s">
        <v>202</v>
      </c>
      <c r="E10" s="15" t="s">
        <v>389</v>
      </c>
      <c r="F10" s="15" t="s">
        <v>390</v>
      </c>
      <c r="G10" s="17">
        <v>2</v>
      </c>
      <c r="H10" s="17">
        <v>0</v>
      </c>
      <c r="I10" s="15">
        <v>0.46</v>
      </c>
      <c r="J10" s="18">
        <v>0.92</v>
      </c>
    </row>
    <row r="11" spans="1:10" x14ac:dyDescent="0.3">
      <c r="A11" s="17">
        <v>10</v>
      </c>
      <c r="B11" s="17">
        <v>2</v>
      </c>
      <c r="C11" s="15" t="s">
        <v>176</v>
      </c>
      <c r="D11" s="15" t="s">
        <v>173</v>
      </c>
      <c r="E11" s="15" t="s">
        <v>391</v>
      </c>
      <c r="F11" s="15" t="s">
        <v>392</v>
      </c>
      <c r="G11" s="17">
        <v>2</v>
      </c>
      <c r="H11" s="17">
        <v>0</v>
      </c>
      <c r="I11" s="15">
        <v>0.73</v>
      </c>
      <c r="J11" s="18">
        <v>1.46</v>
      </c>
    </row>
    <row r="12" spans="1:10" x14ac:dyDescent="0.3">
      <c r="A12" s="17">
        <v>11</v>
      </c>
      <c r="B12" s="17">
        <v>4</v>
      </c>
      <c r="C12" s="15" t="s">
        <v>148</v>
      </c>
      <c r="D12" s="15" t="s">
        <v>145</v>
      </c>
      <c r="E12" s="15" t="s">
        <v>393</v>
      </c>
      <c r="F12" s="15" t="s">
        <v>394</v>
      </c>
      <c r="G12" s="17">
        <v>4</v>
      </c>
      <c r="H12" s="17">
        <v>0</v>
      </c>
      <c r="I12" s="15">
        <v>0.13</v>
      </c>
      <c r="J12" s="18">
        <v>0.52</v>
      </c>
    </row>
    <row r="13" spans="1:10" x14ac:dyDescent="0.3">
      <c r="A13" s="17">
        <v>12</v>
      </c>
      <c r="B13" s="17">
        <v>2</v>
      </c>
      <c r="C13" s="15" t="s">
        <v>236</v>
      </c>
      <c r="D13" s="15" t="s">
        <v>232</v>
      </c>
      <c r="E13" s="15" t="s">
        <v>395</v>
      </c>
      <c r="F13" s="15" t="s">
        <v>298</v>
      </c>
      <c r="G13" s="17">
        <v>2</v>
      </c>
      <c r="H13" s="17">
        <v>0</v>
      </c>
      <c r="I13" s="15">
        <v>0.64</v>
      </c>
      <c r="J13" s="18">
        <v>1.28</v>
      </c>
    </row>
    <row r="14" spans="1:10" x14ac:dyDescent="0.3">
      <c r="A14" s="17">
        <v>13</v>
      </c>
      <c r="B14" s="17">
        <v>4</v>
      </c>
      <c r="C14" s="15" t="s">
        <v>171</v>
      </c>
      <c r="D14" s="15" t="s">
        <v>396</v>
      </c>
      <c r="E14" s="15" t="s">
        <v>397</v>
      </c>
      <c r="F14" s="15" t="s">
        <v>398</v>
      </c>
      <c r="G14" s="17">
        <v>4</v>
      </c>
      <c r="H14" s="17">
        <v>0</v>
      </c>
      <c r="I14" s="15">
        <v>0.34</v>
      </c>
      <c r="J14" s="18">
        <v>1.36</v>
      </c>
    </row>
    <row r="15" spans="1:10" x14ac:dyDescent="0.3">
      <c r="A15" s="17">
        <v>14</v>
      </c>
      <c r="B15" s="17">
        <v>10</v>
      </c>
      <c r="C15" s="15" t="s">
        <v>259</v>
      </c>
      <c r="D15" s="15" t="s">
        <v>258</v>
      </c>
      <c r="E15" s="15" t="s">
        <v>399</v>
      </c>
      <c r="F15" s="15" t="s">
        <v>302</v>
      </c>
      <c r="G15" s="17">
        <v>10</v>
      </c>
      <c r="H15" s="17">
        <v>0</v>
      </c>
      <c r="I15" s="15">
        <v>2.1000000000000001E-2</v>
      </c>
      <c r="J15" s="18">
        <v>0.21</v>
      </c>
    </row>
    <row r="16" spans="1:10" x14ac:dyDescent="0.3">
      <c r="A16" s="17">
        <v>15</v>
      </c>
      <c r="B16" s="17">
        <v>1</v>
      </c>
      <c r="C16" s="15" t="s">
        <v>225</v>
      </c>
      <c r="D16" s="17">
        <v>4650</v>
      </c>
      <c r="E16" s="15" t="s">
        <v>400</v>
      </c>
      <c r="F16" s="15" t="s">
        <v>296</v>
      </c>
      <c r="G16" s="17">
        <v>1</v>
      </c>
      <c r="H16" s="17">
        <v>0</v>
      </c>
      <c r="I16" s="15">
        <v>14.95</v>
      </c>
      <c r="J16" s="18">
        <v>14.95</v>
      </c>
    </row>
    <row r="17" spans="1:10" x14ac:dyDescent="0.3">
      <c r="A17" s="17">
        <v>16</v>
      </c>
      <c r="B17" s="17">
        <v>2</v>
      </c>
      <c r="C17" s="15" t="s">
        <v>240</v>
      </c>
      <c r="D17" s="15" t="s">
        <v>237</v>
      </c>
      <c r="E17" s="15" t="s">
        <v>401</v>
      </c>
      <c r="F17" s="15" t="s">
        <v>299</v>
      </c>
      <c r="G17" s="17">
        <v>2</v>
      </c>
      <c r="H17" s="17">
        <v>0</v>
      </c>
      <c r="I17" s="15">
        <v>0.41</v>
      </c>
      <c r="J17" s="18">
        <v>0.82</v>
      </c>
    </row>
    <row r="18" spans="1:10" x14ac:dyDescent="0.3">
      <c r="A18" s="17">
        <v>17</v>
      </c>
      <c r="B18" s="17">
        <v>10</v>
      </c>
      <c r="C18" s="15" t="s">
        <v>164</v>
      </c>
      <c r="D18" s="15" t="s">
        <v>163</v>
      </c>
      <c r="E18" s="15" t="s">
        <v>402</v>
      </c>
      <c r="F18" s="15" t="s">
        <v>403</v>
      </c>
      <c r="G18" s="17">
        <v>10</v>
      </c>
      <c r="H18" s="17">
        <v>0</v>
      </c>
      <c r="I18" s="15">
        <v>1.9E-2</v>
      </c>
      <c r="J18" s="18">
        <v>0.19</v>
      </c>
    </row>
    <row r="19" spans="1:10" x14ac:dyDescent="0.3">
      <c r="A19" s="17">
        <v>18</v>
      </c>
      <c r="B19" s="17">
        <v>16</v>
      </c>
      <c r="C19" s="15" t="s">
        <v>43</v>
      </c>
      <c r="D19" s="15" t="s">
        <v>42</v>
      </c>
      <c r="E19" s="15" t="s">
        <v>404</v>
      </c>
      <c r="F19" s="15" t="s">
        <v>405</v>
      </c>
      <c r="G19" s="17">
        <v>16</v>
      </c>
      <c r="H19" s="17">
        <v>0</v>
      </c>
      <c r="I19" s="15">
        <v>1.9E-2</v>
      </c>
      <c r="J19" s="18">
        <v>0.3</v>
      </c>
    </row>
    <row r="20" spans="1:10" x14ac:dyDescent="0.3">
      <c r="A20" s="17">
        <v>19</v>
      </c>
      <c r="B20" s="17">
        <v>10</v>
      </c>
      <c r="C20" s="15" t="s">
        <v>159</v>
      </c>
      <c r="D20" s="15" t="s">
        <v>158</v>
      </c>
      <c r="E20" s="15" t="s">
        <v>406</v>
      </c>
      <c r="F20" s="15" t="s">
        <v>407</v>
      </c>
      <c r="G20" s="17">
        <v>10</v>
      </c>
      <c r="H20" s="17">
        <v>0</v>
      </c>
      <c r="I20" s="15">
        <v>0.02</v>
      </c>
      <c r="J20" s="18">
        <v>0.2</v>
      </c>
    </row>
    <row r="21" spans="1:10" x14ac:dyDescent="0.3">
      <c r="A21" s="17">
        <v>20</v>
      </c>
      <c r="B21" s="17">
        <v>10</v>
      </c>
      <c r="C21" s="15" t="s">
        <v>152</v>
      </c>
      <c r="D21" s="15" t="s">
        <v>151</v>
      </c>
      <c r="E21" s="15" t="s">
        <v>408</v>
      </c>
      <c r="F21" s="15" t="s">
        <v>409</v>
      </c>
      <c r="G21" s="17">
        <v>10</v>
      </c>
      <c r="H21" s="17">
        <v>0</v>
      </c>
      <c r="I21" s="15">
        <v>1.9E-2</v>
      </c>
      <c r="J21" s="18">
        <v>0.19</v>
      </c>
    </row>
    <row r="22" spans="1:10" x14ac:dyDescent="0.3">
      <c r="A22" s="17">
        <v>21</v>
      </c>
      <c r="B22" s="17">
        <v>2</v>
      </c>
      <c r="C22" s="15" t="s">
        <v>245</v>
      </c>
      <c r="D22" s="15" t="s">
        <v>241</v>
      </c>
      <c r="E22" s="15" t="s">
        <v>410</v>
      </c>
      <c r="F22" s="15" t="s">
        <v>300</v>
      </c>
      <c r="G22" s="17">
        <v>2</v>
      </c>
      <c r="H22" s="17">
        <v>0</v>
      </c>
      <c r="I22" s="15">
        <v>0.43</v>
      </c>
      <c r="J22" s="18">
        <v>0.86</v>
      </c>
    </row>
    <row r="23" spans="1:10" x14ac:dyDescent="0.3">
      <c r="A23" s="17">
        <v>22</v>
      </c>
      <c r="B23" s="17">
        <v>2</v>
      </c>
      <c r="C23" s="15" t="s">
        <v>230</v>
      </c>
      <c r="D23" s="15" t="s">
        <v>226</v>
      </c>
      <c r="E23" s="15" t="s">
        <v>411</v>
      </c>
      <c r="F23" s="15" t="s">
        <v>297</v>
      </c>
      <c r="G23" s="17">
        <v>2</v>
      </c>
      <c r="H23" s="17">
        <v>0</v>
      </c>
      <c r="I23" s="15">
        <v>0.43</v>
      </c>
      <c r="J23" s="18">
        <v>0.86</v>
      </c>
    </row>
    <row r="24" spans="1:10" x14ac:dyDescent="0.3">
      <c r="A24" s="17">
        <v>23</v>
      </c>
      <c r="B24" s="17">
        <v>2</v>
      </c>
      <c r="C24" s="15" t="s">
        <v>219</v>
      </c>
      <c r="D24" s="15" t="s">
        <v>216</v>
      </c>
      <c r="E24" s="15" t="s">
        <v>412</v>
      </c>
      <c r="F24" s="15" t="s">
        <v>295</v>
      </c>
      <c r="G24" s="17">
        <v>2</v>
      </c>
      <c r="H24" s="17">
        <v>0</v>
      </c>
      <c r="I24" s="15">
        <v>1.2</v>
      </c>
      <c r="J24" s="18">
        <v>2.4</v>
      </c>
    </row>
    <row r="25" spans="1:10" x14ac:dyDescent="0.3">
      <c r="A25" s="17">
        <v>24</v>
      </c>
      <c r="B25" s="17">
        <v>10</v>
      </c>
      <c r="C25" s="15" t="s">
        <v>253</v>
      </c>
      <c r="D25" s="15" t="s">
        <v>252</v>
      </c>
      <c r="E25" s="15" t="s">
        <v>413</v>
      </c>
      <c r="F25" s="15" t="s">
        <v>301</v>
      </c>
      <c r="G25" s="17">
        <v>10</v>
      </c>
      <c r="H25" s="17">
        <v>0</v>
      </c>
      <c r="I25" s="15">
        <v>1.9E-2</v>
      </c>
      <c r="J25" s="18">
        <v>0.19</v>
      </c>
    </row>
    <row r="26" spans="1:10" x14ac:dyDescent="0.3">
      <c r="A26" s="17">
        <v>25</v>
      </c>
      <c r="B26" s="17">
        <v>2</v>
      </c>
      <c r="C26" s="15" t="s">
        <v>132</v>
      </c>
      <c r="D26" s="15" t="s">
        <v>128</v>
      </c>
      <c r="E26" s="15" t="s">
        <v>414</v>
      </c>
      <c r="F26" s="15" t="s">
        <v>415</v>
      </c>
      <c r="G26" s="17">
        <v>2</v>
      </c>
      <c r="H26" s="17">
        <v>0</v>
      </c>
      <c r="I26" s="15">
        <v>0.81</v>
      </c>
      <c r="J26" s="18">
        <v>1.62</v>
      </c>
    </row>
    <row r="27" spans="1:10" x14ac:dyDescent="0.3">
      <c r="A27" s="17">
        <v>26</v>
      </c>
      <c r="B27" s="17">
        <v>50</v>
      </c>
      <c r="C27" s="15" t="s">
        <v>14</v>
      </c>
      <c r="D27" s="15" t="s">
        <v>12</v>
      </c>
      <c r="E27" s="15" t="s">
        <v>416</v>
      </c>
      <c r="F27" s="15" t="s">
        <v>417</v>
      </c>
      <c r="G27" s="17">
        <v>50</v>
      </c>
      <c r="H27" s="17">
        <v>0</v>
      </c>
      <c r="I27" s="15">
        <v>2.3800000000000002E-2</v>
      </c>
      <c r="J27" s="18">
        <v>1.19</v>
      </c>
    </row>
    <row r="28" spans="1:10" x14ac:dyDescent="0.3">
      <c r="A28" s="17">
        <v>27</v>
      </c>
      <c r="B28" s="17">
        <v>2</v>
      </c>
      <c r="C28" s="15" t="s">
        <v>25</v>
      </c>
      <c r="D28" s="15" t="s">
        <v>21</v>
      </c>
      <c r="E28" s="15" t="s">
        <v>418</v>
      </c>
      <c r="F28" s="15" t="s">
        <v>419</v>
      </c>
      <c r="G28" s="17">
        <v>2</v>
      </c>
      <c r="H28" s="17">
        <v>0</v>
      </c>
      <c r="I28" s="15">
        <v>1.72</v>
      </c>
      <c r="J28" s="18">
        <v>3.44</v>
      </c>
    </row>
    <row r="29" spans="1:10" x14ac:dyDescent="0.3">
      <c r="A29" s="17">
        <v>28</v>
      </c>
      <c r="B29" s="17">
        <v>2</v>
      </c>
      <c r="C29" s="15" t="s">
        <v>126</v>
      </c>
      <c r="D29" s="15" t="s">
        <v>125</v>
      </c>
      <c r="E29" s="15" t="s">
        <v>420</v>
      </c>
      <c r="F29" s="15" t="s">
        <v>324</v>
      </c>
      <c r="G29" s="17">
        <v>2</v>
      </c>
      <c r="H29" s="17">
        <v>0</v>
      </c>
      <c r="I29" s="15">
        <v>0.15</v>
      </c>
      <c r="J29" s="18">
        <v>0.3</v>
      </c>
    </row>
    <row r="30" spans="1:10" x14ac:dyDescent="0.3">
      <c r="A30" s="17">
        <v>29</v>
      </c>
      <c r="B30" s="17">
        <v>2</v>
      </c>
      <c r="C30" s="15" t="s">
        <v>31</v>
      </c>
      <c r="D30" s="15" t="s">
        <v>27</v>
      </c>
      <c r="E30" s="15" t="s">
        <v>421</v>
      </c>
      <c r="F30" s="15" t="s">
        <v>422</v>
      </c>
      <c r="G30" s="17">
        <v>2</v>
      </c>
      <c r="H30" s="17">
        <v>0</v>
      </c>
      <c r="I30" s="15">
        <v>1.38</v>
      </c>
      <c r="J30" s="18">
        <v>2.76</v>
      </c>
    </row>
    <row r="31" spans="1:10" x14ac:dyDescent="0.3">
      <c r="A31" s="17">
        <v>30</v>
      </c>
      <c r="B31" s="17">
        <v>10</v>
      </c>
      <c r="C31" s="15" t="s">
        <v>122</v>
      </c>
      <c r="D31" s="15" t="s">
        <v>121</v>
      </c>
      <c r="E31" s="15" t="s">
        <v>423</v>
      </c>
      <c r="F31" s="15" t="s">
        <v>323</v>
      </c>
      <c r="G31" s="17">
        <v>10</v>
      </c>
      <c r="H31" s="17">
        <v>0</v>
      </c>
      <c r="I31" s="15">
        <v>3.3000000000000002E-2</v>
      </c>
      <c r="J31" s="18">
        <v>0.33</v>
      </c>
    </row>
    <row r="32" spans="1:10" x14ac:dyDescent="0.3">
      <c r="A32" s="17">
        <v>31</v>
      </c>
      <c r="B32" s="17">
        <v>4</v>
      </c>
      <c r="C32" s="15" t="s">
        <v>78</v>
      </c>
      <c r="D32" s="15" t="s">
        <v>77</v>
      </c>
      <c r="E32" s="15" t="s">
        <v>424</v>
      </c>
      <c r="F32" s="15" t="s">
        <v>425</v>
      </c>
      <c r="G32" s="17">
        <v>4</v>
      </c>
      <c r="H32" s="17">
        <v>0</v>
      </c>
      <c r="I32" s="15">
        <v>0.15</v>
      </c>
      <c r="J32" s="18">
        <v>0.6</v>
      </c>
    </row>
    <row r="33" spans="1:10" x14ac:dyDescent="0.3">
      <c r="A33" s="17">
        <v>32</v>
      </c>
      <c r="B33" s="17">
        <v>4</v>
      </c>
      <c r="C33" s="15" t="s">
        <v>83</v>
      </c>
      <c r="D33" s="15" t="s">
        <v>82</v>
      </c>
      <c r="E33" s="15" t="s">
        <v>426</v>
      </c>
      <c r="F33" s="15" t="s">
        <v>427</v>
      </c>
      <c r="G33" s="17">
        <v>4</v>
      </c>
      <c r="H33" s="17">
        <v>0</v>
      </c>
      <c r="I33" s="15">
        <v>0.15</v>
      </c>
      <c r="J33" s="18">
        <v>0.6</v>
      </c>
    </row>
    <row r="34" spans="1:10" x14ac:dyDescent="0.3">
      <c r="A34" s="17">
        <v>33</v>
      </c>
      <c r="B34" s="17">
        <v>2</v>
      </c>
      <c r="C34" s="15" t="s">
        <v>210</v>
      </c>
      <c r="D34" s="15" t="s">
        <v>209</v>
      </c>
      <c r="E34" s="15" t="s">
        <v>381</v>
      </c>
      <c r="F34" s="15" t="s">
        <v>321</v>
      </c>
      <c r="G34" s="17">
        <v>2</v>
      </c>
      <c r="H34" s="17">
        <v>0</v>
      </c>
      <c r="I34" s="15">
        <v>0.24</v>
      </c>
      <c r="J34" s="18">
        <v>0.48</v>
      </c>
    </row>
    <row r="35" spans="1:10" x14ac:dyDescent="0.3">
      <c r="A35" s="17">
        <v>34</v>
      </c>
      <c r="B35" s="17">
        <v>2</v>
      </c>
      <c r="C35" s="15" t="s">
        <v>138</v>
      </c>
      <c r="D35" s="15" t="s">
        <v>137</v>
      </c>
      <c r="E35" s="15" t="s">
        <v>428</v>
      </c>
      <c r="F35" s="15" t="s">
        <v>429</v>
      </c>
      <c r="G35" s="17">
        <v>2</v>
      </c>
      <c r="H35" s="17">
        <v>0</v>
      </c>
      <c r="I35" s="15">
        <v>0.76</v>
      </c>
      <c r="J35" s="18">
        <v>1.52</v>
      </c>
    </row>
    <row r="36" spans="1:10" x14ac:dyDescent="0.3">
      <c r="A36" s="17">
        <v>35</v>
      </c>
      <c r="B36" s="17">
        <v>2</v>
      </c>
      <c r="C36" s="15" t="s">
        <v>138</v>
      </c>
      <c r="D36" s="15" t="s">
        <v>137</v>
      </c>
      <c r="E36" s="15" t="s">
        <v>428</v>
      </c>
      <c r="F36" s="15" t="s">
        <v>310</v>
      </c>
      <c r="G36" s="17">
        <v>2</v>
      </c>
      <c r="H36" s="17">
        <v>0</v>
      </c>
      <c r="I36" s="15">
        <v>0.76</v>
      </c>
      <c r="J36" s="18">
        <v>1.52</v>
      </c>
    </row>
    <row r="37" spans="1:10" x14ac:dyDescent="0.3">
      <c r="A37" s="17">
        <v>36</v>
      </c>
      <c r="B37" s="17">
        <v>10</v>
      </c>
      <c r="C37" s="15" t="s">
        <v>117</v>
      </c>
      <c r="D37" s="15" t="s">
        <v>116</v>
      </c>
      <c r="E37" s="15" t="s">
        <v>430</v>
      </c>
      <c r="F37" s="15" t="s">
        <v>322</v>
      </c>
      <c r="G37" s="17">
        <v>10</v>
      </c>
      <c r="H37" s="17">
        <v>0</v>
      </c>
      <c r="I37" s="15">
        <v>6.6000000000000003E-2</v>
      </c>
      <c r="J37" s="18">
        <v>0.66</v>
      </c>
    </row>
    <row r="38" spans="1:10" x14ac:dyDescent="0.3">
      <c r="A38" s="17">
        <v>37</v>
      </c>
      <c r="B38" s="17">
        <v>2</v>
      </c>
      <c r="C38" s="15" t="s">
        <v>183</v>
      </c>
      <c r="D38" s="15" t="s">
        <v>182</v>
      </c>
      <c r="E38" s="15" t="s">
        <v>385</v>
      </c>
      <c r="F38" s="15" t="s">
        <v>317</v>
      </c>
      <c r="G38" s="17">
        <v>2</v>
      </c>
      <c r="H38" s="17">
        <v>0</v>
      </c>
      <c r="I38" s="15">
        <v>0.7</v>
      </c>
      <c r="J38" s="18">
        <v>1.4</v>
      </c>
    </row>
    <row r="39" spans="1:10" x14ac:dyDescent="0.3">
      <c r="A39" s="17">
        <v>38</v>
      </c>
      <c r="B39" s="17">
        <v>2</v>
      </c>
      <c r="C39" s="15" t="s">
        <v>197</v>
      </c>
      <c r="D39" s="15" t="s">
        <v>196</v>
      </c>
      <c r="E39" s="15" t="s">
        <v>383</v>
      </c>
      <c r="F39" s="15" t="s">
        <v>319</v>
      </c>
      <c r="G39" s="17">
        <v>2</v>
      </c>
      <c r="H39" s="17">
        <v>0</v>
      </c>
      <c r="I39" s="15">
        <v>0.83</v>
      </c>
      <c r="J39" s="18">
        <v>1.66</v>
      </c>
    </row>
    <row r="40" spans="1:10" x14ac:dyDescent="0.3">
      <c r="A40" s="17">
        <v>39</v>
      </c>
      <c r="B40" s="17">
        <v>4</v>
      </c>
      <c r="C40" s="15" t="s">
        <v>171</v>
      </c>
      <c r="D40" s="15" t="s">
        <v>396</v>
      </c>
      <c r="E40" s="15" t="s">
        <v>397</v>
      </c>
      <c r="F40" s="15" t="s">
        <v>315</v>
      </c>
      <c r="G40" s="17">
        <v>4</v>
      </c>
      <c r="H40" s="17">
        <v>0</v>
      </c>
      <c r="I40" s="15">
        <v>0.34</v>
      </c>
      <c r="J40" s="18">
        <v>1.36</v>
      </c>
    </row>
    <row r="41" spans="1:10" x14ac:dyDescent="0.3">
      <c r="A41" s="17">
        <v>40</v>
      </c>
      <c r="B41" s="17">
        <v>10</v>
      </c>
      <c r="C41" s="15" t="s">
        <v>152</v>
      </c>
      <c r="D41" s="15" t="s">
        <v>151</v>
      </c>
      <c r="E41" s="15" t="s">
        <v>408</v>
      </c>
      <c r="F41" s="15" t="s">
        <v>312</v>
      </c>
      <c r="G41" s="17">
        <v>10</v>
      </c>
      <c r="H41" s="17">
        <v>0</v>
      </c>
      <c r="I41" s="15">
        <v>1.9E-2</v>
      </c>
      <c r="J41" s="18">
        <v>0.19</v>
      </c>
    </row>
    <row r="42" spans="1:10" x14ac:dyDescent="0.3">
      <c r="A42" s="17">
        <v>41</v>
      </c>
      <c r="B42" s="17">
        <v>2</v>
      </c>
      <c r="C42" s="15" t="s">
        <v>190</v>
      </c>
      <c r="D42" s="15" t="s">
        <v>189</v>
      </c>
      <c r="E42" s="15" t="s">
        <v>378</v>
      </c>
      <c r="F42" s="15" t="s">
        <v>318</v>
      </c>
      <c r="G42" s="17">
        <v>2</v>
      </c>
      <c r="H42" s="17">
        <v>0</v>
      </c>
      <c r="I42" s="15">
        <v>1.78</v>
      </c>
      <c r="J42" s="18">
        <v>3.56</v>
      </c>
    </row>
    <row r="43" spans="1:10" x14ac:dyDescent="0.3">
      <c r="A43" s="17">
        <v>42</v>
      </c>
      <c r="B43" s="17">
        <v>2</v>
      </c>
      <c r="C43" s="15" t="s">
        <v>203</v>
      </c>
      <c r="D43" s="15" t="s">
        <v>202</v>
      </c>
      <c r="E43" s="15" t="s">
        <v>389</v>
      </c>
      <c r="F43" s="15" t="s">
        <v>320</v>
      </c>
      <c r="G43" s="17">
        <v>2</v>
      </c>
      <c r="H43" s="17">
        <v>0</v>
      </c>
      <c r="I43" s="15">
        <v>0.46</v>
      </c>
      <c r="J43" s="18">
        <v>0.92</v>
      </c>
    </row>
    <row r="44" spans="1:10" x14ac:dyDescent="0.3">
      <c r="A44" s="17">
        <v>43</v>
      </c>
      <c r="B44" s="17">
        <v>10</v>
      </c>
      <c r="C44" s="15" t="s">
        <v>159</v>
      </c>
      <c r="D44" s="15" t="s">
        <v>158</v>
      </c>
      <c r="E44" s="15" t="s">
        <v>406</v>
      </c>
      <c r="F44" s="15" t="s">
        <v>313</v>
      </c>
      <c r="G44" s="17">
        <v>10</v>
      </c>
      <c r="H44" s="17">
        <v>0</v>
      </c>
      <c r="I44" s="15">
        <v>0.02</v>
      </c>
      <c r="J44" s="18">
        <v>0.2</v>
      </c>
    </row>
    <row r="45" spans="1:10" x14ac:dyDescent="0.3">
      <c r="A45" s="17">
        <v>44</v>
      </c>
      <c r="B45" s="17">
        <v>2</v>
      </c>
      <c r="C45" s="15" t="s">
        <v>83</v>
      </c>
      <c r="D45" s="15" t="s">
        <v>82</v>
      </c>
      <c r="E45" s="15" t="s">
        <v>426</v>
      </c>
      <c r="F45" s="15" t="s">
        <v>431</v>
      </c>
      <c r="G45" s="17">
        <v>2</v>
      </c>
      <c r="H45" s="17">
        <v>0</v>
      </c>
      <c r="I45" s="15">
        <v>0.15</v>
      </c>
      <c r="J45" s="18">
        <v>0.3</v>
      </c>
    </row>
    <row r="46" spans="1:10" x14ac:dyDescent="0.3">
      <c r="A46" s="17">
        <v>45</v>
      </c>
      <c r="B46" s="17">
        <v>2</v>
      </c>
      <c r="C46" s="15" t="s">
        <v>132</v>
      </c>
      <c r="D46" s="15" t="s">
        <v>128</v>
      </c>
      <c r="E46" s="15" t="s">
        <v>414</v>
      </c>
      <c r="F46" s="15" t="s">
        <v>309</v>
      </c>
      <c r="G46" s="17">
        <v>2</v>
      </c>
      <c r="H46" s="17">
        <v>0</v>
      </c>
      <c r="I46" s="15">
        <v>0.81</v>
      </c>
      <c r="J46" s="18">
        <v>1.62</v>
      </c>
    </row>
    <row r="47" spans="1:10" x14ac:dyDescent="0.3">
      <c r="A47" s="17">
        <v>46</v>
      </c>
      <c r="B47" s="17">
        <v>2</v>
      </c>
      <c r="C47" s="15" t="s">
        <v>143</v>
      </c>
      <c r="D47" s="15" t="s">
        <v>139</v>
      </c>
      <c r="E47" s="15" t="s">
        <v>432</v>
      </c>
      <c r="F47" s="15" t="s">
        <v>294</v>
      </c>
      <c r="G47" s="17">
        <v>2</v>
      </c>
      <c r="H47" s="17">
        <v>0</v>
      </c>
      <c r="I47" s="15">
        <v>0.24</v>
      </c>
      <c r="J47" s="18">
        <v>0.48</v>
      </c>
    </row>
    <row r="48" spans="1:10" x14ac:dyDescent="0.3">
      <c r="A48" s="17">
        <v>47</v>
      </c>
      <c r="B48" s="17">
        <v>2</v>
      </c>
      <c r="C48" s="15" t="s">
        <v>31</v>
      </c>
      <c r="D48" s="15" t="s">
        <v>27</v>
      </c>
      <c r="E48" s="15" t="s">
        <v>421</v>
      </c>
      <c r="F48" s="15" t="s">
        <v>433</v>
      </c>
      <c r="G48" s="17">
        <v>2</v>
      </c>
      <c r="H48" s="17">
        <v>0</v>
      </c>
      <c r="I48" s="15">
        <v>1.38</v>
      </c>
      <c r="J48" s="18">
        <v>2.76</v>
      </c>
    </row>
    <row r="49" spans="1:10" x14ac:dyDescent="0.3">
      <c r="A49" s="17">
        <v>48</v>
      </c>
      <c r="B49" s="17">
        <v>4</v>
      </c>
      <c r="C49" s="15" t="s">
        <v>78</v>
      </c>
      <c r="D49" s="15" t="s">
        <v>77</v>
      </c>
      <c r="E49" s="15" t="s">
        <v>424</v>
      </c>
      <c r="F49" s="15" t="s">
        <v>434</v>
      </c>
      <c r="G49" s="17">
        <v>4</v>
      </c>
      <c r="H49" s="17">
        <v>0</v>
      </c>
      <c r="I49" s="15">
        <v>0.15</v>
      </c>
      <c r="J49" s="18">
        <v>0.6</v>
      </c>
    </row>
    <row r="50" spans="1:10" x14ac:dyDescent="0.3">
      <c r="A50" s="17">
        <v>49</v>
      </c>
      <c r="B50" s="17">
        <v>2</v>
      </c>
      <c r="C50" s="15" t="s">
        <v>176</v>
      </c>
      <c r="D50" s="15" t="s">
        <v>173</v>
      </c>
      <c r="E50" s="15" t="s">
        <v>391</v>
      </c>
      <c r="F50" s="15" t="s">
        <v>316</v>
      </c>
      <c r="G50" s="17">
        <v>2</v>
      </c>
      <c r="H50" s="17">
        <v>0</v>
      </c>
      <c r="I50" s="15">
        <v>0.73</v>
      </c>
      <c r="J50" s="18">
        <v>1.46</v>
      </c>
    </row>
    <row r="51" spans="1:10" x14ac:dyDescent="0.3">
      <c r="A51" s="17">
        <v>50</v>
      </c>
      <c r="B51" s="17">
        <v>4</v>
      </c>
      <c r="C51" s="15" t="s">
        <v>148</v>
      </c>
      <c r="D51" s="15" t="s">
        <v>145</v>
      </c>
      <c r="E51" s="15" t="s">
        <v>393</v>
      </c>
      <c r="F51" s="15" t="s">
        <v>311</v>
      </c>
      <c r="G51" s="17">
        <v>4</v>
      </c>
      <c r="H51" s="17">
        <v>0</v>
      </c>
      <c r="I51" s="15">
        <v>0.13</v>
      </c>
      <c r="J51" s="18">
        <v>0.52</v>
      </c>
    </row>
    <row r="52" spans="1:10" x14ac:dyDescent="0.3">
      <c r="A52" s="17">
        <v>51</v>
      </c>
      <c r="B52" s="17">
        <v>10</v>
      </c>
      <c r="C52" s="15" t="s">
        <v>164</v>
      </c>
      <c r="D52" s="15" t="s">
        <v>163</v>
      </c>
      <c r="E52" s="15" t="s">
        <v>402</v>
      </c>
      <c r="F52" s="15" t="s">
        <v>314</v>
      </c>
      <c r="G52" s="17">
        <v>10</v>
      </c>
      <c r="H52" s="17">
        <v>0</v>
      </c>
      <c r="I52" s="15">
        <v>1.9E-2</v>
      </c>
      <c r="J52" s="18">
        <v>0.19</v>
      </c>
    </row>
    <row r="53" spans="1:10" x14ac:dyDescent="0.3">
      <c r="A53" s="17">
        <v>52</v>
      </c>
      <c r="B53" s="17">
        <v>10</v>
      </c>
      <c r="C53" s="15" t="s">
        <v>122</v>
      </c>
      <c r="D53" s="15" t="s">
        <v>121</v>
      </c>
      <c r="E53" s="15" t="s">
        <v>423</v>
      </c>
      <c r="F53" s="15" t="s">
        <v>307</v>
      </c>
      <c r="G53" s="17">
        <v>10</v>
      </c>
      <c r="H53" s="17">
        <v>0</v>
      </c>
      <c r="I53" s="15">
        <v>3.3000000000000002E-2</v>
      </c>
      <c r="J53" s="18">
        <v>0.33</v>
      </c>
    </row>
    <row r="54" spans="1:10" x14ac:dyDescent="0.3">
      <c r="A54" s="17">
        <v>53</v>
      </c>
      <c r="B54" s="17">
        <v>10</v>
      </c>
      <c r="C54" s="15" t="s">
        <v>43</v>
      </c>
      <c r="D54" s="15" t="s">
        <v>42</v>
      </c>
      <c r="E54" s="15" t="s">
        <v>404</v>
      </c>
      <c r="F54" s="15" t="s">
        <v>435</v>
      </c>
      <c r="G54" s="17">
        <v>10</v>
      </c>
      <c r="H54" s="17">
        <v>0</v>
      </c>
      <c r="I54" s="15">
        <v>1.9E-2</v>
      </c>
      <c r="J54" s="18">
        <v>0.19</v>
      </c>
    </row>
    <row r="55" spans="1:10" x14ac:dyDescent="0.3">
      <c r="A55" s="17">
        <v>54</v>
      </c>
      <c r="B55" s="17">
        <v>10</v>
      </c>
      <c r="C55" s="15" t="s">
        <v>110</v>
      </c>
      <c r="D55" s="15" t="s">
        <v>109</v>
      </c>
      <c r="E55" s="15" t="s">
        <v>436</v>
      </c>
      <c r="F55" s="15" t="s">
        <v>437</v>
      </c>
      <c r="G55" s="17">
        <v>10</v>
      </c>
      <c r="H55" s="17">
        <v>0</v>
      </c>
      <c r="I55" s="15">
        <v>1.9E-2</v>
      </c>
      <c r="J55" s="18">
        <v>0.19</v>
      </c>
    </row>
    <row r="56" spans="1:10" x14ac:dyDescent="0.3">
      <c r="A56" s="17">
        <v>55</v>
      </c>
      <c r="B56" s="17">
        <v>2</v>
      </c>
      <c r="C56" s="15" t="s">
        <v>25</v>
      </c>
      <c r="D56" s="15" t="s">
        <v>21</v>
      </c>
      <c r="E56" s="15" t="s">
        <v>418</v>
      </c>
      <c r="F56" s="15" t="s">
        <v>438</v>
      </c>
      <c r="G56" s="17">
        <v>2</v>
      </c>
      <c r="H56" s="17">
        <v>0</v>
      </c>
      <c r="I56" s="15">
        <v>1.72</v>
      </c>
      <c r="J56" s="18">
        <v>3.44</v>
      </c>
    </row>
    <row r="57" spans="1:10" x14ac:dyDescent="0.3">
      <c r="A57" s="17">
        <v>56</v>
      </c>
      <c r="B57" s="17">
        <v>4</v>
      </c>
      <c r="C57" s="15" t="s">
        <v>439</v>
      </c>
      <c r="D57" s="15" t="s">
        <v>440</v>
      </c>
      <c r="E57" s="15" t="s">
        <v>441</v>
      </c>
      <c r="F57" s="15" t="s">
        <v>442</v>
      </c>
      <c r="G57" s="17">
        <v>4</v>
      </c>
      <c r="H57" s="17">
        <v>0</v>
      </c>
      <c r="I57" s="15">
        <v>0.28999999999999998</v>
      </c>
      <c r="J57" s="18">
        <v>1.1599999999999999</v>
      </c>
    </row>
    <row r="58" spans="1:10" x14ac:dyDescent="0.3">
      <c r="A58" s="17">
        <v>57</v>
      </c>
      <c r="B58" s="17">
        <v>2</v>
      </c>
      <c r="C58" s="15" t="s">
        <v>94</v>
      </c>
      <c r="D58" s="15" t="s">
        <v>92</v>
      </c>
      <c r="E58" s="15" t="s">
        <v>421</v>
      </c>
      <c r="F58" s="15" t="s">
        <v>443</v>
      </c>
      <c r="G58" s="17">
        <v>2</v>
      </c>
      <c r="H58" s="17">
        <v>0</v>
      </c>
      <c r="I58" s="15">
        <v>1.89</v>
      </c>
      <c r="J58" s="18">
        <v>3.78</v>
      </c>
    </row>
    <row r="59" spans="1:10" x14ac:dyDescent="0.3">
      <c r="A59" s="17">
        <v>58</v>
      </c>
      <c r="B59" s="17">
        <v>2</v>
      </c>
      <c r="C59" s="15" t="s">
        <v>126</v>
      </c>
      <c r="D59" s="15" t="s">
        <v>125</v>
      </c>
      <c r="E59" s="15" t="s">
        <v>420</v>
      </c>
      <c r="F59" s="15" t="s">
        <v>308</v>
      </c>
      <c r="G59" s="17">
        <v>2</v>
      </c>
      <c r="H59" s="17">
        <v>0</v>
      </c>
      <c r="I59" s="15">
        <v>0.15</v>
      </c>
      <c r="J59" s="18">
        <v>0.3</v>
      </c>
    </row>
    <row r="60" spans="1:10" x14ac:dyDescent="0.3">
      <c r="A60" s="17">
        <v>59</v>
      </c>
      <c r="B60" s="17">
        <v>8</v>
      </c>
      <c r="C60" s="15" t="s">
        <v>61</v>
      </c>
      <c r="D60" s="15" t="s">
        <v>444</v>
      </c>
      <c r="E60" s="15" t="s">
        <v>57</v>
      </c>
      <c r="F60" s="15" t="s">
        <v>293</v>
      </c>
      <c r="G60" s="17">
        <v>8</v>
      </c>
      <c r="H60" s="17">
        <v>0</v>
      </c>
      <c r="I60" s="15">
        <v>1.53</v>
      </c>
      <c r="J60" s="18">
        <v>12.24</v>
      </c>
    </row>
    <row r="61" spans="1:10" x14ac:dyDescent="0.3">
      <c r="A61" s="17">
        <v>60</v>
      </c>
      <c r="B61" s="17">
        <v>10</v>
      </c>
      <c r="C61" s="15" t="s">
        <v>117</v>
      </c>
      <c r="D61" s="15" t="s">
        <v>116</v>
      </c>
      <c r="E61" s="15" t="s">
        <v>430</v>
      </c>
      <c r="F61" s="15" t="s">
        <v>306</v>
      </c>
      <c r="G61" s="17">
        <v>10</v>
      </c>
      <c r="H61" s="17">
        <v>0</v>
      </c>
      <c r="I61" s="15">
        <v>6.6000000000000003E-2</v>
      </c>
      <c r="J61" s="18">
        <v>0.66</v>
      </c>
    </row>
    <row r="62" spans="1:10" x14ac:dyDescent="0.3">
      <c r="A62" s="17">
        <v>61</v>
      </c>
      <c r="B62" s="17">
        <v>4</v>
      </c>
      <c r="C62" s="15" t="s">
        <v>99</v>
      </c>
      <c r="D62" s="15" t="s">
        <v>96</v>
      </c>
      <c r="E62" s="15" t="s">
        <v>445</v>
      </c>
      <c r="F62" s="15" t="s">
        <v>446</v>
      </c>
      <c r="G62" s="17">
        <v>4</v>
      </c>
      <c r="H62" s="17">
        <v>0</v>
      </c>
      <c r="I62" s="15">
        <v>0.31</v>
      </c>
      <c r="J62" s="18">
        <v>1.24</v>
      </c>
    </row>
    <row r="63" spans="1:10" x14ac:dyDescent="0.3">
      <c r="A63" s="17">
        <v>62</v>
      </c>
      <c r="B63" s="17">
        <v>16</v>
      </c>
      <c r="C63" s="15" t="s">
        <v>37</v>
      </c>
      <c r="D63" s="15" t="s">
        <v>33</v>
      </c>
      <c r="E63" s="15" t="s">
        <v>447</v>
      </c>
      <c r="F63" s="15" t="s">
        <v>290</v>
      </c>
      <c r="G63" s="17">
        <v>16</v>
      </c>
      <c r="H63" s="17">
        <v>0</v>
      </c>
      <c r="I63" s="15">
        <v>0.315</v>
      </c>
      <c r="J63" s="18">
        <v>5.04</v>
      </c>
    </row>
    <row r="64" spans="1:10" x14ac:dyDescent="0.3">
      <c r="A64" s="17">
        <v>63</v>
      </c>
      <c r="B64" s="17">
        <v>10</v>
      </c>
      <c r="C64" s="15" t="s">
        <v>43</v>
      </c>
      <c r="D64" s="15" t="s">
        <v>42</v>
      </c>
      <c r="E64" s="15" t="s">
        <v>404</v>
      </c>
      <c r="F64" s="15" t="s">
        <v>448</v>
      </c>
      <c r="G64" s="17">
        <v>10</v>
      </c>
      <c r="H64" s="17">
        <v>0</v>
      </c>
      <c r="I64" s="15">
        <v>1.9E-2</v>
      </c>
      <c r="J64" s="18">
        <v>0.19</v>
      </c>
    </row>
    <row r="65" spans="1:10" x14ac:dyDescent="0.3">
      <c r="A65" s="17">
        <v>64</v>
      </c>
      <c r="B65" s="17">
        <v>2</v>
      </c>
      <c r="C65" s="15" t="s">
        <v>72</v>
      </c>
      <c r="D65" s="15" t="s">
        <v>71</v>
      </c>
      <c r="E65" s="15" t="s">
        <v>69</v>
      </c>
      <c r="F65" s="15" t="s">
        <v>449</v>
      </c>
      <c r="G65" s="17">
        <v>2</v>
      </c>
      <c r="H65" s="17">
        <v>0</v>
      </c>
      <c r="I65" s="15">
        <v>0.21</v>
      </c>
      <c r="J65" s="18">
        <v>0.42</v>
      </c>
    </row>
    <row r="66" spans="1:10" x14ac:dyDescent="0.3">
      <c r="A66" s="17">
        <v>65</v>
      </c>
      <c r="B66" s="17">
        <v>16</v>
      </c>
      <c r="C66" s="15" t="s">
        <v>49</v>
      </c>
      <c r="D66" s="15" t="s">
        <v>48</v>
      </c>
      <c r="E66" s="15" t="s">
        <v>450</v>
      </c>
      <c r="F66" s="15" t="s">
        <v>291</v>
      </c>
      <c r="G66" s="17">
        <v>16</v>
      </c>
      <c r="H66" s="17">
        <v>0</v>
      </c>
      <c r="I66" s="15">
        <v>1.4999999999999999E-2</v>
      </c>
      <c r="J66" s="18">
        <v>0.24</v>
      </c>
    </row>
    <row r="67" spans="1:10" x14ac:dyDescent="0.3">
      <c r="A67" s="17">
        <v>66</v>
      </c>
      <c r="B67" s="17">
        <v>16</v>
      </c>
      <c r="C67" s="15" t="s">
        <v>54</v>
      </c>
      <c r="D67" s="15" t="s">
        <v>53</v>
      </c>
      <c r="E67" s="15" t="s">
        <v>451</v>
      </c>
      <c r="F67" s="15" t="s">
        <v>292</v>
      </c>
      <c r="G67" s="17">
        <v>16</v>
      </c>
      <c r="H67" s="17">
        <v>0</v>
      </c>
      <c r="I67" s="15">
        <v>1.9E-2</v>
      </c>
      <c r="J67" s="18">
        <v>0.3</v>
      </c>
    </row>
    <row r="68" spans="1:10" x14ac:dyDescent="0.3">
      <c r="A68" s="17">
        <v>67</v>
      </c>
      <c r="B68" s="17">
        <v>10</v>
      </c>
      <c r="C68" s="15" t="s">
        <v>14</v>
      </c>
      <c r="D68" s="15" t="s">
        <v>12</v>
      </c>
      <c r="E68" s="15" t="s">
        <v>416</v>
      </c>
      <c r="F68" s="15" t="s">
        <v>452</v>
      </c>
      <c r="G68" s="17">
        <v>10</v>
      </c>
      <c r="H68" s="17">
        <v>0</v>
      </c>
      <c r="I68" s="15">
        <v>4.2000000000000003E-2</v>
      </c>
      <c r="J68" s="18">
        <v>0.42</v>
      </c>
    </row>
    <row r="69" spans="1:10" x14ac:dyDescent="0.3">
      <c r="A69" s="17">
        <v>68</v>
      </c>
      <c r="B69" s="17">
        <v>2</v>
      </c>
      <c r="C69" s="15" t="s">
        <v>25</v>
      </c>
      <c r="D69" s="15" t="s">
        <v>21</v>
      </c>
      <c r="E69" s="15" t="s">
        <v>418</v>
      </c>
      <c r="F69" s="15" t="s">
        <v>453</v>
      </c>
      <c r="G69" s="17">
        <v>2</v>
      </c>
      <c r="H69" s="17">
        <v>0</v>
      </c>
      <c r="I69" s="15">
        <v>1.72</v>
      </c>
      <c r="J69" s="18">
        <v>3.44</v>
      </c>
    </row>
    <row r="70" spans="1:10" x14ac:dyDescent="0.3">
      <c r="A70" s="17">
        <v>69</v>
      </c>
      <c r="B70" s="17">
        <v>4</v>
      </c>
      <c r="C70" s="15" t="s">
        <v>25</v>
      </c>
      <c r="D70" s="15" t="s">
        <v>21</v>
      </c>
      <c r="E70" s="15" t="s">
        <v>418</v>
      </c>
      <c r="F70" s="15" t="s">
        <v>454</v>
      </c>
      <c r="G70" s="17">
        <v>4</v>
      </c>
      <c r="H70" s="17">
        <v>0</v>
      </c>
      <c r="I70" s="15">
        <v>1.72</v>
      </c>
      <c r="J70" s="18">
        <v>6.88</v>
      </c>
    </row>
    <row r="71" spans="1:10" x14ac:dyDescent="0.3">
      <c r="A71" s="17">
        <v>70</v>
      </c>
      <c r="B71" s="17">
        <v>4</v>
      </c>
      <c r="C71" s="15" t="s">
        <v>31</v>
      </c>
      <c r="D71" s="15" t="s">
        <v>27</v>
      </c>
      <c r="E71" s="15" t="s">
        <v>421</v>
      </c>
      <c r="F71" s="15" t="s">
        <v>455</v>
      </c>
      <c r="G71" s="17">
        <v>4</v>
      </c>
      <c r="H71" s="17">
        <v>0</v>
      </c>
      <c r="I71" s="15">
        <v>1.38</v>
      </c>
      <c r="J71" s="18">
        <v>5.52</v>
      </c>
    </row>
    <row r="72" spans="1:10" x14ac:dyDescent="0.3">
      <c r="A72" s="17">
        <v>71</v>
      </c>
      <c r="B72" s="17">
        <v>4</v>
      </c>
      <c r="C72" s="15" t="s">
        <v>105</v>
      </c>
      <c r="D72" s="15" t="s">
        <v>101</v>
      </c>
      <c r="E72" s="15" t="s">
        <v>456</v>
      </c>
      <c r="F72" s="15" t="s">
        <v>457</v>
      </c>
      <c r="G72" s="17">
        <v>4</v>
      </c>
      <c r="H72" s="17">
        <v>0</v>
      </c>
      <c r="I72" s="15">
        <v>0.44</v>
      </c>
      <c r="J72" s="18">
        <v>1.76</v>
      </c>
    </row>
    <row r="73" spans="1:10" x14ac:dyDescent="0.3">
      <c r="A73" s="17">
        <v>72</v>
      </c>
      <c r="B73" s="17">
        <v>24</v>
      </c>
      <c r="C73" s="15" t="s">
        <v>43</v>
      </c>
      <c r="D73" s="15" t="s">
        <v>42</v>
      </c>
      <c r="E73" s="15" t="s">
        <v>404</v>
      </c>
      <c r="F73" s="15" t="s">
        <v>458</v>
      </c>
      <c r="G73" s="17">
        <v>24</v>
      </c>
      <c r="H73" s="17">
        <v>0</v>
      </c>
      <c r="I73" s="15">
        <v>1.9E-2</v>
      </c>
      <c r="J73" s="18">
        <v>0.46</v>
      </c>
    </row>
    <row r="74" spans="1:10" x14ac:dyDescent="0.3">
      <c r="A74" s="17">
        <v>73</v>
      </c>
      <c r="B74" s="17">
        <v>2</v>
      </c>
      <c r="C74" s="15" t="s">
        <v>67</v>
      </c>
      <c r="D74" s="15" t="s">
        <v>66</v>
      </c>
      <c r="E74" s="15" t="s">
        <v>459</v>
      </c>
      <c r="F74" s="15" t="s">
        <v>460</v>
      </c>
      <c r="G74" s="17">
        <v>2</v>
      </c>
      <c r="H74" s="17">
        <v>0</v>
      </c>
      <c r="I74" s="15">
        <v>0.21</v>
      </c>
      <c r="J74" s="18">
        <v>0.42</v>
      </c>
    </row>
    <row r="75" spans="1:10" x14ac:dyDescent="0.3">
      <c r="A75" s="17">
        <v>74</v>
      </c>
      <c r="B75" s="17">
        <v>10</v>
      </c>
      <c r="C75" s="15" t="s">
        <v>19</v>
      </c>
      <c r="D75" s="15" t="s">
        <v>18</v>
      </c>
      <c r="E75" s="15" t="s">
        <v>461</v>
      </c>
      <c r="F75" s="15" t="s">
        <v>462</v>
      </c>
      <c r="G75" s="17">
        <v>10</v>
      </c>
      <c r="H75" s="17">
        <v>0</v>
      </c>
      <c r="I75" s="15">
        <v>6.9000000000000006E-2</v>
      </c>
      <c r="J75" s="18">
        <v>0.69</v>
      </c>
    </row>
    <row r="76" spans="1:10" x14ac:dyDescent="0.3">
      <c r="A76" s="17">
        <v>75</v>
      </c>
      <c r="B76" s="17">
        <v>26</v>
      </c>
      <c r="C76" s="15" t="s">
        <v>14</v>
      </c>
      <c r="D76" s="15" t="s">
        <v>12</v>
      </c>
      <c r="E76" s="15" t="s">
        <v>416</v>
      </c>
      <c r="F76" s="15" t="s">
        <v>463</v>
      </c>
      <c r="G76" s="17">
        <v>26</v>
      </c>
      <c r="H76" s="17">
        <v>0</v>
      </c>
      <c r="I76" s="15">
        <v>4.2000000000000003E-2</v>
      </c>
      <c r="J76" s="18">
        <v>1.0900000000000001</v>
      </c>
    </row>
    <row r="77" spans="1:10" x14ac:dyDescent="0.3">
      <c r="A77" s="17">
        <v>76</v>
      </c>
      <c r="B77" s="17">
        <v>4</v>
      </c>
      <c r="C77" s="15" t="s">
        <v>14</v>
      </c>
      <c r="D77" s="15" t="s">
        <v>12</v>
      </c>
      <c r="E77" s="15" t="s">
        <v>416</v>
      </c>
      <c r="F77" s="15" t="s">
        <v>464</v>
      </c>
      <c r="G77" s="17">
        <v>4</v>
      </c>
      <c r="H77" s="17">
        <v>0</v>
      </c>
      <c r="I77" s="15">
        <v>0.1</v>
      </c>
      <c r="J77" s="18">
        <v>0.4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1AD3-4FF5-442E-B194-F0F49B405A9C}">
  <dimension ref="A1:N78"/>
  <sheetViews>
    <sheetView topLeftCell="D1" workbookViewId="0">
      <selection activeCell="H23" sqref="H23:H78"/>
    </sheetView>
  </sheetViews>
  <sheetFormatPr defaultRowHeight="14.4" x14ac:dyDescent="0.3"/>
  <cols>
    <col min="1" max="1" width="5.6640625" bestFit="1" customWidth="1"/>
    <col min="2" max="2" width="23" bestFit="1" customWidth="1"/>
    <col min="3" max="3" width="98.33203125" bestFit="1" customWidth="1"/>
    <col min="4" max="4" width="59.21875" bestFit="1" customWidth="1"/>
    <col min="5" max="5" width="66" bestFit="1" customWidth="1"/>
    <col min="6" max="6" width="7.6640625" bestFit="1" customWidth="1"/>
    <col min="7" max="7" width="17" bestFit="1" customWidth="1"/>
    <col min="8" max="8" width="18.109375" bestFit="1" customWidth="1"/>
    <col min="9" max="9" width="31.33203125" bestFit="1" customWidth="1"/>
    <col min="10" max="10" width="23.109375" bestFit="1" customWidth="1"/>
    <col min="11" max="11" width="20.88671875" bestFit="1" customWidth="1"/>
    <col min="12" max="12" width="30.21875" bestFit="1" customWidth="1"/>
    <col min="13" max="13" width="19.6640625" bestFit="1" customWidth="1"/>
    <col min="14" max="14" width="17.21875" bestFit="1" customWidth="1"/>
  </cols>
  <sheetData>
    <row r="1" spans="1:1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465</v>
      </c>
      <c r="I1" s="6" t="s">
        <v>285</v>
      </c>
      <c r="J1" s="6" t="s">
        <v>284</v>
      </c>
      <c r="K1" s="6" t="s">
        <v>289</v>
      </c>
      <c r="L1" s="6" t="s">
        <v>286</v>
      </c>
      <c r="M1" s="6" t="s">
        <v>287</v>
      </c>
      <c r="N1" s="7" t="s">
        <v>288</v>
      </c>
    </row>
    <row r="2" spans="1:14" x14ac:dyDescent="0.3">
      <c r="A2" s="3" t="s">
        <v>7</v>
      </c>
      <c r="B2" s="1" t="s">
        <v>8</v>
      </c>
      <c r="C2" s="1" t="s">
        <v>9</v>
      </c>
      <c r="D2" s="1" t="s">
        <v>10</v>
      </c>
      <c r="E2" s="1" t="str">
        <f>_xlfn.CONCAT("*PDB* ", D2)</f>
        <v>*PDB* C1, C2</v>
      </c>
      <c r="F2" s="2">
        <v>2</v>
      </c>
      <c r="G2" s="2">
        <v>4</v>
      </c>
      <c r="H2" s="2">
        <f>RAW[[#This Row],[Quantity]]*1</f>
        <v>2</v>
      </c>
      <c r="I2" s="1" t="s">
        <v>11</v>
      </c>
      <c r="J2" s="1" t="s">
        <v>12</v>
      </c>
      <c r="K2" s="1" t="s">
        <v>13</v>
      </c>
      <c r="L2" s="1" t="s">
        <v>14</v>
      </c>
      <c r="M2" s="2">
        <v>0.1</v>
      </c>
      <c r="N2" s="4">
        <v>0.4</v>
      </c>
    </row>
    <row r="3" spans="1:14" x14ac:dyDescent="0.3">
      <c r="A3" s="3" t="s">
        <v>15</v>
      </c>
      <c r="B3" s="1" t="s">
        <v>62</v>
      </c>
      <c r="C3" s="1" t="s">
        <v>63</v>
      </c>
      <c r="D3" s="1" t="s">
        <v>64</v>
      </c>
      <c r="E3" s="1" t="str">
        <f t="shared" ref="E3:E13" si="0">_xlfn.CONCAT("*PDB* ", D3)</f>
        <v>*PDB* D1</v>
      </c>
      <c r="F3" s="2">
        <v>1</v>
      </c>
      <c r="G3" s="2">
        <v>2</v>
      </c>
      <c r="H3" s="2">
        <f>RAW[[#This Row],[Quantity]]*1</f>
        <v>1</v>
      </c>
      <c r="I3" s="1" t="s">
        <v>65</v>
      </c>
      <c r="J3" s="1" t="s">
        <v>66</v>
      </c>
      <c r="K3" s="1" t="s">
        <v>13</v>
      </c>
      <c r="L3" s="1" t="s">
        <v>67</v>
      </c>
      <c r="M3" s="2">
        <v>0.21</v>
      </c>
      <c r="N3" s="4">
        <v>0.42</v>
      </c>
    </row>
    <row r="4" spans="1:14" x14ac:dyDescent="0.3">
      <c r="A4" s="3" t="s">
        <v>20</v>
      </c>
      <c r="B4" s="1" t="s">
        <v>68</v>
      </c>
      <c r="C4" s="1" t="s">
        <v>69</v>
      </c>
      <c r="D4" s="1" t="s">
        <v>70</v>
      </c>
      <c r="E4" s="1" t="str">
        <f t="shared" si="0"/>
        <v>*PDB* D3</v>
      </c>
      <c r="F4" s="2">
        <v>1</v>
      </c>
      <c r="G4" s="2">
        <v>2</v>
      </c>
      <c r="H4" s="2">
        <f>RAW[[#This Row],[Quantity]]*1</f>
        <v>1</v>
      </c>
      <c r="I4" s="1" t="s">
        <v>65</v>
      </c>
      <c r="J4" s="1" t="s">
        <v>71</v>
      </c>
      <c r="K4" s="1" t="s">
        <v>13</v>
      </c>
      <c r="L4" s="1" t="s">
        <v>72</v>
      </c>
      <c r="M4" s="2">
        <v>0.21</v>
      </c>
      <c r="N4" s="4">
        <v>0.42</v>
      </c>
    </row>
    <row r="5" spans="1:14" x14ac:dyDescent="0.3">
      <c r="A5" s="3" t="s">
        <v>26</v>
      </c>
      <c r="B5" s="1" t="s">
        <v>73</v>
      </c>
      <c r="C5" s="1" t="s">
        <v>74</v>
      </c>
      <c r="D5" s="1" t="s">
        <v>75</v>
      </c>
      <c r="E5" s="1" t="str">
        <f t="shared" si="0"/>
        <v>*PDB* D5</v>
      </c>
      <c r="F5" s="2">
        <v>1</v>
      </c>
      <c r="G5" s="2">
        <v>2</v>
      </c>
      <c r="H5" s="2">
        <f>RAW[[#This Row],[Quantity]]*1</f>
        <v>1</v>
      </c>
      <c r="I5" s="1" t="s">
        <v>76</v>
      </c>
      <c r="J5" s="1" t="s">
        <v>77</v>
      </c>
      <c r="K5" s="1" t="s">
        <v>13</v>
      </c>
      <c r="L5" s="1" t="s">
        <v>78</v>
      </c>
      <c r="M5" s="2">
        <v>0.15</v>
      </c>
      <c r="N5" s="4">
        <v>0.3</v>
      </c>
    </row>
    <row r="6" spans="1:14" x14ac:dyDescent="0.3">
      <c r="A6" s="3" t="s">
        <v>32</v>
      </c>
      <c r="B6" s="1" t="s">
        <v>79</v>
      </c>
      <c r="C6" s="1" t="s">
        <v>80</v>
      </c>
      <c r="D6" s="1" t="s">
        <v>81</v>
      </c>
      <c r="E6" s="1" t="str">
        <f t="shared" si="0"/>
        <v>*PDB* D6</v>
      </c>
      <c r="F6" s="2">
        <v>1</v>
      </c>
      <c r="G6" s="2">
        <v>2</v>
      </c>
      <c r="H6" s="2">
        <f>RAW[[#This Row],[Quantity]]*1</f>
        <v>1</v>
      </c>
      <c r="I6" s="1" t="s">
        <v>76</v>
      </c>
      <c r="J6" s="1" t="s">
        <v>82</v>
      </c>
      <c r="K6" s="1" t="s">
        <v>13</v>
      </c>
      <c r="L6" s="1" t="s">
        <v>83</v>
      </c>
      <c r="M6" s="2">
        <v>0.15</v>
      </c>
      <c r="N6" s="4">
        <v>0.3</v>
      </c>
    </row>
    <row r="7" spans="1:14" s="14" customFormat="1" x14ac:dyDescent="0.3">
      <c r="A7" s="3" t="s">
        <v>38</v>
      </c>
      <c r="B7" s="11" t="s">
        <v>84</v>
      </c>
      <c r="C7" s="11" t="s">
        <v>85</v>
      </c>
      <c r="D7" s="11" t="s">
        <v>86</v>
      </c>
      <c r="E7" s="1" t="str">
        <f t="shared" si="0"/>
        <v>*PDB* F1, F2</v>
      </c>
      <c r="F7" s="12">
        <v>2</v>
      </c>
      <c r="G7" s="12">
        <v>4</v>
      </c>
      <c r="H7" s="2">
        <f>RAW[[#This Row],[Quantity]]*1</f>
        <v>2</v>
      </c>
      <c r="I7" s="11" t="s">
        <v>88</v>
      </c>
      <c r="J7" s="11" t="s">
        <v>89</v>
      </c>
      <c r="K7" s="11" t="s">
        <v>90</v>
      </c>
      <c r="L7" s="11" t="s">
        <v>91</v>
      </c>
      <c r="M7" s="12">
        <v>0.98</v>
      </c>
      <c r="N7" s="13">
        <v>3.92</v>
      </c>
    </row>
    <row r="8" spans="1:14" x14ac:dyDescent="0.3">
      <c r="A8" s="3" t="s">
        <v>44</v>
      </c>
      <c r="B8" s="1" t="s">
        <v>21</v>
      </c>
      <c r="C8" s="1" t="s">
        <v>22</v>
      </c>
      <c r="D8" s="1" t="s">
        <v>23</v>
      </c>
      <c r="E8" s="1" t="str">
        <f t="shared" si="0"/>
        <v>*PDB* J1</v>
      </c>
      <c r="F8" s="2">
        <v>1</v>
      </c>
      <c r="G8" s="2">
        <v>2</v>
      </c>
      <c r="H8" s="2">
        <f>RAW[[#This Row],[Quantity]]*1</f>
        <v>1</v>
      </c>
      <c r="I8" s="1" t="s">
        <v>24</v>
      </c>
      <c r="J8" s="1" t="s">
        <v>21</v>
      </c>
      <c r="K8" s="1" t="s">
        <v>13</v>
      </c>
      <c r="L8" s="1" t="s">
        <v>25</v>
      </c>
      <c r="M8" s="2">
        <v>1.72</v>
      </c>
      <c r="N8" s="4">
        <v>3.44</v>
      </c>
    </row>
    <row r="9" spans="1:14" x14ac:dyDescent="0.3">
      <c r="A9" s="3" t="s">
        <v>50</v>
      </c>
      <c r="B9" s="1" t="s">
        <v>92</v>
      </c>
      <c r="C9" s="1" t="s">
        <v>93</v>
      </c>
      <c r="D9" s="1" t="s">
        <v>29</v>
      </c>
      <c r="E9" s="1" t="str">
        <f t="shared" si="0"/>
        <v>*PDB* J2</v>
      </c>
      <c r="F9" s="2">
        <v>1</v>
      </c>
      <c r="G9" s="2">
        <v>2</v>
      </c>
      <c r="H9" s="2">
        <f>RAW[[#This Row],[Quantity]]*1</f>
        <v>1</v>
      </c>
      <c r="I9" s="1" t="s">
        <v>30</v>
      </c>
      <c r="J9" s="1" t="s">
        <v>92</v>
      </c>
      <c r="K9" s="1" t="s">
        <v>13</v>
      </c>
      <c r="L9" s="1" t="s">
        <v>94</v>
      </c>
      <c r="M9" s="2">
        <v>1.89</v>
      </c>
      <c r="N9" s="4">
        <v>3.78</v>
      </c>
    </row>
    <row r="10" spans="1:14" x14ac:dyDescent="0.3">
      <c r="A10" s="3" t="s">
        <v>55</v>
      </c>
      <c r="B10" s="1" t="s">
        <v>96</v>
      </c>
      <c r="C10" s="1" t="s">
        <v>87</v>
      </c>
      <c r="D10" s="1" t="s">
        <v>97</v>
      </c>
      <c r="E10" s="1" t="str">
        <f t="shared" si="0"/>
        <v>*PDB* J3, J4</v>
      </c>
      <c r="F10" s="2">
        <v>2</v>
      </c>
      <c r="G10" s="2">
        <v>4</v>
      </c>
      <c r="H10" s="2">
        <f>RAW[[#This Row],[Quantity]]*1</f>
        <v>2</v>
      </c>
      <c r="I10" s="1" t="s">
        <v>98</v>
      </c>
      <c r="J10" s="1" t="s">
        <v>96</v>
      </c>
      <c r="K10" s="1" t="s">
        <v>13</v>
      </c>
      <c r="L10" s="1" t="s">
        <v>99</v>
      </c>
      <c r="M10" s="2">
        <v>0.31</v>
      </c>
      <c r="N10" s="4">
        <v>1.24</v>
      </c>
    </row>
    <row r="11" spans="1:14" x14ac:dyDescent="0.3">
      <c r="A11" s="3" t="s">
        <v>95</v>
      </c>
      <c r="B11" s="1" t="s">
        <v>101</v>
      </c>
      <c r="C11" s="1" t="s">
        <v>102</v>
      </c>
      <c r="D11" s="1" t="s">
        <v>103</v>
      </c>
      <c r="E11" s="1" t="str">
        <f t="shared" si="0"/>
        <v>*PDB* Q1, Q2</v>
      </c>
      <c r="F11" s="2">
        <v>2</v>
      </c>
      <c r="G11" s="2">
        <v>4</v>
      </c>
      <c r="H11" s="2">
        <f>RAW[[#This Row],[Quantity]]*1</f>
        <v>2</v>
      </c>
      <c r="I11" s="1" t="s">
        <v>104</v>
      </c>
      <c r="J11" s="1" t="s">
        <v>101</v>
      </c>
      <c r="K11" s="1" t="s">
        <v>13</v>
      </c>
      <c r="L11" s="1" t="s">
        <v>105</v>
      </c>
      <c r="M11" s="2">
        <v>0.44</v>
      </c>
      <c r="N11" s="4">
        <v>1.76</v>
      </c>
    </row>
    <row r="12" spans="1:14" x14ac:dyDescent="0.3">
      <c r="A12" s="3" t="s">
        <v>100</v>
      </c>
      <c r="B12" s="1" t="s">
        <v>107</v>
      </c>
      <c r="C12" s="1" t="s">
        <v>46</v>
      </c>
      <c r="D12" s="1" t="s">
        <v>108</v>
      </c>
      <c r="E12" s="1" t="str">
        <f t="shared" si="0"/>
        <v>*PDB* R1, R2</v>
      </c>
      <c r="F12" s="2">
        <v>2</v>
      </c>
      <c r="G12" s="2">
        <v>10</v>
      </c>
      <c r="H12" s="2">
        <f>RAW[[#This Row],[Quantity]]*1</f>
        <v>2</v>
      </c>
      <c r="I12" s="1" t="s">
        <v>11</v>
      </c>
      <c r="J12" s="1" t="s">
        <v>109</v>
      </c>
      <c r="K12" s="1" t="s">
        <v>13</v>
      </c>
      <c r="L12" s="1" t="s">
        <v>110</v>
      </c>
      <c r="M12" s="2">
        <v>1.9E-2</v>
      </c>
      <c r="N12" s="4">
        <v>0.19</v>
      </c>
    </row>
    <row r="13" spans="1:14" x14ac:dyDescent="0.3">
      <c r="A13" s="3" t="s">
        <v>106</v>
      </c>
      <c r="B13" s="1" t="s">
        <v>112</v>
      </c>
      <c r="C13" s="1" t="s">
        <v>46</v>
      </c>
      <c r="D13" s="1" t="s">
        <v>113</v>
      </c>
      <c r="E13" s="1" t="str">
        <f t="shared" si="0"/>
        <v>*PDB* R3, R4</v>
      </c>
      <c r="F13" s="2">
        <v>2</v>
      </c>
      <c r="G13" s="2">
        <v>10</v>
      </c>
      <c r="H13" s="2">
        <f>RAW[[#This Row],[Quantity]]*1</f>
        <v>2</v>
      </c>
      <c r="I13" s="1" t="s">
        <v>11</v>
      </c>
      <c r="J13" s="1" t="s">
        <v>42</v>
      </c>
      <c r="K13" s="1" t="s">
        <v>13</v>
      </c>
      <c r="L13" s="1" t="s">
        <v>43</v>
      </c>
      <c r="M13" s="2">
        <v>1.9E-2</v>
      </c>
      <c r="N13" s="4">
        <v>0.19</v>
      </c>
    </row>
    <row r="14" spans="1:14" x14ac:dyDescent="0.3">
      <c r="A14" s="3" t="s">
        <v>111</v>
      </c>
      <c r="B14" s="1" t="s">
        <v>8</v>
      </c>
      <c r="C14" s="1" t="s">
        <v>9</v>
      </c>
      <c r="D14" s="1" t="s">
        <v>10</v>
      </c>
      <c r="E14" s="1" t="str">
        <f>CONCATENATE("*TERM* ",D14)</f>
        <v>*TERM* C1, C2</v>
      </c>
      <c r="F14" s="2">
        <v>2</v>
      </c>
      <c r="G14" s="2">
        <v>10</v>
      </c>
      <c r="H14" s="2">
        <f>RAW[[#This Row],[Quantity]]*2</f>
        <v>4</v>
      </c>
      <c r="I14" s="1" t="s">
        <v>11</v>
      </c>
      <c r="J14" s="1" t="s">
        <v>12</v>
      </c>
      <c r="K14" s="1" t="s">
        <v>13</v>
      </c>
      <c r="L14" s="1" t="s">
        <v>14</v>
      </c>
      <c r="M14" s="2">
        <v>4.2000000000000003E-2</v>
      </c>
      <c r="N14" s="4">
        <v>0.42</v>
      </c>
    </row>
    <row r="15" spans="1:14" x14ac:dyDescent="0.3">
      <c r="A15" s="3" t="s">
        <v>149</v>
      </c>
      <c r="B15" s="1" t="s">
        <v>16</v>
      </c>
      <c r="C15" s="1" t="s">
        <v>9</v>
      </c>
      <c r="D15" s="1" t="s">
        <v>17</v>
      </c>
      <c r="E15" s="1" t="str">
        <f t="shared" ref="E15:E22" si="1">CONCATENATE("*TERM* ",D15)</f>
        <v>*TERM* C3, C4</v>
      </c>
      <c r="F15" s="2">
        <v>2</v>
      </c>
      <c r="G15" s="2">
        <v>10</v>
      </c>
      <c r="H15" s="2">
        <f>RAW[[#This Row],[Quantity]]*2</f>
        <v>4</v>
      </c>
      <c r="I15" s="1" t="s">
        <v>11</v>
      </c>
      <c r="J15" s="1" t="s">
        <v>18</v>
      </c>
      <c r="K15" s="1" t="s">
        <v>13</v>
      </c>
      <c r="L15" s="1" t="s">
        <v>19</v>
      </c>
      <c r="M15" s="2">
        <v>6.9000000000000006E-2</v>
      </c>
      <c r="N15" s="4">
        <v>0.69</v>
      </c>
    </row>
    <row r="16" spans="1:14" x14ac:dyDescent="0.3">
      <c r="A16" s="3" t="s">
        <v>231</v>
      </c>
      <c r="B16" s="1" t="s">
        <v>21</v>
      </c>
      <c r="C16" s="1" t="s">
        <v>22</v>
      </c>
      <c r="D16" s="1" t="s">
        <v>23</v>
      </c>
      <c r="E16" s="1" t="str">
        <f t="shared" si="1"/>
        <v>*TERM* J1</v>
      </c>
      <c r="F16" s="2">
        <v>1</v>
      </c>
      <c r="G16" s="2">
        <v>4</v>
      </c>
      <c r="H16" s="2">
        <f>RAW[[#This Row],[Quantity]]*2</f>
        <v>2</v>
      </c>
      <c r="I16" s="1" t="s">
        <v>24</v>
      </c>
      <c r="J16" s="1" t="s">
        <v>21</v>
      </c>
      <c r="K16" s="1" t="s">
        <v>13</v>
      </c>
      <c r="L16" s="1" t="s">
        <v>25</v>
      </c>
      <c r="M16" s="2">
        <v>1.72</v>
      </c>
      <c r="N16" s="4">
        <v>6.88</v>
      </c>
    </row>
    <row r="17" spans="1:14" x14ac:dyDescent="0.3">
      <c r="A17" s="3" t="s">
        <v>153</v>
      </c>
      <c r="B17" s="1" t="s">
        <v>27</v>
      </c>
      <c r="C17" s="1" t="s">
        <v>28</v>
      </c>
      <c r="D17" s="1" t="s">
        <v>29</v>
      </c>
      <c r="E17" s="1" t="str">
        <f t="shared" si="1"/>
        <v>*TERM* J2</v>
      </c>
      <c r="F17" s="2">
        <v>1</v>
      </c>
      <c r="G17" s="2">
        <v>4</v>
      </c>
      <c r="H17" s="2">
        <f>RAW[[#This Row],[Quantity]]*2</f>
        <v>2</v>
      </c>
      <c r="I17" s="1" t="s">
        <v>30</v>
      </c>
      <c r="J17" s="1" t="s">
        <v>27</v>
      </c>
      <c r="K17" s="1" t="s">
        <v>13</v>
      </c>
      <c r="L17" s="1" t="s">
        <v>31</v>
      </c>
      <c r="M17" s="2">
        <v>1.38</v>
      </c>
      <c r="N17" s="4">
        <v>5.52</v>
      </c>
    </row>
    <row r="18" spans="1:14" x14ac:dyDescent="0.3">
      <c r="A18" s="3" t="s">
        <v>155</v>
      </c>
      <c r="B18" s="1" t="s">
        <v>33</v>
      </c>
      <c r="C18" s="1" t="s">
        <v>34</v>
      </c>
      <c r="D18" s="1" t="s">
        <v>35</v>
      </c>
      <c r="E18" s="1" t="str">
        <f t="shared" si="1"/>
        <v>*TERM* J3, J4, J5, J6</v>
      </c>
      <c r="F18" s="2">
        <v>4</v>
      </c>
      <c r="G18" s="2">
        <v>16</v>
      </c>
      <c r="H18" s="2">
        <f>RAW[[#This Row],[Quantity]]*2</f>
        <v>8</v>
      </c>
      <c r="I18" s="1" t="s">
        <v>36</v>
      </c>
      <c r="J18" s="1" t="s">
        <v>33</v>
      </c>
      <c r="K18" s="1" t="s">
        <v>13</v>
      </c>
      <c r="L18" s="1" t="s">
        <v>37</v>
      </c>
      <c r="M18" s="2">
        <v>0.315</v>
      </c>
      <c r="N18" s="4">
        <v>5.04</v>
      </c>
    </row>
    <row r="19" spans="1:14" x14ac:dyDescent="0.3">
      <c r="A19" s="3" t="s">
        <v>246</v>
      </c>
      <c r="B19" s="1" t="s">
        <v>39</v>
      </c>
      <c r="C19" s="1" t="s">
        <v>40</v>
      </c>
      <c r="D19" s="1" t="s">
        <v>41</v>
      </c>
      <c r="E19" s="1" t="str">
        <f t="shared" si="1"/>
        <v>*TERM* R1, R2, R3, R4, R5, R6</v>
      </c>
      <c r="F19" s="2">
        <v>6</v>
      </c>
      <c r="G19" s="2">
        <v>24</v>
      </c>
      <c r="H19" s="2">
        <f>RAW[[#This Row],[Quantity]]*2</f>
        <v>12</v>
      </c>
      <c r="I19" s="1" t="s">
        <v>11</v>
      </c>
      <c r="J19" s="1" t="s">
        <v>42</v>
      </c>
      <c r="K19" s="1" t="s">
        <v>13</v>
      </c>
      <c r="L19" s="1" t="s">
        <v>43</v>
      </c>
      <c r="M19" s="2">
        <v>1.9E-2</v>
      </c>
      <c r="N19" s="4">
        <v>0.45600000000000002</v>
      </c>
    </row>
    <row r="20" spans="1:14" x14ac:dyDescent="0.3">
      <c r="A20" s="3" t="s">
        <v>160</v>
      </c>
      <c r="B20" s="1" t="s">
        <v>45</v>
      </c>
      <c r="C20" s="1" t="s">
        <v>46</v>
      </c>
      <c r="D20" s="1" t="s">
        <v>47</v>
      </c>
      <c r="E20" s="1" t="str">
        <f t="shared" si="1"/>
        <v>*TERM* R7, R8, R13, R14</v>
      </c>
      <c r="F20" s="2">
        <v>4</v>
      </c>
      <c r="G20" s="2">
        <v>16</v>
      </c>
      <c r="H20" s="2">
        <f>RAW[[#This Row],[Quantity]]*2</f>
        <v>8</v>
      </c>
      <c r="I20" s="1" t="s">
        <v>11</v>
      </c>
      <c r="J20" s="1" t="s">
        <v>48</v>
      </c>
      <c r="K20" s="1" t="s">
        <v>13</v>
      </c>
      <c r="L20" s="1" t="s">
        <v>49</v>
      </c>
      <c r="M20" s="2">
        <v>1.4999999999999999E-2</v>
      </c>
      <c r="N20" s="4">
        <v>0.24</v>
      </c>
    </row>
    <row r="21" spans="1:14" x14ac:dyDescent="0.3">
      <c r="A21" s="3" t="s">
        <v>165</v>
      </c>
      <c r="B21" s="1" t="s">
        <v>51</v>
      </c>
      <c r="C21" s="1" t="s">
        <v>46</v>
      </c>
      <c r="D21" s="1" t="s">
        <v>52</v>
      </c>
      <c r="E21" s="1" t="str">
        <f t="shared" si="1"/>
        <v>*TERM* R9, R10, R11, R12</v>
      </c>
      <c r="F21" s="2">
        <v>4</v>
      </c>
      <c r="G21" s="2">
        <v>16</v>
      </c>
      <c r="H21" s="2">
        <f>RAW[[#This Row],[Quantity]]*2</f>
        <v>8</v>
      </c>
      <c r="I21" s="1" t="s">
        <v>11</v>
      </c>
      <c r="J21" s="1" t="s">
        <v>53</v>
      </c>
      <c r="K21" s="1" t="s">
        <v>13</v>
      </c>
      <c r="L21" s="1" t="s">
        <v>54</v>
      </c>
      <c r="M21" s="2">
        <v>1.9E-2</v>
      </c>
      <c r="N21" s="4">
        <v>0.30399999999999999</v>
      </c>
    </row>
    <row r="22" spans="1:14" x14ac:dyDescent="0.3">
      <c r="A22" s="3" t="s">
        <v>172</v>
      </c>
      <c r="B22" s="1" t="s">
        <v>56</v>
      </c>
      <c r="C22" s="1" t="s">
        <v>57</v>
      </c>
      <c r="D22" s="1" t="s">
        <v>58</v>
      </c>
      <c r="E22" s="1" t="str">
        <f t="shared" si="1"/>
        <v>*TERM* U1, U2</v>
      </c>
      <c r="F22" s="2">
        <v>2</v>
      </c>
      <c r="G22" s="2">
        <v>8</v>
      </c>
      <c r="H22" s="2">
        <f>RAW[[#This Row],[Quantity]]*2</f>
        <v>4</v>
      </c>
      <c r="I22" s="1" t="s">
        <v>59</v>
      </c>
      <c r="J22" s="1" t="s">
        <v>60</v>
      </c>
      <c r="K22" s="1" t="s">
        <v>13</v>
      </c>
      <c r="L22" s="1" t="s">
        <v>61</v>
      </c>
      <c r="M22" s="2">
        <v>1.53</v>
      </c>
      <c r="N22" s="4">
        <v>12.24</v>
      </c>
    </row>
    <row r="23" spans="1:14" x14ac:dyDescent="0.3">
      <c r="A23" s="3" t="s">
        <v>177</v>
      </c>
      <c r="B23" s="1" t="s">
        <v>114</v>
      </c>
      <c r="C23" s="1" t="s">
        <v>9</v>
      </c>
      <c r="D23" s="1" t="s">
        <v>115</v>
      </c>
      <c r="E23" s="1" t="str">
        <f>_xlfn.CONCAT("*U2C* ", D23)</f>
        <v>*U2C* C1, C10, C19, C20</v>
      </c>
      <c r="F23" s="2">
        <v>4</v>
      </c>
      <c r="G23" s="2">
        <v>10</v>
      </c>
      <c r="H23" s="2">
        <f>RAW[[#This Row],[Quantity]]*1</f>
        <v>4</v>
      </c>
      <c r="I23" s="1" t="s">
        <v>11</v>
      </c>
      <c r="J23" s="1" t="s">
        <v>116</v>
      </c>
      <c r="K23" s="1" t="s">
        <v>13</v>
      </c>
      <c r="L23" s="1" t="s">
        <v>117</v>
      </c>
      <c r="M23" s="2">
        <v>6.6000000000000003E-2</v>
      </c>
      <c r="N23" s="4">
        <v>0.66</v>
      </c>
    </row>
    <row r="24" spans="1:14" x14ac:dyDescent="0.3">
      <c r="A24" s="3" t="s">
        <v>184</v>
      </c>
      <c r="B24" s="1" t="s">
        <v>8</v>
      </c>
      <c r="C24" s="1" t="s">
        <v>9</v>
      </c>
      <c r="D24" s="1" t="s">
        <v>118</v>
      </c>
      <c r="E24" s="1" t="str">
        <f t="shared" ref="E24:E45" si="2">_xlfn.CONCAT("*U2C* ", D24)</f>
        <v>*U2C* C2, C3, C4, C5, C6, C7, C8, C9, C11, C12, C13, C16, C17</v>
      </c>
      <c r="F24" s="2">
        <v>13</v>
      </c>
      <c r="G24" s="2">
        <v>26</v>
      </c>
      <c r="H24" s="2">
        <f>RAW[[#This Row],[Quantity]]*1</f>
        <v>13</v>
      </c>
      <c r="I24" s="1" t="s">
        <v>11</v>
      </c>
      <c r="J24" s="1" t="s">
        <v>12</v>
      </c>
      <c r="K24" s="1" t="s">
        <v>13</v>
      </c>
      <c r="L24" s="1" t="s">
        <v>14</v>
      </c>
      <c r="M24" s="2">
        <v>4.2000000000000003E-2</v>
      </c>
      <c r="N24" s="4">
        <v>1.0900000000000001</v>
      </c>
    </row>
    <row r="25" spans="1:14" x14ac:dyDescent="0.3">
      <c r="A25" s="3" t="s">
        <v>191</v>
      </c>
      <c r="B25" s="1" t="s">
        <v>119</v>
      </c>
      <c r="C25" s="1" t="s">
        <v>9</v>
      </c>
      <c r="D25" s="1" t="s">
        <v>120</v>
      </c>
      <c r="E25" s="1" t="str">
        <f t="shared" si="2"/>
        <v>*U2C* C14, C15</v>
      </c>
      <c r="F25" s="2">
        <v>2</v>
      </c>
      <c r="G25" s="2">
        <v>10</v>
      </c>
      <c r="H25" s="2">
        <f>RAW[[#This Row],[Quantity]]*1</f>
        <v>2</v>
      </c>
      <c r="I25" s="1" t="s">
        <v>11</v>
      </c>
      <c r="J25" s="1" t="s">
        <v>121</v>
      </c>
      <c r="K25" s="1" t="s">
        <v>13</v>
      </c>
      <c r="L25" s="1" t="s">
        <v>122</v>
      </c>
      <c r="M25" s="2">
        <v>3.3000000000000002E-2</v>
      </c>
      <c r="N25" s="4">
        <v>0.33</v>
      </c>
    </row>
    <row r="26" spans="1:14" x14ac:dyDescent="0.3">
      <c r="A26" s="3" t="s">
        <v>198</v>
      </c>
      <c r="B26" s="1" t="s">
        <v>123</v>
      </c>
      <c r="C26" s="1" t="s">
        <v>124</v>
      </c>
      <c r="D26" s="1" t="s">
        <v>64</v>
      </c>
      <c r="E26" s="1" t="str">
        <f t="shared" si="2"/>
        <v>*U2C* D1</v>
      </c>
      <c r="F26" s="2">
        <v>1</v>
      </c>
      <c r="G26" s="2">
        <v>2</v>
      </c>
      <c r="H26" s="2">
        <f>RAW[[#This Row],[Quantity]]*1</f>
        <v>1</v>
      </c>
      <c r="I26" s="1" t="s">
        <v>76</v>
      </c>
      <c r="J26" s="1" t="s">
        <v>125</v>
      </c>
      <c r="K26" s="1" t="s">
        <v>13</v>
      </c>
      <c r="L26" s="1" t="s">
        <v>126</v>
      </c>
      <c r="M26" s="2">
        <v>0.15</v>
      </c>
      <c r="N26" s="4">
        <v>0.3</v>
      </c>
    </row>
    <row r="27" spans="1:14" x14ac:dyDescent="0.3">
      <c r="A27" s="3" t="s">
        <v>204</v>
      </c>
      <c r="B27" s="1" t="s">
        <v>73</v>
      </c>
      <c r="C27" s="1" t="s">
        <v>74</v>
      </c>
      <c r="D27" s="1" t="s">
        <v>127</v>
      </c>
      <c r="E27" s="1" t="str">
        <f t="shared" si="2"/>
        <v>*U2C* D2, LED2</v>
      </c>
      <c r="F27" s="2">
        <v>2</v>
      </c>
      <c r="G27" s="2">
        <v>4</v>
      </c>
      <c r="H27" s="2">
        <f>RAW[[#This Row],[Quantity]]*1</f>
        <v>2</v>
      </c>
      <c r="I27" s="1" t="s">
        <v>76</v>
      </c>
      <c r="J27" s="1" t="s">
        <v>77</v>
      </c>
      <c r="K27" s="1" t="s">
        <v>13</v>
      </c>
      <c r="L27" s="1" t="s">
        <v>78</v>
      </c>
      <c r="M27" s="2">
        <v>0.15</v>
      </c>
      <c r="N27" s="4">
        <v>0.6</v>
      </c>
    </row>
    <row r="28" spans="1:14" x14ac:dyDescent="0.3">
      <c r="A28" s="3" t="s">
        <v>260</v>
      </c>
      <c r="B28" s="1" t="s">
        <v>21</v>
      </c>
      <c r="C28" s="1" t="s">
        <v>22</v>
      </c>
      <c r="D28" s="1" t="s">
        <v>23</v>
      </c>
      <c r="E28" s="1" t="str">
        <f t="shared" si="2"/>
        <v>*U2C* J1</v>
      </c>
      <c r="F28" s="2">
        <v>1</v>
      </c>
      <c r="G28" s="2">
        <v>2</v>
      </c>
      <c r="H28" s="2">
        <f>RAW[[#This Row],[Quantity]]*1</f>
        <v>1</v>
      </c>
      <c r="I28" s="1" t="s">
        <v>24</v>
      </c>
      <c r="J28" s="1" t="s">
        <v>21</v>
      </c>
      <c r="K28" s="1" t="s">
        <v>13</v>
      </c>
      <c r="L28" s="1" t="s">
        <v>25</v>
      </c>
      <c r="M28" s="2">
        <v>1.72</v>
      </c>
      <c r="N28" s="4">
        <v>3.44</v>
      </c>
    </row>
    <row r="29" spans="1:14" x14ac:dyDescent="0.3">
      <c r="A29" s="3" t="s">
        <v>261</v>
      </c>
      <c r="B29" s="1" t="s">
        <v>27</v>
      </c>
      <c r="C29" s="1" t="s">
        <v>28</v>
      </c>
      <c r="D29" s="1" t="s">
        <v>29</v>
      </c>
      <c r="E29" s="1" t="str">
        <f t="shared" si="2"/>
        <v>*U2C* J2</v>
      </c>
      <c r="F29" s="2">
        <v>1</v>
      </c>
      <c r="G29" s="2">
        <v>2</v>
      </c>
      <c r="H29" s="2">
        <f>RAW[[#This Row],[Quantity]]*1</f>
        <v>1</v>
      </c>
      <c r="I29" s="1" t="s">
        <v>30</v>
      </c>
      <c r="J29" s="1" t="s">
        <v>27</v>
      </c>
      <c r="K29" s="1" t="s">
        <v>13</v>
      </c>
      <c r="L29" s="1" t="s">
        <v>31</v>
      </c>
      <c r="M29" s="2">
        <v>1.38</v>
      </c>
      <c r="N29" s="4">
        <v>2.76</v>
      </c>
    </row>
    <row r="30" spans="1:14" x14ac:dyDescent="0.3">
      <c r="A30" s="3" t="s">
        <v>262</v>
      </c>
      <c r="B30" s="1" t="s">
        <v>128</v>
      </c>
      <c r="C30" s="1" t="s">
        <v>129</v>
      </c>
      <c r="D30" s="1" t="s">
        <v>130</v>
      </c>
      <c r="E30" s="1" t="str">
        <f t="shared" si="2"/>
        <v>*U2C* J3</v>
      </c>
      <c r="F30" s="2">
        <v>1</v>
      </c>
      <c r="G30" s="2">
        <v>2</v>
      </c>
      <c r="H30" s="2">
        <f>RAW[[#This Row],[Quantity]]*1</f>
        <v>1</v>
      </c>
      <c r="I30" s="1" t="s">
        <v>131</v>
      </c>
      <c r="J30" s="1" t="s">
        <v>128</v>
      </c>
      <c r="K30" s="1" t="s">
        <v>13</v>
      </c>
      <c r="L30" s="1" t="s">
        <v>132</v>
      </c>
      <c r="M30" s="2">
        <v>0.81</v>
      </c>
      <c r="N30" s="4">
        <v>1.62</v>
      </c>
    </row>
    <row r="31" spans="1:14" x14ac:dyDescent="0.3">
      <c r="A31" s="3" t="s">
        <v>263</v>
      </c>
      <c r="B31" s="1" t="s">
        <v>133</v>
      </c>
      <c r="C31" s="1" t="s">
        <v>134</v>
      </c>
      <c r="D31" s="1" t="s">
        <v>135</v>
      </c>
      <c r="E31" s="1" t="str">
        <f t="shared" si="2"/>
        <v>*U2C* J4</v>
      </c>
      <c r="F31" s="2">
        <v>1</v>
      </c>
      <c r="G31" s="2">
        <v>2</v>
      </c>
      <c r="H31" s="2">
        <f>RAW[[#This Row],[Quantity]]*1</f>
        <v>1</v>
      </c>
      <c r="I31" s="1" t="s">
        <v>136</v>
      </c>
      <c r="J31" s="1" t="s">
        <v>137</v>
      </c>
      <c r="K31" s="1" t="s">
        <v>13</v>
      </c>
      <c r="L31" s="1" t="s">
        <v>138</v>
      </c>
      <c r="M31" s="2">
        <v>0.76</v>
      </c>
      <c r="N31" s="4">
        <v>1.52</v>
      </c>
    </row>
    <row r="32" spans="1:14" x14ac:dyDescent="0.3">
      <c r="A32" s="3" t="s">
        <v>264</v>
      </c>
      <c r="B32" s="1" t="s">
        <v>139</v>
      </c>
      <c r="C32" s="1" t="s">
        <v>140</v>
      </c>
      <c r="D32" s="1" t="s">
        <v>141</v>
      </c>
      <c r="E32" s="1" t="str">
        <f t="shared" si="2"/>
        <v>*U2C* J5</v>
      </c>
      <c r="F32" s="2">
        <v>1</v>
      </c>
      <c r="G32" s="2">
        <v>2</v>
      </c>
      <c r="H32" s="2">
        <f>RAW[[#This Row],[Quantity]]*1</f>
        <v>1</v>
      </c>
      <c r="I32" s="1" t="s">
        <v>142</v>
      </c>
      <c r="J32" s="1" t="s">
        <v>139</v>
      </c>
      <c r="K32" s="1" t="s">
        <v>13</v>
      </c>
      <c r="L32" s="1" t="s">
        <v>143</v>
      </c>
      <c r="M32" s="2">
        <v>0.24</v>
      </c>
      <c r="N32" s="4">
        <v>0.48</v>
      </c>
    </row>
    <row r="33" spans="1:14" x14ac:dyDescent="0.3">
      <c r="A33" s="3" t="s">
        <v>270</v>
      </c>
      <c r="B33" s="1" t="s">
        <v>79</v>
      </c>
      <c r="C33" s="1" t="s">
        <v>80</v>
      </c>
      <c r="D33" s="1" t="s">
        <v>144</v>
      </c>
      <c r="E33" s="1" t="str">
        <f t="shared" si="2"/>
        <v>*U2C* LED1</v>
      </c>
      <c r="F33" s="2">
        <v>1</v>
      </c>
      <c r="G33" s="2">
        <v>2</v>
      </c>
      <c r="H33" s="2">
        <f>RAW[[#This Row],[Quantity]]*1</f>
        <v>1</v>
      </c>
      <c r="I33" s="1" t="s">
        <v>76</v>
      </c>
      <c r="J33" s="1" t="s">
        <v>82</v>
      </c>
      <c r="K33" s="1" t="s">
        <v>13</v>
      </c>
      <c r="L33" s="1" t="s">
        <v>83</v>
      </c>
      <c r="M33" s="2">
        <v>0.15</v>
      </c>
      <c r="N33" s="4">
        <v>0.3</v>
      </c>
    </row>
    <row r="34" spans="1:14" x14ac:dyDescent="0.3">
      <c r="A34" s="3" t="s">
        <v>275</v>
      </c>
      <c r="B34" s="1" t="s">
        <v>145</v>
      </c>
      <c r="C34" s="1" t="s">
        <v>146</v>
      </c>
      <c r="D34" s="1" t="s">
        <v>103</v>
      </c>
      <c r="E34" s="1" t="str">
        <f t="shared" si="2"/>
        <v>*U2C* Q1, Q2</v>
      </c>
      <c r="F34" s="2">
        <v>2</v>
      </c>
      <c r="G34" s="2">
        <v>4</v>
      </c>
      <c r="H34" s="2">
        <f>RAW[[#This Row],[Quantity]]*1</f>
        <v>2</v>
      </c>
      <c r="I34" s="1" t="s">
        <v>147</v>
      </c>
      <c r="J34" s="1" t="s">
        <v>145</v>
      </c>
      <c r="K34" s="1" t="s">
        <v>13</v>
      </c>
      <c r="L34" s="1" t="s">
        <v>148</v>
      </c>
      <c r="M34" s="2">
        <v>0.13</v>
      </c>
      <c r="N34" s="4">
        <v>0.52</v>
      </c>
    </row>
    <row r="35" spans="1:14" x14ac:dyDescent="0.3">
      <c r="A35" s="3" t="s">
        <v>277</v>
      </c>
      <c r="B35" s="1" t="s">
        <v>150</v>
      </c>
      <c r="C35" s="1" t="s">
        <v>46</v>
      </c>
      <c r="D35" s="1" t="s">
        <v>108</v>
      </c>
      <c r="E35" s="1" t="str">
        <f t="shared" si="2"/>
        <v>*U2C* R1, R2</v>
      </c>
      <c r="F35" s="2">
        <v>2</v>
      </c>
      <c r="G35" s="2">
        <v>10</v>
      </c>
      <c r="H35" s="2">
        <f>RAW[[#This Row],[Quantity]]*1</f>
        <v>2</v>
      </c>
      <c r="I35" s="1" t="s">
        <v>11</v>
      </c>
      <c r="J35" s="1" t="s">
        <v>151</v>
      </c>
      <c r="K35" s="1" t="s">
        <v>13</v>
      </c>
      <c r="L35" s="1" t="s">
        <v>152</v>
      </c>
      <c r="M35" s="2">
        <v>1.9E-2</v>
      </c>
      <c r="N35" s="4">
        <v>0.19</v>
      </c>
    </row>
    <row r="36" spans="1:14" x14ac:dyDescent="0.3">
      <c r="A36" s="3" t="s">
        <v>283</v>
      </c>
      <c r="B36" s="1" t="s">
        <v>112</v>
      </c>
      <c r="C36" s="1" t="s">
        <v>46</v>
      </c>
      <c r="D36" s="1" t="s">
        <v>154</v>
      </c>
      <c r="E36" s="1" t="str">
        <f t="shared" si="2"/>
        <v>*U2C* R4, R6, R8, R13, R14</v>
      </c>
      <c r="F36" s="2">
        <v>5</v>
      </c>
      <c r="G36" s="2">
        <v>10</v>
      </c>
      <c r="H36" s="2">
        <f>RAW[[#This Row],[Quantity]]*1</f>
        <v>5</v>
      </c>
      <c r="I36" s="1" t="s">
        <v>11</v>
      </c>
      <c r="J36" s="1" t="s">
        <v>42</v>
      </c>
      <c r="K36" s="1" t="s">
        <v>13</v>
      </c>
      <c r="L36" s="1" t="s">
        <v>43</v>
      </c>
      <c r="M36" s="2">
        <v>1.9E-2</v>
      </c>
      <c r="N36" s="4">
        <v>0.19</v>
      </c>
    </row>
    <row r="37" spans="1:14" x14ac:dyDescent="0.3">
      <c r="A37" s="3" t="s">
        <v>325</v>
      </c>
      <c r="B37" s="1" t="s">
        <v>156</v>
      </c>
      <c r="C37" s="1" t="s">
        <v>46</v>
      </c>
      <c r="D37" s="1" t="s">
        <v>157</v>
      </c>
      <c r="E37" s="1" t="str">
        <f t="shared" si="2"/>
        <v>*U2C* R5, R7</v>
      </c>
      <c r="F37" s="2">
        <v>2</v>
      </c>
      <c r="G37" s="2">
        <v>10</v>
      </c>
      <c r="H37" s="2">
        <f>RAW[[#This Row],[Quantity]]*1</f>
        <v>2</v>
      </c>
      <c r="I37" s="1" t="s">
        <v>11</v>
      </c>
      <c r="J37" s="1" t="s">
        <v>158</v>
      </c>
      <c r="K37" s="1" t="s">
        <v>13</v>
      </c>
      <c r="L37" s="1" t="s">
        <v>159</v>
      </c>
      <c r="M37" s="2">
        <v>0.02</v>
      </c>
      <c r="N37" s="4">
        <v>0.2</v>
      </c>
    </row>
    <row r="38" spans="1:14" x14ac:dyDescent="0.3">
      <c r="A38" s="3" t="s">
        <v>326</v>
      </c>
      <c r="B38" s="1" t="s">
        <v>161</v>
      </c>
      <c r="C38" s="1" t="s">
        <v>46</v>
      </c>
      <c r="D38" s="1" t="s">
        <v>162</v>
      </c>
      <c r="E38" s="1" t="str">
        <f t="shared" si="2"/>
        <v>*U2C* R11, R12</v>
      </c>
      <c r="F38" s="2">
        <v>2</v>
      </c>
      <c r="G38" s="2">
        <v>10</v>
      </c>
      <c r="H38" s="2">
        <f>RAW[[#This Row],[Quantity]]*1</f>
        <v>2</v>
      </c>
      <c r="I38" s="1" t="s">
        <v>11</v>
      </c>
      <c r="J38" s="1" t="s">
        <v>163</v>
      </c>
      <c r="K38" s="1" t="s">
        <v>13</v>
      </c>
      <c r="L38" s="1" t="s">
        <v>164</v>
      </c>
      <c r="M38" s="2">
        <v>1.9E-2</v>
      </c>
      <c r="N38" s="4">
        <v>0.19</v>
      </c>
    </row>
    <row r="39" spans="1:14" x14ac:dyDescent="0.3">
      <c r="A39" s="3" t="s">
        <v>327</v>
      </c>
      <c r="B39" s="1" t="s">
        <v>166</v>
      </c>
      <c r="C39" s="1" t="s">
        <v>167</v>
      </c>
      <c r="D39" s="1" t="s">
        <v>168</v>
      </c>
      <c r="E39" s="1" t="str">
        <f t="shared" si="2"/>
        <v>*U2C* SW1, SW2</v>
      </c>
      <c r="F39" s="2">
        <v>2</v>
      </c>
      <c r="G39" s="2">
        <v>4</v>
      </c>
      <c r="H39" s="2">
        <f>RAW[[#This Row],[Quantity]]*1</f>
        <v>2</v>
      </c>
      <c r="I39" s="1" t="s">
        <v>169</v>
      </c>
      <c r="J39" s="1" t="s">
        <v>170</v>
      </c>
      <c r="K39" s="1" t="s">
        <v>13</v>
      </c>
      <c r="L39" s="1" t="s">
        <v>171</v>
      </c>
      <c r="M39" s="2">
        <v>0.34</v>
      </c>
      <c r="N39" s="4">
        <v>1.36</v>
      </c>
    </row>
    <row r="40" spans="1:14" x14ac:dyDescent="0.3">
      <c r="A40" s="3" t="s">
        <v>328</v>
      </c>
      <c r="B40" s="1" t="s">
        <v>173</v>
      </c>
      <c r="C40" s="1" t="s">
        <v>174</v>
      </c>
      <c r="D40" s="1" t="s">
        <v>175</v>
      </c>
      <c r="E40" s="1" t="str">
        <f t="shared" si="2"/>
        <v>*U2C* SW3</v>
      </c>
      <c r="F40" s="2">
        <v>1</v>
      </c>
      <c r="G40" s="2">
        <v>2</v>
      </c>
      <c r="H40" s="2">
        <f>RAW[[#This Row],[Quantity]]*1</f>
        <v>1</v>
      </c>
      <c r="I40" s="1" t="s">
        <v>169</v>
      </c>
      <c r="J40" s="1" t="s">
        <v>173</v>
      </c>
      <c r="K40" s="1" t="s">
        <v>13</v>
      </c>
      <c r="L40" s="1" t="s">
        <v>176</v>
      </c>
      <c r="M40" s="2">
        <v>0.73</v>
      </c>
      <c r="N40" s="4">
        <v>1.46</v>
      </c>
    </row>
    <row r="41" spans="1:14" x14ac:dyDescent="0.3">
      <c r="A41" s="3" t="s">
        <v>329</v>
      </c>
      <c r="B41" s="1" t="s">
        <v>178</v>
      </c>
      <c r="C41" s="1" t="s">
        <v>179</v>
      </c>
      <c r="D41" s="1" t="s">
        <v>180</v>
      </c>
      <c r="E41" s="1" t="str">
        <f t="shared" si="2"/>
        <v>*U2C* U1</v>
      </c>
      <c r="F41" s="2">
        <v>1</v>
      </c>
      <c r="G41" s="2">
        <v>2</v>
      </c>
      <c r="H41" s="2">
        <f>RAW[[#This Row],[Quantity]]*1</f>
        <v>1</v>
      </c>
      <c r="I41" s="1" t="s">
        <v>181</v>
      </c>
      <c r="J41" s="1" t="s">
        <v>182</v>
      </c>
      <c r="K41" s="1" t="s">
        <v>13</v>
      </c>
      <c r="L41" s="1" t="s">
        <v>183</v>
      </c>
      <c r="M41" s="2">
        <v>0.7</v>
      </c>
      <c r="N41" s="4">
        <v>1.4</v>
      </c>
    </row>
    <row r="42" spans="1:14" x14ac:dyDescent="0.3">
      <c r="A42" s="3" t="s">
        <v>330</v>
      </c>
      <c r="B42" s="1" t="s">
        <v>185</v>
      </c>
      <c r="C42" s="1" t="s">
        <v>186</v>
      </c>
      <c r="D42" s="1" t="s">
        <v>187</v>
      </c>
      <c r="E42" s="1" t="str">
        <f t="shared" si="2"/>
        <v>*U2C* U2</v>
      </c>
      <c r="F42" s="2">
        <v>1</v>
      </c>
      <c r="G42" s="2">
        <v>2</v>
      </c>
      <c r="H42" s="2">
        <f>RAW[[#This Row],[Quantity]]*1</f>
        <v>1</v>
      </c>
      <c r="I42" s="1" t="s">
        <v>188</v>
      </c>
      <c r="J42" s="1" t="s">
        <v>189</v>
      </c>
      <c r="K42" s="1" t="s">
        <v>13</v>
      </c>
      <c r="L42" s="1" t="s">
        <v>190</v>
      </c>
      <c r="M42" s="2">
        <v>1.78</v>
      </c>
      <c r="N42" s="4">
        <v>3.56</v>
      </c>
    </row>
    <row r="43" spans="1:14" x14ac:dyDescent="0.3">
      <c r="A43" s="3" t="s">
        <v>331</v>
      </c>
      <c r="B43" s="1" t="s">
        <v>192</v>
      </c>
      <c r="C43" s="1" t="s">
        <v>193</v>
      </c>
      <c r="D43" s="1" t="s">
        <v>194</v>
      </c>
      <c r="E43" s="1" t="str">
        <f t="shared" si="2"/>
        <v>*U2C* U3</v>
      </c>
      <c r="F43" s="2">
        <v>1</v>
      </c>
      <c r="G43" s="2">
        <v>2</v>
      </c>
      <c r="H43" s="2">
        <f>RAW[[#This Row],[Quantity]]*1</f>
        <v>1</v>
      </c>
      <c r="I43" s="1" t="s">
        <v>195</v>
      </c>
      <c r="J43" s="1" t="s">
        <v>196</v>
      </c>
      <c r="K43" s="1" t="s">
        <v>13</v>
      </c>
      <c r="L43" s="1" t="s">
        <v>197</v>
      </c>
      <c r="M43" s="2">
        <v>0.83</v>
      </c>
      <c r="N43" s="4">
        <v>1.66</v>
      </c>
    </row>
    <row r="44" spans="1:14" x14ac:dyDescent="0.3">
      <c r="A44" s="3" t="s">
        <v>332</v>
      </c>
      <c r="B44" s="1" t="s">
        <v>199</v>
      </c>
      <c r="C44" s="1" t="s">
        <v>200</v>
      </c>
      <c r="D44" s="1" t="s">
        <v>201</v>
      </c>
      <c r="E44" s="1" t="str">
        <f t="shared" si="2"/>
        <v>*U2C* U4</v>
      </c>
      <c r="F44" s="2">
        <v>1</v>
      </c>
      <c r="G44" s="2">
        <v>2</v>
      </c>
      <c r="H44" s="2">
        <f>RAW[[#This Row],[Quantity]]*1</f>
        <v>1</v>
      </c>
      <c r="I44" s="1" t="s">
        <v>195</v>
      </c>
      <c r="J44" s="1" t="s">
        <v>202</v>
      </c>
      <c r="K44" s="1" t="s">
        <v>13</v>
      </c>
      <c r="L44" s="1" t="s">
        <v>203</v>
      </c>
      <c r="M44" s="2">
        <v>0.46</v>
      </c>
      <c r="N44" s="4">
        <v>0.92</v>
      </c>
    </row>
    <row r="45" spans="1:14" x14ac:dyDescent="0.3">
      <c r="A45" s="3" t="s">
        <v>333</v>
      </c>
      <c r="B45" s="1" t="s">
        <v>205</v>
      </c>
      <c r="C45" s="1" t="s">
        <v>206</v>
      </c>
      <c r="D45" s="1" t="s">
        <v>207</v>
      </c>
      <c r="E45" s="1" t="str">
        <f t="shared" si="2"/>
        <v>*U2C* X1</v>
      </c>
      <c r="F45" s="2">
        <v>1</v>
      </c>
      <c r="G45" s="2">
        <v>2</v>
      </c>
      <c r="H45" s="2">
        <f>RAW[[#This Row],[Quantity]]*1</f>
        <v>1</v>
      </c>
      <c r="I45" s="1" t="s">
        <v>208</v>
      </c>
      <c r="J45" s="1" t="s">
        <v>209</v>
      </c>
      <c r="K45" s="1" t="s">
        <v>13</v>
      </c>
      <c r="L45" s="1" t="s">
        <v>210</v>
      </c>
      <c r="M45" s="2">
        <v>0.24</v>
      </c>
      <c r="N45" s="4">
        <v>0.48</v>
      </c>
    </row>
    <row r="46" spans="1:14" x14ac:dyDescent="0.3">
      <c r="A46" s="3" t="s">
        <v>334</v>
      </c>
      <c r="B46" s="1" t="s">
        <v>114</v>
      </c>
      <c r="C46" s="1" t="s">
        <v>9</v>
      </c>
      <c r="D46" s="1" t="s">
        <v>211</v>
      </c>
      <c r="E46" s="1" t="str">
        <f>_xlfn.CONCAT("*STAT* ", D46)</f>
        <v>*STAT* C1, C10, C16, C17</v>
      </c>
      <c r="F46" s="2">
        <v>4</v>
      </c>
      <c r="G46" s="2">
        <v>10</v>
      </c>
      <c r="H46" s="2">
        <f>RAW[[#This Row],[Quantity]]*1</f>
        <v>4</v>
      </c>
      <c r="I46" s="1" t="s">
        <v>11</v>
      </c>
      <c r="J46" s="1" t="s">
        <v>116</v>
      </c>
      <c r="K46" s="1" t="s">
        <v>13</v>
      </c>
      <c r="L46" s="1" t="s">
        <v>117</v>
      </c>
      <c r="M46" s="2">
        <v>6.6000000000000003E-2</v>
      </c>
      <c r="N46" s="4">
        <v>0.66</v>
      </c>
    </row>
    <row r="47" spans="1:14" x14ac:dyDescent="0.3">
      <c r="A47" s="3" t="s">
        <v>335</v>
      </c>
      <c r="B47" s="1" t="s">
        <v>8</v>
      </c>
      <c r="C47" s="1" t="s">
        <v>9</v>
      </c>
      <c r="D47" s="1" t="s">
        <v>212</v>
      </c>
      <c r="E47" s="1" t="str">
        <f t="shared" ref="E47:E78" si="3">_xlfn.CONCAT("*STAT* ", D47)</f>
        <v>*STAT* C2, C3, C4, C5, C6, C7, C8, C9, C11, C12, C13, C18, C19, C20, C21, C22</v>
      </c>
      <c r="F47" s="2">
        <v>16</v>
      </c>
      <c r="G47" s="2">
        <v>50</v>
      </c>
      <c r="H47" s="2">
        <f>RAW[[#This Row],[Quantity]]*1</f>
        <v>16</v>
      </c>
      <c r="I47" s="1" t="s">
        <v>11</v>
      </c>
      <c r="J47" s="1" t="s">
        <v>12</v>
      </c>
      <c r="K47" s="1" t="s">
        <v>13</v>
      </c>
      <c r="L47" s="1" t="s">
        <v>14</v>
      </c>
      <c r="M47" s="2">
        <v>2.3800000000000002E-2</v>
      </c>
      <c r="N47" s="4">
        <v>1.19</v>
      </c>
    </row>
    <row r="48" spans="1:14" x14ac:dyDescent="0.3">
      <c r="A48" s="3" t="s">
        <v>336</v>
      </c>
      <c r="B48" s="1" t="s">
        <v>119</v>
      </c>
      <c r="C48" s="1" t="s">
        <v>9</v>
      </c>
      <c r="D48" s="1" t="s">
        <v>120</v>
      </c>
      <c r="E48" s="1" t="str">
        <f t="shared" si="3"/>
        <v>*STAT* C14, C15</v>
      </c>
      <c r="F48" s="2">
        <v>2</v>
      </c>
      <c r="G48" s="2">
        <v>10</v>
      </c>
      <c r="H48" s="2">
        <f>RAW[[#This Row],[Quantity]]*1</f>
        <v>2</v>
      </c>
      <c r="I48" s="1" t="s">
        <v>11</v>
      </c>
      <c r="J48" s="1" t="s">
        <v>121</v>
      </c>
      <c r="K48" s="1" t="s">
        <v>13</v>
      </c>
      <c r="L48" s="1" t="s">
        <v>122</v>
      </c>
      <c r="M48" s="2">
        <v>3.3000000000000002E-2</v>
      </c>
      <c r="N48" s="4">
        <v>0.33</v>
      </c>
    </row>
    <row r="49" spans="1:14" x14ac:dyDescent="0.3">
      <c r="A49" s="3" t="s">
        <v>337</v>
      </c>
      <c r="B49" s="1" t="s">
        <v>79</v>
      </c>
      <c r="C49" s="1" t="s">
        <v>80</v>
      </c>
      <c r="D49" s="1" t="s">
        <v>213</v>
      </c>
      <c r="E49" s="1" t="str">
        <f t="shared" si="3"/>
        <v>*STAT* D1, LED1</v>
      </c>
      <c r="F49" s="2">
        <v>2</v>
      </c>
      <c r="G49" s="2">
        <v>4</v>
      </c>
      <c r="H49" s="2">
        <f>RAW[[#This Row],[Quantity]]*1</f>
        <v>2</v>
      </c>
      <c r="I49" s="1" t="s">
        <v>76</v>
      </c>
      <c r="J49" s="1" t="s">
        <v>82</v>
      </c>
      <c r="K49" s="1" t="s">
        <v>13</v>
      </c>
      <c r="L49" s="1" t="s">
        <v>83</v>
      </c>
      <c r="M49" s="2">
        <v>0.15</v>
      </c>
      <c r="N49" s="4">
        <v>0.6</v>
      </c>
    </row>
    <row r="50" spans="1:14" x14ac:dyDescent="0.3">
      <c r="A50" s="3" t="s">
        <v>338</v>
      </c>
      <c r="B50" s="1" t="s">
        <v>123</v>
      </c>
      <c r="C50" s="1" t="s">
        <v>124</v>
      </c>
      <c r="D50" s="1" t="s">
        <v>214</v>
      </c>
      <c r="E50" s="1" t="str">
        <f t="shared" si="3"/>
        <v>*STAT* D2</v>
      </c>
      <c r="F50" s="2">
        <v>1</v>
      </c>
      <c r="G50" s="2">
        <v>2</v>
      </c>
      <c r="H50" s="2">
        <f>RAW[[#This Row],[Quantity]]*1</f>
        <v>1</v>
      </c>
      <c r="I50" s="1" t="s">
        <v>76</v>
      </c>
      <c r="J50" s="1" t="s">
        <v>125</v>
      </c>
      <c r="K50" s="1" t="s">
        <v>13</v>
      </c>
      <c r="L50" s="1" t="s">
        <v>126</v>
      </c>
      <c r="M50" s="2">
        <v>0.15</v>
      </c>
      <c r="N50" s="4">
        <v>0.3</v>
      </c>
    </row>
    <row r="51" spans="1:14" x14ac:dyDescent="0.3">
      <c r="A51" s="3" t="s">
        <v>339</v>
      </c>
      <c r="B51" s="1" t="s">
        <v>73</v>
      </c>
      <c r="C51" s="1" t="s">
        <v>74</v>
      </c>
      <c r="D51" s="1" t="s">
        <v>215</v>
      </c>
      <c r="E51" s="1" t="str">
        <f t="shared" si="3"/>
        <v>*STAT* D3, LED2</v>
      </c>
      <c r="F51" s="2">
        <v>2</v>
      </c>
      <c r="G51" s="2">
        <v>4</v>
      </c>
      <c r="H51" s="2">
        <f>RAW[[#This Row],[Quantity]]*1</f>
        <v>2</v>
      </c>
      <c r="I51" s="1" t="s">
        <v>76</v>
      </c>
      <c r="J51" s="1" t="s">
        <v>77</v>
      </c>
      <c r="K51" s="1" t="s">
        <v>13</v>
      </c>
      <c r="L51" s="1" t="s">
        <v>78</v>
      </c>
      <c r="M51" s="2">
        <v>0.15</v>
      </c>
      <c r="N51" s="4">
        <v>0.6</v>
      </c>
    </row>
    <row r="52" spans="1:14" x14ac:dyDescent="0.3">
      <c r="A52" s="3" t="s">
        <v>340</v>
      </c>
      <c r="B52" s="1" t="s">
        <v>21</v>
      </c>
      <c r="C52" s="1" t="s">
        <v>22</v>
      </c>
      <c r="D52" s="1" t="s">
        <v>23</v>
      </c>
      <c r="E52" s="1" t="str">
        <f t="shared" si="3"/>
        <v>*STAT* J1</v>
      </c>
      <c r="F52" s="2">
        <v>1</v>
      </c>
      <c r="G52" s="2">
        <v>2</v>
      </c>
      <c r="H52" s="2">
        <f>RAW[[#This Row],[Quantity]]*1</f>
        <v>1</v>
      </c>
      <c r="I52" s="1" t="s">
        <v>24</v>
      </c>
      <c r="J52" s="1" t="s">
        <v>21</v>
      </c>
      <c r="K52" s="1" t="s">
        <v>13</v>
      </c>
      <c r="L52" s="1" t="s">
        <v>25</v>
      </c>
      <c r="M52" s="2">
        <v>1.72</v>
      </c>
      <c r="N52" s="4">
        <v>3.44</v>
      </c>
    </row>
    <row r="53" spans="1:14" x14ac:dyDescent="0.3">
      <c r="A53" s="3" t="s">
        <v>341</v>
      </c>
      <c r="B53" s="1" t="s">
        <v>27</v>
      </c>
      <c r="C53" s="1" t="s">
        <v>28</v>
      </c>
      <c r="D53" s="1" t="s">
        <v>29</v>
      </c>
      <c r="E53" s="1" t="str">
        <f t="shared" si="3"/>
        <v>*STAT* J2</v>
      </c>
      <c r="F53" s="2">
        <v>1</v>
      </c>
      <c r="G53" s="2">
        <v>2</v>
      </c>
      <c r="H53" s="2">
        <f>RAW[[#This Row],[Quantity]]*1</f>
        <v>1</v>
      </c>
      <c r="I53" s="1" t="s">
        <v>30</v>
      </c>
      <c r="J53" s="1" t="s">
        <v>27</v>
      </c>
      <c r="K53" s="1" t="s">
        <v>13</v>
      </c>
      <c r="L53" s="1" t="s">
        <v>31</v>
      </c>
      <c r="M53" s="2">
        <v>1.38</v>
      </c>
      <c r="N53" s="4">
        <v>2.76</v>
      </c>
    </row>
    <row r="54" spans="1:14" x14ac:dyDescent="0.3">
      <c r="A54" s="3" t="s">
        <v>342</v>
      </c>
      <c r="B54" s="1" t="s">
        <v>128</v>
      </c>
      <c r="C54" s="1" t="s">
        <v>129</v>
      </c>
      <c r="D54" s="1" t="s">
        <v>130</v>
      </c>
      <c r="E54" s="1" t="str">
        <f t="shared" si="3"/>
        <v>*STAT* J3</v>
      </c>
      <c r="F54" s="2">
        <v>1</v>
      </c>
      <c r="G54" s="2">
        <v>2</v>
      </c>
      <c r="H54" s="2">
        <f>RAW[[#This Row],[Quantity]]*1</f>
        <v>1</v>
      </c>
      <c r="I54" s="1" t="s">
        <v>131</v>
      </c>
      <c r="J54" s="1" t="s">
        <v>128</v>
      </c>
      <c r="K54" s="1" t="s">
        <v>13</v>
      </c>
      <c r="L54" s="1" t="s">
        <v>132</v>
      </c>
      <c r="M54" s="2">
        <v>0.81</v>
      </c>
      <c r="N54" s="4">
        <v>1.62</v>
      </c>
    </row>
    <row r="55" spans="1:14" x14ac:dyDescent="0.3">
      <c r="A55" s="3" t="s">
        <v>343</v>
      </c>
      <c r="B55" s="1" t="s">
        <v>133</v>
      </c>
      <c r="C55" s="1" t="s">
        <v>134</v>
      </c>
      <c r="D55" s="1" t="s">
        <v>135</v>
      </c>
      <c r="E55" s="1" t="str">
        <f t="shared" si="3"/>
        <v>*STAT* J4</v>
      </c>
      <c r="F55" s="2">
        <v>1</v>
      </c>
      <c r="G55" s="2">
        <v>2</v>
      </c>
      <c r="H55" s="2">
        <f>RAW[[#This Row],[Quantity]]*1</f>
        <v>1</v>
      </c>
      <c r="I55" s="1" t="s">
        <v>136</v>
      </c>
      <c r="J55" s="1" t="s">
        <v>137</v>
      </c>
      <c r="K55" s="1" t="s">
        <v>13</v>
      </c>
      <c r="L55" s="1" t="s">
        <v>138</v>
      </c>
      <c r="M55" s="2">
        <v>0.76</v>
      </c>
      <c r="N55" s="4">
        <v>1.52</v>
      </c>
    </row>
    <row r="56" spans="1:14" x14ac:dyDescent="0.3">
      <c r="A56" s="3" t="s">
        <v>344</v>
      </c>
      <c r="B56" s="1" t="s">
        <v>216</v>
      </c>
      <c r="C56" s="1" t="s">
        <v>217</v>
      </c>
      <c r="D56" s="1" t="s">
        <v>141</v>
      </c>
      <c r="E56" s="1" t="str">
        <f t="shared" si="3"/>
        <v>*STAT* J5</v>
      </c>
      <c r="F56" s="2">
        <v>1</v>
      </c>
      <c r="G56" s="2">
        <v>2</v>
      </c>
      <c r="H56" s="2">
        <f>RAW[[#This Row],[Quantity]]*1</f>
        <v>1</v>
      </c>
      <c r="I56" s="1" t="s">
        <v>218</v>
      </c>
      <c r="J56" s="1" t="s">
        <v>216</v>
      </c>
      <c r="K56" s="1" t="s">
        <v>13</v>
      </c>
      <c r="L56" s="1" t="s">
        <v>219</v>
      </c>
      <c r="M56" s="2">
        <v>1.2</v>
      </c>
      <c r="N56" s="4">
        <v>2.4</v>
      </c>
    </row>
    <row r="57" spans="1:14" x14ac:dyDescent="0.3">
      <c r="A57" s="3" t="s">
        <v>345</v>
      </c>
      <c r="B57" s="1" t="s">
        <v>220</v>
      </c>
      <c r="C57" s="1" t="s">
        <v>221</v>
      </c>
      <c r="D57" s="1" t="s">
        <v>222</v>
      </c>
      <c r="E57" s="1" t="str">
        <f t="shared" si="3"/>
        <v>*STAT* J6</v>
      </c>
      <c r="F57" s="2">
        <v>1</v>
      </c>
      <c r="G57" s="2">
        <v>1</v>
      </c>
      <c r="H57" s="2">
        <f>RAW[[#This Row],[Quantity]]*1</f>
        <v>1</v>
      </c>
      <c r="I57" s="1" t="s">
        <v>223</v>
      </c>
      <c r="J57" s="1" t="s">
        <v>224</v>
      </c>
      <c r="K57" s="1" t="s">
        <v>13</v>
      </c>
      <c r="L57" s="1" t="s">
        <v>225</v>
      </c>
      <c r="M57" s="2">
        <v>14.95</v>
      </c>
      <c r="N57" s="4">
        <v>14.95</v>
      </c>
    </row>
    <row r="58" spans="1:14" x14ac:dyDescent="0.3">
      <c r="A58" s="3" t="s">
        <v>346</v>
      </c>
      <c r="B58" s="1" t="s">
        <v>226</v>
      </c>
      <c r="C58" s="1" t="s">
        <v>227</v>
      </c>
      <c r="D58" s="1" t="s">
        <v>228</v>
      </c>
      <c r="E58" s="1" t="str">
        <f t="shared" si="3"/>
        <v>*STAT* J7</v>
      </c>
      <c r="F58" s="2">
        <v>1</v>
      </c>
      <c r="G58" s="2">
        <v>2</v>
      </c>
      <c r="H58" s="2">
        <f>RAW[[#This Row],[Quantity]]*1</f>
        <v>1</v>
      </c>
      <c r="I58" s="1" t="s">
        <v>36</v>
      </c>
      <c r="J58" s="1" t="s">
        <v>229</v>
      </c>
      <c r="K58" s="1" t="s">
        <v>13</v>
      </c>
      <c r="L58" s="1" t="s">
        <v>230</v>
      </c>
      <c r="M58" s="2">
        <v>0.43</v>
      </c>
      <c r="N58" s="4">
        <v>0.86</v>
      </c>
    </row>
    <row r="59" spans="1:14" x14ac:dyDescent="0.3">
      <c r="A59" s="3" t="s">
        <v>347</v>
      </c>
      <c r="B59" s="1" t="s">
        <v>232</v>
      </c>
      <c r="C59" s="1" t="s">
        <v>233</v>
      </c>
      <c r="D59" s="1" t="s">
        <v>234</v>
      </c>
      <c r="E59" s="1" t="str">
        <f t="shared" si="3"/>
        <v>*STAT* J8</v>
      </c>
      <c r="F59" s="2">
        <v>1</v>
      </c>
      <c r="G59" s="2">
        <v>2</v>
      </c>
      <c r="H59" s="2">
        <f>RAW[[#This Row],[Quantity]]*1</f>
        <v>1</v>
      </c>
      <c r="I59" s="1" t="s">
        <v>36</v>
      </c>
      <c r="J59" s="1" t="s">
        <v>235</v>
      </c>
      <c r="K59" s="1" t="s">
        <v>13</v>
      </c>
      <c r="L59" s="1" t="s">
        <v>236</v>
      </c>
      <c r="M59" s="2">
        <v>0.64</v>
      </c>
      <c r="N59" s="4">
        <v>1.28</v>
      </c>
    </row>
    <row r="60" spans="1:14" x14ac:dyDescent="0.3">
      <c r="A60" s="3" t="s">
        <v>348</v>
      </c>
      <c r="B60" s="1" t="s">
        <v>237</v>
      </c>
      <c r="C60" s="1" t="s">
        <v>238</v>
      </c>
      <c r="D60" s="1" t="s">
        <v>239</v>
      </c>
      <c r="E60" s="1" t="str">
        <f t="shared" si="3"/>
        <v>*STAT* Q1</v>
      </c>
      <c r="F60" s="2">
        <v>1</v>
      </c>
      <c r="G60" s="2">
        <v>2</v>
      </c>
      <c r="H60" s="2">
        <f>RAW[[#This Row],[Quantity]]*1</f>
        <v>1</v>
      </c>
      <c r="I60" s="1" t="s">
        <v>65</v>
      </c>
      <c r="J60" s="1" t="s">
        <v>237</v>
      </c>
      <c r="K60" s="1" t="s">
        <v>13</v>
      </c>
      <c r="L60" s="1" t="s">
        <v>240</v>
      </c>
      <c r="M60" s="2">
        <v>0.41</v>
      </c>
      <c r="N60" s="4">
        <v>0.82</v>
      </c>
    </row>
    <row r="61" spans="1:14" x14ac:dyDescent="0.3">
      <c r="A61" s="3" t="s">
        <v>349</v>
      </c>
      <c r="B61" s="1" t="s">
        <v>241</v>
      </c>
      <c r="C61" s="1" t="s">
        <v>242</v>
      </c>
      <c r="D61" s="1" t="s">
        <v>243</v>
      </c>
      <c r="E61" s="1" t="str">
        <f t="shared" si="3"/>
        <v>*STAT* Q2</v>
      </c>
      <c r="F61" s="2">
        <v>1</v>
      </c>
      <c r="G61" s="2">
        <v>2</v>
      </c>
      <c r="H61" s="2">
        <f>RAW[[#This Row],[Quantity]]*1</f>
        <v>1</v>
      </c>
      <c r="I61" s="1" t="s">
        <v>244</v>
      </c>
      <c r="J61" s="1" t="s">
        <v>241</v>
      </c>
      <c r="K61" s="1" t="s">
        <v>13</v>
      </c>
      <c r="L61" s="1" t="s">
        <v>245</v>
      </c>
      <c r="M61" s="2">
        <v>0.43</v>
      </c>
      <c r="N61" s="4">
        <v>0.86</v>
      </c>
    </row>
    <row r="62" spans="1:14" x14ac:dyDescent="0.3">
      <c r="A62" s="3" t="s">
        <v>350</v>
      </c>
      <c r="B62" s="1" t="s">
        <v>145</v>
      </c>
      <c r="C62" s="1" t="s">
        <v>146</v>
      </c>
      <c r="D62" s="1" t="s">
        <v>247</v>
      </c>
      <c r="E62" s="1" t="str">
        <f t="shared" si="3"/>
        <v>*STAT* Q3, Q4</v>
      </c>
      <c r="F62" s="2">
        <v>2</v>
      </c>
      <c r="G62" s="2">
        <v>4</v>
      </c>
      <c r="H62" s="2">
        <f>RAW[[#This Row],[Quantity]]*1</f>
        <v>2</v>
      </c>
      <c r="I62" s="1" t="s">
        <v>147</v>
      </c>
      <c r="J62" s="1" t="s">
        <v>145</v>
      </c>
      <c r="K62" s="1" t="s">
        <v>248</v>
      </c>
      <c r="L62" s="1" t="s">
        <v>145</v>
      </c>
      <c r="M62" s="2">
        <v>0.11890000000000001</v>
      </c>
      <c r="N62" s="4">
        <v>0.47560000000000002</v>
      </c>
    </row>
    <row r="63" spans="1:14" x14ac:dyDescent="0.3">
      <c r="A63" s="3" t="s">
        <v>351</v>
      </c>
      <c r="B63" s="1" t="s">
        <v>150</v>
      </c>
      <c r="C63" s="1" t="s">
        <v>46</v>
      </c>
      <c r="D63" s="1" t="s">
        <v>108</v>
      </c>
      <c r="E63" s="1" t="str">
        <f t="shared" si="3"/>
        <v>*STAT* R1, R2</v>
      </c>
      <c r="F63" s="2">
        <v>2</v>
      </c>
      <c r="G63" s="2">
        <v>10</v>
      </c>
      <c r="H63" s="2">
        <f>RAW[[#This Row],[Quantity]]*1</f>
        <v>2</v>
      </c>
      <c r="I63" s="1" t="s">
        <v>11</v>
      </c>
      <c r="J63" s="1" t="s">
        <v>151</v>
      </c>
      <c r="K63" s="1" t="s">
        <v>13</v>
      </c>
      <c r="L63" s="1" t="s">
        <v>152</v>
      </c>
      <c r="M63" s="2">
        <v>1.9E-2</v>
      </c>
      <c r="N63" s="4">
        <v>0.19</v>
      </c>
    </row>
    <row r="64" spans="1:14" x14ac:dyDescent="0.3">
      <c r="A64" s="3" t="s">
        <v>352</v>
      </c>
      <c r="B64" s="1" t="s">
        <v>112</v>
      </c>
      <c r="C64" s="1" t="s">
        <v>46</v>
      </c>
      <c r="D64" s="1" t="s">
        <v>249</v>
      </c>
      <c r="E64" s="1" t="str">
        <f t="shared" si="3"/>
        <v>*STAT* R4, R6, R8, R9, R10, R11, R12, R15</v>
      </c>
      <c r="F64" s="2">
        <v>8</v>
      </c>
      <c r="G64" s="2">
        <v>16</v>
      </c>
      <c r="H64" s="2">
        <f>RAW[[#This Row],[Quantity]]*1</f>
        <v>8</v>
      </c>
      <c r="I64" s="1" t="s">
        <v>11</v>
      </c>
      <c r="J64" s="1" t="s">
        <v>42</v>
      </c>
      <c r="K64" s="1" t="s">
        <v>13</v>
      </c>
      <c r="L64" s="1" t="s">
        <v>43</v>
      </c>
      <c r="M64" s="2">
        <v>1.9E-2</v>
      </c>
      <c r="N64" s="4">
        <v>0.30399999999999999</v>
      </c>
    </row>
    <row r="65" spans="1:14" x14ac:dyDescent="0.3">
      <c r="A65" s="3" t="s">
        <v>353</v>
      </c>
      <c r="B65" s="1" t="s">
        <v>156</v>
      </c>
      <c r="C65" s="1" t="s">
        <v>46</v>
      </c>
      <c r="D65" s="1" t="s">
        <v>157</v>
      </c>
      <c r="E65" s="1" t="str">
        <f t="shared" si="3"/>
        <v>*STAT* R5, R7</v>
      </c>
      <c r="F65" s="2">
        <v>2</v>
      </c>
      <c r="G65" s="2">
        <v>10</v>
      </c>
      <c r="H65" s="2">
        <f>RAW[[#This Row],[Quantity]]*1</f>
        <v>2</v>
      </c>
      <c r="I65" s="1" t="s">
        <v>11</v>
      </c>
      <c r="J65" s="1" t="s">
        <v>158</v>
      </c>
      <c r="K65" s="1" t="s">
        <v>13</v>
      </c>
      <c r="L65" s="1" t="s">
        <v>159</v>
      </c>
      <c r="M65" s="2">
        <v>0.02</v>
      </c>
      <c r="N65" s="4">
        <v>0.2</v>
      </c>
    </row>
    <row r="66" spans="1:14" x14ac:dyDescent="0.3">
      <c r="A66" s="3" t="s">
        <v>354</v>
      </c>
      <c r="B66" s="1" t="s">
        <v>250</v>
      </c>
      <c r="C66" s="1" t="s">
        <v>46</v>
      </c>
      <c r="D66" s="1" t="s">
        <v>251</v>
      </c>
      <c r="E66" s="1" t="str">
        <f t="shared" si="3"/>
        <v>*STAT* R13, R14</v>
      </c>
      <c r="F66" s="2">
        <v>2</v>
      </c>
      <c r="G66" s="2">
        <v>10</v>
      </c>
      <c r="H66" s="2">
        <f>RAW[[#This Row],[Quantity]]*1</f>
        <v>2</v>
      </c>
      <c r="I66" s="1" t="s">
        <v>11</v>
      </c>
      <c r="J66" s="1" t="s">
        <v>252</v>
      </c>
      <c r="K66" s="1" t="s">
        <v>13</v>
      </c>
      <c r="L66" s="1" t="s">
        <v>253</v>
      </c>
      <c r="M66" s="2">
        <v>1.9E-2</v>
      </c>
      <c r="N66" s="4">
        <v>0.19</v>
      </c>
    </row>
    <row r="67" spans="1:14" x14ac:dyDescent="0.3">
      <c r="A67" s="3" t="s">
        <v>355</v>
      </c>
      <c r="B67" s="1" t="s">
        <v>161</v>
      </c>
      <c r="C67" s="1" t="s">
        <v>46</v>
      </c>
      <c r="D67" s="1" t="s">
        <v>254</v>
      </c>
      <c r="E67" s="1" t="str">
        <f t="shared" si="3"/>
        <v>*STAT* R16, R19, R20</v>
      </c>
      <c r="F67" s="2">
        <v>3</v>
      </c>
      <c r="G67" s="2">
        <v>10</v>
      </c>
      <c r="H67" s="2">
        <f>RAW[[#This Row],[Quantity]]*1</f>
        <v>3</v>
      </c>
      <c r="I67" s="1" t="s">
        <v>11</v>
      </c>
      <c r="J67" s="1" t="s">
        <v>163</v>
      </c>
      <c r="K67" s="1" t="s">
        <v>13</v>
      </c>
      <c r="L67" s="1" t="s">
        <v>164</v>
      </c>
      <c r="M67" s="2">
        <v>1.9E-2</v>
      </c>
      <c r="N67" s="4">
        <v>0.19</v>
      </c>
    </row>
    <row r="68" spans="1:14" x14ac:dyDescent="0.3">
      <c r="A68" s="3" t="s">
        <v>356</v>
      </c>
      <c r="B68" s="1" t="s">
        <v>255</v>
      </c>
      <c r="C68" s="1" t="s">
        <v>87</v>
      </c>
      <c r="D68" s="1" t="s">
        <v>256</v>
      </c>
      <c r="E68" s="1" t="str">
        <f t="shared" si="3"/>
        <v>*STAT* R17, R18</v>
      </c>
      <c r="F68" s="2">
        <v>2</v>
      </c>
      <c r="G68" s="2">
        <v>10</v>
      </c>
      <c r="H68" s="2">
        <f>RAW[[#This Row],[Quantity]]*1</f>
        <v>2</v>
      </c>
      <c r="I68" s="1" t="s">
        <v>257</v>
      </c>
      <c r="J68" s="1" t="s">
        <v>258</v>
      </c>
      <c r="K68" s="1" t="s">
        <v>13</v>
      </c>
      <c r="L68" s="1" t="s">
        <v>259</v>
      </c>
      <c r="M68" s="2">
        <v>2.1000000000000001E-2</v>
      </c>
      <c r="N68" s="4">
        <v>0.21</v>
      </c>
    </row>
    <row r="69" spans="1:14" x14ac:dyDescent="0.3">
      <c r="A69" s="3" t="s">
        <v>357</v>
      </c>
      <c r="B69" s="1" t="s">
        <v>166</v>
      </c>
      <c r="C69" s="1" t="s">
        <v>167</v>
      </c>
      <c r="D69" s="1" t="s">
        <v>168</v>
      </c>
      <c r="E69" s="1" t="str">
        <f t="shared" si="3"/>
        <v>*STAT* SW1, SW2</v>
      </c>
      <c r="F69" s="2">
        <v>2</v>
      </c>
      <c r="G69" s="2">
        <v>4</v>
      </c>
      <c r="H69" s="2">
        <f>RAW[[#This Row],[Quantity]]*1</f>
        <v>2</v>
      </c>
      <c r="I69" s="1" t="s">
        <v>169</v>
      </c>
      <c r="J69" s="1" t="s">
        <v>170</v>
      </c>
      <c r="K69" s="1" t="s">
        <v>13</v>
      </c>
      <c r="L69" s="1" t="s">
        <v>171</v>
      </c>
      <c r="M69" s="2">
        <v>0.34</v>
      </c>
      <c r="N69" s="4">
        <v>1.36</v>
      </c>
    </row>
    <row r="70" spans="1:14" x14ac:dyDescent="0.3">
      <c r="A70" s="3" t="s">
        <v>358</v>
      </c>
      <c r="B70" s="1" t="s">
        <v>173</v>
      </c>
      <c r="C70" s="1" t="s">
        <v>174</v>
      </c>
      <c r="D70" s="1" t="s">
        <v>175</v>
      </c>
      <c r="E70" s="1" t="str">
        <f t="shared" si="3"/>
        <v>*STAT* SW3</v>
      </c>
      <c r="F70" s="2">
        <v>1</v>
      </c>
      <c r="G70" s="2">
        <v>2</v>
      </c>
      <c r="H70" s="2">
        <f>RAW[[#This Row],[Quantity]]*1</f>
        <v>1</v>
      </c>
      <c r="I70" s="1" t="s">
        <v>169</v>
      </c>
      <c r="J70" s="1" t="s">
        <v>173</v>
      </c>
      <c r="K70" s="1" t="s">
        <v>13</v>
      </c>
      <c r="L70" s="1" t="s">
        <v>176</v>
      </c>
      <c r="M70" s="2">
        <v>0.73</v>
      </c>
      <c r="N70" s="4">
        <v>1.46</v>
      </c>
    </row>
    <row r="71" spans="1:14" x14ac:dyDescent="0.3">
      <c r="A71" s="3" t="s">
        <v>359</v>
      </c>
      <c r="B71" s="1" t="s">
        <v>178</v>
      </c>
      <c r="C71" s="1" t="s">
        <v>179</v>
      </c>
      <c r="D71" s="1" t="s">
        <v>180</v>
      </c>
      <c r="E71" s="1" t="str">
        <f t="shared" si="3"/>
        <v>*STAT* U1</v>
      </c>
      <c r="F71" s="2">
        <v>1</v>
      </c>
      <c r="G71" s="2">
        <v>2</v>
      </c>
      <c r="H71" s="2">
        <f>RAW[[#This Row],[Quantity]]*1</f>
        <v>1</v>
      </c>
      <c r="I71" s="1" t="s">
        <v>181</v>
      </c>
      <c r="J71" s="1" t="s">
        <v>182</v>
      </c>
      <c r="K71" s="1" t="s">
        <v>13</v>
      </c>
      <c r="L71" s="1" t="s">
        <v>183</v>
      </c>
      <c r="M71" s="2">
        <v>0.7</v>
      </c>
      <c r="N71" s="4">
        <v>1.4</v>
      </c>
    </row>
    <row r="72" spans="1:14" x14ac:dyDescent="0.3">
      <c r="A72" s="3" t="s">
        <v>360</v>
      </c>
      <c r="B72" s="1" t="s">
        <v>185</v>
      </c>
      <c r="C72" s="1" t="s">
        <v>186</v>
      </c>
      <c r="D72" s="1" t="s">
        <v>187</v>
      </c>
      <c r="E72" s="1" t="str">
        <f t="shared" si="3"/>
        <v>*STAT* U2</v>
      </c>
      <c r="F72" s="2">
        <v>1</v>
      </c>
      <c r="G72" s="2">
        <v>2</v>
      </c>
      <c r="H72" s="2">
        <f>RAW[[#This Row],[Quantity]]*1</f>
        <v>1</v>
      </c>
      <c r="I72" s="1" t="s">
        <v>188</v>
      </c>
      <c r="J72" s="1" t="s">
        <v>189</v>
      </c>
      <c r="K72" s="1" t="s">
        <v>13</v>
      </c>
      <c r="L72" s="1" t="s">
        <v>190</v>
      </c>
      <c r="M72" s="2">
        <v>1.78</v>
      </c>
      <c r="N72" s="4">
        <v>3.56</v>
      </c>
    </row>
    <row r="73" spans="1:14" x14ac:dyDescent="0.3">
      <c r="A73" s="3" t="s">
        <v>361</v>
      </c>
      <c r="B73" s="1" t="s">
        <v>199</v>
      </c>
      <c r="C73" s="1" t="s">
        <v>200</v>
      </c>
      <c r="D73" s="1" t="s">
        <v>194</v>
      </c>
      <c r="E73" s="1" t="str">
        <f t="shared" si="3"/>
        <v>*STAT* U3</v>
      </c>
      <c r="F73" s="2">
        <v>1</v>
      </c>
      <c r="G73" s="2">
        <v>2</v>
      </c>
      <c r="H73" s="2">
        <f>RAW[[#This Row],[Quantity]]*1</f>
        <v>1</v>
      </c>
      <c r="I73" s="1" t="s">
        <v>195</v>
      </c>
      <c r="J73" s="1" t="s">
        <v>202</v>
      </c>
      <c r="K73" s="1" t="s">
        <v>13</v>
      </c>
      <c r="L73" s="1" t="s">
        <v>203</v>
      </c>
      <c r="M73" s="2">
        <v>0.46</v>
      </c>
      <c r="N73" s="4">
        <v>0.92</v>
      </c>
    </row>
    <row r="74" spans="1:14" x14ac:dyDescent="0.3">
      <c r="A74" s="3" t="s">
        <v>362</v>
      </c>
      <c r="B74" s="1" t="s">
        <v>265</v>
      </c>
      <c r="C74" s="1" t="s">
        <v>266</v>
      </c>
      <c r="D74" s="1" t="s">
        <v>201</v>
      </c>
      <c r="E74" s="1" t="str">
        <f t="shared" si="3"/>
        <v>*STAT* U4</v>
      </c>
      <c r="F74" s="2">
        <v>1</v>
      </c>
      <c r="G74" s="2">
        <v>2</v>
      </c>
      <c r="H74" s="2">
        <f>RAW[[#This Row],[Quantity]]*1</f>
        <v>1</v>
      </c>
      <c r="I74" s="1" t="s">
        <v>267</v>
      </c>
      <c r="J74" s="1" t="s">
        <v>268</v>
      </c>
      <c r="K74" s="1" t="s">
        <v>13</v>
      </c>
      <c r="L74" s="1" t="s">
        <v>269</v>
      </c>
      <c r="M74" s="2">
        <v>1.77</v>
      </c>
      <c r="N74" s="4">
        <v>3.54</v>
      </c>
    </row>
    <row r="75" spans="1:14" x14ac:dyDescent="0.3">
      <c r="A75" s="3" t="s">
        <v>363</v>
      </c>
      <c r="B75" s="1" t="s">
        <v>271</v>
      </c>
      <c r="C75" s="1" t="s">
        <v>272</v>
      </c>
      <c r="D75" s="1" t="s">
        <v>273</v>
      </c>
      <c r="E75" s="1" t="str">
        <f t="shared" si="3"/>
        <v>*STAT* U5</v>
      </c>
      <c r="F75" s="2">
        <v>1</v>
      </c>
      <c r="G75" s="2">
        <v>2</v>
      </c>
      <c r="H75" s="2">
        <f>RAW[[#This Row],[Quantity]]*1</f>
        <v>1</v>
      </c>
      <c r="I75" s="1" t="s">
        <v>65</v>
      </c>
      <c r="J75" s="1" t="s">
        <v>271</v>
      </c>
      <c r="K75" s="1" t="s">
        <v>13</v>
      </c>
      <c r="L75" s="1" t="s">
        <v>274</v>
      </c>
      <c r="M75" s="2">
        <v>0.27</v>
      </c>
      <c r="N75" s="4">
        <v>0.54</v>
      </c>
    </row>
    <row r="76" spans="1:14" x14ac:dyDescent="0.3">
      <c r="A76" s="3" t="s">
        <v>364</v>
      </c>
      <c r="B76" s="1" t="s">
        <v>192</v>
      </c>
      <c r="C76" s="1" t="s">
        <v>193</v>
      </c>
      <c r="D76" s="1" t="s">
        <v>276</v>
      </c>
      <c r="E76" s="1" t="str">
        <f t="shared" si="3"/>
        <v>*STAT* U6</v>
      </c>
      <c r="F76" s="2">
        <v>1</v>
      </c>
      <c r="G76" s="2">
        <v>2</v>
      </c>
      <c r="H76" s="2">
        <f>RAW[[#This Row],[Quantity]]*1</f>
        <v>1</v>
      </c>
      <c r="I76" s="1" t="s">
        <v>195</v>
      </c>
      <c r="J76" s="1" t="s">
        <v>196</v>
      </c>
      <c r="K76" s="1" t="s">
        <v>13</v>
      </c>
      <c r="L76" s="1" t="s">
        <v>197</v>
      </c>
      <c r="M76" s="2">
        <v>0.83</v>
      </c>
      <c r="N76" s="4">
        <v>1.66</v>
      </c>
    </row>
    <row r="77" spans="1:14" x14ac:dyDescent="0.3">
      <c r="A77" s="3" t="s">
        <v>365</v>
      </c>
      <c r="B77" s="1" t="s">
        <v>278</v>
      </c>
      <c r="C77" s="1" t="s">
        <v>279</v>
      </c>
      <c r="D77" s="1" t="s">
        <v>280</v>
      </c>
      <c r="E77" s="1" t="str">
        <f t="shared" si="3"/>
        <v>*STAT* U7</v>
      </c>
      <c r="F77" s="2">
        <v>1</v>
      </c>
      <c r="G77" s="2">
        <v>2</v>
      </c>
      <c r="H77" s="2">
        <f>RAW[[#This Row],[Quantity]]*1</f>
        <v>1</v>
      </c>
      <c r="I77" s="1" t="s">
        <v>281</v>
      </c>
      <c r="J77" s="1" t="s">
        <v>278</v>
      </c>
      <c r="K77" s="1" t="s">
        <v>13</v>
      </c>
      <c r="L77" s="1" t="s">
        <v>282</v>
      </c>
      <c r="M77" s="2">
        <v>2.2599999999999998</v>
      </c>
      <c r="N77" s="4">
        <v>4.5199999999999996</v>
      </c>
    </row>
    <row r="78" spans="1:14" x14ac:dyDescent="0.3">
      <c r="A78" s="3" t="s">
        <v>366</v>
      </c>
      <c r="B78" s="8" t="s">
        <v>205</v>
      </c>
      <c r="C78" s="8" t="s">
        <v>206</v>
      </c>
      <c r="D78" s="8" t="s">
        <v>207</v>
      </c>
      <c r="E78" s="1" t="str">
        <f t="shared" si="3"/>
        <v>*STAT* X1</v>
      </c>
      <c r="F78" s="9">
        <v>1</v>
      </c>
      <c r="G78" s="9">
        <v>2</v>
      </c>
      <c r="H78" s="2">
        <f>RAW[[#This Row],[Quantity]]*1</f>
        <v>1</v>
      </c>
      <c r="I78" s="8" t="s">
        <v>208</v>
      </c>
      <c r="J78" s="8" t="s">
        <v>209</v>
      </c>
      <c r="K78" s="8" t="s">
        <v>13</v>
      </c>
      <c r="L78" s="8" t="s">
        <v>210</v>
      </c>
      <c r="M78" s="9">
        <v>0.24</v>
      </c>
      <c r="N78" s="10">
        <v>0.48</v>
      </c>
    </row>
  </sheetData>
  <dataConsolidate/>
  <phoneticPr fontId="2" type="noConversion"/>
  <conditionalFormatting sqref="L1:L1048576 J1:J1048576">
    <cfRule type="duplicateValues" dxfId="3" priority="2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C94E912-81AB-435E-AE90-6C5DA5196F58}">
            <xm:f>COUNTIF('COMBINED PT2'!$H:$H,J2)&gt;0</xm:f>
            <x14:dxf>
              <font>
                <b/>
                <i/>
              </font>
            </x14:dxf>
          </x14:cfRule>
          <xm:sqref>J2:J78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PT2</vt:lpstr>
      <vt:lpstr>CHECK</vt:lpstr>
      <vt:lpstr>COMBINED 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Yovany</dc:creator>
  <cp:lastModifiedBy>Molina, Yovany</cp:lastModifiedBy>
  <cp:lastPrinted>2024-04-13T00:42:36Z</cp:lastPrinted>
  <dcterms:created xsi:type="dcterms:W3CDTF">2024-04-02T10:52:58Z</dcterms:created>
  <dcterms:modified xsi:type="dcterms:W3CDTF">2024-04-13T03:24:16Z</dcterms:modified>
</cp:coreProperties>
</file>