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880bfe68a5423/ドキュメント/花園区/令和6年度会計/USB/令和6年度会計/2024年度会計監査/"/>
    </mc:Choice>
  </mc:AlternateContent>
  <xr:revisionPtr revIDLastSave="4" documentId="13_ncr:1_{30E51E15-DF68-4F19-85E7-365232B56499}" xr6:coauthVersionLast="47" xr6:coauthVersionMax="47" xr10:uidLastSave="{80E5CEF7-19D5-47AB-9289-31F3E200129F}"/>
  <bookViews>
    <workbookView xWindow="-108" yWindow="-108" windowWidth="23256" windowHeight="13896" tabRatio="840" activeTab="1" xr2:uid="{E0A112B5-11C0-4A5D-A236-E0A1D75F6F7B}"/>
  </bookViews>
  <sheets>
    <sheet name="普通預金" sheetId="1" r:id="rId1"/>
    <sheet name="データー" sheetId="25" r:id="rId2"/>
    <sheet name="定期解約" sheetId="22" r:id="rId3"/>
    <sheet name="協議費" sheetId="2" r:id="rId4"/>
    <sheet name="補助金" sheetId="5" r:id="rId5"/>
    <sheet name="山年貢" sheetId="3" r:id="rId6"/>
    <sheet name="水利費" sheetId="4" r:id="rId7"/>
    <sheet name="雑収入" sheetId="6" r:id="rId8"/>
    <sheet name="行事費" sheetId="19" r:id="rId9"/>
    <sheet name="補助金1" sheetId="14" r:id="rId10"/>
    <sheet name="役員手当" sheetId="7" r:id="rId11"/>
    <sheet name="光熱水費" sheetId="9" r:id="rId12"/>
    <sheet name="雑支出" sheetId="21" r:id="rId13"/>
    <sheet name="営繕費" sheetId="13" r:id="rId14"/>
    <sheet name="会議費" sheetId="10" r:id="rId15"/>
    <sheet name="負担金" sheetId="17" r:id="rId16"/>
    <sheet name="河川山林維持費" sheetId="11" r:id="rId17"/>
    <sheet name="保険料" sheetId="18" r:id="rId18"/>
    <sheet name="水利費1" sheetId="16" r:id="rId19"/>
    <sheet name="区長交際費" sheetId="20" r:id="rId20"/>
    <sheet name="環境衛生費" sheetId="12" r:id="rId21"/>
    <sheet name="通信費" sheetId="8" r:id="rId22"/>
    <sheet name="ﾚｸﾘｪｰｼｮﾝ費" sheetId="15" r:id="rId23"/>
    <sheet name="コミュニティ助成金" sheetId="24" r:id="rId24"/>
    <sheet name="事務消耗品費" sheetId="23" r:id="rId25"/>
  </sheets>
  <definedNames>
    <definedName name="_xlnm._FilterDatabase" localSheetId="1" hidden="1">データー!$A$1:$F$202</definedName>
    <definedName name="_xlnm._FilterDatabase" localSheetId="11" hidden="1">光熱水費!$B$2:$F$62</definedName>
    <definedName name="_xlnm._FilterDatabase" localSheetId="12" hidden="1">雑支出!$B$2:$K$41</definedName>
    <definedName name="_xlnm._FilterDatabase" localSheetId="0" hidden="1">普通預金!$A$2:$F$40</definedName>
    <definedName name="_xlnm.Print_Area" localSheetId="23">コミュニティ助成金!$A$1:$D$10</definedName>
    <definedName name="_xlnm.Print_Area" localSheetId="1">データー!$A$215:$F$231</definedName>
    <definedName name="_xlnm.Print_Area" localSheetId="13">営繕費!$A$1:$F$14</definedName>
    <definedName name="_xlnm.Print_Area" localSheetId="16">河川山林維持費!$A$1:$F$27</definedName>
    <definedName name="_xlnm.Print_Area" localSheetId="14">会議費!$A$1:$F$9</definedName>
    <definedName name="_xlnm.Print_Area" localSheetId="20">環境衛生費!$A$1:$F$26</definedName>
    <definedName name="_xlnm.Print_Area" localSheetId="11">光熱水費!$A$1:$F$96</definedName>
    <definedName name="_xlnm.Print_Area" localSheetId="8">行事費!$A$1:$F$62</definedName>
    <definedName name="_xlnm.Print_Area" localSheetId="12">雑支出!$A$45:$G$77</definedName>
    <definedName name="_xlnm.Print_Area" localSheetId="7">雑収入!$A$1:$G$53</definedName>
    <definedName name="_xlnm.Print_Area" localSheetId="5">山年貢!$1:$78</definedName>
    <definedName name="_xlnm.Print_Area" localSheetId="6">水利費!$1:$77</definedName>
    <definedName name="_xlnm.Print_Area" localSheetId="18">水利費1!$A$1:$F$16</definedName>
    <definedName name="_xlnm.Print_Area" localSheetId="21">通信費!$1:$77</definedName>
    <definedName name="_xlnm.Print_Area" localSheetId="0">普通預金!$A$1:$F$200</definedName>
    <definedName name="_xlnm.Print_Area" localSheetId="15">負担金!$A$1:$F$15</definedName>
    <definedName name="_xlnm.Print_Area" localSheetId="17">保険料!$A$1:$F$9</definedName>
    <definedName name="_xlnm.Print_Area" localSheetId="4">補助金!$A$1:$E$59</definedName>
    <definedName name="_xlnm.Print_Area" localSheetId="9">補助金1!$A$1:$F$30</definedName>
    <definedName name="_xlnm.Print_Area" localSheetId="10">役員手当!$A$1:$F$27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6" i="1" l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05" i="1"/>
  <c r="B205" i="1"/>
  <c r="C205" i="1"/>
  <c r="D205" i="1"/>
  <c r="E205" i="1"/>
  <c r="E197" i="1"/>
  <c r="E198" i="1"/>
  <c r="E199" i="1"/>
  <c r="D197" i="1"/>
  <c r="D198" i="1"/>
  <c r="D199" i="1"/>
  <c r="C197" i="1"/>
  <c r="C198" i="1"/>
  <c r="C199" i="1"/>
  <c r="B197" i="1"/>
  <c r="B198" i="1"/>
  <c r="B199" i="1"/>
  <c r="A196" i="1"/>
  <c r="A197" i="1"/>
  <c r="A198" i="1"/>
  <c r="A199" i="1"/>
  <c r="F38" i="6"/>
  <c r="F34" i="6"/>
  <c r="F33" i="6"/>
  <c r="F26" i="7"/>
  <c r="F8" i="7"/>
  <c r="F29" i="14"/>
  <c r="F65" i="21"/>
  <c r="F47" i="21"/>
  <c r="F67" i="21"/>
  <c r="F63" i="21"/>
  <c r="F71" i="21"/>
  <c r="F85" i="9"/>
  <c r="F80" i="9"/>
  <c r="F79" i="9"/>
  <c r="F78" i="9"/>
  <c r="F77" i="9"/>
  <c r="F76" i="9"/>
  <c r="F75" i="9"/>
  <c r="F74" i="9"/>
  <c r="F73" i="9"/>
  <c r="F72" i="9"/>
  <c r="F71" i="9"/>
  <c r="F70" i="9"/>
  <c r="F69" i="9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B196" i="1"/>
  <c r="C196" i="1"/>
  <c r="D196" i="1"/>
  <c r="E196" i="1"/>
  <c r="E222" i="25"/>
  <c r="D209" i="25"/>
  <c r="E227" i="25"/>
  <c r="E226" i="25"/>
  <c r="E228" i="25"/>
  <c r="E217" i="25"/>
  <c r="E224" i="25"/>
  <c r="E225" i="25"/>
  <c r="E229" i="25"/>
  <c r="E218" i="25"/>
  <c r="E220" i="25"/>
  <c r="E221" i="25"/>
  <c r="E223" i="25"/>
  <c r="E219" i="25"/>
  <c r="D207" i="25"/>
  <c r="D211" i="25"/>
  <c r="D210" i="25"/>
  <c r="D208" i="25"/>
  <c r="D206" i="25"/>
  <c r="F93" i="9"/>
  <c r="F92" i="9"/>
  <c r="F91" i="9"/>
  <c r="F90" i="9"/>
  <c r="F89" i="9"/>
  <c r="F88" i="9"/>
  <c r="G40" i="6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E164" i="1"/>
  <c r="D164" i="1"/>
  <c r="C164" i="1"/>
  <c r="B164" i="1"/>
  <c r="A164" i="1"/>
  <c r="E124" i="1"/>
  <c r="D124" i="1"/>
  <c r="C124" i="1"/>
  <c r="B124" i="1"/>
  <c r="A124" i="1"/>
  <c r="E85" i="1"/>
  <c r="D85" i="1"/>
  <c r="C85" i="1"/>
  <c r="B85" i="1"/>
  <c r="A85" i="1"/>
  <c r="E45" i="1"/>
  <c r="D45" i="1"/>
  <c r="C45" i="1"/>
  <c r="B45" i="1"/>
  <c r="A45" i="1"/>
  <c r="A4" i="1"/>
  <c r="B4" i="1"/>
  <c r="C4" i="1"/>
  <c r="D4" i="1"/>
  <c r="E4" i="1"/>
  <c r="F3" i="25"/>
  <c r="F4" i="25" s="1"/>
  <c r="F5" i="25" s="1"/>
  <c r="F6" i="25" s="1"/>
  <c r="F7" i="25" s="1"/>
  <c r="F8" i="25" s="1"/>
  <c r="E202" i="25"/>
  <c r="D202" i="25"/>
  <c r="E40" i="22"/>
  <c r="E13" i="20"/>
  <c r="E200" i="1" l="1"/>
  <c r="D200" i="1"/>
  <c r="F202" i="25"/>
  <c r="E230" i="25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4" i="1" s="1"/>
  <c r="F9" i="25"/>
  <c r="F10" i="25" s="1"/>
  <c r="F11" i="25" s="1"/>
  <c r="D9" i="24"/>
  <c r="F12" i="25" l="1"/>
  <c r="F13" i="25" s="1"/>
  <c r="F54" i="13"/>
  <c r="C54" i="13"/>
  <c r="F50" i="17" l="1"/>
  <c r="C50" i="17"/>
  <c r="F76" i="21"/>
  <c r="F61" i="19"/>
  <c r="C61" i="19"/>
  <c r="F25" i="12"/>
  <c r="C25" i="12"/>
  <c r="F26" i="11"/>
  <c r="C26" i="11"/>
  <c r="F95" i="9"/>
  <c r="E76" i="8"/>
  <c r="C76" i="8"/>
  <c r="C26" i="7"/>
  <c r="F52" i="6"/>
  <c r="C52" i="6"/>
  <c r="E58" i="5"/>
  <c r="C58" i="5"/>
  <c r="E76" i="4"/>
  <c r="C76" i="4"/>
  <c r="E76" i="3"/>
  <c r="C76" i="3"/>
  <c r="E34" i="2"/>
  <c r="F42" i="21"/>
  <c r="F23" i="19"/>
  <c r="F8" i="18"/>
  <c r="F14" i="17"/>
  <c r="F15" i="16"/>
  <c r="F17" i="14"/>
  <c r="F13" i="13"/>
  <c r="F11" i="12"/>
  <c r="F12" i="11"/>
  <c r="F8" i="10"/>
  <c r="F64" i="9"/>
  <c r="E40" i="8"/>
  <c r="F28" i="6"/>
  <c r="E20" i="5"/>
  <c r="E37" i="4"/>
  <c r="E38" i="3"/>
  <c r="F14" i="25" l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C20" i="5"/>
  <c r="F246" i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C40" i="22"/>
  <c r="F85" i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3" i="1" s="1"/>
  <c r="E282" i="1"/>
  <c r="D282" i="1"/>
  <c r="F25" i="25" l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288" i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124" i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43" i="25" l="1"/>
  <c r="F44" i="25" s="1"/>
  <c r="F45" i="25" s="1"/>
  <c r="F190" i="1"/>
  <c r="F191" i="1" s="1"/>
  <c r="B13" i="20"/>
  <c r="C23" i="19"/>
  <c r="C8" i="18"/>
  <c r="C14" i="17"/>
  <c r="C15" i="16"/>
  <c r="B40" i="15"/>
  <c r="C13" i="13"/>
  <c r="C11" i="12"/>
  <c r="C12" i="11"/>
  <c r="C8" i="10"/>
  <c r="C40" i="8"/>
  <c r="C8" i="7"/>
  <c r="C28" i="6"/>
  <c r="F192" i="1" l="1"/>
  <c r="F193" i="1" s="1"/>
  <c r="F194" i="1" s="1"/>
  <c r="F195" i="1" s="1"/>
  <c r="F196" i="1" s="1"/>
  <c r="F197" i="1" s="1"/>
  <c r="F198" i="1" s="1"/>
  <c r="F199" i="1" s="1"/>
  <c r="F200" i="1" s="1"/>
  <c r="F46" i="25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D40" i="1"/>
  <c r="D44" i="1" s="1"/>
  <c r="D80" i="1" s="1"/>
  <c r="D84" i="1" s="1"/>
  <c r="D119" i="1" s="1"/>
  <c r="D123" i="1" s="1"/>
  <c r="E40" i="1"/>
  <c r="E44" i="1" s="1"/>
  <c r="E80" i="1" l="1"/>
  <c r="E84" i="1" s="1"/>
  <c r="D159" i="1"/>
  <c r="D163" i="1" s="1"/>
  <c r="C37" i="4"/>
  <c r="C38" i="3"/>
  <c r="E19" i="2"/>
  <c r="D204" i="1" l="1"/>
  <c r="D240" i="1" s="1"/>
  <c r="F204" i="1"/>
  <c r="F205" i="1" s="1"/>
  <c r="E119" i="1"/>
  <c r="E123" i="1" s="1"/>
  <c r="E159" i="1" s="1"/>
  <c r="E163" i="1" s="1"/>
  <c r="E204" i="1" s="1"/>
  <c r="E240" i="1" s="1"/>
  <c r="D213" i="25"/>
  <c r="F232" i="25" s="1"/>
  <c r="F206" i="1" l="1"/>
  <c r="F207" i="1" s="1"/>
  <c r="F208" i="1" s="1"/>
  <c r="F209" i="1" s="1"/>
  <c r="F210" i="1" s="1"/>
  <c r="F211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</calcChain>
</file>

<file path=xl/sharedStrings.xml><?xml version="1.0" encoding="utf-8"?>
<sst xmlns="http://schemas.openxmlformats.org/spreadsheetml/2006/main" count="1253" uniqueCount="274">
  <si>
    <t>普通預金</t>
    <rPh sb="0" eb="2">
      <t>フツウ</t>
    </rPh>
    <rPh sb="2" eb="4">
      <t>ヨキン</t>
    </rPh>
    <phoneticPr fontId="2"/>
  </si>
  <si>
    <t>日付</t>
    <rPh sb="0" eb="2">
      <t>ヒヅケ</t>
    </rPh>
    <phoneticPr fontId="2"/>
  </si>
  <si>
    <t>相手勘定科目</t>
    <rPh sb="0" eb="2">
      <t>アイテ</t>
    </rPh>
    <rPh sb="2" eb="4">
      <t>カンジョウ</t>
    </rPh>
    <rPh sb="4" eb="6">
      <t>カモク</t>
    </rPh>
    <phoneticPr fontId="2"/>
  </si>
  <si>
    <t>摘要</t>
    <rPh sb="0" eb="2">
      <t>テキヨウ</t>
    </rPh>
    <phoneticPr fontId="2"/>
  </si>
  <si>
    <t>借方</t>
    <rPh sb="0" eb="2">
      <t>カリカタ</t>
    </rPh>
    <phoneticPr fontId="2"/>
  </si>
  <si>
    <t>貸方</t>
    <rPh sb="0" eb="2">
      <t>カシカタ</t>
    </rPh>
    <phoneticPr fontId="2"/>
  </si>
  <si>
    <t>残高</t>
    <rPh sb="0" eb="2">
      <t>ザンダカ</t>
    </rPh>
    <phoneticPr fontId="2"/>
  </si>
  <si>
    <t>前期繰越</t>
    <rPh sb="0" eb="2">
      <t>ゼンキ</t>
    </rPh>
    <rPh sb="2" eb="4">
      <t>クリコシ</t>
    </rPh>
    <phoneticPr fontId="2"/>
  </si>
  <si>
    <t>口座No.2141138</t>
    <rPh sb="0" eb="2">
      <t>コウザ</t>
    </rPh>
    <phoneticPr fontId="2"/>
  </si>
  <si>
    <t>協議費</t>
    <rPh sb="0" eb="2">
      <t>キョウギ</t>
    </rPh>
    <rPh sb="2" eb="3">
      <t>ヒ</t>
    </rPh>
    <phoneticPr fontId="2"/>
  </si>
  <si>
    <t>山年貢</t>
    <rPh sb="0" eb="1">
      <t>ヤマ</t>
    </rPh>
    <rPh sb="1" eb="3">
      <t>ネング</t>
    </rPh>
    <phoneticPr fontId="2"/>
  </si>
  <si>
    <t>水利費</t>
    <rPh sb="0" eb="2">
      <t>スイリ</t>
    </rPh>
    <rPh sb="2" eb="3">
      <t>ヒ</t>
    </rPh>
    <phoneticPr fontId="2"/>
  </si>
  <si>
    <t>補助金</t>
    <rPh sb="0" eb="3">
      <t>ホジョキン</t>
    </rPh>
    <phoneticPr fontId="2"/>
  </si>
  <si>
    <t>雑収入</t>
    <rPh sb="0" eb="3">
      <t>ザッシュウニュウ</t>
    </rPh>
    <phoneticPr fontId="2"/>
  </si>
  <si>
    <t>役員手当</t>
    <rPh sb="0" eb="2">
      <t>ヤクイン</t>
    </rPh>
    <rPh sb="2" eb="4">
      <t>テアテ</t>
    </rPh>
    <phoneticPr fontId="2"/>
  </si>
  <si>
    <t>通信費</t>
    <rPh sb="0" eb="3">
      <t>ツウシンヒ</t>
    </rPh>
    <phoneticPr fontId="2"/>
  </si>
  <si>
    <t>光熱水費</t>
    <rPh sb="0" eb="4">
      <t>コウネツスイヒ</t>
    </rPh>
    <phoneticPr fontId="2"/>
  </si>
  <si>
    <t>会議費</t>
    <rPh sb="0" eb="3">
      <t>カイギヒ</t>
    </rPh>
    <phoneticPr fontId="2"/>
  </si>
  <si>
    <t>河川山林維持費</t>
    <rPh sb="0" eb="2">
      <t>カセン</t>
    </rPh>
    <rPh sb="2" eb="4">
      <t>サンリン</t>
    </rPh>
    <rPh sb="4" eb="7">
      <t>イジヒ</t>
    </rPh>
    <phoneticPr fontId="2"/>
  </si>
  <si>
    <t>環境衛生費</t>
    <rPh sb="0" eb="2">
      <t>カンキョウ</t>
    </rPh>
    <rPh sb="2" eb="4">
      <t>エイセイ</t>
    </rPh>
    <rPh sb="4" eb="5">
      <t>ヒ</t>
    </rPh>
    <phoneticPr fontId="2"/>
  </si>
  <si>
    <t>営繕費</t>
    <rPh sb="0" eb="2">
      <t>エイゼン</t>
    </rPh>
    <rPh sb="2" eb="3">
      <t>ヒ</t>
    </rPh>
    <phoneticPr fontId="2"/>
  </si>
  <si>
    <t>ﾚｸﾘｪｰｼｮﾝ費</t>
    <rPh sb="8" eb="9">
      <t>ヒ</t>
    </rPh>
    <phoneticPr fontId="2"/>
  </si>
  <si>
    <t>負担金</t>
    <rPh sb="0" eb="3">
      <t>フタンキン</t>
    </rPh>
    <phoneticPr fontId="2"/>
  </si>
  <si>
    <t>保険料</t>
    <rPh sb="0" eb="3">
      <t>ホケンリョウ</t>
    </rPh>
    <phoneticPr fontId="2"/>
  </si>
  <si>
    <t>行事費</t>
    <rPh sb="0" eb="2">
      <t>ギョウジ</t>
    </rPh>
    <rPh sb="2" eb="3">
      <t>ヒ</t>
    </rPh>
    <phoneticPr fontId="2"/>
  </si>
  <si>
    <t>区長交際費</t>
    <rPh sb="0" eb="2">
      <t>クチョウ</t>
    </rPh>
    <rPh sb="2" eb="4">
      <t>コウサイ</t>
    </rPh>
    <rPh sb="4" eb="5">
      <t>ヒ</t>
    </rPh>
    <phoneticPr fontId="2"/>
  </si>
  <si>
    <t>雑支出</t>
    <rPh sb="0" eb="1">
      <t>ザツ</t>
    </rPh>
    <rPh sb="1" eb="3">
      <t>シシュツ</t>
    </rPh>
    <phoneticPr fontId="2"/>
  </si>
  <si>
    <t>金額</t>
    <rPh sb="0" eb="2">
      <t>キンガク</t>
    </rPh>
    <phoneticPr fontId="2"/>
  </si>
  <si>
    <t>内容</t>
    <rPh sb="0" eb="2">
      <t>ナイヨウ</t>
    </rPh>
    <phoneticPr fontId="2"/>
  </si>
  <si>
    <t>領収No</t>
    <rPh sb="0" eb="2">
      <t>リョウシュウ</t>
    </rPh>
    <phoneticPr fontId="2"/>
  </si>
  <si>
    <t>JA湖南支所</t>
    <rPh sb="2" eb="4">
      <t>コナン</t>
    </rPh>
    <rPh sb="4" eb="6">
      <t>シショ</t>
    </rPh>
    <phoneticPr fontId="2"/>
  </si>
  <si>
    <t>合計</t>
    <rPh sb="0" eb="2">
      <t>ゴウケイ</t>
    </rPh>
    <phoneticPr fontId="2"/>
  </si>
  <si>
    <t>前ページより繰越</t>
    <rPh sb="0" eb="1">
      <t>ゼン</t>
    </rPh>
    <rPh sb="6" eb="8">
      <t>クリコシ</t>
    </rPh>
    <phoneticPr fontId="2"/>
  </si>
  <si>
    <t>P3</t>
    <phoneticPr fontId="2"/>
  </si>
  <si>
    <t>P2</t>
    <phoneticPr fontId="2"/>
  </si>
  <si>
    <t>P1</t>
    <phoneticPr fontId="2"/>
  </si>
  <si>
    <t>予算額</t>
    <rPh sb="0" eb="3">
      <t>ヨサンガク</t>
    </rPh>
    <phoneticPr fontId="2"/>
  </si>
  <si>
    <t>予算額</t>
    <rPh sb="0" eb="3">
      <t>ヨサンガク</t>
    </rPh>
    <phoneticPr fontId="2"/>
  </si>
  <si>
    <t>P4</t>
    <phoneticPr fontId="2"/>
  </si>
  <si>
    <t>P5</t>
    <phoneticPr fontId="2"/>
  </si>
  <si>
    <t>P6</t>
    <phoneticPr fontId="2"/>
  </si>
  <si>
    <t>P7</t>
    <phoneticPr fontId="2"/>
  </si>
  <si>
    <t>P8</t>
    <phoneticPr fontId="2"/>
  </si>
  <si>
    <t>P9</t>
    <phoneticPr fontId="2"/>
  </si>
  <si>
    <t>次ページへ</t>
    <phoneticPr fontId="2"/>
  </si>
  <si>
    <t>合　　　　計</t>
    <rPh sb="0" eb="1">
      <t>ゴウ</t>
    </rPh>
    <rPh sb="5" eb="6">
      <t>ケイ</t>
    </rPh>
    <phoneticPr fontId="2"/>
  </si>
  <si>
    <t>水道料</t>
    <rPh sb="0" eb="3">
      <t>スイドウリョウ</t>
    </rPh>
    <phoneticPr fontId="2"/>
  </si>
  <si>
    <t>下水道料</t>
    <rPh sb="0" eb="3">
      <t>ゲスイドウ</t>
    </rPh>
    <rPh sb="3" eb="4">
      <t>リョウ</t>
    </rPh>
    <phoneticPr fontId="2"/>
  </si>
  <si>
    <t>雑支出(事務消耗品費)</t>
    <rPh sb="0" eb="3">
      <t>ザツシシュツ</t>
    </rPh>
    <rPh sb="4" eb="10">
      <t>ジムショウモウヒンヒ</t>
    </rPh>
    <phoneticPr fontId="2"/>
  </si>
  <si>
    <t>地域代表者会費</t>
    <rPh sb="0" eb="2">
      <t>チイキ</t>
    </rPh>
    <rPh sb="2" eb="4">
      <t>ダイヒョウ</t>
    </rPh>
    <rPh sb="4" eb="5">
      <t>シャ</t>
    </rPh>
    <rPh sb="5" eb="7">
      <t>カイヒ</t>
    </rPh>
    <phoneticPr fontId="2"/>
  </si>
  <si>
    <t>草刈り燃料代</t>
    <rPh sb="0" eb="2">
      <t>クサカ</t>
    </rPh>
    <rPh sb="3" eb="5">
      <t>ネンリョウ</t>
    </rPh>
    <rPh sb="5" eb="6">
      <t>ダイ</t>
    </rPh>
    <phoneticPr fontId="2"/>
  </si>
  <si>
    <t>振込手数料</t>
    <rPh sb="0" eb="2">
      <t>フリコミ</t>
    </rPh>
    <rPh sb="2" eb="5">
      <t>テスウリョウ</t>
    </rPh>
    <phoneticPr fontId="2"/>
  </si>
  <si>
    <t>水利費　TIK農産</t>
    <rPh sb="0" eb="3">
      <t>スイリヒ</t>
    </rPh>
    <rPh sb="7" eb="9">
      <t>ノウサン</t>
    </rPh>
    <phoneticPr fontId="2"/>
  </si>
  <si>
    <t>企業協力金</t>
    <rPh sb="0" eb="2">
      <t>キギョウ</t>
    </rPh>
    <rPh sb="2" eb="5">
      <t>キョウリョクキン</t>
    </rPh>
    <phoneticPr fontId="2"/>
  </si>
  <si>
    <t>行事費</t>
    <rPh sb="0" eb="3">
      <t>ギョウジヒ</t>
    </rPh>
    <phoneticPr fontId="2"/>
  </si>
  <si>
    <t>水利費</t>
    <rPh sb="0" eb="3">
      <t>スイリヒ</t>
    </rPh>
    <phoneticPr fontId="2"/>
  </si>
  <si>
    <t>山年貢</t>
    <rPh sb="0" eb="3">
      <t>ヤマネング</t>
    </rPh>
    <phoneticPr fontId="2"/>
  </si>
  <si>
    <t>ｱｰﾄﾎｰﾑｻｰﾋﾞｽ</t>
  </si>
  <si>
    <t>各種団体補助金</t>
    <rPh sb="0" eb="2">
      <t>カクシュ</t>
    </rPh>
    <rPh sb="2" eb="4">
      <t>ダンタイ</t>
    </rPh>
    <rPh sb="4" eb="7">
      <t>ホジョキン</t>
    </rPh>
    <phoneticPr fontId="2"/>
  </si>
  <si>
    <t>NTT電柱敷地料</t>
    <rPh sb="3" eb="8">
      <t>デンチュウシキチリョウ</t>
    </rPh>
    <phoneticPr fontId="2"/>
  </si>
  <si>
    <t>項目</t>
    <rPh sb="0" eb="2">
      <t>コウモク</t>
    </rPh>
    <phoneticPr fontId="2"/>
  </si>
  <si>
    <t>協議費</t>
    <rPh sb="0" eb="3">
      <t>キョウギヒ</t>
    </rPh>
    <phoneticPr fontId="2"/>
  </si>
  <si>
    <t>2組　11戸×2000×10か月</t>
    <rPh sb="1" eb="2">
      <t>クミ</t>
    </rPh>
    <rPh sb="5" eb="6">
      <t>ト</t>
    </rPh>
    <rPh sb="15" eb="16">
      <t>ゲツ</t>
    </rPh>
    <phoneticPr fontId="2"/>
  </si>
  <si>
    <t>3組　16戸×2000×10か月</t>
    <phoneticPr fontId="2"/>
  </si>
  <si>
    <t>組外　1戸×2000×10ヵ月</t>
    <rPh sb="0" eb="2">
      <t>クミソト</t>
    </rPh>
    <rPh sb="4" eb="5">
      <t>ト</t>
    </rPh>
    <rPh sb="14" eb="15">
      <t>ゲツ</t>
    </rPh>
    <phoneticPr fontId="2"/>
  </si>
  <si>
    <t>2組　11戸</t>
    <rPh sb="1" eb="2">
      <t>クミ</t>
    </rPh>
    <rPh sb="5" eb="6">
      <t>ト</t>
    </rPh>
    <phoneticPr fontId="2"/>
  </si>
  <si>
    <t>3組　15戸</t>
    <phoneticPr fontId="2"/>
  </si>
  <si>
    <t>4組　10戸</t>
    <phoneticPr fontId="2"/>
  </si>
  <si>
    <t>1組　1戸</t>
    <phoneticPr fontId="2"/>
  </si>
  <si>
    <t>2組　1戸</t>
    <rPh sb="1" eb="2">
      <t>クミ</t>
    </rPh>
    <rPh sb="4" eb="5">
      <t>ト</t>
    </rPh>
    <phoneticPr fontId="2"/>
  </si>
  <si>
    <t>3組　1戸</t>
    <phoneticPr fontId="2"/>
  </si>
  <si>
    <t>貯金利息（上期）（下期）</t>
    <rPh sb="0" eb="2">
      <t>チョキン</t>
    </rPh>
    <rPh sb="2" eb="4">
      <t>リソク</t>
    </rPh>
    <rPh sb="5" eb="7">
      <t>カミキ</t>
    </rPh>
    <rPh sb="9" eb="11">
      <t>シモキ</t>
    </rPh>
    <phoneticPr fontId="2"/>
  </si>
  <si>
    <t>　　区長</t>
    <rPh sb="2" eb="4">
      <t>クチョウ</t>
    </rPh>
    <phoneticPr fontId="2"/>
  </si>
  <si>
    <t>　　副区長</t>
    <rPh sb="2" eb="5">
      <t>フククチョウ</t>
    </rPh>
    <phoneticPr fontId="2"/>
  </si>
  <si>
    <t>　　土木委員</t>
    <rPh sb="2" eb="4">
      <t>ドボク</t>
    </rPh>
    <rPh sb="4" eb="6">
      <t>イイン</t>
    </rPh>
    <phoneticPr fontId="2"/>
  </si>
  <si>
    <t>　　会計</t>
    <rPh sb="2" eb="4">
      <t>カイケイ</t>
    </rPh>
    <phoneticPr fontId="2"/>
  </si>
  <si>
    <t>　　評議委員　２名</t>
    <rPh sb="2" eb="4">
      <t>ヒョウギ</t>
    </rPh>
    <rPh sb="4" eb="6">
      <t>イイン</t>
    </rPh>
    <rPh sb="8" eb="9">
      <t>メイ</t>
    </rPh>
    <phoneticPr fontId="2"/>
  </si>
  <si>
    <t>　　組長　4名</t>
    <rPh sb="2" eb="4">
      <t>クミチョウ</t>
    </rPh>
    <rPh sb="6" eb="7">
      <t>メイ</t>
    </rPh>
    <phoneticPr fontId="2"/>
  </si>
  <si>
    <t>　　スポーツ振興委員</t>
    <rPh sb="6" eb="8">
      <t>シンコウ</t>
    </rPh>
    <rPh sb="8" eb="10">
      <t>イイン</t>
    </rPh>
    <phoneticPr fontId="2"/>
  </si>
  <si>
    <t>　　水利委員</t>
    <rPh sb="2" eb="4">
      <t>スイリ</t>
    </rPh>
    <rPh sb="4" eb="6">
      <t>イイン</t>
    </rPh>
    <phoneticPr fontId="2"/>
  </si>
  <si>
    <t>　　子供育成会（長、副）</t>
    <rPh sb="2" eb="4">
      <t>コドモ</t>
    </rPh>
    <rPh sb="4" eb="7">
      <t>イクセイカイ</t>
    </rPh>
    <rPh sb="8" eb="9">
      <t>チョウ</t>
    </rPh>
    <rPh sb="10" eb="11">
      <t>フク</t>
    </rPh>
    <phoneticPr fontId="2"/>
  </si>
  <si>
    <t>電気代</t>
    <rPh sb="0" eb="2">
      <t>デンキ</t>
    </rPh>
    <rPh sb="2" eb="3">
      <t>ダイ</t>
    </rPh>
    <phoneticPr fontId="2"/>
  </si>
  <si>
    <t>　３月　</t>
    <rPh sb="2" eb="3">
      <t>ガツ</t>
    </rPh>
    <phoneticPr fontId="2"/>
  </si>
  <si>
    <t>　４月　</t>
    <rPh sb="2" eb="3">
      <t>ガツ</t>
    </rPh>
    <phoneticPr fontId="2"/>
  </si>
  <si>
    <t>　５月　</t>
    <rPh sb="2" eb="3">
      <t>ガツ</t>
    </rPh>
    <phoneticPr fontId="2"/>
  </si>
  <si>
    <t>　６月　</t>
    <rPh sb="2" eb="3">
      <t>ガツ</t>
    </rPh>
    <phoneticPr fontId="2"/>
  </si>
  <si>
    <t>　７月　</t>
    <rPh sb="2" eb="3">
      <t>ガツ</t>
    </rPh>
    <phoneticPr fontId="2"/>
  </si>
  <si>
    <t>　８月　</t>
    <rPh sb="2" eb="3">
      <t>ガツ</t>
    </rPh>
    <phoneticPr fontId="2"/>
  </si>
  <si>
    <t>　９月　</t>
    <rPh sb="2" eb="3">
      <t>ガツ</t>
    </rPh>
    <phoneticPr fontId="2"/>
  </si>
  <si>
    <t>　１０月　</t>
    <rPh sb="3" eb="4">
      <t>ガツ</t>
    </rPh>
    <phoneticPr fontId="2"/>
  </si>
  <si>
    <t>　１１月　</t>
    <rPh sb="3" eb="4">
      <t>ガツ</t>
    </rPh>
    <phoneticPr fontId="2"/>
  </si>
  <si>
    <t>　１２月　</t>
    <rPh sb="3" eb="4">
      <t>ガツ</t>
    </rPh>
    <phoneticPr fontId="2"/>
  </si>
  <si>
    <t>　1月　</t>
    <rPh sb="2" eb="3">
      <t>ガツ</t>
    </rPh>
    <phoneticPr fontId="2"/>
  </si>
  <si>
    <t>　2月　</t>
    <rPh sb="2" eb="3">
      <t>ガツ</t>
    </rPh>
    <phoneticPr fontId="2"/>
  </si>
  <si>
    <t>ガス代</t>
    <rPh sb="2" eb="3">
      <t>ダイ</t>
    </rPh>
    <phoneticPr fontId="2"/>
  </si>
  <si>
    <t>水道料</t>
    <rPh sb="0" eb="3">
      <t>スイドウリョウ</t>
    </rPh>
    <phoneticPr fontId="2"/>
  </si>
  <si>
    <t>項目</t>
    <rPh sb="0" eb="2">
      <t>コウモク</t>
    </rPh>
    <phoneticPr fontId="2"/>
  </si>
  <si>
    <t>　４月</t>
    <rPh sb="2" eb="3">
      <t>ガツ</t>
    </rPh>
    <phoneticPr fontId="2"/>
  </si>
  <si>
    <t>　6月</t>
    <rPh sb="2" eb="3">
      <t>ガツ</t>
    </rPh>
    <phoneticPr fontId="2"/>
  </si>
  <si>
    <t>　8月</t>
    <rPh sb="2" eb="3">
      <t>ガツ</t>
    </rPh>
    <phoneticPr fontId="2"/>
  </si>
  <si>
    <t>　10月</t>
    <rPh sb="3" eb="4">
      <t>ガツ</t>
    </rPh>
    <phoneticPr fontId="2"/>
  </si>
  <si>
    <t>　12月</t>
    <rPh sb="3" eb="4">
      <t>ガツ</t>
    </rPh>
    <phoneticPr fontId="2"/>
  </si>
  <si>
    <t>　2月</t>
    <rPh sb="2" eb="3">
      <t>ガツ</t>
    </rPh>
    <phoneticPr fontId="2"/>
  </si>
  <si>
    <t>　消防団</t>
    <rPh sb="1" eb="4">
      <t>ショウボウダン</t>
    </rPh>
    <phoneticPr fontId="2"/>
  </si>
  <si>
    <t>　延寿クラブ</t>
    <rPh sb="1" eb="3">
      <t>エンジュ</t>
    </rPh>
    <phoneticPr fontId="2"/>
  </si>
  <si>
    <t>　地蔵盆</t>
    <rPh sb="1" eb="4">
      <t>ジゾウボン</t>
    </rPh>
    <phoneticPr fontId="2"/>
  </si>
  <si>
    <t>　子供育成会</t>
    <rPh sb="1" eb="3">
      <t>コドモ</t>
    </rPh>
    <rPh sb="3" eb="6">
      <t>イクセイカイ</t>
    </rPh>
    <phoneticPr fontId="2"/>
  </si>
  <si>
    <t>　なでしこ</t>
    <phoneticPr fontId="2"/>
  </si>
  <si>
    <t>　２組　￥5500</t>
    <phoneticPr fontId="2"/>
  </si>
  <si>
    <t>　３組　￥8000</t>
    <rPh sb="2" eb="3">
      <t>クミ</t>
    </rPh>
    <phoneticPr fontId="2"/>
  </si>
  <si>
    <t>内訳</t>
    <rPh sb="0" eb="2">
      <t>ウチワケ</t>
    </rPh>
    <phoneticPr fontId="2"/>
  </si>
  <si>
    <t>　ルーラン</t>
    <phoneticPr fontId="2"/>
  </si>
  <si>
    <t>　細川十三子</t>
    <rPh sb="1" eb="3">
      <t>ホソカワ</t>
    </rPh>
    <rPh sb="3" eb="5">
      <t>ジュウゾウ</t>
    </rPh>
    <rPh sb="5" eb="6">
      <t>コ</t>
    </rPh>
    <phoneticPr fontId="2"/>
  </si>
  <si>
    <t>内訳</t>
    <rPh sb="0" eb="2">
      <t>ウチワケ</t>
    </rPh>
    <phoneticPr fontId="2"/>
  </si>
  <si>
    <t>コミュニティ助成金</t>
    <rPh sb="6" eb="9">
      <t>ジョセイキン</t>
    </rPh>
    <phoneticPr fontId="2"/>
  </si>
  <si>
    <t>内訳</t>
    <rPh sb="0" eb="2">
      <t>ウチワケ</t>
    </rPh>
    <phoneticPr fontId="2"/>
  </si>
  <si>
    <t>電気代（３月）</t>
    <rPh sb="0" eb="2">
      <t>デンキ</t>
    </rPh>
    <rPh sb="2" eb="3">
      <t>ダイ</t>
    </rPh>
    <rPh sb="5" eb="6">
      <t>ガツ</t>
    </rPh>
    <phoneticPr fontId="2"/>
  </si>
  <si>
    <t>リコージャパン</t>
    <phoneticPr fontId="2"/>
  </si>
  <si>
    <t>共同ガス</t>
    <rPh sb="0" eb="2">
      <t>キョウドウ</t>
    </rPh>
    <phoneticPr fontId="2"/>
  </si>
  <si>
    <t>ふれあいセンター火災保険</t>
    <rPh sb="8" eb="10">
      <t>カサイ</t>
    </rPh>
    <rPh sb="10" eb="12">
      <t>ホケン</t>
    </rPh>
    <phoneticPr fontId="2"/>
  </si>
  <si>
    <t>団体補助金</t>
    <rPh sb="0" eb="2">
      <t>ダンタイ</t>
    </rPh>
    <rPh sb="2" eb="5">
      <t>ホジョキン</t>
    </rPh>
    <phoneticPr fontId="2"/>
  </si>
  <si>
    <t>アートホームサービス</t>
    <phoneticPr fontId="2"/>
  </si>
  <si>
    <t>電気代（4月）</t>
    <rPh sb="0" eb="2">
      <t>デンキ</t>
    </rPh>
    <rPh sb="2" eb="3">
      <t>ダイ</t>
    </rPh>
    <rPh sb="5" eb="6">
      <t>ガツ</t>
    </rPh>
    <phoneticPr fontId="2"/>
  </si>
  <si>
    <t>教育後援会費（岩根小）</t>
    <rPh sb="0" eb="2">
      <t>キョウイク</t>
    </rPh>
    <rPh sb="2" eb="6">
      <t>コウエンカイヒ</t>
    </rPh>
    <rPh sb="7" eb="10">
      <t>イワネショウ</t>
    </rPh>
    <phoneticPr fontId="2"/>
  </si>
  <si>
    <t>電気代（5月）</t>
    <rPh sb="0" eb="2">
      <t>デンキ</t>
    </rPh>
    <rPh sb="2" eb="3">
      <t>ダイ</t>
    </rPh>
    <rPh sb="5" eb="6">
      <t>ガツ</t>
    </rPh>
    <phoneticPr fontId="2"/>
  </si>
  <si>
    <t>まち協負担金</t>
    <rPh sb="2" eb="3">
      <t>キョウ</t>
    </rPh>
    <rPh sb="3" eb="6">
      <t>フタンキン</t>
    </rPh>
    <phoneticPr fontId="2"/>
  </si>
  <si>
    <t>電気代（6月）</t>
    <rPh sb="0" eb="2">
      <t>デンキ</t>
    </rPh>
    <rPh sb="2" eb="3">
      <t>ダイ</t>
    </rPh>
    <rPh sb="5" eb="6">
      <t>ガツ</t>
    </rPh>
    <phoneticPr fontId="2"/>
  </si>
  <si>
    <t>共栄火災海上保険</t>
    <rPh sb="0" eb="2">
      <t>キョウエイ</t>
    </rPh>
    <rPh sb="2" eb="8">
      <t>カサイカイジョウホケン</t>
    </rPh>
    <phoneticPr fontId="2"/>
  </si>
  <si>
    <t>草刈り機燃料代</t>
    <rPh sb="0" eb="2">
      <t>クサカ</t>
    </rPh>
    <rPh sb="3" eb="4">
      <t>キ</t>
    </rPh>
    <rPh sb="4" eb="7">
      <t>ネンリョウダイ</t>
    </rPh>
    <phoneticPr fontId="2"/>
  </si>
  <si>
    <t>電気代（7月）</t>
    <rPh sb="0" eb="2">
      <t>デンキ</t>
    </rPh>
    <rPh sb="2" eb="3">
      <t>ダイ</t>
    </rPh>
    <rPh sb="5" eb="6">
      <t>ガツ</t>
    </rPh>
    <phoneticPr fontId="2"/>
  </si>
  <si>
    <t>利息</t>
    <rPh sb="0" eb="2">
      <t>リソク</t>
    </rPh>
    <phoneticPr fontId="2"/>
  </si>
  <si>
    <t>電気代（8月）</t>
    <rPh sb="0" eb="2">
      <t>デンキ</t>
    </rPh>
    <rPh sb="2" eb="3">
      <t>ダイ</t>
    </rPh>
    <rPh sb="5" eb="6">
      <t>ガツ</t>
    </rPh>
    <phoneticPr fontId="2"/>
  </si>
  <si>
    <t>区協議費（8月）</t>
    <rPh sb="0" eb="1">
      <t>ク</t>
    </rPh>
    <rPh sb="1" eb="4">
      <t>キョウギヒ</t>
    </rPh>
    <rPh sb="6" eb="7">
      <t>ガツ</t>
    </rPh>
    <phoneticPr fontId="2"/>
  </si>
  <si>
    <t>区協議費（7月）</t>
  </si>
  <si>
    <t>敬老会（お茶代等）</t>
    <rPh sb="0" eb="3">
      <t>ケイロウカイ</t>
    </rPh>
    <rPh sb="5" eb="7">
      <t>チャダイ</t>
    </rPh>
    <rPh sb="7" eb="8">
      <t>トウ</t>
    </rPh>
    <phoneticPr fontId="2"/>
  </si>
  <si>
    <t>電気代（9月）</t>
    <rPh sb="0" eb="2">
      <t>デンキ</t>
    </rPh>
    <rPh sb="2" eb="3">
      <t>ダイ</t>
    </rPh>
    <rPh sb="5" eb="6">
      <t>ガツ</t>
    </rPh>
    <phoneticPr fontId="2"/>
  </si>
  <si>
    <t>区協議費（9月）</t>
    <rPh sb="0" eb="1">
      <t>ク</t>
    </rPh>
    <rPh sb="1" eb="4">
      <t>キョウギヒ</t>
    </rPh>
    <rPh sb="6" eb="7">
      <t>ガツ</t>
    </rPh>
    <phoneticPr fontId="2"/>
  </si>
  <si>
    <t>定期解約金</t>
    <rPh sb="0" eb="2">
      <t>テイキ</t>
    </rPh>
    <rPh sb="2" eb="4">
      <t>カイヤク</t>
    </rPh>
    <rPh sb="4" eb="5">
      <t>キン</t>
    </rPh>
    <phoneticPr fontId="2"/>
  </si>
  <si>
    <t>区協議費（大野氏）</t>
    <rPh sb="0" eb="1">
      <t>ク</t>
    </rPh>
    <rPh sb="1" eb="4">
      <t>キョウギヒ</t>
    </rPh>
    <rPh sb="5" eb="7">
      <t>オオノ</t>
    </rPh>
    <rPh sb="7" eb="8">
      <t>シ</t>
    </rPh>
    <phoneticPr fontId="2"/>
  </si>
  <si>
    <t>電気代（10月）</t>
    <rPh sb="0" eb="2">
      <t>デンキ</t>
    </rPh>
    <rPh sb="2" eb="3">
      <t>ダイ</t>
    </rPh>
    <rPh sb="6" eb="7">
      <t>ガツ</t>
    </rPh>
    <phoneticPr fontId="2"/>
  </si>
  <si>
    <t>ハイキング（お茶、おやつ）</t>
    <rPh sb="7" eb="8">
      <t>チャ</t>
    </rPh>
    <phoneticPr fontId="2"/>
  </si>
  <si>
    <t>区協議費（10月）</t>
    <rPh sb="0" eb="1">
      <t>ク</t>
    </rPh>
    <rPh sb="1" eb="4">
      <t>キョウギヒ</t>
    </rPh>
    <rPh sb="7" eb="8">
      <t>ガツ</t>
    </rPh>
    <phoneticPr fontId="2"/>
  </si>
  <si>
    <t>電気代（11月）</t>
    <rPh sb="0" eb="2">
      <t>デンキ</t>
    </rPh>
    <rPh sb="2" eb="3">
      <t>ダイ</t>
    </rPh>
    <rPh sb="6" eb="7">
      <t>ガツ</t>
    </rPh>
    <phoneticPr fontId="2"/>
  </si>
  <si>
    <t>コピー用紙代</t>
    <rPh sb="3" eb="5">
      <t>ヨウシ</t>
    </rPh>
    <rPh sb="5" eb="6">
      <t>ダイ</t>
    </rPh>
    <phoneticPr fontId="2"/>
  </si>
  <si>
    <t>区協議費（11月）</t>
    <rPh sb="0" eb="1">
      <t>ク</t>
    </rPh>
    <rPh sb="1" eb="4">
      <t>キョウギヒ</t>
    </rPh>
    <rPh sb="7" eb="8">
      <t>ガツ</t>
    </rPh>
    <phoneticPr fontId="2"/>
  </si>
  <si>
    <t>水利費（TIK）</t>
    <rPh sb="0" eb="3">
      <t>スイリヒ</t>
    </rPh>
    <phoneticPr fontId="2"/>
  </si>
  <si>
    <t>電気代（12月）</t>
    <rPh sb="0" eb="2">
      <t>デンキ</t>
    </rPh>
    <rPh sb="2" eb="3">
      <t>ダイ</t>
    </rPh>
    <rPh sb="6" eb="7">
      <t>ガツ</t>
    </rPh>
    <phoneticPr fontId="2"/>
  </si>
  <si>
    <t>区協議費（12月）</t>
    <rPh sb="0" eb="1">
      <t>ク</t>
    </rPh>
    <rPh sb="1" eb="4">
      <t>キョウギヒ</t>
    </rPh>
    <rPh sb="7" eb="8">
      <t>ガツ</t>
    </rPh>
    <phoneticPr fontId="2"/>
  </si>
  <si>
    <t>灯油代（ふれあいセンター）</t>
    <rPh sb="0" eb="2">
      <t>トウユ</t>
    </rPh>
    <rPh sb="2" eb="3">
      <t>ダイ</t>
    </rPh>
    <phoneticPr fontId="2"/>
  </si>
  <si>
    <t>獅子舞（弁当５人）</t>
    <rPh sb="0" eb="3">
      <t>シシマイ</t>
    </rPh>
    <rPh sb="4" eb="6">
      <t>ベントウ</t>
    </rPh>
    <rPh sb="7" eb="8">
      <t>ニン</t>
    </rPh>
    <phoneticPr fontId="2"/>
  </si>
  <si>
    <t>電気代（1月）</t>
    <rPh sb="0" eb="2">
      <t>デンキ</t>
    </rPh>
    <rPh sb="2" eb="3">
      <t>ダイ</t>
    </rPh>
    <rPh sb="5" eb="6">
      <t>ガツ</t>
    </rPh>
    <phoneticPr fontId="2"/>
  </si>
  <si>
    <t>区協議費（1月）</t>
    <rPh sb="0" eb="1">
      <t>ク</t>
    </rPh>
    <rPh sb="1" eb="4">
      <t>キョウギヒ</t>
    </rPh>
    <rPh sb="6" eb="7">
      <t>ガツ</t>
    </rPh>
    <phoneticPr fontId="2"/>
  </si>
  <si>
    <t>光熱水費</t>
    <rPh sb="0" eb="2">
      <t>コウネツ</t>
    </rPh>
    <rPh sb="2" eb="4">
      <t>スイヒ</t>
    </rPh>
    <phoneticPr fontId="2"/>
  </si>
  <si>
    <t>環境衛生費</t>
    <rPh sb="0" eb="2">
      <t>カンキョウ</t>
    </rPh>
    <rPh sb="2" eb="5">
      <t>エイセイヒ</t>
    </rPh>
    <phoneticPr fontId="2"/>
  </si>
  <si>
    <t>雑収入</t>
    <rPh sb="0" eb="1">
      <t>ザツ</t>
    </rPh>
    <rPh sb="1" eb="3">
      <t>シュウニュウ</t>
    </rPh>
    <phoneticPr fontId="2"/>
  </si>
  <si>
    <t>区協議費（6月）</t>
    <rPh sb="0" eb="1">
      <t>ク</t>
    </rPh>
    <rPh sb="1" eb="4">
      <t>キョウギヒ</t>
    </rPh>
    <rPh sb="6" eb="7">
      <t>ガツ</t>
    </rPh>
    <phoneticPr fontId="2"/>
  </si>
  <si>
    <t>リコージャパン</t>
  </si>
  <si>
    <t>リコーリース</t>
  </si>
  <si>
    <t>ふれあいサロン</t>
  </si>
  <si>
    <t>アートホームサービス</t>
  </si>
  <si>
    <t>電気代（2月）</t>
    <rPh sb="0" eb="2">
      <t>デンキ</t>
    </rPh>
    <rPh sb="2" eb="3">
      <t>ダイ</t>
    </rPh>
    <rPh sb="5" eb="6">
      <t>ガツ</t>
    </rPh>
    <phoneticPr fontId="2"/>
  </si>
  <si>
    <t>慰霊祭補助金</t>
    <rPh sb="0" eb="3">
      <t>イレイサイ</t>
    </rPh>
    <rPh sb="3" eb="6">
      <t>ホジョキン</t>
    </rPh>
    <phoneticPr fontId="2"/>
  </si>
  <si>
    <t>企業協力金（小崎木材）</t>
    <rPh sb="0" eb="2">
      <t>キギョウ</t>
    </rPh>
    <rPh sb="2" eb="5">
      <t>キョウリョクキン</t>
    </rPh>
    <rPh sb="6" eb="8">
      <t>コザキ</t>
    </rPh>
    <rPh sb="8" eb="10">
      <t>モクザイ</t>
    </rPh>
    <phoneticPr fontId="2"/>
  </si>
  <si>
    <t>区長交際費</t>
    <rPh sb="0" eb="2">
      <t>クチョウ</t>
    </rPh>
    <rPh sb="2" eb="5">
      <t>コウサイヒ</t>
    </rPh>
    <phoneticPr fontId="2"/>
  </si>
  <si>
    <t>補助金</t>
    <rPh sb="0" eb="3">
      <t>ホジョキン</t>
    </rPh>
    <phoneticPr fontId="2"/>
  </si>
  <si>
    <t>湖南市行政区自治交付金（１回目）</t>
    <rPh sb="0" eb="3">
      <t>コナンシ</t>
    </rPh>
    <rPh sb="3" eb="5">
      <t>ギョウセイ</t>
    </rPh>
    <rPh sb="5" eb="6">
      <t>ク</t>
    </rPh>
    <rPh sb="6" eb="11">
      <t>ジチコウフキン</t>
    </rPh>
    <rPh sb="13" eb="15">
      <t>カイメ</t>
    </rPh>
    <phoneticPr fontId="2"/>
  </si>
  <si>
    <t>湖南市行政区自治交付金（２回目）</t>
    <rPh sb="0" eb="3">
      <t>コナンシ</t>
    </rPh>
    <rPh sb="3" eb="5">
      <t>ギョウセイ</t>
    </rPh>
    <rPh sb="5" eb="6">
      <t>ク</t>
    </rPh>
    <rPh sb="6" eb="11">
      <t>ジチコウフキン</t>
    </rPh>
    <rPh sb="13" eb="15">
      <t>カイメ</t>
    </rPh>
    <phoneticPr fontId="2"/>
  </si>
  <si>
    <t>役員顔合わせ（JCBカード）</t>
    <rPh sb="0" eb="2">
      <t>ヤクイン</t>
    </rPh>
    <rPh sb="2" eb="4">
      <t>カオア</t>
    </rPh>
    <phoneticPr fontId="2"/>
  </si>
  <si>
    <t>三大祭り協賛金</t>
    <rPh sb="0" eb="3">
      <t>サンダイマツ</t>
    </rPh>
    <rPh sb="4" eb="7">
      <t>キョウサンキン</t>
    </rPh>
    <phoneticPr fontId="2"/>
  </si>
  <si>
    <t>湖南市安心応援ハウス設置運営補助金</t>
    <rPh sb="0" eb="3">
      <t>コナンシ</t>
    </rPh>
    <rPh sb="3" eb="7">
      <t>アンシンオウエン</t>
    </rPh>
    <rPh sb="10" eb="14">
      <t>セッチウンエイ</t>
    </rPh>
    <rPh sb="14" eb="17">
      <t>ホジョキン</t>
    </rPh>
    <phoneticPr fontId="2"/>
  </si>
  <si>
    <t>負担金</t>
    <rPh sb="0" eb="3">
      <t>フタンキン</t>
    </rPh>
    <phoneticPr fontId="2"/>
  </si>
  <si>
    <t>湖南市防災士連絡会会費</t>
    <rPh sb="0" eb="3">
      <t>コナンシ</t>
    </rPh>
    <rPh sb="3" eb="6">
      <t>ボウサイシ</t>
    </rPh>
    <rPh sb="6" eb="9">
      <t>レンラクカイ</t>
    </rPh>
    <rPh sb="9" eb="11">
      <t>カイヒ</t>
    </rPh>
    <phoneticPr fontId="2"/>
  </si>
  <si>
    <t>地域福祉活動奨励金</t>
    <rPh sb="0" eb="2">
      <t>チイキ</t>
    </rPh>
    <rPh sb="2" eb="4">
      <t>フクシ</t>
    </rPh>
    <rPh sb="4" eb="6">
      <t>カツドウ</t>
    </rPh>
    <rPh sb="6" eb="9">
      <t>ショウレイキン</t>
    </rPh>
    <phoneticPr fontId="2"/>
  </si>
  <si>
    <t>NTT電柱敷地料</t>
    <rPh sb="3" eb="7">
      <t>デンチュウシキチ</t>
    </rPh>
    <rPh sb="7" eb="8">
      <t>リョウ</t>
    </rPh>
    <phoneticPr fontId="2"/>
  </si>
  <si>
    <t>定期解約</t>
    <rPh sb="0" eb="4">
      <t>テイキカイヤク</t>
    </rPh>
    <phoneticPr fontId="2"/>
  </si>
  <si>
    <t>謹賀新年ポスター代（宝文堂）</t>
    <rPh sb="0" eb="4">
      <t>キンガシンネン</t>
    </rPh>
    <rPh sb="8" eb="9">
      <t>ダイ</t>
    </rPh>
    <rPh sb="10" eb="13">
      <t>ホウブンドウ</t>
    </rPh>
    <phoneticPr fontId="2"/>
  </si>
  <si>
    <t>1組　1３戸</t>
    <phoneticPr fontId="2"/>
  </si>
  <si>
    <t>4組　５戸</t>
    <phoneticPr fontId="2"/>
  </si>
  <si>
    <t>会計監査飲み物</t>
    <rPh sb="0" eb="4">
      <t>カイケイカンサ</t>
    </rPh>
    <rPh sb="4" eb="5">
      <t>ノ</t>
    </rPh>
    <rPh sb="6" eb="7">
      <t>モノ</t>
    </rPh>
    <phoneticPr fontId="2"/>
  </si>
  <si>
    <t>境界周り茶菓子代</t>
    <rPh sb="0" eb="2">
      <t>キョウカイ</t>
    </rPh>
    <rPh sb="2" eb="3">
      <t>マワ</t>
    </rPh>
    <rPh sb="4" eb="7">
      <t>チャガシ</t>
    </rPh>
    <rPh sb="7" eb="8">
      <t>ダイ</t>
    </rPh>
    <phoneticPr fontId="2"/>
  </si>
  <si>
    <t>会計監査弁当代</t>
    <rPh sb="0" eb="4">
      <t>カイケイカンサ</t>
    </rPh>
    <rPh sb="4" eb="7">
      <t>ベントウダイ</t>
    </rPh>
    <phoneticPr fontId="2"/>
  </si>
  <si>
    <t>河川愛護運動補助金</t>
    <rPh sb="0" eb="2">
      <t>カセン</t>
    </rPh>
    <rPh sb="2" eb="4">
      <t>アイゴ</t>
    </rPh>
    <rPh sb="4" eb="6">
      <t>ウンドウ</t>
    </rPh>
    <rPh sb="6" eb="9">
      <t>ホジョキン</t>
    </rPh>
    <phoneticPr fontId="2"/>
  </si>
  <si>
    <t>1組　14戸×2000×10ヵ月）</t>
    <rPh sb="15" eb="16">
      <t>ゲツ</t>
    </rPh>
    <phoneticPr fontId="2"/>
  </si>
  <si>
    <t>4組　12戸×2000×１０ヵ月）</t>
    <rPh sb="15" eb="16">
      <t>ゲツ</t>
    </rPh>
    <phoneticPr fontId="2"/>
  </si>
  <si>
    <t>交通立ち番手当</t>
    <rPh sb="0" eb="3">
      <t>コウツウタ</t>
    </rPh>
    <rPh sb="4" eb="7">
      <t>バンテアテ</t>
    </rPh>
    <phoneticPr fontId="2"/>
  </si>
  <si>
    <t>交通立ち番手当（４人）</t>
    <rPh sb="0" eb="3">
      <t>コウツウタ</t>
    </rPh>
    <rPh sb="4" eb="7">
      <t>バンテアテ</t>
    </rPh>
    <rPh sb="9" eb="10">
      <t>ニン</t>
    </rPh>
    <phoneticPr fontId="2"/>
  </si>
  <si>
    <t>里山保全整備補助金</t>
  </si>
  <si>
    <t>コピー機リース代</t>
    <rPh sb="3" eb="4">
      <t>キ</t>
    </rPh>
    <rPh sb="7" eb="8">
      <t>ダイ</t>
    </rPh>
    <phoneticPr fontId="2"/>
  </si>
  <si>
    <t>コピー機使用料</t>
    <rPh sb="3" eb="4">
      <t>キ</t>
    </rPh>
    <rPh sb="4" eb="7">
      <t>シヨウリョウ</t>
    </rPh>
    <phoneticPr fontId="2"/>
  </si>
  <si>
    <t>　3月</t>
    <rPh sb="2" eb="3">
      <t>ガツ</t>
    </rPh>
    <phoneticPr fontId="2"/>
  </si>
  <si>
    <t>　4月</t>
    <rPh sb="2" eb="3">
      <t>ガツ</t>
    </rPh>
    <phoneticPr fontId="2"/>
  </si>
  <si>
    <t>　5月</t>
    <rPh sb="2" eb="3">
      <t>ガツ</t>
    </rPh>
    <phoneticPr fontId="2"/>
  </si>
  <si>
    <t>　6月</t>
  </si>
  <si>
    <t>　7月</t>
    <rPh sb="2" eb="3">
      <t>ガツ</t>
    </rPh>
    <phoneticPr fontId="2"/>
  </si>
  <si>
    <t>　8月</t>
    <rPh sb="2" eb="3">
      <t>ガツ</t>
    </rPh>
    <phoneticPr fontId="2"/>
  </si>
  <si>
    <t>　9月</t>
    <rPh sb="2" eb="3">
      <t>ガツ</t>
    </rPh>
    <phoneticPr fontId="2"/>
  </si>
  <si>
    <t>　10月</t>
    <rPh sb="3" eb="4">
      <t>ガツ</t>
    </rPh>
    <phoneticPr fontId="2"/>
  </si>
  <si>
    <t>　11月</t>
    <rPh sb="3" eb="4">
      <t>ガツ</t>
    </rPh>
    <phoneticPr fontId="2"/>
  </si>
  <si>
    <t>　12月</t>
    <rPh sb="3" eb="4">
      <t>ガツ</t>
    </rPh>
    <phoneticPr fontId="2"/>
  </si>
  <si>
    <t>　１月</t>
    <rPh sb="2" eb="3">
      <t>ガツ</t>
    </rPh>
    <phoneticPr fontId="2"/>
  </si>
  <si>
    <t>　２月</t>
    <rPh sb="2" eb="3">
      <t>ガツ</t>
    </rPh>
    <phoneticPr fontId="2"/>
  </si>
  <si>
    <t>事務消耗費</t>
    <rPh sb="0" eb="5">
      <t>ジムショウモウヒ</t>
    </rPh>
    <phoneticPr fontId="2"/>
  </si>
  <si>
    <t>　　（封筒、㍶メモリー、インク代）</t>
    <rPh sb="3" eb="5">
      <t>フウトウ</t>
    </rPh>
    <rPh sb="15" eb="16">
      <t>ダイ</t>
    </rPh>
    <phoneticPr fontId="2"/>
  </si>
  <si>
    <t>区備品</t>
    <rPh sb="0" eb="3">
      <t>クビヒン</t>
    </rPh>
    <phoneticPr fontId="2"/>
  </si>
  <si>
    <t>獅子舞弁当</t>
    <rPh sb="0" eb="3">
      <t>シシマイ</t>
    </rPh>
    <rPh sb="3" eb="5">
      <t>ベントウ</t>
    </rPh>
    <phoneticPr fontId="2"/>
  </si>
  <si>
    <t>　　(灯油、お茶代）</t>
    <rPh sb="3" eb="5">
      <t>トウユ</t>
    </rPh>
    <rPh sb="7" eb="9">
      <t>チャダイ</t>
    </rPh>
    <phoneticPr fontId="2"/>
  </si>
  <si>
    <t>ふれあいサロン運営費</t>
    <rPh sb="7" eb="9">
      <t>ウンエイ</t>
    </rPh>
    <rPh sb="9" eb="10">
      <t>ヒ</t>
    </rPh>
    <phoneticPr fontId="2"/>
  </si>
  <si>
    <t>婦人会残金返却</t>
    <rPh sb="0" eb="3">
      <t>フジンカイ</t>
    </rPh>
    <rPh sb="3" eb="7">
      <t>ザンキンヘンキャク</t>
    </rPh>
    <phoneticPr fontId="2"/>
  </si>
  <si>
    <t>区長事務用品</t>
    <rPh sb="0" eb="2">
      <t>クチョウ</t>
    </rPh>
    <rPh sb="2" eb="6">
      <t>ジムヨウヒン</t>
    </rPh>
    <phoneticPr fontId="2"/>
  </si>
  <si>
    <t>水利費（野洲川土地改良）</t>
    <rPh sb="0" eb="3">
      <t>スイリヒ</t>
    </rPh>
    <rPh sb="4" eb="9">
      <t>ヤスガワトチ</t>
    </rPh>
    <rPh sb="9" eb="11">
      <t>カイリョウ</t>
    </rPh>
    <phoneticPr fontId="2"/>
  </si>
  <si>
    <t>堀造園</t>
    <rPh sb="0" eb="3">
      <t>ホリゾウエン</t>
    </rPh>
    <phoneticPr fontId="2"/>
  </si>
  <si>
    <t>メガホン</t>
    <phoneticPr fontId="2"/>
  </si>
  <si>
    <t>HDMI-VGAインターフェースケーブル</t>
    <phoneticPr fontId="2"/>
  </si>
  <si>
    <t>朱肉</t>
    <rPh sb="0" eb="2">
      <t>シュニク</t>
    </rPh>
    <phoneticPr fontId="2"/>
  </si>
  <si>
    <t>甲賀建材（ふれあいセンター修理）</t>
    <rPh sb="0" eb="4">
      <t>コウガケンザイ</t>
    </rPh>
    <rPh sb="13" eb="15">
      <t>シュウリ</t>
    </rPh>
    <phoneticPr fontId="2"/>
  </si>
  <si>
    <t>岩根小学校150周年寄付</t>
    <rPh sb="0" eb="5">
      <t>イワネショウガッコウ</t>
    </rPh>
    <rPh sb="8" eb="10">
      <t>シュウネン</t>
    </rPh>
    <rPh sb="10" eb="12">
      <t>キフ</t>
    </rPh>
    <phoneticPr fontId="2"/>
  </si>
  <si>
    <t>夏祭り スーパーボール</t>
    <rPh sb="0" eb="2">
      <t>ナツマツ</t>
    </rPh>
    <phoneticPr fontId="2"/>
  </si>
  <si>
    <t>夏祭り  くじ</t>
    <rPh sb="0" eb="2">
      <t>ナツマツ</t>
    </rPh>
    <phoneticPr fontId="2"/>
  </si>
  <si>
    <t>ペンキ・刷毛</t>
    <rPh sb="4" eb="6">
      <t>ハケ</t>
    </rPh>
    <phoneticPr fontId="2"/>
  </si>
  <si>
    <t>事務用品 区長</t>
    <rPh sb="0" eb="4">
      <t>ジムヨウヒン</t>
    </rPh>
    <rPh sb="5" eb="7">
      <t>クチョウ</t>
    </rPh>
    <phoneticPr fontId="2"/>
  </si>
  <si>
    <t>道路使用許可申請</t>
    <rPh sb="0" eb="4">
      <t>ドウロシヨウ</t>
    </rPh>
    <rPh sb="4" eb="6">
      <t>キョカ</t>
    </rPh>
    <rPh sb="6" eb="8">
      <t>シンセイ</t>
    </rPh>
    <phoneticPr fontId="2"/>
  </si>
  <si>
    <t>夏祭り  景品</t>
    <rPh sb="0" eb="2">
      <t>ナツマツ</t>
    </rPh>
    <rPh sb="5" eb="7">
      <t>ケイヒン</t>
    </rPh>
    <phoneticPr fontId="2"/>
  </si>
  <si>
    <t>善水寺</t>
    <rPh sb="0" eb="3">
      <t>ゼンスイジ</t>
    </rPh>
    <phoneticPr fontId="2"/>
  </si>
  <si>
    <t>利息</t>
    <rPh sb="0" eb="2">
      <t>リソク</t>
    </rPh>
    <phoneticPr fontId="2"/>
  </si>
  <si>
    <t>夏祭り 仮払い</t>
    <rPh sb="0" eb="2">
      <t>ナツマツ</t>
    </rPh>
    <rPh sb="4" eb="6">
      <t>カリバラ</t>
    </rPh>
    <phoneticPr fontId="2"/>
  </si>
  <si>
    <t>夏祭り 戻し</t>
    <rPh sb="0" eb="2">
      <t>ナツマツ</t>
    </rPh>
    <rPh sb="4" eb="5">
      <t>モド</t>
    </rPh>
    <phoneticPr fontId="2"/>
  </si>
  <si>
    <t>夏祭り ビール</t>
    <rPh sb="0" eb="2">
      <t>ナツマツ</t>
    </rPh>
    <phoneticPr fontId="2"/>
  </si>
  <si>
    <t>夏祭り アイス・ジュース</t>
    <rPh sb="0" eb="2">
      <t>ナツマツ</t>
    </rPh>
    <phoneticPr fontId="2"/>
  </si>
  <si>
    <t>夏祭り 氷</t>
    <rPh sb="0" eb="2">
      <t>ナツマツ</t>
    </rPh>
    <rPh sb="4" eb="5">
      <t>コオリ</t>
    </rPh>
    <phoneticPr fontId="2"/>
  </si>
  <si>
    <t>夏祭り やよいちゃん御礼</t>
    <rPh sb="0" eb="2">
      <t>ナツマツ</t>
    </rPh>
    <rPh sb="10" eb="12">
      <t>オンレイ</t>
    </rPh>
    <phoneticPr fontId="2"/>
  </si>
  <si>
    <t>夏祭り おにぎり</t>
    <rPh sb="0" eb="2">
      <t>ナツマツ</t>
    </rPh>
    <phoneticPr fontId="2"/>
  </si>
  <si>
    <t>敬老会（おかし）</t>
    <rPh sb="0" eb="3">
      <t>ケイロウカイ</t>
    </rPh>
    <phoneticPr fontId="2"/>
  </si>
  <si>
    <t>敬老会（花）</t>
    <rPh sb="0" eb="3">
      <t>ケイロウカイ</t>
    </rPh>
    <rPh sb="4" eb="5">
      <t>ハナ</t>
    </rPh>
    <phoneticPr fontId="2"/>
  </si>
  <si>
    <t>敬老会（仮払い）</t>
    <rPh sb="0" eb="3">
      <t>ケイロウカイ</t>
    </rPh>
    <rPh sb="4" eb="6">
      <t>カリバラ</t>
    </rPh>
    <phoneticPr fontId="2"/>
  </si>
  <si>
    <t>敬老会（景品）</t>
    <rPh sb="0" eb="3">
      <t>ケイロウカイ</t>
    </rPh>
    <rPh sb="4" eb="6">
      <t>ケイヒン</t>
    </rPh>
    <phoneticPr fontId="2"/>
  </si>
  <si>
    <t>敬老会（戻し）</t>
    <rPh sb="0" eb="3">
      <t>ケイロウカイ</t>
    </rPh>
    <rPh sb="4" eb="5">
      <t>モド</t>
    </rPh>
    <phoneticPr fontId="2"/>
  </si>
  <si>
    <t>レミファルト</t>
    <phoneticPr fontId="2"/>
  </si>
  <si>
    <t>区長 クリアーフォルダー</t>
    <rPh sb="0" eb="2">
      <t>クチョウ</t>
    </rPh>
    <phoneticPr fontId="2"/>
  </si>
  <si>
    <t>チェンソー部品</t>
    <rPh sb="5" eb="7">
      <t>ブヒン</t>
    </rPh>
    <phoneticPr fontId="2"/>
  </si>
  <si>
    <t>カーブミラー</t>
    <phoneticPr fontId="2"/>
  </si>
  <si>
    <t>振込手数料</t>
    <rPh sb="0" eb="5">
      <t>フリコミテスウリョウ</t>
    </rPh>
    <phoneticPr fontId="2"/>
  </si>
  <si>
    <t>トイレットペーパー、洗剤</t>
    <rPh sb="10" eb="12">
      <t>センザイ</t>
    </rPh>
    <phoneticPr fontId="2"/>
  </si>
  <si>
    <t>営繕費</t>
  </si>
  <si>
    <t>タオル、電池</t>
    <rPh sb="4" eb="6">
      <t>デンチ</t>
    </rPh>
    <phoneticPr fontId="2"/>
  </si>
  <si>
    <t>プリンタインク</t>
    <phoneticPr fontId="2"/>
  </si>
  <si>
    <t>獅子舞（味噌汁）</t>
    <rPh sb="0" eb="3">
      <t>シシマイ</t>
    </rPh>
    <rPh sb="4" eb="7">
      <t>ミソシル</t>
    </rPh>
    <phoneticPr fontId="2"/>
  </si>
  <si>
    <t>企業協力金（カクセン木村興票業）</t>
    <rPh sb="0" eb="2">
      <t>キギョウ</t>
    </rPh>
    <rPh sb="2" eb="5">
      <t>キョウリョクキン</t>
    </rPh>
    <rPh sb="10" eb="12">
      <t>キムラ</t>
    </rPh>
    <rPh sb="12" eb="13">
      <t>コウ</t>
    </rPh>
    <rPh sb="13" eb="14">
      <t>ヒョウ</t>
    </rPh>
    <rPh sb="14" eb="15">
      <t>ギョウ</t>
    </rPh>
    <phoneticPr fontId="2"/>
  </si>
  <si>
    <t>区協議費（5月）</t>
    <rPh sb="0" eb="1">
      <t>ク</t>
    </rPh>
    <rPh sb="1" eb="3">
      <t>キョウギ</t>
    </rPh>
    <rPh sb="3" eb="4">
      <t>ヒ</t>
    </rPh>
    <rPh sb="6" eb="7">
      <t>ガツ</t>
    </rPh>
    <phoneticPr fontId="2"/>
  </si>
  <si>
    <t>区協議費（４月）</t>
    <rPh sb="0" eb="1">
      <t>ク</t>
    </rPh>
    <rPh sb="1" eb="3">
      <t>キョウギ</t>
    </rPh>
    <rPh sb="3" eb="4">
      <t>ヒ</t>
    </rPh>
    <rPh sb="6" eb="7">
      <t>ガツ</t>
    </rPh>
    <phoneticPr fontId="2"/>
  </si>
  <si>
    <t>　明和工業（株） 関西支社</t>
    <rPh sb="1" eb="3">
      <t>メイワ</t>
    </rPh>
    <rPh sb="3" eb="5">
      <t>コウギョウ</t>
    </rPh>
    <rPh sb="6" eb="7">
      <t>カブ</t>
    </rPh>
    <rPh sb="9" eb="13">
      <t>カンサイシシャ</t>
    </rPh>
    <phoneticPr fontId="2"/>
  </si>
  <si>
    <t>　（株）立花金型</t>
    <rPh sb="2" eb="3">
      <t>カブ</t>
    </rPh>
    <rPh sb="4" eb="6">
      <t>タチバナ</t>
    </rPh>
    <rPh sb="6" eb="8">
      <t>カナガタ</t>
    </rPh>
    <phoneticPr fontId="2"/>
  </si>
  <si>
    <t>　（株）尼崎パイプ製作所 滋賀工場</t>
    <rPh sb="2" eb="3">
      <t>カブ</t>
    </rPh>
    <rPh sb="4" eb="6">
      <t>アマガサキ</t>
    </rPh>
    <rPh sb="9" eb="12">
      <t>セイサクショ</t>
    </rPh>
    <rPh sb="13" eb="17">
      <t>シガコウジョウ</t>
    </rPh>
    <phoneticPr fontId="2"/>
  </si>
  <si>
    <t>　（株）小﨑木材建設</t>
    <rPh sb="2" eb="3">
      <t>カブ</t>
    </rPh>
    <rPh sb="4" eb="6">
      <t>コザキ</t>
    </rPh>
    <rPh sb="6" eb="8">
      <t>モクザイ</t>
    </rPh>
    <rPh sb="8" eb="10">
      <t>ケンセツ</t>
    </rPh>
    <phoneticPr fontId="2"/>
  </si>
  <si>
    <t>　カクセン木村興業（株）</t>
    <rPh sb="5" eb="7">
      <t>キムラ</t>
    </rPh>
    <rPh sb="7" eb="9">
      <t>コウギョウ</t>
    </rPh>
    <rPh sb="10" eb="11">
      <t>カブ</t>
    </rPh>
    <phoneticPr fontId="2"/>
  </si>
  <si>
    <t>　（株）隆工業</t>
    <rPh sb="2" eb="3">
      <t>カブ</t>
    </rPh>
    <rPh sb="4" eb="5">
      <t>タカシ</t>
    </rPh>
    <rPh sb="5" eb="7">
      <t>コウギョウ</t>
    </rPh>
    <phoneticPr fontId="2"/>
  </si>
  <si>
    <t>　（株）サンエー</t>
    <rPh sb="2" eb="3">
      <t>カブ</t>
    </rPh>
    <phoneticPr fontId="2"/>
  </si>
  <si>
    <t>　（418×1ヵ月）</t>
    <phoneticPr fontId="2"/>
  </si>
  <si>
    <t>　（1100×1ヵ月）</t>
    <phoneticPr fontId="2"/>
  </si>
  <si>
    <t>境界回り テプラ等</t>
    <rPh sb="0" eb="3">
      <t>キョウカイマワ</t>
    </rPh>
    <rPh sb="8" eb="9">
      <t>トウ</t>
    </rPh>
    <phoneticPr fontId="2"/>
  </si>
  <si>
    <t>企業協力金（尼崎パイプ）</t>
    <rPh sb="0" eb="2">
      <t>キギョウ</t>
    </rPh>
    <rPh sb="2" eb="5">
      <t>キョウリョクキン</t>
    </rPh>
    <rPh sb="6" eb="8">
      <t>アマガサキ</t>
    </rPh>
    <phoneticPr fontId="2"/>
  </si>
  <si>
    <t>行事費</t>
    <rPh sb="0" eb="3">
      <t>ギョウジヒ</t>
    </rPh>
    <phoneticPr fontId="2"/>
  </si>
  <si>
    <t>＊</t>
    <phoneticPr fontId="2"/>
  </si>
  <si>
    <t>ファイル（会計）</t>
    <rPh sb="5" eb="7">
      <t>カイケイ</t>
    </rPh>
    <phoneticPr fontId="2"/>
  </si>
  <si>
    <t>関西電力</t>
    <rPh sb="0" eb="4">
      <t>カンサイデンリョク</t>
    </rPh>
    <phoneticPr fontId="2"/>
  </si>
  <si>
    <t>境界周りJCBカード（7人）</t>
    <rPh sb="0" eb="2">
      <t>キョウカイ</t>
    </rPh>
    <rPh sb="2" eb="3">
      <t>マワ</t>
    </rPh>
    <rPh sb="12" eb="13">
      <t>ニン</t>
    </rPh>
    <phoneticPr fontId="2"/>
  </si>
  <si>
    <t>延寿クラブ返金</t>
    <rPh sb="0" eb="2">
      <t>エンジュ</t>
    </rPh>
    <rPh sb="5" eb="7">
      <t>ヘンキン</t>
    </rPh>
    <phoneticPr fontId="2"/>
  </si>
  <si>
    <t>　（1980×10か月）</t>
    <rPh sb="10" eb="11">
      <t>ゲツ</t>
    </rPh>
    <phoneticPr fontId="2"/>
  </si>
  <si>
    <t>終了？</t>
    <rPh sb="0" eb="2">
      <t>シュウリョウ</t>
    </rPh>
    <phoneticPr fontId="2"/>
  </si>
  <si>
    <t>　1組　￥7000</t>
    <rPh sb="2" eb="3">
      <t>クミ</t>
    </rPh>
    <phoneticPr fontId="2"/>
  </si>
  <si>
    <t>　４組　￥6000</t>
    <rPh sb="2" eb="3">
      <t>クミ</t>
    </rPh>
    <phoneticPr fontId="2"/>
  </si>
  <si>
    <t xml:space="preserve">   信和商事（株） 滋賀工場</t>
    <rPh sb="3" eb="5">
      <t>シンワ</t>
    </rPh>
    <rPh sb="5" eb="7">
      <t>ショウジ</t>
    </rPh>
    <rPh sb="8" eb="9">
      <t>カブ</t>
    </rPh>
    <rPh sb="11" eb="15">
      <t>シガコウジョウ</t>
    </rPh>
    <phoneticPr fontId="2"/>
  </si>
  <si>
    <t>婦人会、延寿クラブ 返金</t>
    <rPh sb="0" eb="3">
      <t>フジンカイ</t>
    </rPh>
    <rPh sb="4" eb="6">
      <t>エンジュ</t>
    </rPh>
    <rPh sb="10" eb="12">
      <t>ヘンキン</t>
    </rPh>
    <phoneticPr fontId="2"/>
  </si>
  <si>
    <t>水利費1</t>
    <rPh sb="0" eb="3">
      <t>スイリヒ</t>
    </rPh>
    <phoneticPr fontId="2"/>
  </si>
  <si>
    <t>補助金1</t>
    <rPh sb="0" eb="3">
      <t>ホジョキン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</si>
</sst>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m&quot;月&quot;d&quot;日&quot;;@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b/>
      <sz val="16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>
      <alignment vertical="center"/>
    </xf>
    <xf numFmtId="38" fontId="5" fillId="0" borderId="1" xfId="1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>
      <alignment vertical="center"/>
    </xf>
    <xf numFmtId="0" fontId="5" fillId="0" borderId="1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38" fontId="4" fillId="0" borderId="1" xfId="1" applyFont="1" applyBorder="1">
      <alignment vertical="center"/>
    </xf>
    <xf numFmtId="56" fontId="4" fillId="0" borderId="1" xfId="0" applyNumberFormat="1" applyFont="1" applyBorder="1">
      <alignment vertical="center"/>
    </xf>
    <xf numFmtId="38" fontId="4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7" fillId="0" borderId="1" xfId="0" applyFont="1" applyBorder="1">
      <alignment vertical="center"/>
    </xf>
    <xf numFmtId="3" fontId="4" fillId="0" borderId="1" xfId="1" applyNumberFormat="1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38" fontId="4" fillId="0" borderId="4" xfId="1" applyFont="1" applyBorder="1">
      <alignment vertical="center"/>
    </xf>
    <xf numFmtId="0" fontId="4" fillId="0" borderId="2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38" fontId="4" fillId="0" borderId="5" xfId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38" fontId="4" fillId="0" borderId="1" xfId="1" applyFont="1" applyFill="1" applyBorder="1">
      <alignment vertical="center"/>
    </xf>
    <xf numFmtId="38" fontId="4" fillId="0" borderId="0" xfId="1" applyFont="1" applyFill="1">
      <alignment vertical="center"/>
    </xf>
    <xf numFmtId="56" fontId="4" fillId="0" borderId="0" xfId="0" applyNumberFormat="1" applyFont="1">
      <alignment vertical="center"/>
    </xf>
    <xf numFmtId="38" fontId="4" fillId="0" borderId="0" xfId="1" applyFont="1" applyBorder="1">
      <alignment vertical="center"/>
    </xf>
    <xf numFmtId="38" fontId="4" fillId="0" borderId="0" xfId="0" applyNumberFormat="1" applyFont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5" fontId="0" fillId="0" borderId="0" xfId="0" applyNumberFormat="1">
      <alignment vertical="center"/>
    </xf>
    <xf numFmtId="0" fontId="11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" fontId="0" fillId="0" borderId="1" xfId="0" applyNumberFormat="1" applyBorder="1">
      <alignment vertical="center"/>
    </xf>
    <xf numFmtId="38" fontId="5" fillId="0" borderId="1" xfId="1" applyFont="1" applyBorder="1" applyAlignment="1">
      <alignment horizontal="center" vertical="center"/>
    </xf>
    <xf numFmtId="0" fontId="4" fillId="0" borderId="0" xfId="0" quotePrefix="1" applyFont="1">
      <alignment vertical="center"/>
    </xf>
    <xf numFmtId="56" fontId="11" fillId="0" borderId="1" xfId="0" applyNumberFormat="1" applyFont="1" applyBorder="1">
      <alignment vertical="center"/>
    </xf>
    <xf numFmtId="38" fontId="11" fillId="0" borderId="1" xfId="1" applyFont="1" applyBorder="1">
      <alignment vertical="center"/>
    </xf>
    <xf numFmtId="0" fontId="11" fillId="0" borderId="1" xfId="0" applyFont="1" applyBorder="1">
      <alignment vertical="center"/>
    </xf>
    <xf numFmtId="56" fontId="11" fillId="0" borderId="1" xfId="0" applyNumberFormat="1" applyFont="1" applyBorder="1" applyAlignment="1">
      <alignment horizontal="center" vertical="center"/>
    </xf>
    <xf numFmtId="38" fontId="11" fillId="0" borderId="1" xfId="1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5" fontId="11" fillId="0" borderId="1" xfId="0" applyNumberFormat="1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3" fontId="11" fillId="0" borderId="1" xfId="1" applyNumberFormat="1" applyFont="1" applyBorder="1">
      <alignment vertical="center"/>
    </xf>
    <xf numFmtId="38" fontId="5" fillId="0" borderId="1" xfId="0" applyNumberFormat="1" applyFont="1" applyBorder="1">
      <alignment vertical="center"/>
    </xf>
    <xf numFmtId="38" fontId="0" fillId="0" borderId="1" xfId="1" applyFont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5" fontId="0" fillId="2" borderId="1" xfId="0" applyNumberFormat="1" applyFill="1" applyBorder="1">
      <alignment vertical="center"/>
    </xf>
    <xf numFmtId="0" fontId="12" fillId="0" borderId="1" xfId="2" applyFont="1" applyBorder="1">
      <alignment vertical="center"/>
    </xf>
    <xf numFmtId="56" fontId="11" fillId="0" borderId="1" xfId="0" applyNumberFormat="1" applyFont="1" applyBorder="1" applyAlignment="1">
      <alignment horizontal="right" vertical="center"/>
    </xf>
    <xf numFmtId="56" fontId="12" fillId="0" borderId="1" xfId="0" applyNumberFormat="1" applyFont="1" applyBorder="1">
      <alignment vertical="center"/>
    </xf>
    <xf numFmtId="38" fontId="12" fillId="0" borderId="1" xfId="1" applyFont="1" applyFill="1" applyBorder="1">
      <alignment vertical="center"/>
    </xf>
    <xf numFmtId="38" fontId="12" fillId="0" borderId="1" xfId="1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38" fontId="0" fillId="0" borderId="1" xfId="1" applyFont="1" applyBorder="1" applyAlignment="1">
      <alignment horizontal="right"/>
    </xf>
    <xf numFmtId="0" fontId="13" fillId="0" borderId="1" xfId="0" applyFont="1" applyBorder="1">
      <alignment vertical="center"/>
    </xf>
    <xf numFmtId="38" fontId="5" fillId="0" borderId="0" xfId="0" applyNumberFormat="1" applyFont="1">
      <alignment vertical="center"/>
    </xf>
    <xf numFmtId="38" fontId="11" fillId="0" borderId="1" xfId="1" applyFont="1" applyBorder="1" applyAlignment="1">
      <alignment vertical="top"/>
    </xf>
    <xf numFmtId="38" fontId="4" fillId="0" borderId="6" xfId="1" applyFont="1" applyBorder="1">
      <alignment vertical="center"/>
    </xf>
    <xf numFmtId="0" fontId="8" fillId="0" borderId="3" xfId="0" applyFont="1" applyBorder="1">
      <alignment vertical="center"/>
    </xf>
    <xf numFmtId="38" fontId="0" fillId="0" borderId="1" xfId="0" applyNumberFormat="1" applyBorder="1">
      <alignment vertical="center"/>
    </xf>
    <xf numFmtId="3" fontId="12" fillId="0" borderId="1" xfId="1" applyNumberFormat="1" applyFont="1" applyBorder="1">
      <alignment vertical="center"/>
    </xf>
    <xf numFmtId="5" fontId="5" fillId="0" borderId="1" xfId="0" applyNumberFormat="1" applyFont="1" applyBorder="1">
      <alignment vertical="center"/>
    </xf>
    <xf numFmtId="176" fontId="14" fillId="0" borderId="1" xfId="0" applyNumberFormat="1" applyFont="1" applyBorder="1">
      <alignment vertical="center"/>
    </xf>
    <xf numFmtId="0" fontId="14" fillId="0" borderId="1" xfId="0" applyFont="1" applyBorder="1">
      <alignment vertical="center"/>
    </xf>
    <xf numFmtId="5" fontId="14" fillId="0" borderId="1" xfId="0" applyNumberFormat="1" applyFont="1" applyBorder="1">
      <alignment vertical="center"/>
    </xf>
    <xf numFmtId="5" fontId="5" fillId="0" borderId="0" xfId="0" applyNumberFormat="1" applyFont="1">
      <alignment vertical="center"/>
    </xf>
    <xf numFmtId="38" fontId="14" fillId="0" borderId="1" xfId="1" applyFont="1" applyBorder="1">
      <alignment vertical="center"/>
    </xf>
    <xf numFmtId="176" fontId="12" fillId="0" borderId="1" xfId="0" applyNumberFormat="1" applyFont="1" applyBorder="1">
      <alignment vertical="center"/>
    </xf>
    <xf numFmtId="5" fontId="12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2" fillId="2" borderId="1" xfId="0" applyFont="1" applyFill="1" applyBorder="1">
      <alignment vertical="center"/>
    </xf>
    <xf numFmtId="5" fontId="4" fillId="0" borderId="0" xfId="0" applyNumberFormat="1" applyFont="1">
      <alignment vertical="center"/>
    </xf>
    <xf numFmtId="0" fontId="0" fillId="4" borderId="1" xfId="0" applyFill="1" applyBorder="1">
      <alignment vertical="center"/>
    </xf>
    <xf numFmtId="0" fontId="11" fillId="4" borderId="1" xfId="0" applyFont="1" applyFill="1" applyBorder="1">
      <alignment vertical="center"/>
    </xf>
    <xf numFmtId="0" fontId="12" fillId="4" borderId="1" xfId="0" applyFont="1" applyFill="1" applyBorder="1">
      <alignment vertical="center"/>
    </xf>
    <xf numFmtId="5" fontId="0" fillId="4" borderId="1" xfId="0" applyNumberFormat="1" applyFill="1" applyBorder="1">
      <alignment vertical="center"/>
    </xf>
    <xf numFmtId="5" fontId="11" fillId="4" borderId="1" xfId="0" applyNumberFormat="1" applyFont="1" applyFill="1" applyBorder="1">
      <alignment vertical="center"/>
    </xf>
    <xf numFmtId="5" fontId="12" fillId="4" borderId="1" xfId="0" applyNumberFormat="1" applyFont="1" applyFill="1" applyBorder="1">
      <alignment vertical="center"/>
    </xf>
    <xf numFmtId="5" fontId="14" fillId="4" borderId="1" xfId="0" applyNumberFormat="1" applyFont="1" applyFill="1" applyBorder="1">
      <alignment vertical="center"/>
    </xf>
    <xf numFmtId="38" fontId="12" fillId="4" borderId="1" xfId="1" applyFont="1" applyFill="1" applyBorder="1">
      <alignment vertical="center"/>
    </xf>
    <xf numFmtId="38" fontId="5" fillId="4" borderId="1" xfId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265</xdr:row>
      <xdr:rowOff>0</xdr:rowOff>
    </xdr:from>
    <xdr:to>
      <xdr:col>5</xdr:col>
      <xdr:colOff>800100</xdr:colOff>
      <xdr:row>281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8A8E4C2F-7C73-4D87-90B7-C2344753ED0F}"/>
            </a:ext>
          </a:extLst>
        </xdr:cNvPr>
        <xdr:cNvCxnSpPr/>
      </xdr:nvCxnSpPr>
      <xdr:spPr>
        <a:xfrm flipH="1">
          <a:off x="781050" y="62865000"/>
          <a:ext cx="5153025" cy="36671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</xdr:row>
      <xdr:rowOff>133350</xdr:rowOff>
    </xdr:from>
    <xdr:to>
      <xdr:col>1</xdr:col>
      <xdr:colOff>466725</xdr:colOff>
      <xdr:row>4</xdr:row>
      <xdr:rowOff>161925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1038DA-F429-4F9B-B3F2-35655F6015E2}"/>
            </a:ext>
          </a:extLst>
        </xdr:cNvPr>
        <xdr:cNvCxnSpPr/>
      </xdr:nvCxnSpPr>
      <xdr:spPr>
        <a:xfrm flipV="1">
          <a:off x="885825" y="1371600"/>
          <a:ext cx="952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BAFC-A314-48EB-A1FE-CD6236BF05C3}">
  <sheetPr codeName="Sheet1"/>
  <dimension ref="A1:H364"/>
  <sheetViews>
    <sheetView topLeftCell="A190" zoomScaleNormal="100" zoomScalePageLayoutView="70" workbookViewId="0">
      <selection activeCell="H212" sqref="H212"/>
    </sheetView>
  </sheetViews>
  <sheetFormatPr defaultColWidth="9" defaultRowHeight="18" x14ac:dyDescent="0.45"/>
  <cols>
    <col min="1" max="1" width="10" style="10" bestFit="1" customWidth="1"/>
    <col min="2" max="2" width="15.69921875" style="10" customWidth="1"/>
    <col min="3" max="3" width="29.3984375" style="10" customWidth="1"/>
    <col min="4" max="7" width="10.59765625" style="10" customWidth="1"/>
    <col min="8" max="16384" width="9" style="10"/>
  </cols>
  <sheetData>
    <row r="1" spans="1:7" x14ac:dyDescent="0.45">
      <c r="A1" s="10" t="s">
        <v>0</v>
      </c>
      <c r="B1" s="10" t="s">
        <v>30</v>
      </c>
      <c r="C1" s="10" t="s">
        <v>8</v>
      </c>
      <c r="F1" s="11" t="s">
        <v>35</v>
      </c>
      <c r="G1" s="11"/>
    </row>
    <row r="2" spans="1:7" x14ac:dyDescent="0.45">
      <c r="A2" s="34" t="s">
        <v>1</v>
      </c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16"/>
    </row>
    <row r="3" spans="1:7" x14ac:dyDescent="0.45">
      <c r="A3" s="1"/>
      <c r="B3" s="1"/>
      <c r="C3" s="1" t="s">
        <v>7</v>
      </c>
      <c r="D3" s="13"/>
      <c r="E3" s="13"/>
      <c r="F3" s="13">
        <v>2704528</v>
      </c>
      <c r="G3" s="30"/>
    </row>
    <row r="4" spans="1:7" x14ac:dyDescent="0.45">
      <c r="A4" s="14">
        <f>データー!A3</f>
        <v>45372</v>
      </c>
      <c r="B4" s="12" t="str">
        <f>データー!B3</f>
        <v>光熱水費</v>
      </c>
      <c r="C4" s="6" t="str">
        <f>データー!C3</f>
        <v>電気代（３月）</v>
      </c>
      <c r="D4" s="13">
        <f>データー!D3</f>
        <v>0</v>
      </c>
      <c r="E4" s="13">
        <f>データー!E3</f>
        <v>435</v>
      </c>
      <c r="F4" s="15">
        <f>+F3+D4-E4</f>
        <v>2704093</v>
      </c>
      <c r="G4" s="31"/>
    </row>
    <row r="5" spans="1:7" x14ac:dyDescent="0.45">
      <c r="A5" s="14">
        <f>データー!A4</f>
        <v>45372</v>
      </c>
      <c r="B5" s="12" t="str">
        <f>データー!B4</f>
        <v>光熱水費</v>
      </c>
      <c r="C5" s="6" t="str">
        <f>データー!C4</f>
        <v>電気代（３月）</v>
      </c>
      <c r="D5" s="13">
        <f>データー!D4</f>
        <v>0</v>
      </c>
      <c r="E5" s="13">
        <f>データー!E4</f>
        <v>22406</v>
      </c>
      <c r="F5" s="15">
        <f t="shared" ref="F5:F10" si="0">+F4+D5-E5</f>
        <v>2681687</v>
      </c>
      <c r="G5" s="31"/>
    </row>
    <row r="6" spans="1:7" x14ac:dyDescent="0.45">
      <c r="A6" s="14">
        <f>データー!A5</f>
        <v>45372</v>
      </c>
      <c r="B6" s="12" t="str">
        <f>データー!B5</f>
        <v>雑支出</v>
      </c>
      <c r="C6" s="6" t="str">
        <f>データー!C5</f>
        <v>リコージャパン</v>
      </c>
      <c r="D6" s="13">
        <f>データー!D5</f>
        <v>0</v>
      </c>
      <c r="E6" s="13">
        <f>データー!E5</f>
        <v>1543</v>
      </c>
      <c r="F6" s="15">
        <f t="shared" si="0"/>
        <v>2680144</v>
      </c>
      <c r="G6" s="31"/>
    </row>
    <row r="7" spans="1:7" x14ac:dyDescent="0.45">
      <c r="A7" s="14">
        <f>データー!A6</f>
        <v>45373</v>
      </c>
      <c r="B7" s="12" t="str">
        <f>データー!B6</f>
        <v>光熱水費</v>
      </c>
      <c r="C7" s="6" t="str">
        <f>データー!C6</f>
        <v>電気代（３月）</v>
      </c>
      <c r="D7" s="13">
        <f>データー!D6</f>
        <v>0</v>
      </c>
      <c r="E7" s="13">
        <f>データー!E6</f>
        <v>1428</v>
      </c>
      <c r="F7" s="15">
        <f t="shared" si="0"/>
        <v>2678716</v>
      </c>
      <c r="G7" s="31"/>
    </row>
    <row r="8" spans="1:7" x14ac:dyDescent="0.45">
      <c r="A8" s="14">
        <f>データー!A7</f>
        <v>45378</v>
      </c>
      <c r="B8" s="12" t="str">
        <f>データー!B7</f>
        <v>光熱水費</v>
      </c>
      <c r="C8" s="6" t="str">
        <f>データー!C7</f>
        <v>共同ガス</v>
      </c>
      <c r="D8" s="13">
        <f>データー!D7</f>
        <v>0</v>
      </c>
      <c r="E8" s="13">
        <f>データー!E7</f>
        <v>418</v>
      </c>
      <c r="F8" s="15">
        <f t="shared" si="0"/>
        <v>2678298</v>
      </c>
      <c r="G8" s="31"/>
    </row>
    <row r="9" spans="1:7" x14ac:dyDescent="0.45">
      <c r="A9" s="14">
        <f>データー!A8</f>
        <v>45378</v>
      </c>
      <c r="B9" s="12" t="str">
        <f>データー!B8</f>
        <v>雑支出</v>
      </c>
      <c r="C9" s="6" t="str">
        <f>データー!C8</f>
        <v>リコーリース</v>
      </c>
      <c r="D9" s="13">
        <f>データー!D8</f>
        <v>0</v>
      </c>
      <c r="E9" s="13">
        <f>データー!E8</f>
        <v>16308</v>
      </c>
      <c r="F9" s="15">
        <f t="shared" si="0"/>
        <v>2661990</v>
      </c>
      <c r="G9" s="31"/>
    </row>
    <row r="10" spans="1:7" x14ac:dyDescent="0.45">
      <c r="A10" s="14">
        <f>データー!A9</f>
        <v>45380</v>
      </c>
      <c r="B10" s="12" t="str">
        <f>データー!B9</f>
        <v>雑収入</v>
      </c>
      <c r="C10" s="6" t="str">
        <f>データー!C9</f>
        <v>婦人会残金返却</v>
      </c>
      <c r="D10" s="13">
        <f>データー!D9</f>
        <v>5056</v>
      </c>
      <c r="E10" s="13">
        <f>データー!E9</f>
        <v>0</v>
      </c>
      <c r="F10" s="15">
        <f t="shared" si="0"/>
        <v>2667046</v>
      </c>
      <c r="G10" s="31"/>
    </row>
    <row r="11" spans="1:7" x14ac:dyDescent="0.45">
      <c r="A11" s="14">
        <f>データー!A10</f>
        <v>45380</v>
      </c>
      <c r="B11" s="12" t="str">
        <f>データー!B10</f>
        <v>雑支出</v>
      </c>
      <c r="C11" s="6" t="str">
        <f>データー!C10</f>
        <v>区長事務用品</v>
      </c>
      <c r="D11" s="13">
        <f>データー!D10</f>
        <v>0</v>
      </c>
      <c r="E11" s="13">
        <f>データー!E10</f>
        <v>10737</v>
      </c>
      <c r="F11" s="15">
        <f t="shared" ref="F11:F39" si="1">+F10+D11-E11</f>
        <v>2656309</v>
      </c>
      <c r="G11" s="31"/>
    </row>
    <row r="12" spans="1:7" x14ac:dyDescent="0.45">
      <c r="A12" s="14">
        <f>データー!A11</f>
        <v>45380</v>
      </c>
      <c r="B12" s="12" t="str">
        <f>データー!B11</f>
        <v>補助金1</v>
      </c>
      <c r="C12" s="6" t="str">
        <f>データー!C11</f>
        <v>団体補助金</v>
      </c>
      <c r="D12" s="13">
        <f>データー!D11</f>
        <v>0</v>
      </c>
      <c r="E12" s="13">
        <f>データー!E11</f>
        <v>375000</v>
      </c>
      <c r="F12" s="15">
        <f t="shared" si="1"/>
        <v>2281309</v>
      </c>
      <c r="G12" s="31"/>
    </row>
    <row r="13" spans="1:7" x14ac:dyDescent="0.45">
      <c r="A13" s="14">
        <f>データー!A12</f>
        <v>45380</v>
      </c>
      <c r="B13" s="12" t="str">
        <f>データー!B12</f>
        <v>雑支出</v>
      </c>
      <c r="C13" s="6" t="str">
        <f>データー!C12</f>
        <v>ふれあいサロン</v>
      </c>
      <c r="D13" s="13">
        <f>データー!D12</f>
        <v>0</v>
      </c>
      <c r="E13" s="13">
        <f>データー!E12</f>
        <v>80000</v>
      </c>
      <c r="F13" s="15">
        <f t="shared" si="1"/>
        <v>2201309</v>
      </c>
      <c r="G13" s="31"/>
    </row>
    <row r="14" spans="1:7" x14ac:dyDescent="0.45">
      <c r="A14" s="14">
        <f>データー!A13</f>
        <v>45380</v>
      </c>
      <c r="B14" s="12" t="str">
        <f>データー!B13</f>
        <v>会議費</v>
      </c>
      <c r="C14" s="6" t="str">
        <f>データー!C13</f>
        <v>役員顔合わせ（JCBカード）</v>
      </c>
      <c r="D14" s="13">
        <f>データー!D13</f>
        <v>0</v>
      </c>
      <c r="E14" s="13">
        <f>データー!E13</f>
        <v>64000</v>
      </c>
      <c r="F14" s="15">
        <f t="shared" si="1"/>
        <v>2137309</v>
      </c>
      <c r="G14" s="31"/>
    </row>
    <row r="15" spans="1:7" x14ac:dyDescent="0.45">
      <c r="A15" s="14">
        <f>データー!A14</f>
        <v>45383</v>
      </c>
      <c r="B15" s="12" t="str">
        <f>データー!B14</f>
        <v>光熱水費</v>
      </c>
      <c r="C15" s="6" t="str">
        <f>データー!C14</f>
        <v>水道料</v>
      </c>
      <c r="D15" s="13">
        <f>データー!D14</f>
        <v>0</v>
      </c>
      <c r="E15" s="13">
        <f>データー!E14</f>
        <v>1980</v>
      </c>
      <c r="F15" s="15">
        <f t="shared" si="1"/>
        <v>2135329</v>
      </c>
      <c r="G15" s="31"/>
    </row>
    <row r="16" spans="1:7" x14ac:dyDescent="0.45">
      <c r="A16" s="14">
        <f>データー!A15</f>
        <v>45383</v>
      </c>
      <c r="B16" s="12" t="str">
        <f>データー!B15</f>
        <v>光熱水費</v>
      </c>
      <c r="C16" s="6" t="str">
        <f>データー!C15</f>
        <v>水道料</v>
      </c>
      <c r="D16" s="13">
        <f>データー!D15</f>
        <v>0</v>
      </c>
      <c r="E16" s="13">
        <f>データー!E15</f>
        <v>2049</v>
      </c>
      <c r="F16" s="15">
        <f t="shared" si="1"/>
        <v>2133280</v>
      </c>
      <c r="G16" s="31"/>
    </row>
    <row r="17" spans="1:8" x14ac:dyDescent="0.45">
      <c r="A17" s="14">
        <f>データー!A16</f>
        <v>45392</v>
      </c>
      <c r="B17" s="12" t="str">
        <f>データー!B16</f>
        <v>雑収入</v>
      </c>
      <c r="C17" s="6" t="str">
        <f>データー!C16</f>
        <v>アートホームサービス</v>
      </c>
      <c r="D17" s="13">
        <f>データー!D16</f>
        <v>32000</v>
      </c>
      <c r="E17" s="13">
        <f>データー!E16</f>
        <v>0</v>
      </c>
      <c r="F17" s="15">
        <f t="shared" si="1"/>
        <v>2165280</v>
      </c>
      <c r="G17" s="31"/>
    </row>
    <row r="18" spans="1:8" x14ac:dyDescent="0.45">
      <c r="A18" s="14">
        <f>データー!A17</f>
        <v>45400</v>
      </c>
      <c r="B18" s="12" t="str">
        <f>データー!B17</f>
        <v>光熱水費</v>
      </c>
      <c r="C18" s="6" t="str">
        <f>データー!C17</f>
        <v>電気代（4月）</v>
      </c>
      <c r="D18" s="13">
        <f>データー!D17</f>
        <v>0</v>
      </c>
      <c r="E18" s="13">
        <f>データー!E17</f>
        <v>455</v>
      </c>
      <c r="F18" s="15">
        <f t="shared" si="1"/>
        <v>2164825</v>
      </c>
      <c r="G18" s="31"/>
    </row>
    <row r="19" spans="1:8" x14ac:dyDescent="0.45">
      <c r="A19" s="14">
        <f>データー!A18</f>
        <v>45400</v>
      </c>
      <c r="B19" s="12" t="str">
        <f>データー!B18</f>
        <v>光熱水費</v>
      </c>
      <c r="C19" s="6" t="str">
        <f>データー!C18</f>
        <v>電気代（4月）</v>
      </c>
      <c r="D19" s="13">
        <f>データー!D18</f>
        <v>0</v>
      </c>
      <c r="E19" s="13">
        <f>データー!E18</f>
        <v>23469</v>
      </c>
      <c r="F19" s="15">
        <f t="shared" si="1"/>
        <v>2141356</v>
      </c>
      <c r="G19" s="31"/>
    </row>
    <row r="20" spans="1:8" x14ac:dyDescent="0.45">
      <c r="A20" s="14">
        <f>データー!A19</f>
        <v>45401</v>
      </c>
      <c r="B20" s="12" t="str">
        <f>データー!B19</f>
        <v>光熱水費</v>
      </c>
      <c r="C20" s="6" t="str">
        <f>データー!C19</f>
        <v>電気代（4月）</v>
      </c>
      <c r="D20" s="13">
        <f>データー!D19</f>
        <v>0</v>
      </c>
      <c r="E20" s="13">
        <f>データー!E19</f>
        <v>1430</v>
      </c>
      <c r="F20" s="15">
        <f t="shared" si="1"/>
        <v>2139926</v>
      </c>
      <c r="G20" s="31"/>
    </row>
    <row r="21" spans="1:8" x14ac:dyDescent="0.45">
      <c r="A21" s="14">
        <f>データー!A20</f>
        <v>45401</v>
      </c>
      <c r="B21" s="12" t="str">
        <f>データー!B20</f>
        <v>保険料</v>
      </c>
      <c r="C21" s="6" t="str">
        <f>データー!C20</f>
        <v>ふれあいセンター火災保険</v>
      </c>
      <c r="D21" s="13">
        <f>データー!D20</f>
        <v>0</v>
      </c>
      <c r="E21" s="13">
        <f>データー!E20</f>
        <v>33500</v>
      </c>
      <c r="F21" s="15">
        <f t="shared" si="1"/>
        <v>2106426</v>
      </c>
      <c r="G21" s="31"/>
    </row>
    <row r="22" spans="1:8" x14ac:dyDescent="0.45">
      <c r="A22" s="14">
        <f>データー!A21</f>
        <v>45401</v>
      </c>
      <c r="B22" s="12" t="str">
        <f>データー!B21</f>
        <v>水利費1</v>
      </c>
      <c r="C22" s="6" t="str">
        <f>データー!C21</f>
        <v>水利費（野洲川土地改良）</v>
      </c>
      <c r="D22" s="13">
        <f>データー!D21</f>
        <v>0</v>
      </c>
      <c r="E22" s="13">
        <f>データー!E21</f>
        <v>13790</v>
      </c>
      <c r="F22" s="15">
        <f t="shared" si="1"/>
        <v>2092636</v>
      </c>
      <c r="G22" s="31"/>
      <c r="H22" s="42"/>
    </row>
    <row r="23" spans="1:8" x14ac:dyDescent="0.45">
      <c r="A23" s="14">
        <f>データー!A22</f>
        <v>45404</v>
      </c>
      <c r="B23" s="12" t="str">
        <f>データー!B22</f>
        <v>雑支出</v>
      </c>
      <c r="C23" s="6" t="str">
        <f>データー!C22</f>
        <v>リコージャパン</v>
      </c>
      <c r="D23" s="13">
        <f>データー!D22</f>
        <v>0</v>
      </c>
      <c r="E23" s="13">
        <f>データー!E22</f>
        <v>2379</v>
      </c>
      <c r="F23" s="15">
        <f t="shared" si="1"/>
        <v>2090257</v>
      </c>
      <c r="G23" s="31"/>
    </row>
    <row r="24" spans="1:8" x14ac:dyDescent="0.45">
      <c r="A24" s="14">
        <f>データー!A23</f>
        <v>45405</v>
      </c>
      <c r="B24" s="12" t="str">
        <f>データー!B23</f>
        <v>営繕費</v>
      </c>
      <c r="C24" s="6" t="str">
        <f>データー!C23</f>
        <v>堀造園</v>
      </c>
      <c r="D24" s="13">
        <f>データー!D23</f>
        <v>0</v>
      </c>
      <c r="E24" s="13">
        <f>データー!E23</f>
        <v>50000</v>
      </c>
      <c r="F24" s="15">
        <f t="shared" si="1"/>
        <v>2040257</v>
      </c>
      <c r="G24" s="31"/>
    </row>
    <row r="25" spans="1:8" x14ac:dyDescent="0.45">
      <c r="A25" s="14">
        <f>データー!A24</f>
        <v>45405</v>
      </c>
      <c r="B25" s="12" t="str">
        <f>データー!B24</f>
        <v>営繕費</v>
      </c>
      <c r="C25" s="6" t="str">
        <f>データー!C24</f>
        <v>振込手数料</v>
      </c>
      <c r="D25" s="13">
        <f>データー!D24</f>
        <v>0</v>
      </c>
      <c r="E25" s="13">
        <f>データー!E24</f>
        <v>770</v>
      </c>
      <c r="F25" s="15">
        <f t="shared" si="1"/>
        <v>2039487</v>
      </c>
      <c r="G25" s="31"/>
    </row>
    <row r="26" spans="1:8" x14ac:dyDescent="0.45">
      <c r="A26" s="14">
        <f>データー!A25</f>
        <v>45408</v>
      </c>
      <c r="B26" s="12" t="str">
        <f>データー!B25</f>
        <v>負担金</v>
      </c>
      <c r="C26" s="6" t="str">
        <f>データー!C25</f>
        <v>教育後援会費（岩根小）</v>
      </c>
      <c r="D26" s="13">
        <f>データー!D25</f>
        <v>0</v>
      </c>
      <c r="E26" s="13">
        <f>データー!E25</f>
        <v>37100</v>
      </c>
      <c r="F26" s="15">
        <f t="shared" si="1"/>
        <v>2002387</v>
      </c>
      <c r="G26" s="31"/>
    </row>
    <row r="27" spans="1:8" x14ac:dyDescent="0.45">
      <c r="A27" s="14">
        <f>データー!A26</f>
        <v>45412</v>
      </c>
      <c r="B27" s="12" t="str">
        <f>データー!B26</f>
        <v>光熱水費</v>
      </c>
      <c r="C27" s="6" t="str">
        <f>データー!C26</f>
        <v>共同ガス</v>
      </c>
      <c r="D27" s="13">
        <f>データー!D26</f>
        <v>0</v>
      </c>
      <c r="E27" s="13">
        <f>データー!E26</f>
        <v>1980</v>
      </c>
      <c r="F27" s="15">
        <f t="shared" si="1"/>
        <v>2000407</v>
      </c>
      <c r="G27" s="31"/>
    </row>
    <row r="28" spans="1:8" x14ac:dyDescent="0.45">
      <c r="A28" s="14">
        <f>データー!A27</f>
        <v>45412</v>
      </c>
      <c r="B28" s="12" t="str">
        <f>データー!B27</f>
        <v>環境衛生費</v>
      </c>
      <c r="C28" s="6" t="str">
        <f>データー!C27</f>
        <v>下水道料</v>
      </c>
      <c r="D28" s="13">
        <f>データー!D27</f>
        <v>0</v>
      </c>
      <c r="E28" s="13">
        <f>データー!E27</f>
        <v>1113</v>
      </c>
      <c r="F28" s="15">
        <f t="shared" si="1"/>
        <v>1999294</v>
      </c>
      <c r="G28" s="31"/>
    </row>
    <row r="29" spans="1:8" x14ac:dyDescent="0.45">
      <c r="A29" s="14">
        <f>データー!A28</f>
        <v>45420</v>
      </c>
      <c r="B29" s="12" t="str">
        <f>データー!B28</f>
        <v>協議費</v>
      </c>
      <c r="C29" s="6" t="str">
        <f>データー!C28</f>
        <v>区協議費（大野氏）</v>
      </c>
      <c r="D29" s="13">
        <f>データー!D28</f>
        <v>10000</v>
      </c>
      <c r="E29" s="13">
        <f>データー!E28</f>
        <v>0</v>
      </c>
      <c r="F29" s="15">
        <f t="shared" si="1"/>
        <v>2009294</v>
      </c>
      <c r="G29" s="31"/>
    </row>
    <row r="30" spans="1:8" x14ac:dyDescent="0.45">
      <c r="A30" s="14">
        <f>データー!A29</f>
        <v>45420</v>
      </c>
      <c r="B30" s="12" t="str">
        <f>データー!B29</f>
        <v>協議費</v>
      </c>
      <c r="C30" s="6" t="str">
        <f>データー!C29</f>
        <v>区協議費（４月）</v>
      </c>
      <c r="D30" s="13">
        <f>データー!D29</f>
        <v>106000</v>
      </c>
      <c r="E30" s="13">
        <f>データー!E29</f>
        <v>0</v>
      </c>
      <c r="F30" s="15">
        <f t="shared" si="1"/>
        <v>2115294</v>
      </c>
      <c r="G30" s="31"/>
    </row>
    <row r="31" spans="1:8" x14ac:dyDescent="0.45">
      <c r="A31" s="14">
        <f>データー!A30</f>
        <v>45420</v>
      </c>
      <c r="B31" s="12" t="str">
        <f>データー!B30</f>
        <v>負担金</v>
      </c>
      <c r="C31" s="6" t="str">
        <f>データー!C30</f>
        <v>まち協負担金</v>
      </c>
      <c r="D31" s="13">
        <f>データー!D30</f>
        <v>0</v>
      </c>
      <c r="E31" s="13">
        <f>データー!E30</f>
        <v>12600</v>
      </c>
      <c r="F31" s="15">
        <f t="shared" si="1"/>
        <v>2102694</v>
      </c>
      <c r="G31" s="31"/>
    </row>
    <row r="32" spans="1:8" x14ac:dyDescent="0.45">
      <c r="A32" s="14">
        <f>データー!A31</f>
        <v>45422</v>
      </c>
      <c r="B32" s="12" t="str">
        <f>データー!B31</f>
        <v>雑収入</v>
      </c>
      <c r="C32" s="6" t="str">
        <f>データー!C31</f>
        <v>アートホームサービス</v>
      </c>
      <c r="D32" s="13">
        <f>データー!D31</f>
        <v>32000</v>
      </c>
      <c r="E32" s="13">
        <f>データー!E31</f>
        <v>0</v>
      </c>
      <c r="F32" s="15">
        <f t="shared" si="1"/>
        <v>2134694</v>
      </c>
      <c r="G32" s="31"/>
    </row>
    <row r="33" spans="1:7" x14ac:dyDescent="0.45">
      <c r="A33" s="14">
        <f>データー!A32</f>
        <v>45427</v>
      </c>
      <c r="B33" s="12" t="str">
        <f>データー!B32</f>
        <v>区長交際費</v>
      </c>
      <c r="C33" s="6" t="str">
        <f>データー!C32</f>
        <v>地域代表者会費</v>
      </c>
      <c r="D33" s="13">
        <f>データー!D32</f>
        <v>0</v>
      </c>
      <c r="E33" s="13">
        <f>データー!E32</f>
        <v>12000</v>
      </c>
      <c r="F33" s="15">
        <f t="shared" si="1"/>
        <v>2122694</v>
      </c>
      <c r="G33" s="31"/>
    </row>
    <row r="34" spans="1:7" x14ac:dyDescent="0.45">
      <c r="A34" s="14">
        <f>データー!A33</f>
        <v>45432</v>
      </c>
      <c r="B34" s="12" t="str">
        <f>データー!B33</f>
        <v>雑支出</v>
      </c>
      <c r="C34" s="6" t="str">
        <f>データー!C33</f>
        <v>リコージャパン</v>
      </c>
      <c r="D34" s="13">
        <f>データー!D33</f>
        <v>0</v>
      </c>
      <c r="E34" s="13">
        <f>データー!E33</f>
        <v>7679</v>
      </c>
      <c r="F34" s="15">
        <f t="shared" si="1"/>
        <v>2115015</v>
      </c>
      <c r="G34" s="31"/>
    </row>
    <row r="35" spans="1:7" x14ac:dyDescent="0.45">
      <c r="A35" s="14">
        <f>データー!A34</f>
        <v>45434</v>
      </c>
      <c r="B35" s="12" t="str">
        <f>データー!B34</f>
        <v>光熱水費</v>
      </c>
      <c r="C35" s="6" t="str">
        <f>データー!C34</f>
        <v>電気代（5月）</v>
      </c>
      <c r="D35" s="13">
        <f>データー!D34</f>
        <v>0</v>
      </c>
      <c r="E35" s="13">
        <f>データー!E34</f>
        <v>555</v>
      </c>
      <c r="F35" s="15">
        <f t="shared" si="1"/>
        <v>2114460</v>
      </c>
      <c r="G35" s="31"/>
    </row>
    <row r="36" spans="1:7" x14ac:dyDescent="0.45">
      <c r="A36" s="14">
        <f>データー!A35</f>
        <v>45434</v>
      </c>
      <c r="B36" s="12" t="str">
        <f>データー!B35</f>
        <v>光熱水費</v>
      </c>
      <c r="C36" s="6" t="str">
        <f>データー!C35</f>
        <v>電気代（5月）</v>
      </c>
      <c r="D36" s="13">
        <f>データー!D35</f>
        <v>0</v>
      </c>
      <c r="E36" s="13">
        <f>データー!E35</f>
        <v>21234</v>
      </c>
      <c r="F36" s="15">
        <f t="shared" si="1"/>
        <v>2093226</v>
      </c>
      <c r="G36" s="31"/>
    </row>
    <row r="37" spans="1:7" x14ac:dyDescent="0.45">
      <c r="A37" s="14">
        <f>データー!A36</f>
        <v>45435</v>
      </c>
      <c r="B37" s="12" t="str">
        <f>データー!B36</f>
        <v>光熱水費</v>
      </c>
      <c r="C37" s="6" t="str">
        <f>データー!C36</f>
        <v>電気代（5月）</v>
      </c>
      <c r="D37" s="13">
        <f>データー!D36</f>
        <v>0</v>
      </c>
      <c r="E37" s="13">
        <f>データー!E36</f>
        <v>1569</v>
      </c>
      <c r="F37" s="15">
        <f t="shared" si="1"/>
        <v>2091657</v>
      </c>
      <c r="G37" s="31"/>
    </row>
    <row r="38" spans="1:7" x14ac:dyDescent="0.45">
      <c r="A38" s="14">
        <f>データー!A37</f>
        <v>45439</v>
      </c>
      <c r="B38" s="12" t="str">
        <f>データー!B37</f>
        <v>光熱水費</v>
      </c>
      <c r="C38" s="6" t="str">
        <f>データー!C37</f>
        <v>共同ガス</v>
      </c>
      <c r="D38" s="13">
        <f>データー!D37</f>
        <v>0</v>
      </c>
      <c r="E38" s="13">
        <f>データー!E37</f>
        <v>1980</v>
      </c>
      <c r="F38" s="15">
        <f t="shared" si="1"/>
        <v>2089677</v>
      </c>
      <c r="G38" s="31"/>
    </row>
    <row r="39" spans="1:7" x14ac:dyDescent="0.45">
      <c r="A39" s="14">
        <f>データー!A38</f>
        <v>45439</v>
      </c>
      <c r="B39" s="12" t="str">
        <f>データー!B38</f>
        <v>雑支出</v>
      </c>
      <c r="C39" s="6" t="str">
        <f>データー!C38</f>
        <v>リコーリース</v>
      </c>
      <c r="D39" s="13">
        <f>データー!D38</f>
        <v>0</v>
      </c>
      <c r="E39" s="13">
        <f>データー!E38</f>
        <v>19932</v>
      </c>
      <c r="F39" s="15">
        <f t="shared" si="1"/>
        <v>2069745</v>
      </c>
      <c r="G39" s="31"/>
    </row>
    <row r="40" spans="1:7" x14ac:dyDescent="0.45">
      <c r="A40" s="14"/>
      <c r="B40" s="12"/>
      <c r="C40" s="17" t="s">
        <v>44</v>
      </c>
      <c r="D40" s="13">
        <f>SUM(D4:D39)</f>
        <v>185056</v>
      </c>
      <c r="E40" s="13">
        <f>SUM(E4:E39)</f>
        <v>819839</v>
      </c>
      <c r="F40" s="13">
        <f>F39</f>
        <v>2069745</v>
      </c>
      <c r="G40" s="31"/>
    </row>
    <row r="41" spans="1:7" x14ac:dyDescent="0.45">
      <c r="A41" s="29"/>
      <c r="B41" s="16"/>
      <c r="C41" s="11"/>
      <c r="D41" s="30"/>
      <c r="E41" s="30"/>
      <c r="F41" s="31"/>
      <c r="G41" s="11"/>
    </row>
    <row r="42" spans="1:7" x14ac:dyDescent="0.45">
      <c r="A42" s="10" t="s">
        <v>0</v>
      </c>
      <c r="B42" s="10" t="s">
        <v>30</v>
      </c>
      <c r="C42" s="10" t="s">
        <v>8</v>
      </c>
      <c r="F42" s="11" t="s">
        <v>34</v>
      </c>
      <c r="G42" s="16"/>
    </row>
    <row r="43" spans="1:7" x14ac:dyDescent="0.45">
      <c r="A43" s="12" t="s">
        <v>1</v>
      </c>
      <c r="B43" s="12" t="s">
        <v>2</v>
      </c>
      <c r="C43" s="12" t="s">
        <v>3</v>
      </c>
      <c r="D43" s="12" t="s">
        <v>4</v>
      </c>
      <c r="E43" s="12" t="s">
        <v>5</v>
      </c>
      <c r="F43" s="12" t="s">
        <v>6</v>
      </c>
      <c r="G43" s="30"/>
    </row>
    <row r="44" spans="1:7" x14ac:dyDescent="0.45">
      <c r="A44" s="14"/>
      <c r="B44" s="1"/>
      <c r="C44" s="12" t="s">
        <v>32</v>
      </c>
      <c r="D44" s="13">
        <f>D40</f>
        <v>185056</v>
      </c>
      <c r="E44" s="13">
        <f>E40</f>
        <v>819839</v>
      </c>
      <c r="F44" s="13">
        <f>F40</f>
        <v>2069745</v>
      </c>
      <c r="G44" s="31"/>
    </row>
    <row r="45" spans="1:7" x14ac:dyDescent="0.45">
      <c r="A45" s="14">
        <f>データー!A39</f>
        <v>45441</v>
      </c>
      <c r="B45" s="12" t="str">
        <f>データー!B39</f>
        <v>協議費</v>
      </c>
      <c r="C45" s="6" t="str">
        <f>データー!C39</f>
        <v>区協議費（5月）</v>
      </c>
      <c r="D45" s="13">
        <f>データー!D39</f>
        <v>106000</v>
      </c>
      <c r="E45" s="13">
        <f>データー!E39</f>
        <v>0</v>
      </c>
      <c r="F45" s="15">
        <f>+F44+D45-E45</f>
        <v>2175745</v>
      </c>
      <c r="G45" s="31"/>
    </row>
    <row r="46" spans="1:7" x14ac:dyDescent="0.45">
      <c r="A46" s="14">
        <f>データー!A40</f>
        <v>45443</v>
      </c>
      <c r="B46" s="12" t="str">
        <f>データー!B40</f>
        <v>光熱水費</v>
      </c>
      <c r="C46" s="6" t="str">
        <f>データー!C40</f>
        <v>水道料</v>
      </c>
      <c r="D46" s="13">
        <f>データー!D40</f>
        <v>0</v>
      </c>
      <c r="E46" s="13">
        <f>データー!E40</f>
        <v>1980</v>
      </c>
      <c r="F46" s="15">
        <f t="shared" ref="F46:F79" si="2">+F45+D46-E46</f>
        <v>2173765</v>
      </c>
      <c r="G46" s="31"/>
    </row>
    <row r="47" spans="1:7" x14ac:dyDescent="0.45">
      <c r="A47" s="14">
        <f>データー!A41</f>
        <v>45443</v>
      </c>
      <c r="B47" s="12" t="str">
        <f>データー!B41</f>
        <v>光熱水費</v>
      </c>
      <c r="C47" s="6" t="str">
        <f>データー!C41</f>
        <v>水道料</v>
      </c>
      <c r="D47" s="13">
        <f>データー!D41</f>
        <v>0</v>
      </c>
      <c r="E47" s="13">
        <f>データー!E41</f>
        <v>2049</v>
      </c>
      <c r="F47" s="15">
        <f t="shared" si="2"/>
        <v>2171716</v>
      </c>
      <c r="G47" s="31"/>
    </row>
    <row r="48" spans="1:7" x14ac:dyDescent="0.45">
      <c r="A48" s="14">
        <f>データー!A42</f>
        <v>45453</v>
      </c>
      <c r="B48" s="12" t="str">
        <f>データー!B42</f>
        <v>雑収入</v>
      </c>
      <c r="C48" s="6" t="str">
        <f>データー!C42</f>
        <v>アートホームサービス</v>
      </c>
      <c r="D48" s="13">
        <f>データー!D42</f>
        <v>33000</v>
      </c>
      <c r="E48" s="13">
        <f>データー!E42</f>
        <v>0</v>
      </c>
      <c r="F48" s="15">
        <f t="shared" si="2"/>
        <v>2204716</v>
      </c>
      <c r="G48" s="31"/>
    </row>
    <row r="49" spans="1:7" x14ac:dyDescent="0.45">
      <c r="A49" s="14">
        <f>データー!A43</f>
        <v>45463</v>
      </c>
      <c r="B49" s="12" t="str">
        <f>データー!B43</f>
        <v>光熱水費</v>
      </c>
      <c r="C49" s="6" t="str">
        <f>データー!C43</f>
        <v>電気代（6月）</v>
      </c>
      <c r="D49" s="13">
        <f>データー!D43</f>
        <v>0</v>
      </c>
      <c r="E49" s="13">
        <f>データー!E43</f>
        <v>581</v>
      </c>
      <c r="F49" s="15">
        <f t="shared" si="2"/>
        <v>2204135</v>
      </c>
      <c r="G49" s="31"/>
    </row>
    <row r="50" spans="1:7" x14ac:dyDescent="0.45">
      <c r="A50" s="14">
        <f>データー!A44</f>
        <v>45463</v>
      </c>
      <c r="B50" s="12" t="str">
        <f>データー!B44</f>
        <v>光熱水費</v>
      </c>
      <c r="C50" s="6" t="str">
        <f>データー!C44</f>
        <v>電気代（6月）</v>
      </c>
      <c r="D50" s="13">
        <f>データー!D44</f>
        <v>0</v>
      </c>
      <c r="E50" s="13">
        <f>データー!E44</f>
        <v>20640</v>
      </c>
      <c r="F50" s="15">
        <f t="shared" si="2"/>
        <v>2183495</v>
      </c>
      <c r="G50" s="31"/>
    </row>
    <row r="51" spans="1:7" x14ac:dyDescent="0.45">
      <c r="A51" s="14">
        <f>データー!A45</f>
        <v>45463</v>
      </c>
      <c r="B51" s="12" t="str">
        <f>データー!B45</f>
        <v>雑支出</v>
      </c>
      <c r="C51" s="6" t="str">
        <f>データー!C45</f>
        <v>リコージャパン</v>
      </c>
      <c r="D51" s="13">
        <f>データー!D45</f>
        <v>0</v>
      </c>
      <c r="E51" s="13">
        <f>データー!E45</f>
        <v>8649</v>
      </c>
      <c r="F51" s="15">
        <f t="shared" si="2"/>
        <v>2174846</v>
      </c>
      <c r="G51" s="31"/>
    </row>
    <row r="52" spans="1:7" x14ac:dyDescent="0.45">
      <c r="A52" s="14">
        <f>データー!A46</f>
        <v>45464</v>
      </c>
      <c r="B52" s="12" t="str">
        <f>データー!B46</f>
        <v>光熱水費</v>
      </c>
      <c r="C52" s="6" t="str">
        <f>データー!C46</f>
        <v>電気代（6月）</v>
      </c>
      <c r="D52" s="13">
        <f>データー!D46</f>
        <v>0</v>
      </c>
      <c r="E52" s="13">
        <f>データー!E46</f>
        <v>1670</v>
      </c>
      <c r="F52" s="15">
        <f t="shared" si="2"/>
        <v>2173176</v>
      </c>
      <c r="G52" s="31"/>
    </row>
    <row r="53" spans="1:7" x14ac:dyDescent="0.45">
      <c r="A53" s="14">
        <f>データー!A47</f>
        <v>45468</v>
      </c>
      <c r="B53" s="12" t="str">
        <f>データー!B47</f>
        <v>補助金</v>
      </c>
      <c r="C53" s="6" t="str">
        <f>データー!C47</f>
        <v>湖南市安心応援ハウス設置運営補助金</v>
      </c>
      <c r="D53" s="13">
        <f>データー!D47</f>
        <v>80000</v>
      </c>
      <c r="E53" s="13">
        <f>データー!E47</f>
        <v>0</v>
      </c>
      <c r="F53" s="15">
        <f t="shared" si="2"/>
        <v>2253176</v>
      </c>
      <c r="G53" s="31"/>
    </row>
    <row r="54" spans="1:7" x14ac:dyDescent="0.45">
      <c r="A54" s="14">
        <f>データー!A48</f>
        <v>45469</v>
      </c>
      <c r="B54" s="12" t="str">
        <f>データー!B48</f>
        <v>保険料</v>
      </c>
      <c r="C54" s="6" t="str">
        <f>データー!C48</f>
        <v>共栄火災海上保険</v>
      </c>
      <c r="D54" s="13">
        <f>データー!D48</f>
        <v>0</v>
      </c>
      <c r="E54" s="13">
        <f>データー!E48</f>
        <v>13410</v>
      </c>
      <c r="F54" s="15">
        <f t="shared" si="2"/>
        <v>2239766</v>
      </c>
      <c r="G54" s="31"/>
    </row>
    <row r="55" spans="1:7" x14ac:dyDescent="0.45">
      <c r="A55" s="14">
        <f>データー!A49</f>
        <v>45470</v>
      </c>
      <c r="B55" s="12" t="str">
        <f>データー!B49</f>
        <v>光熱水費</v>
      </c>
      <c r="C55" s="6" t="str">
        <f>データー!C49</f>
        <v>共同ガス</v>
      </c>
      <c r="D55" s="13">
        <f>データー!D49</f>
        <v>0</v>
      </c>
      <c r="E55" s="13">
        <f>データー!E49</f>
        <v>1980</v>
      </c>
      <c r="F55" s="15">
        <f t="shared" si="2"/>
        <v>2237786</v>
      </c>
      <c r="G55" s="31"/>
    </row>
    <row r="56" spans="1:7" x14ac:dyDescent="0.45">
      <c r="A56" s="14">
        <f>データー!A50</f>
        <v>45471</v>
      </c>
      <c r="B56" s="12" t="str">
        <f>データー!B50</f>
        <v>協議費</v>
      </c>
      <c r="C56" s="6" t="str">
        <f>データー!C50</f>
        <v>区協議費（6月）</v>
      </c>
      <c r="D56" s="13">
        <f>データー!D50</f>
        <v>106000</v>
      </c>
      <c r="E56" s="13">
        <f>データー!E50</f>
        <v>0</v>
      </c>
      <c r="F56" s="15">
        <f t="shared" si="2"/>
        <v>2343786</v>
      </c>
      <c r="G56" s="31"/>
    </row>
    <row r="57" spans="1:7" x14ac:dyDescent="0.45">
      <c r="A57" s="14">
        <f>データー!A51</f>
        <v>45471</v>
      </c>
      <c r="B57" s="12" t="str">
        <f>データー!B51</f>
        <v>雑支出</v>
      </c>
      <c r="C57" s="6" t="str">
        <f>データー!C51</f>
        <v>メガホン</v>
      </c>
      <c r="D57" s="13">
        <f>データー!D51</f>
        <v>0</v>
      </c>
      <c r="E57" s="13">
        <f>データー!E51</f>
        <v>4480</v>
      </c>
      <c r="F57" s="15">
        <f t="shared" si="2"/>
        <v>2339306</v>
      </c>
      <c r="G57" s="31"/>
    </row>
    <row r="58" spans="1:7" x14ac:dyDescent="0.45">
      <c r="A58" s="14">
        <f>データー!A52</f>
        <v>45471</v>
      </c>
      <c r="B58" s="12" t="str">
        <f>データー!B52</f>
        <v>雑支出</v>
      </c>
      <c r="C58" s="6" t="str">
        <f>データー!C52</f>
        <v>HDMI-VGAインターフェースケーブル</v>
      </c>
      <c r="D58" s="13">
        <f>データー!D52</f>
        <v>0</v>
      </c>
      <c r="E58" s="13">
        <f>データー!E52</f>
        <v>1199</v>
      </c>
      <c r="F58" s="15">
        <f t="shared" si="2"/>
        <v>2338107</v>
      </c>
      <c r="G58" s="31"/>
    </row>
    <row r="59" spans="1:7" x14ac:dyDescent="0.45">
      <c r="A59" s="14">
        <f>データー!A53</f>
        <v>45471</v>
      </c>
      <c r="B59" s="12" t="str">
        <f>データー!B53</f>
        <v>雑支出</v>
      </c>
      <c r="C59" s="6" t="str">
        <f>データー!C53</f>
        <v>朱肉</v>
      </c>
      <c r="D59" s="13">
        <f>データー!D53</f>
        <v>0</v>
      </c>
      <c r="E59" s="13">
        <f>データー!E53</f>
        <v>880</v>
      </c>
      <c r="F59" s="15">
        <f t="shared" si="2"/>
        <v>2337227</v>
      </c>
      <c r="G59" s="31"/>
    </row>
    <row r="60" spans="1:7" x14ac:dyDescent="0.45">
      <c r="A60" s="14">
        <f>データー!A54</f>
        <v>45477</v>
      </c>
      <c r="B60" s="12" t="str">
        <f>データー!B54</f>
        <v>環境衛生費</v>
      </c>
      <c r="C60" s="6" t="str">
        <f>データー!C54</f>
        <v>下水道料</v>
      </c>
      <c r="D60" s="13">
        <f>データー!D54</f>
        <v>0</v>
      </c>
      <c r="E60" s="13">
        <f>データー!E54</f>
        <v>1113</v>
      </c>
      <c r="F60" s="15">
        <f t="shared" si="2"/>
        <v>2336114</v>
      </c>
      <c r="G60" s="31"/>
    </row>
    <row r="61" spans="1:7" x14ac:dyDescent="0.45">
      <c r="A61" s="14">
        <f>データー!A55</f>
        <v>45483</v>
      </c>
      <c r="B61" s="12" t="str">
        <f>データー!B55</f>
        <v>雑収入</v>
      </c>
      <c r="C61" s="6" t="str">
        <f>データー!C55</f>
        <v>アートホームサービス</v>
      </c>
      <c r="D61" s="13">
        <f>データー!D55</f>
        <v>34500</v>
      </c>
      <c r="E61" s="13">
        <f>データー!E55</f>
        <v>0</v>
      </c>
      <c r="F61" s="15">
        <f t="shared" si="2"/>
        <v>2370614</v>
      </c>
      <c r="G61" s="31"/>
    </row>
    <row r="62" spans="1:7" x14ac:dyDescent="0.45">
      <c r="A62" s="14">
        <f>データー!A56</f>
        <v>45490</v>
      </c>
      <c r="B62" s="12" t="str">
        <f>データー!B56</f>
        <v>河川山林維持費</v>
      </c>
      <c r="C62" s="6" t="str">
        <f>データー!C56</f>
        <v>草刈り機燃料代</v>
      </c>
      <c r="D62" s="13">
        <f>データー!D56</f>
        <v>0</v>
      </c>
      <c r="E62" s="13">
        <f>データー!E56</f>
        <v>26500</v>
      </c>
      <c r="F62" s="15">
        <f t="shared" si="2"/>
        <v>2344114</v>
      </c>
      <c r="G62" s="31"/>
    </row>
    <row r="63" spans="1:7" x14ac:dyDescent="0.45">
      <c r="A63" s="14">
        <f>データー!A57</f>
        <v>45490</v>
      </c>
      <c r="B63" s="12" t="str">
        <f>データー!B57</f>
        <v>負担金</v>
      </c>
      <c r="C63" s="6" t="str">
        <f>データー!C57</f>
        <v>湖南市防災士連絡会会費</v>
      </c>
      <c r="D63" s="13">
        <f>データー!D57</f>
        <v>0</v>
      </c>
      <c r="E63" s="13">
        <f>データー!E57</f>
        <v>7000</v>
      </c>
      <c r="F63" s="15">
        <f t="shared" si="2"/>
        <v>2337114</v>
      </c>
      <c r="G63" s="31"/>
    </row>
    <row r="64" spans="1:7" x14ac:dyDescent="0.45">
      <c r="A64" s="14">
        <f>データー!A58</f>
        <v>45492</v>
      </c>
      <c r="B64" s="12" t="str">
        <f>データー!B58</f>
        <v>光熱水費</v>
      </c>
      <c r="C64" s="6" t="str">
        <f>データー!C58</f>
        <v>電気代（7月）</v>
      </c>
      <c r="D64" s="13">
        <f>データー!D58</f>
        <v>0</v>
      </c>
      <c r="E64" s="13">
        <f>データー!E58</f>
        <v>608</v>
      </c>
      <c r="F64" s="15">
        <f t="shared" si="2"/>
        <v>2336506</v>
      </c>
      <c r="G64" s="31"/>
    </row>
    <row r="65" spans="1:7" x14ac:dyDescent="0.45">
      <c r="A65" s="14">
        <f>データー!A59</f>
        <v>45492</v>
      </c>
      <c r="B65" s="12" t="str">
        <f>データー!B59</f>
        <v>光熱水費</v>
      </c>
      <c r="C65" s="6" t="str">
        <f>データー!C59</f>
        <v>電気代（7月）</v>
      </c>
      <c r="D65" s="13">
        <f>データー!D59</f>
        <v>0</v>
      </c>
      <c r="E65" s="13">
        <f>データー!E59</f>
        <v>20400</v>
      </c>
      <c r="F65" s="15">
        <f t="shared" si="2"/>
        <v>2316106</v>
      </c>
      <c r="G65" s="31"/>
    </row>
    <row r="66" spans="1:7" x14ac:dyDescent="0.45">
      <c r="A66" s="14">
        <f>データー!A60</f>
        <v>45492</v>
      </c>
      <c r="B66" s="12" t="str">
        <f>データー!B60</f>
        <v>営繕費</v>
      </c>
      <c r="C66" s="6" t="str">
        <f>データー!C60</f>
        <v>甲賀建材（ふれあいセンター修理）</v>
      </c>
      <c r="D66" s="13">
        <f>データー!D60</f>
        <v>0</v>
      </c>
      <c r="E66" s="13">
        <f>データー!E60</f>
        <v>27632</v>
      </c>
      <c r="F66" s="15">
        <f t="shared" si="2"/>
        <v>2288474</v>
      </c>
      <c r="G66" s="31"/>
    </row>
    <row r="67" spans="1:7" x14ac:dyDescent="0.45">
      <c r="A67" s="14">
        <f>データー!A61</f>
        <v>45495</v>
      </c>
      <c r="B67" s="12" t="str">
        <f>データー!B61</f>
        <v>光熱水費</v>
      </c>
      <c r="C67" s="6" t="str">
        <f>データー!C61</f>
        <v>電気代（7月）</v>
      </c>
      <c r="D67" s="13">
        <f>データー!D61</f>
        <v>0</v>
      </c>
      <c r="E67" s="13">
        <f>データー!E61</f>
        <v>1775</v>
      </c>
      <c r="F67" s="15">
        <f t="shared" si="2"/>
        <v>2286699</v>
      </c>
      <c r="G67" s="31"/>
    </row>
    <row r="68" spans="1:7" x14ac:dyDescent="0.45">
      <c r="A68" s="14">
        <f>データー!A62</f>
        <v>45495</v>
      </c>
      <c r="B68" s="12" t="str">
        <f>データー!B62</f>
        <v>雑支出</v>
      </c>
      <c r="C68" s="6" t="str">
        <f>データー!C62</f>
        <v>リコージャパン</v>
      </c>
      <c r="D68" s="13">
        <f>データー!D62</f>
        <v>0</v>
      </c>
      <c r="E68" s="13">
        <f>データー!E62</f>
        <v>4749</v>
      </c>
      <c r="F68" s="15">
        <f t="shared" si="2"/>
        <v>2281950</v>
      </c>
      <c r="G68" s="31"/>
    </row>
    <row r="69" spans="1:7" x14ac:dyDescent="0.45">
      <c r="A69" s="14">
        <f>データー!A63</f>
        <v>45498</v>
      </c>
      <c r="B69" s="12" t="str">
        <f>データー!B63</f>
        <v>補助金</v>
      </c>
      <c r="C69" s="6" t="str">
        <f>データー!C63</f>
        <v>湖南市行政区自治交付金（１回目）</v>
      </c>
      <c r="D69" s="13">
        <f>データー!D63</f>
        <v>297900</v>
      </c>
      <c r="E69" s="13">
        <f>データー!E63</f>
        <v>0</v>
      </c>
      <c r="F69" s="15">
        <f t="shared" si="2"/>
        <v>2579850</v>
      </c>
      <c r="G69" s="31"/>
    </row>
    <row r="70" spans="1:7" x14ac:dyDescent="0.45">
      <c r="A70" s="14">
        <f>データー!A64</f>
        <v>45502</v>
      </c>
      <c r="B70" s="12" t="str">
        <f>データー!B64</f>
        <v>光熱水費</v>
      </c>
      <c r="C70" s="6" t="str">
        <f>データー!C64</f>
        <v>共同ガス</v>
      </c>
      <c r="D70" s="13">
        <f>データー!D64</f>
        <v>0</v>
      </c>
      <c r="E70" s="13">
        <f>データー!E64</f>
        <v>1100</v>
      </c>
      <c r="F70" s="15">
        <f t="shared" si="2"/>
        <v>2578750</v>
      </c>
      <c r="G70" s="31"/>
    </row>
    <row r="71" spans="1:7" x14ac:dyDescent="0.45">
      <c r="A71" s="14">
        <f>データー!A65</f>
        <v>45504</v>
      </c>
      <c r="B71" s="12" t="str">
        <f>データー!B65</f>
        <v>光熱水費</v>
      </c>
      <c r="C71" s="6" t="str">
        <f>データー!C65</f>
        <v>水道料</v>
      </c>
      <c r="D71" s="13">
        <f>データー!D65</f>
        <v>0</v>
      </c>
      <c r="E71" s="13">
        <f>データー!E65</f>
        <v>1980</v>
      </c>
      <c r="F71" s="15">
        <f t="shared" si="2"/>
        <v>2576770</v>
      </c>
      <c r="G71" s="31"/>
    </row>
    <row r="72" spans="1:7" x14ac:dyDescent="0.45">
      <c r="A72" s="14">
        <f>データー!A66</f>
        <v>45504</v>
      </c>
      <c r="B72" s="12" t="str">
        <f>データー!B66</f>
        <v>光熱水費</v>
      </c>
      <c r="C72" s="6" t="str">
        <f>データー!C66</f>
        <v>水道料</v>
      </c>
      <c r="D72" s="13">
        <f>データー!D66</f>
        <v>0</v>
      </c>
      <c r="E72" s="13">
        <f>データー!E66</f>
        <v>2049</v>
      </c>
      <c r="F72" s="15">
        <f t="shared" si="2"/>
        <v>2574721</v>
      </c>
      <c r="G72" s="31"/>
    </row>
    <row r="73" spans="1:7" x14ac:dyDescent="0.45">
      <c r="A73" s="14">
        <f>データー!A67</f>
        <v>45506</v>
      </c>
      <c r="B73" s="12" t="str">
        <f>データー!B67</f>
        <v>協議費</v>
      </c>
      <c r="C73" s="6" t="str">
        <f>データー!C67</f>
        <v>区協議費（7月）</v>
      </c>
      <c r="D73" s="13">
        <f>データー!D67</f>
        <v>106000</v>
      </c>
      <c r="E73" s="13">
        <f>データー!E67</f>
        <v>0</v>
      </c>
      <c r="F73" s="15">
        <f t="shared" si="2"/>
        <v>2680721</v>
      </c>
      <c r="G73" s="31"/>
    </row>
    <row r="74" spans="1:7" x14ac:dyDescent="0.45">
      <c r="A74" s="14">
        <f>データー!A68</f>
        <v>45506</v>
      </c>
      <c r="B74" s="12" t="str">
        <f>データー!B68</f>
        <v>負担金</v>
      </c>
      <c r="C74" s="6" t="str">
        <f>データー!C68</f>
        <v>岩根小学校150周年寄付</v>
      </c>
      <c r="D74" s="13">
        <f>データー!D68</f>
        <v>0</v>
      </c>
      <c r="E74" s="13">
        <f>データー!E68</f>
        <v>5000</v>
      </c>
      <c r="F74" s="15">
        <f t="shared" si="2"/>
        <v>2675721</v>
      </c>
      <c r="G74" s="31"/>
    </row>
    <row r="75" spans="1:7" x14ac:dyDescent="0.45">
      <c r="A75" s="14">
        <f>データー!A69</f>
        <v>45506</v>
      </c>
      <c r="B75" s="12" t="str">
        <f>データー!B69</f>
        <v>行事費</v>
      </c>
      <c r="C75" s="6" t="str">
        <f>データー!C69</f>
        <v>夏祭り スーパーボール</v>
      </c>
      <c r="D75" s="13">
        <f>データー!D69</f>
        <v>0</v>
      </c>
      <c r="E75" s="13">
        <f>データー!E69</f>
        <v>3180</v>
      </c>
      <c r="F75" s="15">
        <f t="shared" si="2"/>
        <v>2672541</v>
      </c>
      <c r="G75" s="31"/>
    </row>
    <row r="76" spans="1:7" x14ac:dyDescent="0.45">
      <c r="A76" s="14">
        <f>データー!A70</f>
        <v>45506</v>
      </c>
      <c r="B76" s="12" t="str">
        <f>データー!B70</f>
        <v>行事費</v>
      </c>
      <c r="C76" s="6" t="str">
        <f>データー!C70</f>
        <v>夏祭り  くじ</v>
      </c>
      <c r="D76" s="13">
        <f>データー!D70</f>
        <v>0</v>
      </c>
      <c r="E76" s="13">
        <f>データー!E70</f>
        <v>4345</v>
      </c>
      <c r="F76" s="15">
        <f t="shared" si="2"/>
        <v>2668196</v>
      </c>
      <c r="G76" s="31"/>
    </row>
    <row r="77" spans="1:7" x14ac:dyDescent="0.45">
      <c r="A77" s="14">
        <f>データー!A71</f>
        <v>45506</v>
      </c>
      <c r="B77" s="12" t="str">
        <f>データー!B71</f>
        <v>営繕費</v>
      </c>
      <c r="C77" s="6" t="str">
        <f>データー!C71</f>
        <v>ペンキ・刷毛</v>
      </c>
      <c r="D77" s="13">
        <f>データー!D71</f>
        <v>0</v>
      </c>
      <c r="E77" s="13">
        <f>データー!E71</f>
        <v>5408</v>
      </c>
      <c r="F77" s="15">
        <f t="shared" si="2"/>
        <v>2662788</v>
      </c>
      <c r="G77" s="31"/>
    </row>
    <row r="78" spans="1:7" x14ac:dyDescent="0.45">
      <c r="A78" s="14">
        <f>データー!A72</f>
        <v>45506</v>
      </c>
      <c r="B78" s="12" t="str">
        <f>データー!B72</f>
        <v>負担金</v>
      </c>
      <c r="C78" s="6" t="str">
        <f>データー!C72</f>
        <v>三大祭り協賛金</v>
      </c>
      <c r="D78" s="13">
        <f>データー!D72</f>
        <v>0</v>
      </c>
      <c r="E78" s="13">
        <f>データー!E72</f>
        <v>10000</v>
      </c>
      <c r="F78" s="15">
        <f t="shared" si="2"/>
        <v>2652788</v>
      </c>
      <c r="G78" s="31"/>
    </row>
    <row r="79" spans="1:7" x14ac:dyDescent="0.45">
      <c r="A79" s="14">
        <f>データー!A73</f>
        <v>45513</v>
      </c>
      <c r="B79" s="12" t="str">
        <f>データー!B73</f>
        <v>雑支出</v>
      </c>
      <c r="C79" s="6" t="str">
        <f>データー!C73</f>
        <v>事務用品 区長</v>
      </c>
      <c r="D79" s="13">
        <f>データー!D73</f>
        <v>0</v>
      </c>
      <c r="E79" s="13">
        <f>データー!E73</f>
        <v>2280</v>
      </c>
      <c r="F79" s="15">
        <f t="shared" si="2"/>
        <v>2650508</v>
      </c>
      <c r="G79" s="31"/>
    </row>
    <row r="80" spans="1:7" x14ac:dyDescent="0.45">
      <c r="A80" s="1"/>
      <c r="B80" s="1"/>
      <c r="C80" s="17" t="s">
        <v>44</v>
      </c>
      <c r="D80" s="15">
        <f>SUM(D44:D79)</f>
        <v>948456</v>
      </c>
      <c r="E80" s="15">
        <f>SUM(E44:E79)</f>
        <v>1002476</v>
      </c>
      <c r="F80" s="15">
        <f>F79</f>
        <v>2650508</v>
      </c>
      <c r="G80" s="31"/>
    </row>
    <row r="81" spans="1:7" x14ac:dyDescent="0.45">
      <c r="C81" s="11"/>
      <c r="D81" s="31"/>
      <c r="E81" s="31"/>
      <c r="F81" s="31"/>
      <c r="G81" s="11"/>
    </row>
    <row r="82" spans="1:7" x14ac:dyDescent="0.45">
      <c r="A82" s="10" t="s">
        <v>0</v>
      </c>
      <c r="B82" s="10" t="s">
        <v>30</v>
      </c>
      <c r="C82" s="10" t="s">
        <v>8</v>
      </c>
      <c r="F82" s="11" t="s">
        <v>33</v>
      </c>
      <c r="G82" s="16"/>
    </row>
    <row r="83" spans="1:7" x14ac:dyDescent="0.45">
      <c r="A83" s="12" t="s">
        <v>1</v>
      </c>
      <c r="B83" s="12" t="s">
        <v>2</v>
      </c>
      <c r="C83" s="12" t="s">
        <v>3</v>
      </c>
      <c r="D83" s="12" t="s">
        <v>4</v>
      </c>
      <c r="E83" s="12" t="s">
        <v>5</v>
      </c>
      <c r="F83" s="12" t="s">
        <v>6</v>
      </c>
      <c r="G83" s="30"/>
    </row>
    <row r="84" spans="1:7" x14ac:dyDescent="0.45">
      <c r="A84" s="1"/>
      <c r="B84" s="1"/>
      <c r="C84" s="12" t="s">
        <v>32</v>
      </c>
      <c r="D84" s="13">
        <f>D80</f>
        <v>948456</v>
      </c>
      <c r="E84" s="13">
        <f>E80</f>
        <v>1002476</v>
      </c>
      <c r="F84" s="13">
        <f>F80</f>
        <v>2650508</v>
      </c>
      <c r="G84" s="31"/>
    </row>
    <row r="85" spans="1:7" x14ac:dyDescent="0.45">
      <c r="A85" s="14">
        <f>データー!A74</f>
        <v>45513</v>
      </c>
      <c r="B85" s="12" t="str">
        <f>データー!B74</f>
        <v>雑支出</v>
      </c>
      <c r="C85" s="6" t="str">
        <f>データー!C74</f>
        <v>事務用品 区長</v>
      </c>
      <c r="D85" s="13">
        <f>データー!D74</f>
        <v>0</v>
      </c>
      <c r="E85" s="13">
        <f>データー!E74</f>
        <v>1939</v>
      </c>
      <c r="F85" s="15">
        <f>+F84+D85-E85</f>
        <v>2648569</v>
      </c>
      <c r="G85" s="31"/>
    </row>
    <row r="86" spans="1:7" x14ac:dyDescent="0.45">
      <c r="A86" s="14">
        <f>データー!A75</f>
        <v>45513</v>
      </c>
      <c r="B86" s="12" t="str">
        <f>データー!B75</f>
        <v>雑支出</v>
      </c>
      <c r="C86" s="6" t="str">
        <f>データー!C75</f>
        <v>道路使用許可申請</v>
      </c>
      <c r="D86" s="13">
        <f>データー!D75</f>
        <v>0</v>
      </c>
      <c r="E86" s="13">
        <f>データー!E75</f>
        <v>2000</v>
      </c>
      <c r="F86" s="15">
        <f t="shared" ref="F86:F118" si="3">+F85+D86-E86</f>
        <v>2646569</v>
      </c>
      <c r="G86" s="31"/>
    </row>
    <row r="87" spans="1:7" x14ac:dyDescent="0.45">
      <c r="A87" s="14">
        <f>データー!A76</f>
        <v>45513</v>
      </c>
      <c r="B87" s="12" t="str">
        <f>データー!B76</f>
        <v>行事費</v>
      </c>
      <c r="C87" s="6" t="str">
        <f>データー!C76</f>
        <v>夏祭り  景品</v>
      </c>
      <c r="D87" s="13">
        <f>データー!D76</f>
        <v>0</v>
      </c>
      <c r="E87" s="13">
        <f>データー!E76</f>
        <v>70000</v>
      </c>
      <c r="F87" s="15">
        <f t="shared" si="3"/>
        <v>2576569</v>
      </c>
      <c r="G87" s="31"/>
    </row>
    <row r="88" spans="1:7" x14ac:dyDescent="0.45">
      <c r="A88" s="14">
        <f>データー!A77</f>
        <v>45517</v>
      </c>
      <c r="B88" s="12" t="str">
        <f>データー!B77</f>
        <v>雑収入</v>
      </c>
      <c r="C88" s="6" t="str">
        <f>データー!C77</f>
        <v>アートホームサービス</v>
      </c>
      <c r="D88" s="13">
        <f>データー!D77</f>
        <v>34500</v>
      </c>
      <c r="E88" s="13">
        <f>データー!E77</f>
        <v>0</v>
      </c>
      <c r="F88" s="15">
        <f t="shared" si="3"/>
        <v>2611069</v>
      </c>
      <c r="G88" s="31"/>
    </row>
    <row r="89" spans="1:7" x14ac:dyDescent="0.45">
      <c r="A89" s="14">
        <f>データー!A78</f>
        <v>45519</v>
      </c>
      <c r="B89" s="12" t="str">
        <f>データー!B78</f>
        <v>行事費</v>
      </c>
      <c r="C89" s="6" t="str">
        <f>データー!C78</f>
        <v>夏祭り 仮払い</v>
      </c>
      <c r="D89" s="13">
        <f>データー!D78</f>
        <v>0</v>
      </c>
      <c r="E89" s="13">
        <f>データー!E78</f>
        <v>80000</v>
      </c>
      <c r="F89" s="15">
        <f t="shared" si="3"/>
        <v>2531069</v>
      </c>
      <c r="G89" s="31"/>
    </row>
    <row r="90" spans="1:7" x14ac:dyDescent="0.45">
      <c r="A90" s="14">
        <f>データー!A79</f>
        <v>45523</v>
      </c>
      <c r="B90" s="12" t="str">
        <f>データー!B79</f>
        <v>行事費</v>
      </c>
      <c r="C90" s="6" t="str">
        <f>データー!C79</f>
        <v>夏祭り 戻し</v>
      </c>
      <c r="D90" s="13">
        <f>データー!D79</f>
        <v>80000</v>
      </c>
      <c r="E90" s="13">
        <f>データー!E79</f>
        <v>0</v>
      </c>
      <c r="F90" s="15">
        <f t="shared" si="3"/>
        <v>2611069</v>
      </c>
      <c r="G90" s="31"/>
    </row>
    <row r="91" spans="1:7" x14ac:dyDescent="0.45">
      <c r="A91" s="14">
        <f>データー!A80</f>
        <v>45520</v>
      </c>
      <c r="B91" s="12" t="str">
        <f>データー!B80</f>
        <v>行事費</v>
      </c>
      <c r="C91" s="6" t="str">
        <f>データー!C80</f>
        <v>善水寺</v>
      </c>
      <c r="D91" s="13">
        <f>データー!D80</f>
        <v>0</v>
      </c>
      <c r="E91" s="13">
        <f>データー!E80</f>
        <v>79500</v>
      </c>
      <c r="F91" s="15">
        <f t="shared" si="3"/>
        <v>2531569</v>
      </c>
      <c r="G91" s="31"/>
    </row>
    <row r="92" spans="1:7" x14ac:dyDescent="0.45">
      <c r="A92" s="14">
        <f>データー!A81</f>
        <v>45523</v>
      </c>
      <c r="B92" s="12" t="str">
        <f>データー!B81</f>
        <v>雑収入</v>
      </c>
      <c r="C92" s="6" t="str">
        <f>データー!C81</f>
        <v>利息</v>
      </c>
      <c r="D92" s="13">
        <f>データー!D81</f>
        <v>10</v>
      </c>
      <c r="E92" s="13">
        <f>データー!E81</f>
        <v>0</v>
      </c>
      <c r="F92" s="15">
        <f t="shared" si="3"/>
        <v>2531579</v>
      </c>
      <c r="G92" s="31"/>
    </row>
    <row r="93" spans="1:7" x14ac:dyDescent="0.45">
      <c r="A93" s="14">
        <f>データー!A82</f>
        <v>45523</v>
      </c>
      <c r="B93" s="12" t="str">
        <f>データー!B82</f>
        <v>行事費</v>
      </c>
      <c r="C93" s="6" t="str">
        <f>データー!C82</f>
        <v>夏祭り ビール</v>
      </c>
      <c r="D93" s="13">
        <f>データー!D82</f>
        <v>0</v>
      </c>
      <c r="E93" s="13">
        <f>データー!E82</f>
        <v>35000</v>
      </c>
      <c r="F93" s="15">
        <f t="shared" si="3"/>
        <v>2496579</v>
      </c>
      <c r="G93" s="31"/>
    </row>
    <row r="94" spans="1:7" x14ac:dyDescent="0.45">
      <c r="A94" s="14">
        <f>データー!A83</f>
        <v>45523</v>
      </c>
      <c r="B94" s="12" t="str">
        <f>データー!B83</f>
        <v>行事費</v>
      </c>
      <c r="C94" s="6" t="str">
        <f>データー!C83</f>
        <v>夏祭り アイス・ジュース</v>
      </c>
      <c r="D94" s="13">
        <f>データー!D83</f>
        <v>0</v>
      </c>
      <c r="E94" s="13">
        <f>データー!E83</f>
        <v>17669</v>
      </c>
      <c r="F94" s="15">
        <f t="shared" si="3"/>
        <v>2478910</v>
      </c>
      <c r="G94" s="31"/>
    </row>
    <row r="95" spans="1:7" x14ac:dyDescent="0.45">
      <c r="A95" s="14">
        <f>データー!A84</f>
        <v>45523</v>
      </c>
      <c r="B95" s="12" t="str">
        <f>データー!B84</f>
        <v>行事費</v>
      </c>
      <c r="C95" s="6" t="str">
        <f>データー!C84</f>
        <v>夏祭り 氷</v>
      </c>
      <c r="D95" s="13">
        <f>データー!D84</f>
        <v>0</v>
      </c>
      <c r="E95" s="13">
        <f>データー!E84</f>
        <v>5000</v>
      </c>
      <c r="F95" s="15">
        <f t="shared" si="3"/>
        <v>2473910</v>
      </c>
      <c r="G95" s="31"/>
    </row>
    <row r="96" spans="1:7" x14ac:dyDescent="0.45">
      <c r="A96" s="14">
        <f>データー!A85</f>
        <v>45523</v>
      </c>
      <c r="B96" s="12" t="str">
        <f>データー!B85</f>
        <v>行事費</v>
      </c>
      <c r="C96" s="6" t="str">
        <f>データー!C85</f>
        <v>夏祭り やよいちゃん御礼</v>
      </c>
      <c r="D96" s="13">
        <f>データー!D85</f>
        <v>0</v>
      </c>
      <c r="E96" s="13">
        <f>データー!E85</f>
        <v>6564</v>
      </c>
      <c r="F96" s="15">
        <f t="shared" si="3"/>
        <v>2467346</v>
      </c>
      <c r="G96" s="31"/>
    </row>
    <row r="97" spans="1:7" x14ac:dyDescent="0.45">
      <c r="A97" s="14">
        <f>データー!A86</f>
        <v>45523</v>
      </c>
      <c r="B97" s="12" t="str">
        <f>データー!B86</f>
        <v>行事費</v>
      </c>
      <c r="C97" s="6" t="str">
        <f>データー!C86</f>
        <v>夏祭り おにぎり</v>
      </c>
      <c r="D97" s="13">
        <f>データー!D86</f>
        <v>0</v>
      </c>
      <c r="E97" s="13">
        <f>データー!E86</f>
        <v>2266</v>
      </c>
      <c r="F97" s="15">
        <f t="shared" si="3"/>
        <v>2465080</v>
      </c>
      <c r="G97" s="31"/>
    </row>
    <row r="98" spans="1:7" x14ac:dyDescent="0.45">
      <c r="A98" s="14">
        <f>データー!A87</f>
        <v>45524</v>
      </c>
      <c r="B98" s="12" t="str">
        <f>データー!B87</f>
        <v>雑支出</v>
      </c>
      <c r="C98" s="6" t="str">
        <f>データー!C87</f>
        <v>リコージャパン</v>
      </c>
      <c r="D98" s="13">
        <f>データー!D87</f>
        <v>0</v>
      </c>
      <c r="E98" s="13">
        <f>データー!E87</f>
        <v>4044</v>
      </c>
      <c r="F98" s="15">
        <f t="shared" si="3"/>
        <v>2461036</v>
      </c>
      <c r="G98" s="31"/>
    </row>
    <row r="99" spans="1:7" x14ac:dyDescent="0.45">
      <c r="A99" s="14">
        <f>データー!A88</f>
        <v>45524</v>
      </c>
      <c r="B99" s="12" t="str">
        <f>データー!B88</f>
        <v>補助金</v>
      </c>
      <c r="C99" s="6" t="str">
        <f>データー!C88</f>
        <v>地域福祉活動奨励金</v>
      </c>
      <c r="D99" s="13">
        <f>データー!D88</f>
        <v>27700</v>
      </c>
      <c r="E99" s="13">
        <f>データー!E88</f>
        <v>0</v>
      </c>
      <c r="F99" s="15">
        <f t="shared" si="3"/>
        <v>2488736</v>
      </c>
      <c r="G99" s="31"/>
    </row>
    <row r="100" spans="1:7" x14ac:dyDescent="0.45">
      <c r="A100" s="14">
        <f>データー!A89</f>
        <v>45527</v>
      </c>
      <c r="B100" s="12" t="str">
        <f>データー!B89</f>
        <v>光熱水費</v>
      </c>
      <c r="C100" s="6" t="str">
        <f>データー!C89</f>
        <v>電気代（8月）</v>
      </c>
      <c r="D100" s="13">
        <f>データー!D89</f>
        <v>0</v>
      </c>
      <c r="E100" s="13">
        <f>データー!E89</f>
        <v>608</v>
      </c>
      <c r="F100" s="15">
        <f t="shared" si="3"/>
        <v>2488128</v>
      </c>
      <c r="G100" s="31"/>
    </row>
    <row r="101" spans="1:7" x14ac:dyDescent="0.45">
      <c r="A101" s="14">
        <f>データー!A90</f>
        <v>45527</v>
      </c>
      <c r="B101" s="12" t="str">
        <f>データー!B90</f>
        <v>光熱水費</v>
      </c>
      <c r="C101" s="6" t="str">
        <f>データー!C90</f>
        <v>電気代（8月）</v>
      </c>
      <c r="D101" s="13">
        <f>データー!D90</f>
        <v>0</v>
      </c>
      <c r="E101" s="13">
        <f>データー!E90</f>
        <v>22628</v>
      </c>
      <c r="F101" s="15">
        <f t="shared" si="3"/>
        <v>2465500</v>
      </c>
      <c r="G101" s="31"/>
    </row>
    <row r="102" spans="1:7" x14ac:dyDescent="0.45">
      <c r="A102" s="14">
        <f>データー!A91</f>
        <v>45530</v>
      </c>
      <c r="B102" s="12" t="str">
        <f>データー!B91</f>
        <v>光熱水費</v>
      </c>
      <c r="C102" s="6" t="str">
        <f>データー!C91</f>
        <v>電気代（8月）</v>
      </c>
      <c r="D102" s="13">
        <f>データー!D91</f>
        <v>0</v>
      </c>
      <c r="E102" s="13">
        <f>データー!E91</f>
        <v>1775</v>
      </c>
      <c r="F102" s="15">
        <f t="shared" si="3"/>
        <v>2463725</v>
      </c>
      <c r="G102" s="31"/>
    </row>
    <row r="103" spans="1:7" x14ac:dyDescent="0.45">
      <c r="A103" s="14">
        <f>データー!A92</f>
        <v>45531</v>
      </c>
      <c r="B103" s="12" t="str">
        <f>データー!B92</f>
        <v>光熱水費</v>
      </c>
      <c r="C103" s="6" t="str">
        <f>データー!C92</f>
        <v>共同ガス</v>
      </c>
      <c r="D103" s="13">
        <f>データー!D92</f>
        <v>0</v>
      </c>
      <c r="E103" s="13">
        <f>データー!E92</f>
        <v>1980</v>
      </c>
      <c r="F103" s="15">
        <f t="shared" si="3"/>
        <v>2461745</v>
      </c>
      <c r="G103" s="31"/>
    </row>
    <row r="104" spans="1:7" x14ac:dyDescent="0.45">
      <c r="A104" s="14">
        <f>データー!A93</f>
        <v>45537</v>
      </c>
      <c r="B104" s="12" t="str">
        <f>データー!B93</f>
        <v>環境衛生費</v>
      </c>
      <c r="C104" s="6" t="str">
        <f>データー!C93</f>
        <v>下水道料</v>
      </c>
      <c r="D104" s="13">
        <f>データー!D93</f>
        <v>0</v>
      </c>
      <c r="E104" s="13">
        <f>データー!E93</f>
        <v>1113</v>
      </c>
      <c r="F104" s="15">
        <f t="shared" si="3"/>
        <v>2460632</v>
      </c>
      <c r="G104" s="31"/>
    </row>
    <row r="105" spans="1:7" x14ac:dyDescent="0.45">
      <c r="A105" s="14">
        <f>データー!A94</f>
        <v>45538</v>
      </c>
      <c r="B105" s="12" t="str">
        <f>データー!B94</f>
        <v>協議費</v>
      </c>
      <c r="C105" s="6" t="str">
        <f>データー!C94</f>
        <v>区協議費（8月）</v>
      </c>
      <c r="D105" s="13">
        <f>データー!D94</f>
        <v>106000</v>
      </c>
      <c r="E105" s="13">
        <f>データー!E94</f>
        <v>0</v>
      </c>
      <c r="F105" s="15">
        <f t="shared" si="3"/>
        <v>2566632</v>
      </c>
      <c r="G105" s="31"/>
    </row>
    <row r="106" spans="1:7" x14ac:dyDescent="0.45">
      <c r="A106" s="14">
        <f>データー!A95</f>
        <v>45538</v>
      </c>
      <c r="B106" s="12" t="str">
        <f>データー!B95</f>
        <v>行事費</v>
      </c>
      <c r="C106" s="6" t="str">
        <f>データー!C95</f>
        <v>敬老会（お茶代等）</v>
      </c>
      <c r="D106" s="13">
        <f>データー!D95</f>
        <v>0</v>
      </c>
      <c r="E106" s="13">
        <f>データー!E95</f>
        <v>5913</v>
      </c>
      <c r="F106" s="15">
        <f t="shared" si="3"/>
        <v>2560719</v>
      </c>
      <c r="G106" s="31"/>
    </row>
    <row r="107" spans="1:7" x14ac:dyDescent="0.45">
      <c r="A107" s="14">
        <f>データー!A96</f>
        <v>45545</v>
      </c>
      <c r="B107" s="12" t="str">
        <f>データー!B96</f>
        <v>雑収入</v>
      </c>
      <c r="C107" s="6" t="str">
        <f>データー!C96</f>
        <v>アートホームサービス</v>
      </c>
      <c r="D107" s="13">
        <f>データー!D96</f>
        <v>34000</v>
      </c>
      <c r="E107" s="13">
        <f>データー!E96</f>
        <v>0</v>
      </c>
      <c r="F107" s="15">
        <f t="shared" si="3"/>
        <v>2594719</v>
      </c>
      <c r="G107" s="31"/>
    </row>
    <row r="108" spans="1:7" x14ac:dyDescent="0.45">
      <c r="A108" s="14">
        <f>データー!A97</f>
        <v>45548</v>
      </c>
      <c r="B108" s="12" t="str">
        <f>データー!B97</f>
        <v>行事費</v>
      </c>
      <c r="C108" s="6" t="str">
        <f>データー!C97</f>
        <v>敬老会（おかし）</v>
      </c>
      <c r="D108" s="13">
        <f>データー!D97</f>
        <v>0</v>
      </c>
      <c r="E108" s="13">
        <f>データー!E97</f>
        <v>3240</v>
      </c>
      <c r="F108" s="15">
        <f t="shared" si="3"/>
        <v>2591479</v>
      </c>
      <c r="G108" s="31"/>
    </row>
    <row r="109" spans="1:7" x14ac:dyDescent="0.45">
      <c r="A109" s="14">
        <f>データー!A98</f>
        <v>45548</v>
      </c>
      <c r="B109" s="12" t="str">
        <f>データー!B98</f>
        <v>行事費</v>
      </c>
      <c r="C109" s="6" t="str">
        <f>データー!C98</f>
        <v>敬老会（花）</v>
      </c>
      <c r="D109" s="13">
        <f>データー!D98</f>
        <v>0</v>
      </c>
      <c r="E109" s="13">
        <f>データー!E98</f>
        <v>5000</v>
      </c>
      <c r="F109" s="15">
        <f t="shared" si="3"/>
        <v>2586479</v>
      </c>
      <c r="G109" s="31"/>
    </row>
    <row r="110" spans="1:7" x14ac:dyDescent="0.45">
      <c r="A110" s="14">
        <f>データー!A99</f>
        <v>45548</v>
      </c>
      <c r="B110" s="12" t="str">
        <f>データー!B99</f>
        <v>雑支出</v>
      </c>
      <c r="C110" s="6" t="str">
        <f>データー!C99</f>
        <v>コピー用紙代</v>
      </c>
      <c r="D110" s="13">
        <f>データー!D99</f>
        <v>0</v>
      </c>
      <c r="E110" s="13">
        <f>データー!E99</f>
        <v>1725</v>
      </c>
      <c r="F110" s="15">
        <f t="shared" si="3"/>
        <v>2584754</v>
      </c>
      <c r="G110" s="31"/>
    </row>
    <row r="111" spans="1:7" x14ac:dyDescent="0.45">
      <c r="A111" s="14">
        <f>データー!A100</f>
        <v>45548</v>
      </c>
      <c r="B111" s="12" t="str">
        <f>データー!B100</f>
        <v>行事費</v>
      </c>
      <c r="C111" s="6" t="str">
        <f>データー!C100</f>
        <v>敬老会（仮払い）</v>
      </c>
      <c r="D111" s="13">
        <f>データー!D100</f>
        <v>0</v>
      </c>
      <c r="E111" s="13">
        <f>データー!E100</f>
        <v>100000</v>
      </c>
      <c r="F111" s="15">
        <f t="shared" si="3"/>
        <v>2484754</v>
      </c>
      <c r="G111" s="31"/>
    </row>
    <row r="112" spans="1:7" x14ac:dyDescent="0.45">
      <c r="A112" s="14">
        <f>データー!A101</f>
        <v>45548</v>
      </c>
      <c r="B112" s="12" t="str">
        <f>データー!B101</f>
        <v>行事費</v>
      </c>
      <c r="C112" s="6" t="str">
        <f>データー!C101</f>
        <v>敬老会（景品）</v>
      </c>
      <c r="D112" s="13">
        <f>データー!D101</f>
        <v>0</v>
      </c>
      <c r="E112" s="13">
        <f>データー!E101</f>
        <v>40000</v>
      </c>
      <c r="F112" s="15">
        <f t="shared" si="3"/>
        <v>2444754</v>
      </c>
      <c r="G112" s="31"/>
    </row>
    <row r="113" spans="1:7" x14ac:dyDescent="0.45">
      <c r="A113" s="14">
        <f>データー!A102</f>
        <v>45555</v>
      </c>
      <c r="B113" s="12" t="str">
        <f>データー!B102</f>
        <v>光熱水費</v>
      </c>
      <c r="C113" s="6" t="str">
        <f>データー!C102</f>
        <v>電気代（9月）</v>
      </c>
      <c r="D113" s="13">
        <f>データー!D102</f>
        <v>0</v>
      </c>
      <c r="E113" s="13">
        <f>データー!E102</f>
        <v>548</v>
      </c>
      <c r="F113" s="15">
        <f t="shared" si="3"/>
        <v>2444206</v>
      </c>
      <c r="G113" s="31"/>
    </row>
    <row r="114" spans="1:7" x14ac:dyDescent="0.45">
      <c r="A114" s="14">
        <f>データー!A103</f>
        <v>45555</v>
      </c>
      <c r="B114" s="12" t="str">
        <f>データー!B103</f>
        <v>光熱水費</v>
      </c>
      <c r="C114" s="6" t="str">
        <f>データー!C103</f>
        <v>電気代（9月）</v>
      </c>
      <c r="D114" s="13">
        <f>データー!D103</f>
        <v>0</v>
      </c>
      <c r="E114" s="13">
        <f>データー!E103</f>
        <v>21518</v>
      </c>
      <c r="F114" s="15">
        <f t="shared" si="3"/>
        <v>2422688</v>
      </c>
      <c r="G114" s="31"/>
    </row>
    <row r="115" spans="1:7" x14ac:dyDescent="0.45">
      <c r="A115" s="14">
        <f>データー!A104</f>
        <v>45555</v>
      </c>
      <c r="B115" s="12" t="str">
        <f>データー!B104</f>
        <v>雑支出</v>
      </c>
      <c r="C115" s="6" t="str">
        <f>データー!C104</f>
        <v>リコージャパン</v>
      </c>
      <c r="D115" s="13">
        <f>データー!D104</f>
        <v>0</v>
      </c>
      <c r="E115" s="13">
        <f>データー!E104</f>
        <v>6410</v>
      </c>
      <c r="F115" s="15">
        <f t="shared" si="3"/>
        <v>2416278</v>
      </c>
      <c r="G115" s="31"/>
    </row>
    <row r="116" spans="1:7" x14ac:dyDescent="0.45">
      <c r="A116" s="14">
        <f>データー!A105</f>
        <v>45555</v>
      </c>
      <c r="B116" s="12" t="str">
        <f>データー!B105</f>
        <v>行事費</v>
      </c>
      <c r="C116" s="6" t="str">
        <f>データー!C105</f>
        <v>敬老会（戻し）</v>
      </c>
      <c r="D116" s="13">
        <f>データー!D105</f>
        <v>3018</v>
      </c>
      <c r="E116" s="13">
        <f>データー!E105</f>
        <v>0</v>
      </c>
      <c r="F116" s="15">
        <f t="shared" si="3"/>
        <v>2419296</v>
      </c>
      <c r="G116" s="31"/>
    </row>
    <row r="117" spans="1:7" x14ac:dyDescent="0.45">
      <c r="A117" s="14">
        <f>データー!A106</f>
        <v>45557</v>
      </c>
      <c r="B117" s="12" t="str">
        <f>データー!B106</f>
        <v>光熱水費</v>
      </c>
      <c r="C117" s="6" t="str">
        <f>データー!C106</f>
        <v>電気代（9月）</v>
      </c>
      <c r="D117" s="13">
        <f>データー!D106</f>
        <v>0</v>
      </c>
      <c r="E117" s="13">
        <f>データー!E106</f>
        <v>1539</v>
      </c>
      <c r="F117" s="15">
        <f t="shared" si="3"/>
        <v>2417757</v>
      </c>
      <c r="G117" s="31"/>
    </row>
    <row r="118" spans="1:7" x14ac:dyDescent="0.45">
      <c r="A118" s="14">
        <f>データー!A107</f>
        <v>45562</v>
      </c>
      <c r="B118" s="12" t="str">
        <f>データー!B107</f>
        <v>光熱水費</v>
      </c>
      <c r="C118" s="6" t="str">
        <f>データー!C107</f>
        <v>共同ガス</v>
      </c>
      <c r="D118" s="13">
        <f>データー!D107</f>
        <v>0</v>
      </c>
      <c r="E118" s="13">
        <f>データー!E107</f>
        <v>1980</v>
      </c>
      <c r="F118" s="15">
        <f t="shared" si="3"/>
        <v>2415777</v>
      </c>
      <c r="G118" s="31"/>
    </row>
    <row r="119" spans="1:7" x14ac:dyDescent="0.45">
      <c r="A119" s="14"/>
      <c r="B119" s="12"/>
      <c r="C119" s="17" t="s">
        <v>44</v>
      </c>
      <c r="D119" s="13">
        <f>SUM(D84:D117)</f>
        <v>1233684</v>
      </c>
      <c r="E119" s="13">
        <f>SUM(E84:E118)</f>
        <v>1522435</v>
      </c>
      <c r="F119" s="15">
        <f>F118</f>
        <v>2415777</v>
      </c>
      <c r="G119" s="31"/>
    </row>
    <row r="120" spans="1:7" x14ac:dyDescent="0.45">
      <c r="A120" s="29"/>
      <c r="B120" s="16"/>
      <c r="C120" s="11"/>
      <c r="D120" s="30"/>
      <c r="E120" s="30"/>
      <c r="F120" s="31"/>
      <c r="G120" s="31"/>
    </row>
    <row r="121" spans="1:7" x14ac:dyDescent="0.45">
      <c r="A121" s="10" t="s">
        <v>0</v>
      </c>
      <c r="B121" s="10" t="s">
        <v>30</v>
      </c>
      <c r="C121" s="10" t="s">
        <v>8</v>
      </c>
      <c r="F121" s="11" t="s">
        <v>38</v>
      </c>
      <c r="G121" s="16"/>
    </row>
    <row r="122" spans="1:7" x14ac:dyDescent="0.45">
      <c r="A122" s="12" t="s">
        <v>1</v>
      </c>
      <c r="B122" s="12" t="s">
        <v>2</v>
      </c>
      <c r="C122" s="12" t="s">
        <v>3</v>
      </c>
      <c r="D122" s="12" t="s">
        <v>4</v>
      </c>
      <c r="E122" s="12" t="s">
        <v>5</v>
      </c>
      <c r="F122" s="12" t="s">
        <v>6</v>
      </c>
      <c r="G122" s="30"/>
    </row>
    <row r="123" spans="1:7" x14ac:dyDescent="0.45">
      <c r="A123" s="1"/>
      <c r="B123" s="1"/>
      <c r="C123" s="12" t="s">
        <v>32</v>
      </c>
      <c r="D123" s="13">
        <f>D119</f>
        <v>1233684</v>
      </c>
      <c r="E123" s="13">
        <f>E119</f>
        <v>1522435</v>
      </c>
      <c r="F123" s="13">
        <f>F119</f>
        <v>2415777</v>
      </c>
      <c r="G123" s="30"/>
    </row>
    <row r="124" spans="1:7" x14ac:dyDescent="0.45">
      <c r="A124" s="14">
        <f>データー!A108</f>
        <v>45567</v>
      </c>
      <c r="B124" s="12" t="str">
        <f>データー!B108</f>
        <v>光熱水費</v>
      </c>
      <c r="C124" s="6" t="str">
        <f>データー!C108</f>
        <v>水道料</v>
      </c>
      <c r="D124" s="13">
        <f>データー!D108</f>
        <v>0</v>
      </c>
      <c r="E124" s="13">
        <f>データー!E108</f>
        <v>1980</v>
      </c>
      <c r="F124" s="13">
        <f>+F123+D124-E124</f>
        <v>2413797</v>
      </c>
      <c r="G124" s="30"/>
    </row>
    <row r="125" spans="1:7" x14ac:dyDescent="0.45">
      <c r="A125" s="14">
        <f>データー!A109</f>
        <v>45567</v>
      </c>
      <c r="B125" s="12" t="str">
        <f>データー!B109</f>
        <v>光熱水費</v>
      </c>
      <c r="C125" s="6" t="str">
        <f>データー!C109</f>
        <v>水道料</v>
      </c>
      <c r="D125" s="13">
        <f>データー!D109</f>
        <v>0</v>
      </c>
      <c r="E125" s="13">
        <f>データー!E109</f>
        <v>1980</v>
      </c>
      <c r="F125" s="13">
        <f t="shared" ref="F125:F158" si="4">+F124+D125-E125</f>
        <v>2411817</v>
      </c>
      <c r="G125" s="30"/>
    </row>
    <row r="126" spans="1:7" x14ac:dyDescent="0.45">
      <c r="A126" s="14">
        <f>データー!A110</f>
        <v>45570</v>
      </c>
      <c r="B126" s="12" t="str">
        <f>データー!B110</f>
        <v>雑収入</v>
      </c>
      <c r="C126" s="6" t="str">
        <f>データー!C110</f>
        <v>NTT電柱敷地料</v>
      </c>
      <c r="D126" s="13">
        <f>データー!D110</f>
        <v>3000</v>
      </c>
      <c r="E126" s="13">
        <f>データー!E110</f>
        <v>0</v>
      </c>
      <c r="F126" s="13">
        <f t="shared" si="4"/>
        <v>2414817</v>
      </c>
      <c r="G126" s="30"/>
    </row>
    <row r="127" spans="1:7" x14ac:dyDescent="0.45">
      <c r="A127" s="14">
        <f>データー!A111</f>
        <v>45570</v>
      </c>
      <c r="B127" s="12" t="str">
        <f>データー!B111</f>
        <v>雑収入</v>
      </c>
      <c r="C127" s="6" t="str">
        <f>データー!C111</f>
        <v>NTT電柱敷地料</v>
      </c>
      <c r="D127" s="13">
        <f>データー!D111</f>
        <v>6630</v>
      </c>
      <c r="E127" s="13">
        <f>データー!E111</f>
        <v>0</v>
      </c>
      <c r="F127" s="13">
        <f t="shared" si="4"/>
        <v>2421447</v>
      </c>
      <c r="G127" s="30"/>
    </row>
    <row r="128" spans="1:7" x14ac:dyDescent="0.45">
      <c r="A128" s="14">
        <f>データー!A112</f>
        <v>45572</v>
      </c>
      <c r="B128" s="12" t="str">
        <f>データー!B112</f>
        <v>協議費</v>
      </c>
      <c r="C128" s="6" t="str">
        <f>データー!C112</f>
        <v>区協議費（9月）</v>
      </c>
      <c r="D128" s="13">
        <f>データー!D112</f>
        <v>106000</v>
      </c>
      <c r="E128" s="13">
        <f>データー!E112</f>
        <v>0</v>
      </c>
      <c r="F128" s="13">
        <f t="shared" si="4"/>
        <v>2527447</v>
      </c>
      <c r="G128" s="30"/>
    </row>
    <row r="129" spans="1:7" x14ac:dyDescent="0.45">
      <c r="A129" s="14">
        <f>データー!A113</f>
        <v>45572</v>
      </c>
      <c r="B129" s="12" t="str">
        <f>データー!B113</f>
        <v>協議費</v>
      </c>
      <c r="C129" s="6" t="str">
        <f>データー!C113</f>
        <v>区協議費（大野氏）</v>
      </c>
      <c r="D129" s="13">
        <f>データー!D113</f>
        <v>10000</v>
      </c>
      <c r="E129" s="13">
        <f>データー!E113</f>
        <v>0</v>
      </c>
      <c r="F129" s="13">
        <f t="shared" si="4"/>
        <v>2537447</v>
      </c>
      <c r="G129" s="30"/>
    </row>
    <row r="130" spans="1:7" x14ac:dyDescent="0.45">
      <c r="A130" s="14">
        <f>データー!A114</f>
        <v>45572</v>
      </c>
      <c r="B130" s="12" t="str">
        <f>データー!B114</f>
        <v>営繕費</v>
      </c>
      <c r="C130" s="6" t="str">
        <f>データー!C114</f>
        <v>レミファルト</v>
      </c>
      <c r="D130" s="13">
        <f>データー!D114</f>
        <v>0</v>
      </c>
      <c r="E130" s="13">
        <f>データー!E114</f>
        <v>1996</v>
      </c>
      <c r="F130" s="13">
        <f t="shared" si="4"/>
        <v>2535451</v>
      </c>
      <c r="G130" s="30"/>
    </row>
    <row r="131" spans="1:7" x14ac:dyDescent="0.45">
      <c r="A131" s="14">
        <f>データー!A115</f>
        <v>45572</v>
      </c>
      <c r="B131" s="12" t="str">
        <f>データー!B115</f>
        <v>雑支出</v>
      </c>
      <c r="C131" s="6" t="str">
        <f>データー!C115</f>
        <v>区長 クリアーフォルダー</v>
      </c>
      <c r="D131" s="13">
        <f>データー!D115</f>
        <v>0</v>
      </c>
      <c r="E131" s="13">
        <f>データー!E115</f>
        <v>2560</v>
      </c>
      <c r="F131" s="13">
        <f t="shared" si="4"/>
        <v>2532891</v>
      </c>
      <c r="G131" s="30"/>
    </row>
    <row r="132" spans="1:7" x14ac:dyDescent="0.45">
      <c r="A132" s="14">
        <f>データー!A116</f>
        <v>45575</v>
      </c>
      <c r="B132" s="12" t="str">
        <f>データー!B116</f>
        <v>雑収入</v>
      </c>
      <c r="C132" s="6" t="str">
        <f>データー!C116</f>
        <v>アートホームサービス</v>
      </c>
      <c r="D132" s="13">
        <f>データー!D116</f>
        <v>33500</v>
      </c>
      <c r="E132" s="13">
        <f>データー!E116</f>
        <v>0</v>
      </c>
      <c r="F132" s="13">
        <f t="shared" si="4"/>
        <v>2566391</v>
      </c>
      <c r="G132" s="30"/>
    </row>
    <row r="133" spans="1:7" x14ac:dyDescent="0.45">
      <c r="A133" s="14">
        <f>データー!A117</f>
        <v>45586</v>
      </c>
      <c r="B133" s="12" t="str">
        <f>データー!B117</f>
        <v>光熱水費</v>
      </c>
      <c r="C133" s="6" t="str">
        <f>データー!C117</f>
        <v>電気代（10月）</v>
      </c>
      <c r="D133" s="13">
        <f>データー!D117</f>
        <v>0</v>
      </c>
      <c r="E133" s="13">
        <f>データー!E117</f>
        <v>548</v>
      </c>
      <c r="F133" s="13">
        <f t="shared" si="4"/>
        <v>2565843</v>
      </c>
      <c r="G133" s="30"/>
    </row>
    <row r="134" spans="1:7" x14ac:dyDescent="0.45">
      <c r="A134" s="14">
        <f>データー!A118</f>
        <v>45586</v>
      </c>
      <c r="B134" s="12" t="str">
        <f>データー!B118</f>
        <v>光熱水費</v>
      </c>
      <c r="C134" s="6" t="str">
        <f>データー!C118</f>
        <v>電気代（10月）</v>
      </c>
      <c r="D134" s="13">
        <f>データー!D118</f>
        <v>0</v>
      </c>
      <c r="E134" s="13">
        <f>データー!E118</f>
        <v>22965</v>
      </c>
      <c r="F134" s="13">
        <f t="shared" si="4"/>
        <v>2542878</v>
      </c>
      <c r="G134" s="30"/>
    </row>
    <row r="135" spans="1:7" x14ac:dyDescent="0.45">
      <c r="A135" s="14">
        <f>データー!A119</f>
        <v>45586</v>
      </c>
      <c r="B135" s="12" t="str">
        <f>データー!B119</f>
        <v>雑支出</v>
      </c>
      <c r="C135" s="6" t="str">
        <f>データー!C119</f>
        <v>リコージャパン</v>
      </c>
      <c r="D135" s="13">
        <f>データー!D119</f>
        <v>0</v>
      </c>
      <c r="E135" s="13">
        <f>データー!E119</f>
        <v>3257</v>
      </c>
      <c r="F135" s="13">
        <f t="shared" si="4"/>
        <v>2539621</v>
      </c>
      <c r="G135" s="30"/>
    </row>
    <row r="136" spans="1:7" x14ac:dyDescent="0.45">
      <c r="A136" s="14">
        <f>データー!A120</f>
        <v>45587</v>
      </c>
      <c r="B136" s="12" t="str">
        <f>データー!B120</f>
        <v>光熱水費</v>
      </c>
      <c r="C136" s="6" t="str">
        <f>データー!C120</f>
        <v>電気代（10月）</v>
      </c>
      <c r="D136" s="13">
        <f>データー!D120</f>
        <v>0</v>
      </c>
      <c r="E136" s="13">
        <f>データー!E120</f>
        <v>1539</v>
      </c>
      <c r="F136" s="13">
        <f t="shared" si="4"/>
        <v>2538082</v>
      </c>
      <c r="G136" s="30"/>
    </row>
    <row r="137" spans="1:7" x14ac:dyDescent="0.45">
      <c r="A137" s="14">
        <f>データー!A121</f>
        <v>45590</v>
      </c>
      <c r="B137" s="12" t="str">
        <f>データー!B121</f>
        <v>行事費</v>
      </c>
      <c r="C137" s="6" t="str">
        <f>データー!C121</f>
        <v>ハイキング（お茶、おやつ）</v>
      </c>
      <c r="D137" s="13">
        <f>データー!D121</f>
        <v>0</v>
      </c>
      <c r="E137" s="13">
        <f>データー!E121</f>
        <v>16653</v>
      </c>
      <c r="F137" s="13">
        <f t="shared" si="4"/>
        <v>2521429</v>
      </c>
      <c r="G137" s="30"/>
    </row>
    <row r="138" spans="1:7" x14ac:dyDescent="0.45">
      <c r="A138" s="14">
        <f>データー!A122</f>
        <v>45593</v>
      </c>
      <c r="B138" s="12" t="str">
        <f>データー!B122</f>
        <v>光熱水費</v>
      </c>
      <c r="C138" s="6" t="str">
        <f>データー!C122</f>
        <v>共同ガス</v>
      </c>
      <c r="D138" s="13">
        <f>データー!D122</f>
        <v>0</v>
      </c>
      <c r="E138" s="13">
        <f>データー!E122</f>
        <v>1980</v>
      </c>
      <c r="F138" s="13">
        <f t="shared" si="4"/>
        <v>2519449</v>
      </c>
      <c r="G138" s="30"/>
    </row>
    <row r="139" spans="1:7" x14ac:dyDescent="0.45">
      <c r="A139" s="14">
        <f>データー!A123</f>
        <v>45596</v>
      </c>
      <c r="B139" s="12" t="str">
        <f>データー!B123</f>
        <v>環境衛生費</v>
      </c>
      <c r="C139" s="6" t="str">
        <f>データー!C123</f>
        <v>下水道料</v>
      </c>
      <c r="D139" s="13">
        <f>データー!D123</f>
        <v>0</v>
      </c>
      <c r="E139" s="13">
        <f>データー!E123</f>
        <v>1018</v>
      </c>
      <c r="F139" s="13">
        <f t="shared" si="4"/>
        <v>2518431</v>
      </c>
      <c r="G139" s="30"/>
    </row>
    <row r="140" spans="1:7" x14ac:dyDescent="0.45">
      <c r="A140" s="14">
        <f>データー!A124</f>
        <v>45597</v>
      </c>
      <c r="B140" s="12" t="str">
        <f>データー!B124</f>
        <v>協議費</v>
      </c>
      <c r="C140" s="6" t="str">
        <f>データー!C124</f>
        <v>区協議費（10月）</v>
      </c>
      <c r="D140" s="13">
        <f>データー!D124</f>
        <v>106000</v>
      </c>
      <c r="E140" s="13">
        <f>データー!E124</f>
        <v>0</v>
      </c>
      <c r="F140" s="13">
        <f t="shared" si="4"/>
        <v>2624431</v>
      </c>
      <c r="G140" s="30"/>
    </row>
    <row r="141" spans="1:7" x14ac:dyDescent="0.45">
      <c r="A141" s="14">
        <f>データー!A125</f>
        <v>45604</v>
      </c>
      <c r="B141" s="12" t="str">
        <f>データー!B125</f>
        <v>雑支出</v>
      </c>
      <c r="C141" s="6" t="str">
        <f>データー!C125</f>
        <v>チェンソー部品</v>
      </c>
      <c r="D141" s="13">
        <f>データー!D125</f>
        <v>0</v>
      </c>
      <c r="E141" s="13">
        <f>データー!E125</f>
        <v>5643</v>
      </c>
      <c r="F141" s="13">
        <f t="shared" si="4"/>
        <v>2618788</v>
      </c>
      <c r="G141" s="30"/>
    </row>
    <row r="142" spans="1:7" x14ac:dyDescent="0.45">
      <c r="A142" s="14">
        <f>データー!A126</f>
        <v>45604</v>
      </c>
      <c r="B142" s="12" t="str">
        <f>データー!B126</f>
        <v>営繕費</v>
      </c>
      <c r="C142" s="6" t="str">
        <f>データー!C126</f>
        <v>カーブミラー</v>
      </c>
      <c r="D142" s="13">
        <f>データー!D126</f>
        <v>0</v>
      </c>
      <c r="E142" s="13">
        <f>データー!E126</f>
        <v>13940</v>
      </c>
      <c r="F142" s="13">
        <f t="shared" si="4"/>
        <v>2604848</v>
      </c>
      <c r="G142" s="30"/>
    </row>
    <row r="143" spans="1:7" x14ac:dyDescent="0.45">
      <c r="A143" s="14">
        <f>データー!A127</f>
        <v>45607</v>
      </c>
      <c r="B143" s="12" t="str">
        <f>データー!B127</f>
        <v>雑収入</v>
      </c>
      <c r="C143" s="6" t="str">
        <f>データー!C127</f>
        <v>アートホームサービス</v>
      </c>
      <c r="D143" s="13">
        <f>データー!D127</f>
        <v>33500</v>
      </c>
      <c r="E143" s="13">
        <f>データー!E127</f>
        <v>0</v>
      </c>
      <c r="F143" s="13">
        <f t="shared" si="4"/>
        <v>2638348</v>
      </c>
      <c r="G143" s="30"/>
    </row>
    <row r="144" spans="1:7" x14ac:dyDescent="0.45">
      <c r="A144" s="14">
        <f>データー!A128</f>
        <v>45616</v>
      </c>
      <c r="B144" s="12" t="str">
        <f>データー!B128</f>
        <v>雑支出</v>
      </c>
      <c r="C144" s="6" t="str">
        <f>データー!C128</f>
        <v>リコージャパン</v>
      </c>
      <c r="D144" s="13">
        <f>データー!D128</f>
        <v>0</v>
      </c>
      <c r="E144" s="13">
        <f>データー!E128</f>
        <v>6107</v>
      </c>
      <c r="F144" s="13">
        <f t="shared" si="4"/>
        <v>2632241</v>
      </c>
      <c r="G144" s="30"/>
    </row>
    <row r="145" spans="1:7" x14ac:dyDescent="0.45">
      <c r="A145" s="14">
        <f>データー!A129</f>
        <v>45617</v>
      </c>
      <c r="B145" s="12" t="str">
        <f>データー!B129</f>
        <v>光熱水費</v>
      </c>
      <c r="C145" s="6" t="str">
        <f>データー!C129</f>
        <v>電気代（11月）</v>
      </c>
      <c r="D145" s="13">
        <f>データー!D129</f>
        <v>0</v>
      </c>
      <c r="E145" s="13">
        <f>データー!E129</f>
        <v>570</v>
      </c>
      <c r="F145" s="13">
        <f t="shared" si="4"/>
        <v>2631671</v>
      </c>
      <c r="G145" s="30"/>
    </row>
    <row r="146" spans="1:7" x14ac:dyDescent="0.45">
      <c r="A146" s="14">
        <f>データー!A130</f>
        <v>45617</v>
      </c>
      <c r="B146" s="12" t="str">
        <f>データー!B130</f>
        <v>光熱水費</v>
      </c>
      <c r="C146" s="6" t="str">
        <f>データー!C130</f>
        <v>電気代（11月）</v>
      </c>
      <c r="D146" s="13">
        <f>データー!D130</f>
        <v>0</v>
      </c>
      <c r="E146" s="13">
        <f>データー!E130</f>
        <v>22826</v>
      </c>
      <c r="F146" s="13">
        <f t="shared" si="4"/>
        <v>2608845</v>
      </c>
      <c r="G146" s="30"/>
    </row>
    <row r="147" spans="1:7" x14ac:dyDescent="0.45">
      <c r="A147" s="14">
        <f>データー!A131</f>
        <v>45618</v>
      </c>
      <c r="B147" s="12" t="str">
        <f>データー!B131</f>
        <v>光熱水費</v>
      </c>
      <c r="C147" s="6" t="str">
        <f>データー!C131</f>
        <v>電気代（11月）</v>
      </c>
      <c r="D147" s="13">
        <f>データー!D131</f>
        <v>0</v>
      </c>
      <c r="E147" s="13">
        <f>データー!E131</f>
        <v>1627</v>
      </c>
      <c r="F147" s="13">
        <f t="shared" si="4"/>
        <v>2607218</v>
      </c>
      <c r="G147" s="30"/>
    </row>
    <row r="148" spans="1:7" x14ac:dyDescent="0.45">
      <c r="A148" s="14">
        <f>データー!A132</f>
        <v>45618</v>
      </c>
      <c r="B148" s="12" t="str">
        <f>データー!B132</f>
        <v>雑支出</v>
      </c>
      <c r="C148" s="6" t="str">
        <f>データー!C132</f>
        <v>謹賀新年ポスター代（宝文堂）</v>
      </c>
      <c r="D148" s="13">
        <f>データー!D132</f>
        <v>0</v>
      </c>
      <c r="E148" s="13">
        <f>データー!E132</f>
        <v>14630</v>
      </c>
      <c r="F148" s="13">
        <f t="shared" si="4"/>
        <v>2592588</v>
      </c>
      <c r="G148" s="30"/>
    </row>
    <row r="149" spans="1:7" x14ac:dyDescent="0.45">
      <c r="A149" s="14">
        <f>データー!A133</f>
        <v>45313</v>
      </c>
      <c r="B149" s="12" t="str">
        <f>データー!B133</f>
        <v>雑支出</v>
      </c>
      <c r="C149" s="6" t="str">
        <f>データー!C133</f>
        <v>振込手数料</v>
      </c>
      <c r="D149" s="13">
        <f>データー!D133</f>
        <v>0</v>
      </c>
      <c r="E149" s="13">
        <f>データー!E133</f>
        <v>660</v>
      </c>
      <c r="F149" s="13">
        <f t="shared" si="4"/>
        <v>2591928</v>
      </c>
      <c r="G149" s="30"/>
    </row>
    <row r="150" spans="1:7" x14ac:dyDescent="0.45">
      <c r="A150" s="14">
        <f>データー!A134</f>
        <v>45623</v>
      </c>
      <c r="B150" s="12" t="str">
        <f>データー!B134</f>
        <v>光熱水費</v>
      </c>
      <c r="C150" s="6" t="str">
        <f>データー!C134</f>
        <v>共同ガス</v>
      </c>
      <c r="D150" s="13">
        <f>データー!D134</f>
        <v>0</v>
      </c>
      <c r="E150" s="13">
        <f>データー!E134</f>
        <v>1980</v>
      </c>
      <c r="F150" s="13">
        <f t="shared" si="4"/>
        <v>2589948</v>
      </c>
      <c r="G150" s="30"/>
    </row>
    <row r="151" spans="1:7" x14ac:dyDescent="0.45">
      <c r="A151" s="14">
        <f>データー!A135</f>
        <v>45625</v>
      </c>
      <c r="B151" s="12" t="str">
        <f>データー!B135</f>
        <v>協議費</v>
      </c>
      <c r="C151" s="6" t="str">
        <f>データー!C135</f>
        <v>区協議費（11月）</v>
      </c>
      <c r="D151" s="13">
        <f>データー!D135</f>
        <v>106000</v>
      </c>
      <c r="E151" s="13">
        <f>データー!E135</f>
        <v>0</v>
      </c>
      <c r="F151" s="13">
        <f t="shared" si="4"/>
        <v>2695948</v>
      </c>
      <c r="G151" s="30"/>
    </row>
    <row r="152" spans="1:7" x14ac:dyDescent="0.45">
      <c r="A152" s="14">
        <f>データー!A136</f>
        <v>45628</v>
      </c>
      <c r="B152" s="12" t="str">
        <f>データー!B136</f>
        <v>光熱水費</v>
      </c>
      <c r="C152" s="6" t="str">
        <f>データー!C136</f>
        <v>水道料</v>
      </c>
      <c r="D152" s="13">
        <f>データー!D136</f>
        <v>0</v>
      </c>
      <c r="E152" s="13">
        <f>データー!E136</f>
        <v>1980</v>
      </c>
      <c r="F152" s="13">
        <f t="shared" si="4"/>
        <v>2693968</v>
      </c>
      <c r="G152" s="30"/>
    </row>
    <row r="153" spans="1:7" x14ac:dyDescent="0.45">
      <c r="A153" s="14">
        <f>データー!A137</f>
        <v>45628</v>
      </c>
      <c r="B153" s="12" t="str">
        <f>データー!B137</f>
        <v>光熱水費</v>
      </c>
      <c r="C153" s="6" t="str">
        <f>データー!C137</f>
        <v>水道料</v>
      </c>
      <c r="D153" s="13">
        <f>データー!D137</f>
        <v>0</v>
      </c>
      <c r="E153" s="13">
        <f>データー!E137</f>
        <v>2049</v>
      </c>
      <c r="F153" s="13">
        <f t="shared" si="4"/>
        <v>2691919</v>
      </c>
      <c r="G153" s="30"/>
    </row>
    <row r="154" spans="1:7" x14ac:dyDescent="0.45">
      <c r="A154" s="14">
        <f>データー!A138</f>
        <v>45636</v>
      </c>
      <c r="B154" s="12" t="str">
        <f>データー!B138</f>
        <v>雑収入</v>
      </c>
      <c r="C154" s="6" t="str">
        <f>データー!C138</f>
        <v>アートホームサービス</v>
      </c>
      <c r="D154" s="13">
        <f>データー!D138</f>
        <v>34000</v>
      </c>
      <c r="E154" s="13">
        <f>データー!E138</f>
        <v>0</v>
      </c>
      <c r="F154" s="13">
        <f t="shared" si="4"/>
        <v>2725919</v>
      </c>
      <c r="G154" s="30"/>
    </row>
    <row r="155" spans="1:7" x14ac:dyDescent="0.45">
      <c r="A155" s="14">
        <f>データー!A139</f>
        <v>45642</v>
      </c>
      <c r="B155" s="12" t="str">
        <f>データー!B139</f>
        <v>補助金</v>
      </c>
      <c r="C155" s="6" t="str">
        <f>データー!C139</f>
        <v>湖南市行政区自治交付金（２回目）</v>
      </c>
      <c r="D155" s="13">
        <f>データー!D139</f>
        <v>33100</v>
      </c>
      <c r="E155" s="13">
        <f>データー!E139</f>
        <v>0</v>
      </c>
      <c r="F155" s="13">
        <f t="shared" si="4"/>
        <v>2759019</v>
      </c>
      <c r="G155" s="30"/>
    </row>
    <row r="156" spans="1:7" x14ac:dyDescent="0.45">
      <c r="A156" s="14">
        <f>データー!A140</f>
        <v>45642</v>
      </c>
      <c r="B156" s="12" t="str">
        <f>データー!B140</f>
        <v>水利費</v>
      </c>
      <c r="C156" s="6" t="str">
        <f>データー!C140</f>
        <v>水利費（TIK）</v>
      </c>
      <c r="D156" s="13">
        <f>データー!D140</f>
        <v>26110</v>
      </c>
      <c r="E156" s="13">
        <f>データー!E140</f>
        <v>0</v>
      </c>
      <c r="F156" s="13">
        <f t="shared" si="4"/>
        <v>2785129</v>
      </c>
      <c r="G156" s="30"/>
    </row>
    <row r="157" spans="1:7" x14ac:dyDescent="0.45">
      <c r="A157" s="14">
        <f>データー!A141</f>
        <v>45645</v>
      </c>
      <c r="B157" s="12" t="str">
        <f>データー!B141</f>
        <v>光熱水費</v>
      </c>
      <c r="C157" s="6" t="str">
        <f>データー!C141</f>
        <v>電気代（12月）</v>
      </c>
      <c r="D157" s="13">
        <f>データー!D141</f>
        <v>0</v>
      </c>
      <c r="E157" s="13">
        <f>データー!E141</f>
        <v>608</v>
      </c>
      <c r="F157" s="13">
        <f t="shared" si="4"/>
        <v>2784521</v>
      </c>
      <c r="G157" s="30"/>
    </row>
    <row r="158" spans="1:7" x14ac:dyDescent="0.45">
      <c r="A158" s="14">
        <f>データー!A142</f>
        <v>45645</v>
      </c>
      <c r="B158" s="12" t="str">
        <f>データー!B142</f>
        <v>光熱水費</v>
      </c>
      <c r="C158" s="6" t="str">
        <f>データー!C142</f>
        <v>電気代（12月）</v>
      </c>
      <c r="D158" s="13">
        <f>データー!D142</f>
        <v>0</v>
      </c>
      <c r="E158" s="13">
        <f>データー!E142</f>
        <v>22760</v>
      </c>
      <c r="F158" s="13">
        <f t="shared" si="4"/>
        <v>2761761</v>
      </c>
      <c r="G158" s="30"/>
    </row>
    <row r="159" spans="1:7" x14ac:dyDescent="0.45">
      <c r="A159" s="14"/>
      <c r="B159" s="12"/>
      <c r="C159" s="17" t="s">
        <v>44</v>
      </c>
      <c r="D159" s="13">
        <f>SUM(D123:D158)</f>
        <v>1731524</v>
      </c>
      <c r="E159" s="13">
        <f>SUM(E123:E158)</f>
        <v>1674291</v>
      </c>
      <c r="F159" s="13">
        <f>F158</f>
        <v>2761761</v>
      </c>
      <c r="G159" s="30"/>
    </row>
    <row r="160" spans="1:7" x14ac:dyDescent="0.45">
      <c r="A160" s="29"/>
      <c r="B160" s="16"/>
      <c r="C160" s="11"/>
      <c r="D160" s="30"/>
      <c r="E160" s="30"/>
      <c r="F160" s="30"/>
      <c r="G160" s="11"/>
    </row>
    <row r="161" spans="1:7" x14ac:dyDescent="0.45">
      <c r="A161" s="10" t="s">
        <v>0</v>
      </c>
      <c r="B161" s="10" t="s">
        <v>30</v>
      </c>
      <c r="C161" s="10" t="s">
        <v>8</v>
      </c>
      <c r="F161" s="11" t="s">
        <v>39</v>
      </c>
      <c r="G161" s="16"/>
    </row>
    <row r="162" spans="1:7" x14ac:dyDescent="0.45">
      <c r="A162" s="12" t="s">
        <v>1</v>
      </c>
      <c r="B162" s="12" t="s">
        <v>2</v>
      </c>
      <c r="C162" s="12" t="s">
        <v>3</v>
      </c>
      <c r="D162" s="12" t="s">
        <v>4</v>
      </c>
      <c r="E162" s="12" t="s">
        <v>5</v>
      </c>
      <c r="F162" s="12" t="s">
        <v>6</v>
      </c>
      <c r="G162" s="30"/>
    </row>
    <row r="163" spans="1:7" x14ac:dyDescent="0.45">
      <c r="A163" s="1"/>
      <c r="B163" s="1"/>
      <c r="C163" s="12" t="s">
        <v>32</v>
      </c>
      <c r="D163" s="13">
        <f>D159</f>
        <v>1731524</v>
      </c>
      <c r="E163" s="13">
        <f>E159</f>
        <v>1674291</v>
      </c>
      <c r="F163" s="13">
        <f>F159</f>
        <v>2761761</v>
      </c>
      <c r="G163" s="30"/>
    </row>
    <row r="164" spans="1:7" x14ac:dyDescent="0.45">
      <c r="A164" s="14">
        <f>データー!A143</f>
        <v>45646</v>
      </c>
      <c r="B164" s="12" t="str">
        <f>データー!B143</f>
        <v>光熱水費</v>
      </c>
      <c r="C164" s="6" t="str">
        <f>データー!C143</f>
        <v>電気代（12月）</v>
      </c>
      <c r="D164" s="13">
        <f>データー!D143</f>
        <v>0</v>
      </c>
      <c r="E164" s="13">
        <f>データー!E143</f>
        <v>1775</v>
      </c>
      <c r="F164" s="13">
        <f>+F163+D164-E164</f>
        <v>2759986</v>
      </c>
      <c r="G164" s="30"/>
    </row>
    <row r="165" spans="1:7" x14ac:dyDescent="0.45">
      <c r="A165" s="14">
        <f>データー!A144</f>
        <v>45646</v>
      </c>
      <c r="B165" s="12" t="str">
        <f>データー!B144</f>
        <v>雑支出</v>
      </c>
      <c r="C165" s="6" t="str">
        <f>データー!C144</f>
        <v>リコージャパン</v>
      </c>
      <c r="D165" s="13">
        <f>データー!D144</f>
        <v>0</v>
      </c>
      <c r="E165" s="13">
        <f>データー!E144</f>
        <v>6411</v>
      </c>
      <c r="F165" s="13">
        <f t="shared" ref="F165:F189" si="5">+F164+D165-E165</f>
        <v>2753575</v>
      </c>
      <c r="G165" s="30"/>
    </row>
    <row r="166" spans="1:7" x14ac:dyDescent="0.45">
      <c r="A166" s="14">
        <f>データー!A145</f>
        <v>45651</v>
      </c>
      <c r="B166" s="12" t="str">
        <f>データー!B145</f>
        <v>環境衛生費</v>
      </c>
      <c r="C166" s="6" t="str">
        <f>データー!C145</f>
        <v>下水道料</v>
      </c>
      <c r="D166" s="13">
        <f>データー!D145</f>
        <v>0</v>
      </c>
      <c r="E166" s="13">
        <f>データー!E145</f>
        <v>1113</v>
      </c>
      <c r="F166" s="13">
        <f t="shared" si="5"/>
        <v>2752462</v>
      </c>
      <c r="G166" s="30"/>
    </row>
    <row r="167" spans="1:7" x14ac:dyDescent="0.45">
      <c r="A167" s="14">
        <f>データー!A146</f>
        <v>45653</v>
      </c>
      <c r="B167" s="12" t="str">
        <f>データー!B146</f>
        <v>光熱水費</v>
      </c>
      <c r="C167" s="6" t="str">
        <f>データー!C146</f>
        <v>共同ガス</v>
      </c>
      <c r="D167" s="13">
        <f>データー!D146</f>
        <v>0</v>
      </c>
      <c r="E167" s="13">
        <f>データー!E146</f>
        <v>1980</v>
      </c>
      <c r="F167" s="13">
        <f t="shared" si="5"/>
        <v>2750482</v>
      </c>
      <c r="G167" s="30"/>
    </row>
    <row r="168" spans="1:7" x14ac:dyDescent="0.45">
      <c r="A168" s="14">
        <f>データー!A147</f>
        <v>45653</v>
      </c>
      <c r="B168" s="12" t="str">
        <f>データー!B147</f>
        <v>雑支出</v>
      </c>
      <c r="C168" s="6" t="str">
        <f>データー!C147</f>
        <v>灯油代（ふれあいセンター）</v>
      </c>
      <c r="D168" s="13">
        <f>データー!D147</f>
        <v>0</v>
      </c>
      <c r="E168" s="13">
        <f>データー!E147</f>
        <v>2016</v>
      </c>
      <c r="F168" s="13">
        <f t="shared" si="5"/>
        <v>2748466</v>
      </c>
      <c r="G168" s="30"/>
    </row>
    <row r="169" spans="1:7" x14ac:dyDescent="0.45">
      <c r="A169" s="14">
        <f>データー!A148</f>
        <v>45653</v>
      </c>
      <c r="B169" s="12" t="str">
        <f>データー!B148</f>
        <v>雑支出</v>
      </c>
      <c r="C169" s="6" t="str">
        <f>データー!C148</f>
        <v>トイレットペーパー、洗剤</v>
      </c>
      <c r="D169" s="13">
        <f>データー!D148</f>
        <v>0</v>
      </c>
      <c r="E169" s="13">
        <f>データー!E148</f>
        <v>1856</v>
      </c>
      <c r="F169" s="13">
        <f t="shared" si="5"/>
        <v>2746610</v>
      </c>
      <c r="G169" s="30"/>
    </row>
    <row r="170" spans="1:7" x14ac:dyDescent="0.45">
      <c r="A170" s="14">
        <f>データー!A149</f>
        <v>45653</v>
      </c>
      <c r="B170" s="12" t="str">
        <f>データー!B149</f>
        <v>水利費</v>
      </c>
      <c r="C170" s="6" t="str">
        <f>データー!C149</f>
        <v>水利費</v>
      </c>
      <c r="D170" s="13">
        <f>データー!D149</f>
        <v>32760</v>
      </c>
      <c r="E170" s="13">
        <f>データー!E149</f>
        <v>0</v>
      </c>
      <c r="F170" s="13">
        <f t="shared" si="5"/>
        <v>2779370</v>
      </c>
      <c r="G170" s="30"/>
    </row>
    <row r="171" spans="1:7" x14ac:dyDescent="0.45">
      <c r="A171" s="14">
        <f>データー!A150</f>
        <v>45653</v>
      </c>
      <c r="B171" s="12" t="str">
        <f>データー!B150</f>
        <v>山年貢</v>
      </c>
      <c r="C171" s="6" t="str">
        <f>データー!C150</f>
        <v>山年貢</v>
      </c>
      <c r="D171" s="13">
        <f>データー!D150</f>
        <v>47000</v>
      </c>
      <c r="E171" s="13">
        <f>データー!E150</f>
        <v>0</v>
      </c>
      <c r="F171" s="13">
        <f t="shared" si="5"/>
        <v>2826370</v>
      </c>
      <c r="G171" s="30"/>
    </row>
    <row r="172" spans="1:7" x14ac:dyDescent="0.45">
      <c r="A172" s="14">
        <f>データー!A151</f>
        <v>45653</v>
      </c>
      <c r="B172" s="12" t="str">
        <f>データー!B151</f>
        <v>協議費</v>
      </c>
      <c r="C172" s="6" t="str">
        <f>データー!C151</f>
        <v>区協議費（12月）</v>
      </c>
      <c r="D172" s="13">
        <f>データー!D151</f>
        <v>106000</v>
      </c>
      <c r="E172" s="13">
        <f>データー!E151</f>
        <v>0</v>
      </c>
      <c r="F172" s="13">
        <f t="shared" si="5"/>
        <v>2932370</v>
      </c>
      <c r="G172" s="30"/>
    </row>
    <row r="173" spans="1:7" x14ac:dyDescent="0.45">
      <c r="A173" s="14">
        <f>データー!A152</f>
        <v>45667</v>
      </c>
      <c r="B173" s="12" t="str">
        <f>データー!B152</f>
        <v>雑収入</v>
      </c>
      <c r="C173" s="6" t="str">
        <f>データー!C152</f>
        <v>アートホームサービス</v>
      </c>
      <c r="D173" s="13">
        <f>データー!D152</f>
        <v>33000</v>
      </c>
      <c r="E173" s="13">
        <f>データー!E152</f>
        <v>0</v>
      </c>
      <c r="F173" s="13">
        <f t="shared" si="5"/>
        <v>2965370</v>
      </c>
      <c r="G173" s="30"/>
    </row>
    <row r="174" spans="1:7" x14ac:dyDescent="0.45">
      <c r="A174" s="14">
        <f>データー!A153</f>
        <v>45677</v>
      </c>
      <c r="B174" s="12" t="str">
        <f>データー!B153</f>
        <v>雑支出</v>
      </c>
      <c r="C174" s="6" t="str">
        <f>データー!C153</f>
        <v>リコージャパン</v>
      </c>
      <c r="D174" s="13">
        <f>データー!D153</f>
        <v>0</v>
      </c>
      <c r="E174" s="13">
        <f>データー!E153</f>
        <v>1626</v>
      </c>
      <c r="F174" s="13">
        <f t="shared" si="5"/>
        <v>2963744</v>
      </c>
      <c r="G174" s="30"/>
    </row>
    <row r="175" spans="1:7" x14ac:dyDescent="0.45">
      <c r="A175" s="14">
        <f>データー!A154</f>
        <v>45681</v>
      </c>
      <c r="B175" s="12" t="str">
        <f>データー!B154</f>
        <v>光熱水費</v>
      </c>
      <c r="C175" s="6" t="str">
        <f>データー!C154</f>
        <v>電気代（1月）</v>
      </c>
      <c r="D175" s="13">
        <f>データー!D154</f>
        <v>0</v>
      </c>
      <c r="E175" s="13">
        <f>データー!E154</f>
        <v>608</v>
      </c>
      <c r="F175" s="13">
        <f t="shared" si="5"/>
        <v>2963136</v>
      </c>
      <c r="G175" s="30"/>
    </row>
    <row r="176" spans="1:7" x14ac:dyDescent="0.45">
      <c r="A176" s="14">
        <f>データー!A155</f>
        <v>45681</v>
      </c>
      <c r="B176" s="12" t="str">
        <f>データー!B155</f>
        <v>光熱水費</v>
      </c>
      <c r="C176" s="6" t="str">
        <f>データー!C155</f>
        <v>電気代（1月）</v>
      </c>
      <c r="D176" s="13">
        <f>データー!D155</f>
        <v>0</v>
      </c>
      <c r="E176" s="13">
        <f>データー!E155</f>
        <v>25755</v>
      </c>
      <c r="F176" s="13">
        <f t="shared" si="5"/>
        <v>2937381</v>
      </c>
      <c r="G176" s="30"/>
    </row>
    <row r="177" spans="1:7" x14ac:dyDescent="0.45">
      <c r="A177" s="14">
        <f>データー!A156</f>
        <v>45681</v>
      </c>
      <c r="B177" s="12" t="str">
        <f>データー!B156</f>
        <v>光熱水費</v>
      </c>
      <c r="C177" s="6" t="str">
        <f>データー!C156</f>
        <v>電気代（1月）</v>
      </c>
      <c r="D177" s="13">
        <f>データー!D156</f>
        <v>0</v>
      </c>
      <c r="E177" s="13">
        <f>データー!E156</f>
        <v>1775</v>
      </c>
      <c r="F177" s="13">
        <f t="shared" si="5"/>
        <v>2935606</v>
      </c>
      <c r="G177" s="30"/>
    </row>
    <row r="178" spans="1:7" x14ac:dyDescent="0.45">
      <c r="A178" s="14">
        <f>データー!A157</f>
        <v>45684</v>
      </c>
      <c r="B178" s="12" t="str">
        <f>データー!B157</f>
        <v>光熱水費</v>
      </c>
      <c r="C178" s="6" t="str">
        <f>データー!C157</f>
        <v>共同ガス</v>
      </c>
      <c r="D178" s="13">
        <f>データー!D157</f>
        <v>0</v>
      </c>
      <c r="E178" s="13">
        <f>データー!E157</f>
        <v>1980</v>
      </c>
      <c r="F178" s="13">
        <f t="shared" si="5"/>
        <v>2933626</v>
      </c>
      <c r="G178" s="30"/>
    </row>
    <row r="179" spans="1:7" x14ac:dyDescent="0.45">
      <c r="A179" s="14">
        <f>データー!A158</f>
        <v>45688</v>
      </c>
      <c r="B179" s="12" t="str">
        <f>データー!B158</f>
        <v>光熱水費</v>
      </c>
      <c r="C179" s="6" t="str">
        <f>データー!C158</f>
        <v>水道料</v>
      </c>
      <c r="D179" s="13">
        <f>データー!D158</f>
        <v>0</v>
      </c>
      <c r="E179" s="13">
        <f>データー!E158</f>
        <v>1980</v>
      </c>
      <c r="F179" s="13">
        <f t="shared" si="5"/>
        <v>2931646</v>
      </c>
      <c r="G179" s="30"/>
    </row>
    <row r="180" spans="1:7" x14ac:dyDescent="0.45">
      <c r="A180" s="14">
        <f>データー!A159</f>
        <v>45688</v>
      </c>
      <c r="B180" s="12" t="str">
        <f>データー!B159</f>
        <v>光熱水費</v>
      </c>
      <c r="C180" s="6" t="str">
        <f>データー!C159</f>
        <v>水道料</v>
      </c>
      <c r="D180" s="13">
        <f>データー!D159</f>
        <v>0</v>
      </c>
      <c r="E180" s="13">
        <f>データー!E159</f>
        <v>1980</v>
      </c>
      <c r="F180" s="13">
        <f t="shared" si="5"/>
        <v>2929666</v>
      </c>
      <c r="G180" s="30"/>
    </row>
    <row r="181" spans="1:7" x14ac:dyDescent="0.45">
      <c r="A181" s="14">
        <f>データー!A160</f>
        <v>45688</v>
      </c>
      <c r="B181" s="12" t="str">
        <f>データー!B160</f>
        <v>雑支出</v>
      </c>
      <c r="C181" s="6" t="str">
        <f>データー!C160</f>
        <v>タオル、電池</v>
      </c>
      <c r="D181" s="13">
        <f>データー!D160</f>
        <v>0</v>
      </c>
      <c r="E181" s="13">
        <f>データー!E160</f>
        <v>6306</v>
      </c>
      <c r="F181" s="13">
        <f t="shared" si="5"/>
        <v>2923360</v>
      </c>
      <c r="G181" s="30"/>
    </row>
    <row r="182" spans="1:7" x14ac:dyDescent="0.45">
      <c r="A182" s="14">
        <f>データー!A161</f>
        <v>45688</v>
      </c>
      <c r="B182" s="12" t="str">
        <f>データー!B161</f>
        <v>雑支出</v>
      </c>
      <c r="C182" s="6" t="str">
        <f>データー!C161</f>
        <v>プリンタインク</v>
      </c>
      <c r="D182" s="13">
        <f>データー!D161</f>
        <v>0</v>
      </c>
      <c r="E182" s="13">
        <f>データー!E161</f>
        <v>3960</v>
      </c>
      <c r="F182" s="13">
        <f t="shared" si="5"/>
        <v>2919400</v>
      </c>
      <c r="G182" s="30"/>
    </row>
    <row r="183" spans="1:7" x14ac:dyDescent="0.45">
      <c r="A183" s="14">
        <f>データー!A162</f>
        <v>45688</v>
      </c>
      <c r="B183" s="12" t="str">
        <f>データー!B162</f>
        <v>雑支出</v>
      </c>
      <c r="C183" s="6" t="str">
        <f>データー!C162</f>
        <v>獅子舞（味噌汁）</v>
      </c>
      <c r="D183" s="13">
        <f>データー!D162</f>
        <v>0</v>
      </c>
      <c r="E183" s="13">
        <f>データー!E162</f>
        <v>583</v>
      </c>
      <c r="F183" s="13">
        <f t="shared" si="5"/>
        <v>2918817</v>
      </c>
      <c r="G183" s="30"/>
    </row>
    <row r="184" spans="1:7" x14ac:dyDescent="0.45">
      <c r="A184" s="14">
        <f>データー!A163</f>
        <v>45688</v>
      </c>
      <c r="B184" s="12" t="str">
        <f>データー!B163</f>
        <v>雑支出</v>
      </c>
      <c r="C184" s="6" t="str">
        <f>データー!C163</f>
        <v>獅子舞（弁当５人）</v>
      </c>
      <c r="D184" s="13">
        <f>データー!D163</f>
        <v>0</v>
      </c>
      <c r="E184" s="13">
        <f>データー!E163</f>
        <v>10800</v>
      </c>
      <c r="F184" s="13">
        <f t="shared" si="5"/>
        <v>2908017</v>
      </c>
      <c r="G184" s="30"/>
    </row>
    <row r="185" spans="1:7" x14ac:dyDescent="0.45">
      <c r="A185" s="14">
        <f>データー!A164</f>
        <v>45688</v>
      </c>
      <c r="B185" s="12" t="str">
        <f>データー!B164</f>
        <v>協議費</v>
      </c>
      <c r="C185" s="6" t="str">
        <f>データー!C164</f>
        <v>区協議費（1月）</v>
      </c>
      <c r="D185" s="13">
        <f>データー!D164</f>
        <v>106000</v>
      </c>
      <c r="E185" s="13">
        <f>データー!E164</f>
        <v>0</v>
      </c>
      <c r="F185" s="13">
        <f t="shared" si="5"/>
        <v>3014017</v>
      </c>
      <c r="G185" s="30"/>
    </row>
    <row r="186" spans="1:7" x14ac:dyDescent="0.45">
      <c r="A186" s="14">
        <f>データー!A165</f>
        <v>45688</v>
      </c>
      <c r="B186" s="12" t="str">
        <f>データー!B165</f>
        <v>雑収入</v>
      </c>
      <c r="C186" s="6" t="str">
        <f>データー!C165</f>
        <v>企業協力金（小崎木材）</v>
      </c>
      <c r="D186" s="13">
        <f>データー!D165</f>
        <v>24000</v>
      </c>
      <c r="E186" s="13">
        <f>データー!E165</f>
        <v>0</v>
      </c>
      <c r="F186" s="13">
        <f t="shared" si="5"/>
        <v>3038017</v>
      </c>
      <c r="G186" s="30"/>
    </row>
    <row r="187" spans="1:7" x14ac:dyDescent="0.45">
      <c r="A187" s="14">
        <f>データー!A166</f>
        <v>45691</v>
      </c>
      <c r="B187" s="12" t="str">
        <f>データー!B166</f>
        <v>雑収入</v>
      </c>
      <c r="C187" s="6" t="str">
        <f>データー!C166</f>
        <v>企業協力金（カクセン木村興票業）</v>
      </c>
      <c r="D187" s="13">
        <f>データー!D166</f>
        <v>30000</v>
      </c>
      <c r="E187" s="13">
        <f>データー!E166</f>
        <v>0</v>
      </c>
      <c r="F187" s="13">
        <f t="shared" si="5"/>
        <v>3068017</v>
      </c>
      <c r="G187" s="30"/>
    </row>
    <row r="188" spans="1:7" x14ac:dyDescent="0.45">
      <c r="A188" s="14">
        <f>データー!A167</f>
        <v>45695</v>
      </c>
      <c r="B188" s="12" t="str">
        <f>データー!B167</f>
        <v>雑収入</v>
      </c>
      <c r="C188" s="6" t="str">
        <f>データー!C167</f>
        <v>企業協力金</v>
      </c>
      <c r="D188" s="13">
        <f>データー!D167</f>
        <v>71000</v>
      </c>
      <c r="E188" s="13">
        <f>データー!E167</f>
        <v>0</v>
      </c>
      <c r="F188" s="13">
        <f t="shared" si="5"/>
        <v>3139017</v>
      </c>
      <c r="G188" s="30"/>
    </row>
    <row r="189" spans="1:7" x14ac:dyDescent="0.45">
      <c r="A189" s="14">
        <f>データー!A168</f>
        <v>45698</v>
      </c>
      <c r="B189" s="12" t="str">
        <f>データー!B168</f>
        <v>雑収入</v>
      </c>
      <c r="C189" s="6" t="str">
        <f>データー!C168</f>
        <v>アートホームサービス</v>
      </c>
      <c r="D189" s="13">
        <f>データー!D168</f>
        <v>30500</v>
      </c>
      <c r="E189" s="13">
        <f>データー!E168</f>
        <v>0</v>
      </c>
      <c r="F189" s="13">
        <f t="shared" si="5"/>
        <v>3169517</v>
      </c>
      <c r="G189" s="30"/>
    </row>
    <row r="190" spans="1:7" x14ac:dyDescent="0.45">
      <c r="A190" s="14">
        <f>データー!A169</f>
        <v>45702</v>
      </c>
      <c r="B190" s="12" t="str">
        <f>データー!B169</f>
        <v>役員手当</v>
      </c>
      <c r="C190" s="6" t="str">
        <f>データー!C169</f>
        <v>役員手当</v>
      </c>
      <c r="D190" s="13">
        <f>データー!D169</f>
        <v>0</v>
      </c>
      <c r="E190" s="13">
        <f>データー!E169</f>
        <v>361000</v>
      </c>
      <c r="F190" s="13">
        <f t="shared" ref="F190:F191" si="6">+F189+D190-E190</f>
        <v>2808517</v>
      </c>
      <c r="G190" s="30"/>
    </row>
    <row r="191" spans="1:7" x14ac:dyDescent="0.45">
      <c r="A191" s="14">
        <f>データー!A170</f>
        <v>45702</v>
      </c>
      <c r="B191" s="12" t="str">
        <f>データー!B170</f>
        <v>河川山林維持費</v>
      </c>
      <c r="C191" s="6" t="str">
        <f>データー!C170</f>
        <v>境界回り テプラ等</v>
      </c>
      <c r="D191" s="13">
        <f>データー!D170</f>
        <v>0</v>
      </c>
      <c r="E191" s="13">
        <f>データー!E170</f>
        <v>2176</v>
      </c>
      <c r="F191" s="13">
        <f t="shared" si="6"/>
        <v>2806341</v>
      </c>
      <c r="G191" s="30"/>
    </row>
    <row r="192" spans="1:7" x14ac:dyDescent="0.45">
      <c r="A192" s="14">
        <f>データー!A171</f>
        <v>45705</v>
      </c>
      <c r="B192" s="12" t="str">
        <f>データー!B171</f>
        <v>雑収入</v>
      </c>
      <c r="C192" s="6" t="str">
        <f>データー!C171</f>
        <v>利息</v>
      </c>
      <c r="D192" s="13">
        <f>データー!D171</f>
        <v>212</v>
      </c>
      <c r="E192" s="13">
        <f>データー!E171</f>
        <v>0</v>
      </c>
      <c r="F192" s="13">
        <f t="shared" ref="F192:F196" si="7">+F191+D192-E192</f>
        <v>2806553</v>
      </c>
      <c r="G192" s="30"/>
    </row>
    <row r="193" spans="1:7" x14ac:dyDescent="0.45">
      <c r="A193" s="14">
        <f>データー!A172</f>
        <v>45708</v>
      </c>
      <c r="B193" s="12" t="str">
        <f>データー!B172</f>
        <v>雑支出</v>
      </c>
      <c r="C193" s="6" t="str">
        <f>データー!C172</f>
        <v>リコージャパン</v>
      </c>
      <c r="D193" s="13">
        <f>データー!D172</f>
        <v>0</v>
      </c>
      <c r="E193" s="13">
        <f>データー!E172</f>
        <v>5471</v>
      </c>
      <c r="F193" s="13">
        <f t="shared" si="7"/>
        <v>2801082</v>
      </c>
      <c r="G193" s="30"/>
    </row>
    <row r="194" spans="1:7" x14ac:dyDescent="0.45">
      <c r="A194" s="14">
        <f>データー!A173</f>
        <v>45709</v>
      </c>
      <c r="B194" s="12" t="str">
        <f>データー!B173</f>
        <v>光熱水費</v>
      </c>
      <c r="C194" s="6" t="str">
        <f>データー!C173</f>
        <v>電気代（2月）</v>
      </c>
      <c r="D194" s="13">
        <f>データー!D173</f>
        <v>0</v>
      </c>
      <c r="E194" s="13">
        <f>データー!E173</f>
        <v>570</v>
      </c>
      <c r="F194" s="13">
        <f t="shared" si="7"/>
        <v>2800512</v>
      </c>
      <c r="G194" s="30"/>
    </row>
    <row r="195" spans="1:7" x14ac:dyDescent="0.45">
      <c r="A195" s="14">
        <f>データー!A174</f>
        <v>45709</v>
      </c>
      <c r="B195" s="12" t="str">
        <f>データー!B174</f>
        <v>光熱水費</v>
      </c>
      <c r="C195" s="6" t="str">
        <f>データー!C174</f>
        <v>電気代（2月）</v>
      </c>
      <c r="D195" s="13">
        <f>データー!D174</f>
        <v>0</v>
      </c>
      <c r="E195" s="13">
        <f>データー!E174</f>
        <v>24590</v>
      </c>
      <c r="F195" s="13">
        <f t="shared" si="7"/>
        <v>2775922</v>
      </c>
      <c r="G195" s="30"/>
    </row>
    <row r="196" spans="1:7" x14ac:dyDescent="0.45">
      <c r="A196" s="14">
        <f>データー!A175</f>
        <v>45709</v>
      </c>
      <c r="B196" s="12" t="str">
        <f>データー!B175</f>
        <v>雑収入</v>
      </c>
      <c r="C196" s="6" t="str">
        <f>データー!C175</f>
        <v>企業協力金（尼崎パイプ）</v>
      </c>
      <c r="D196" s="13">
        <f>データー!D175</f>
        <v>50000</v>
      </c>
      <c r="E196" s="13">
        <f>データー!E175</f>
        <v>0</v>
      </c>
      <c r="F196" s="13">
        <f t="shared" si="7"/>
        <v>2825922</v>
      </c>
      <c r="G196" s="30"/>
    </row>
    <row r="197" spans="1:7" x14ac:dyDescent="0.45">
      <c r="A197" s="14">
        <f>データー!A176</f>
        <v>45713</v>
      </c>
      <c r="B197" s="12" t="str">
        <f>データー!B176</f>
        <v>光熱水費</v>
      </c>
      <c r="C197" s="6" t="str">
        <f>データー!C176</f>
        <v>電気代（2月）</v>
      </c>
      <c r="D197" s="13">
        <f>データー!D176</f>
        <v>0</v>
      </c>
      <c r="E197" s="13">
        <f>データー!E176</f>
        <v>1627</v>
      </c>
      <c r="F197" s="13">
        <f t="shared" ref="F197:F199" si="8">+F196+D197-E197</f>
        <v>2824295</v>
      </c>
      <c r="G197" s="30"/>
    </row>
    <row r="198" spans="1:7" x14ac:dyDescent="0.45">
      <c r="A198" s="14">
        <f>データー!A177</f>
        <v>45713</v>
      </c>
      <c r="B198" s="12" t="str">
        <f>データー!B177</f>
        <v>補助金</v>
      </c>
      <c r="C198" s="6" t="str">
        <f>データー!C177</f>
        <v>河川愛護運動補助金</v>
      </c>
      <c r="D198" s="13">
        <f>データー!D177</f>
        <v>205832</v>
      </c>
      <c r="E198" s="13">
        <f>データー!E177</f>
        <v>0</v>
      </c>
      <c r="F198" s="13">
        <f t="shared" si="8"/>
        <v>3030127</v>
      </c>
      <c r="G198" s="30"/>
    </row>
    <row r="199" spans="1:7" x14ac:dyDescent="0.45">
      <c r="A199" s="14">
        <f>データー!A178</f>
        <v>45713</v>
      </c>
      <c r="B199" s="12" t="str">
        <f>データー!B178</f>
        <v>雑支出</v>
      </c>
      <c r="C199" s="6" t="str">
        <f>データー!C178</f>
        <v>ファイル（会計）</v>
      </c>
      <c r="D199" s="13">
        <f>データー!D178</f>
        <v>0</v>
      </c>
      <c r="E199" s="13">
        <f>データー!E178</f>
        <v>1375</v>
      </c>
      <c r="F199" s="13">
        <f t="shared" si="8"/>
        <v>3028752</v>
      </c>
      <c r="G199" s="30"/>
    </row>
    <row r="200" spans="1:7" x14ac:dyDescent="0.45">
      <c r="A200" s="1"/>
      <c r="B200" s="1"/>
      <c r="C200" s="17" t="s">
        <v>44</v>
      </c>
      <c r="D200" s="13">
        <f>SUM(D164:D199)</f>
        <v>736304</v>
      </c>
      <c r="E200" s="13">
        <f>SUM(E164:E199)</f>
        <v>469313</v>
      </c>
      <c r="F200" s="13">
        <f>F199</f>
        <v>3028752</v>
      </c>
      <c r="G200" s="30"/>
    </row>
    <row r="201" spans="1:7" x14ac:dyDescent="0.45">
      <c r="C201" s="11"/>
      <c r="D201" s="30"/>
      <c r="E201" s="30"/>
      <c r="F201" s="30"/>
      <c r="G201" s="11"/>
    </row>
    <row r="202" spans="1:7" x14ac:dyDescent="0.45">
      <c r="A202" s="10" t="s">
        <v>0</v>
      </c>
      <c r="B202" s="10" t="s">
        <v>30</v>
      </c>
      <c r="C202" s="10" t="s">
        <v>8</v>
      </c>
      <c r="F202" s="11" t="s">
        <v>40</v>
      </c>
      <c r="G202" s="16"/>
    </row>
    <row r="203" spans="1:7" x14ac:dyDescent="0.45">
      <c r="A203" s="12" t="s">
        <v>1</v>
      </c>
      <c r="B203" s="12" t="s">
        <v>2</v>
      </c>
      <c r="C203" s="12" t="s">
        <v>3</v>
      </c>
      <c r="D203" s="12" t="s">
        <v>4</v>
      </c>
      <c r="E203" s="12" t="s">
        <v>5</v>
      </c>
      <c r="F203" s="12" t="s">
        <v>6</v>
      </c>
      <c r="G203" s="30"/>
    </row>
    <row r="204" spans="1:7" x14ac:dyDescent="0.45">
      <c r="A204" s="1"/>
      <c r="B204" s="1"/>
      <c r="C204" s="12" t="s">
        <v>32</v>
      </c>
      <c r="D204" s="13">
        <f>D200</f>
        <v>736304</v>
      </c>
      <c r="E204" s="13">
        <f>E200</f>
        <v>469313</v>
      </c>
      <c r="F204" s="13">
        <f>F200</f>
        <v>3028752</v>
      </c>
      <c r="G204" s="30"/>
    </row>
    <row r="205" spans="1:7" x14ac:dyDescent="0.45">
      <c r="A205" s="14">
        <f>データー!A179</f>
        <v>45713</v>
      </c>
      <c r="B205" s="12" t="str">
        <f>データー!B179</f>
        <v>行事費</v>
      </c>
      <c r="C205" s="6" t="str">
        <f>データー!C179</f>
        <v>慰霊祭補助金</v>
      </c>
      <c r="D205" s="13">
        <f>データー!D179</f>
        <v>0</v>
      </c>
      <c r="E205" s="13">
        <f>データー!E179</f>
        <v>30000</v>
      </c>
      <c r="F205" s="13">
        <f>+F204+D205-E205</f>
        <v>2998752</v>
      </c>
      <c r="G205" s="30"/>
    </row>
    <row r="206" spans="1:7" x14ac:dyDescent="0.45">
      <c r="A206" s="14">
        <f>データー!A180</f>
        <v>45715</v>
      </c>
      <c r="B206" s="12" t="str">
        <f>データー!B180</f>
        <v>光熱水費</v>
      </c>
      <c r="C206" s="6" t="str">
        <f>データー!C180</f>
        <v>共同ガス</v>
      </c>
      <c r="D206" s="13">
        <f>データー!D180</f>
        <v>0</v>
      </c>
      <c r="E206" s="13">
        <f>データー!E180</f>
        <v>1980</v>
      </c>
      <c r="F206" s="13">
        <f t="shared" ref="F206:F211" si="9">+F205+D206-E206</f>
        <v>2996772</v>
      </c>
      <c r="G206" s="30"/>
    </row>
    <row r="207" spans="1:7" x14ac:dyDescent="0.45">
      <c r="A207" s="14">
        <f>データー!A181</f>
        <v>45716</v>
      </c>
      <c r="B207" s="12" t="str">
        <f>データー!B181</f>
        <v>環境衛生費</v>
      </c>
      <c r="C207" s="6" t="str">
        <f>データー!C181</f>
        <v>下水道料</v>
      </c>
      <c r="D207" s="13">
        <f>データー!D181</f>
        <v>0</v>
      </c>
      <c r="E207" s="13">
        <f>データー!E181</f>
        <v>1018</v>
      </c>
      <c r="F207" s="13">
        <f t="shared" si="9"/>
        <v>2995754</v>
      </c>
      <c r="G207" s="30"/>
    </row>
    <row r="208" spans="1:7" x14ac:dyDescent="0.45">
      <c r="A208" s="14">
        <f>データー!A182</f>
        <v>45716</v>
      </c>
      <c r="B208" s="12" t="str">
        <f>データー!B182</f>
        <v>雑収入</v>
      </c>
      <c r="C208" s="6" t="str">
        <f>データー!C182</f>
        <v>関西電力</v>
      </c>
      <c r="D208" s="13">
        <f>データー!D182</f>
        <v>16700</v>
      </c>
      <c r="E208" s="13">
        <f>データー!E182</f>
        <v>0</v>
      </c>
      <c r="F208" s="13">
        <f t="shared" si="9"/>
        <v>3012454</v>
      </c>
      <c r="G208" s="30"/>
    </row>
    <row r="209" spans="1:7" x14ac:dyDescent="0.45">
      <c r="A209" s="14">
        <f>データー!A183</f>
        <v>45716</v>
      </c>
      <c r="B209" s="12" t="str">
        <f>データー!B183</f>
        <v>河川山林維持費</v>
      </c>
      <c r="C209" s="6" t="str">
        <f>データー!C183</f>
        <v>境界周りJCBカード（7人）</v>
      </c>
      <c r="D209" s="13">
        <f>データー!D183</f>
        <v>0</v>
      </c>
      <c r="E209" s="13">
        <f>データー!E183</f>
        <v>14000</v>
      </c>
      <c r="F209" s="13">
        <f t="shared" si="9"/>
        <v>2998454</v>
      </c>
      <c r="G209" s="30"/>
    </row>
    <row r="210" spans="1:7" x14ac:dyDescent="0.45">
      <c r="A210" s="14">
        <f>データー!A184</f>
        <v>45716</v>
      </c>
      <c r="B210" s="12" t="str">
        <f>データー!B184</f>
        <v>河川山林維持費</v>
      </c>
      <c r="C210" s="6" t="str">
        <f>データー!C184</f>
        <v>境界周り茶菓子代</v>
      </c>
      <c r="D210" s="13">
        <f>データー!D184</f>
        <v>0</v>
      </c>
      <c r="E210" s="13">
        <f>データー!E184</f>
        <v>2743</v>
      </c>
      <c r="F210" s="13">
        <f t="shared" si="9"/>
        <v>2995711</v>
      </c>
      <c r="G210" s="30"/>
    </row>
    <row r="211" spans="1:7" x14ac:dyDescent="0.45">
      <c r="A211" s="14">
        <f>データー!A185</f>
        <v>45716</v>
      </c>
      <c r="B211" s="12" t="str">
        <f>データー!B185</f>
        <v>雑収入</v>
      </c>
      <c r="C211" s="6" t="str">
        <f>データー!C185</f>
        <v>延寿クラブ返金</v>
      </c>
      <c r="D211" s="13">
        <f>データー!D185</f>
        <v>177622</v>
      </c>
      <c r="E211" s="13">
        <f>データー!E185</f>
        <v>0</v>
      </c>
      <c r="F211" s="13">
        <f t="shared" si="9"/>
        <v>3173333</v>
      </c>
      <c r="G211" s="30"/>
    </row>
    <row r="212" spans="1:7" x14ac:dyDescent="0.45">
      <c r="A212" s="14"/>
      <c r="B212" s="12"/>
      <c r="C212" s="6"/>
      <c r="D212" s="13"/>
      <c r="E212" s="13"/>
      <c r="F212" s="13"/>
      <c r="G212" s="30"/>
    </row>
    <row r="213" spans="1:7" x14ac:dyDescent="0.45">
      <c r="A213" s="14"/>
      <c r="B213" s="12"/>
      <c r="C213" s="6"/>
      <c r="D213" s="13"/>
      <c r="E213" s="13"/>
      <c r="F213" s="13"/>
      <c r="G213" s="30"/>
    </row>
    <row r="214" spans="1:7" x14ac:dyDescent="0.45">
      <c r="A214" s="14"/>
      <c r="B214" s="12"/>
      <c r="C214" s="6"/>
      <c r="D214" s="13"/>
      <c r="E214" s="13"/>
      <c r="F214" s="13"/>
      <c r="G214" s="30"/>
    </row>
    <row r="215" spans="1:7" x14ac:dyDescent="0.45">
      <c r="A215" s="14"/>
      <c r="B215" s="12"/>
      <c r="C215" s="6"/>
      <c r="D215" s="13"/>
      <c r="E215" s="13"/>
      <c r="F215" s="13"/>
      <c r="G215" s="30"/>
    </row>
    <row r="216" spans="1:7" x14ac:dyDescent="0.45">
      <c r="A216" s="14"/>
      <c r="B216" s="12"/>
      <c r="C216" s="6"/>
      <c r="D216" s="13"/>
      <c r="E216" s="13"/>
      <c r="F216" s="13"/>
      <c r="G216" s="30"/>
    </row>
    <row r="217" spans="1:7" x14ac:dyDescent="0.45">
      <c r="A217" s="14"/>
      <c r="B217" s="12"/>
      <c r="C217" s="6"/>
      <c r="D217" s="13"/>
      <c r="E217" s="13"/>
      <c r="F217" s="13"/>
      <c r="G217" s="30"/>
    </row>
    <row r="218" spans="1:7" x14ac:dyDescent="0.45">
      <c r="A218" s="14"/>
      <c r="B218" s="12"/>
      <c r="C218" s="6"/>
      <c r="D218" s="13"/>
      <c r="E218" s="13"/>
      <c r="F218" s="13"/>
      <c r="G218" s="30"/>
    </row>
    <row r="219" spans="1:7" x14ac:dyDescent="0.45">
      <c r="A219" s="14"/>
      <c r="B219" s="12"/>
      <c r="C219" s="6"/>
      <c r="D219" s="13"/>
      <c r="E219" s="13"/>
      <c r="F219" s="13"/>
      <c r="G219" s="30"/>
    </row>
    <row r="220" spans="1:7" x14ac:dyDescent="0.45">
      <c r="A220" s="14"/>
      <c r="B220" s="12"/>
      <c r="C220" s="6"/>
      <c r="D220" s="13"/>
      <c r="E220" s="13"/>
      <c r="F220" s="13"/>
      <c r="G220" s="30"/>
    </row>
    <row r="221" spans="1:7" x14ac:dyDescent="0.45">
      <c r="A221" s="14"/>
      <c r="B221" s="12"/>
      <c r="C221" s="6"/>
      <c r="D221" s="13"/>
      <c r="E221" s="13"/>
      <c r="F221" s="13"/>
      <c r="G221" s="30"/>
    </row>
    <row r="222" spans="1:7" x14ac:dyDescent="0.45">
      <c r="A222" s="14"/>
      <c r="B222" s="12"/>
      <c r="C222" s="6"/>
      <c r="D222" s="13"/>
      <c r="E222" s="13"/>
      <c r="F222" s="13"/>
      <c r="G222" s="30"/>
    </row>
    <row r="223" spans="1:7" x14ac:dyDescent="0.45">
      <c r="A223" s="14"/>
      <c r="B223" s="12"/>
      <c r="C223" s="6"/>
      <c r="D223" s="13"/>
      <c r="E223" s="13"/>
      <c r="F223" s="13"/>
      <c r="G223" s="30"/>
    </row>
    <row r="224" spans="1:7" x14ac:dyDescent="0.45">
      <c r="A224" s="14"/>
      <c r="B224" s="12"/>
      <c r="C224" s="6"/>
      <c r="D224" s="13"/>
      <c r="E224" s="13"/>
      <c r="F224" s="13"/>
      <c r="G224" s="30"/>
    </row>
    <row r="225" spans="1:7" x14ac:dyDescent="0.45">
      <c r="A225" s="14" t="e">
        <f>データー!#REF!</f>
        <v>#REF!</v>
      </c>
      <c r="B225" s="12" t="e">
        <f>データー!#REF!</f>
        <v>#REF!</v>
      </c>
      <c r="C225" s="6" t="e">
        <f>データー!#REF!</f>
        <v>#REF!</v>
      </c>
      <c r="D225" s="13" t="e">
        <f>データー!#REF!</f>
        <v>#REF!</v>
      </c>
      <c r="E225" s="13" t="e">
        <f>データー!#REF!</f>
        <v>#REF!</v>
      </c>
      <c r="F225" s="13" t="e">
        <f t="shared" ref="F225:F239" si="10">+F224+D225-E225</f>
        <v>#REF!</v>
      </c>
      <c r="G225" s="30"/>
    </row>
    <row r="226" spans="1:7" x14ac:dyDescent="0.45">
      <c r="A226" s="14" t="e">
        <f>データー!#REF!</f>
        <v>#REF!</v>
      </c>
      <c r="B226" s="12" t="e">
        <f>データー!#REF!</f>
        <v>#REF!</v>
      </c>
      <c r="C226" s="6" t="e">
        <f>データー!#REF!</f>
        <v>#REF!</v>
      </c>
      <c r="D226" s="13" t="e">
        <f>データー!#REF!</f>
        <v>#REF!</v>
      </c>
      <c r="E226" s="13" t="e">
        <f>データー!#REF!</f>
        <v>#REF!</v>
      </c>
      <c r="F226" s="13" t="e">
        <f t="shared" si="10"/>
        <v>#REF!</v>
      </c>
      <c r="G226" s="30"/>
    </row>
    <row r="227" spans="1:7" x14ac:dyDescent="0.45">
      <c r="A227" s="14" t="e">
        <f>データー!#REF!</f>
        <v>#REF!</v>
      </c>
      <c r="B227" s="12" t="e">
        <f>データー!#REF!</f>
        <v>#REF!</v>
      </c>
      <c r="C227" s="6" t="e">
        <f>データー!#REF!</f>
        <v>#REF!</v>
      </c>
      <c r="D227" s="13" t="e">
        <f>データー!#REF!</f>
        <v>#REF!</v>
      </c>
      <c r="E227" s="13" t="e">
        <f>データー!#REF!</f>
        <v>#REF!</v>
      </c>
      <c r="F227" s="13" t="e">
        <f t="shared" si="10"/>
        <v>#REF!</v>
      </c>
      <c r="G227" s="69"/>
    </row>
    <row r="228" spans="1:7" x14ac:dyDescent="0.45">
      <c r="A228" s="14" t="e">
        <f>データー!#REF!</f>
        <v>#REF!</v>
      </c>
      <c r="B228" s="12" t="e">
        <f>データー!#REF!</f>
        <v>#REF!</v>
      </c>
      <c r="C228" s="6" t="e">
        <f>データー!#REF!</f>
        <v>#REF!</v>
      </c>
      <c r="D228" s="13" t="e">
        <f>データー!#REF!</f>
        <v>#REF!</v>
      </c>
      <c r="E228" s="13" t="e">
        <f>データー!#REF!</f>
        <v>#REF!</v>
      </c>
      <c r="F228" s="13" t="e">
        <f t="shared" si="10"/>
        <v>#REF!</v>
      </c>
      <c r="G228" s="30"/>
    </row>
    <row r="229" spans="1:7" x14ac:dyDescent="0.45">
      <c r="A229" s="14" t="e">
        <f>データー!#REF!</f>
        <v>#REF!</v>
      </c>
      <c r="B229" s="12" t="e">
        <f>データー!#REF!</f>
        <v>#REF!</v>
      </c>
      <c r="C229" s="6" t="e">
        <f>データー!#REF!</f>
        <v>#REF!</v>
      </c>
      <c r="D229" s="13" t="e">
        <f>データー!#REF!</f>
        <v>#REF!</v>
      </c>
      <c r="E229" s="13" t="e">
        <f>データー!#REF!</f>
        <v>#REF!</v>
      </c>
      <c r="F229" s="13" t="e">
        <f t="shared" si="10"/>
        <v>#REF!</v>
      </c>
      <c r="G229" s="30"/>
    </row>
    <row r="230" spans="1:7" x14ac:dyDescent="0.45">
      <c r="A230" s="14" t="e">
        <f>データー!#REF!</f>
        <v>#REF!</v>
      </c>
      <c r="B230" s="12" t="e">
        <f>データー!#REF!</f>
        <v>#REF!</v>
      </c>
      <c r="C230" s="6" t="e">
        <f>データー!#REF!</f>
        <v>#REF!</v>
      </c>
      <c r="D230" s="13" t="e">
        <f>データー!#REF!</f>
        <v>#REF!</v>
      </c>
      <c r="E230" s="13" t="e">
        <f>データー!#REF!</f>
        <v>#REF!</v>
      </c>
      <c r="F230" s="13" t="e">
        <f t="shared" si="10"/>
        <v>#REF!</v>
      </c>
      <c r="G230" s="30"/>
    </row>
    <row r="231" spans="1:7" x14ac:dyDescent="0.45">
      <c r="A231" s="14" t="e">
        <f>データー!#REF!</f>
        <v>#REF!</v>
      </c>
      <c r="B231" s="12" t="e">
        <f>データー!#REF!</f>
        <v>#REF!</v>
      </c>
      <c r="C231" s="6" t="e">
        <f>データー!#REF!</f>
        <v>#REF!</v>
      </c>
      <c r="D231" s="13" t="e">
        <f>データー!#REF!</f>
        <v>#REF!</v>
      </c>
      <c r="E231" s="13" t="e">
        <f>データー!#REF!</f>
        <v>#REF!</v>
      </c>
      <c r="F231" s="13" t="e">
        <f t="shared" si="10"/>
        <v>#REF!</v>
      </c>
      <c r="G231" s="30"/>
    </row>
    <row r="232" spans="1:7" x14ac:dyDescent="0.45">
      <c r="A232" s="14" t="e">
        <f>データー!#REF!</f>
        <v>#REF!</v>
      </c>
      <c r="B232" s="12">
        <f>データー!B198</f>
        <v>0</v>
      </c>
      <c r="C232" s="6">
        <f>データー!C198</f>
        <v>0</v>
      </c>
      <c r="D232" s="13">
        <f>データー!D198</f>
        <v>0</v>
      </c>
      <c r="E232" s="13" t="e">
        <f>データー!#REF!</f>
        <v>#REF!</v>
      </c>
      <c r="F232" s="13" t="e">
        <f t="shared" si="10"/>
        <v>#REF!</v>
      </c>
      <c r="G232" s="30"/>
    </row>
    <row r="233" spans="1:7" x14ac:dyDescent="0.45">
      <c r="A233" s="14" t="e">
        <f>データー!#REF!</f>
        <v>#REF!</v>
      </c>
      <c r="B233" s="12" t="e">
        <f>データー!#REF!</f>
        <v>#REF!</v>
      </c>
      <c r="C233" s="6" t="e">
        <f>データー!#REF!</f>
        <v>#REF!</v>
      </c>
      <c r="D233" s="13" t="e">
        <f>データー!#REF!</f>
        <v>#REF!</v>
      </c>
      <c r="E233" s="13" t="e">
        <f>データー!#REF!</f>
        <v>#REF!</v>
      </c>
      <c r="F233" s="13" t="e">
        <f t="shared" si="10"/>
        <v>#REF!</v>
      </c>
      <c r="G233" s="30"/>
    </row>
    <row r="234" spans="1:7" x14ac:dyDescent="0.45">
      <c r="A234" s="14" t="e">
        <f>データー!#REF!</f>
        <v>#REF!</v>
      </c>
      <c r="B234" s="12" t="e">
        <f>データー!#REF!</f>
        <v>#REF!</v>
      </c>
      <c r="C234" s="6" t="e">
        <f>データー!#REF!</f>
        <v>#REF!</v>
      </c>
      <c r="D234" s="13" t="e">
        <f>データー!#REF!</f>
        <v>#REF!</v>
      </c>
      <c r="E234" s="13" t="e">
        <f>データー!#REF!</f>
        <v>#REF!</v>
      </c>
      <c r="F234" s="13" t="e">
        <f t="shared" si="10"/>
        <v>#REF!</v>
      </c>
      <c r="G234" s="30"/>
    </row>
    <row r="235" spans="1:7" x14ac:dyDescent="0.45">
      <c r="A235" s="14" t="e">
        <f>データー!#REF!</f>
        <v>#REF!</v>
      </c>
      <c r="B235" s="12" t="e">
        <f>データー!#REF!</f>
        <v>#REF!</v>
      </c>
      <c r="C235" s="6" t="e">
        <f>データー!#REF!</f>
        <v>#REF!</v>
      </c>
      <c r="D235" s="13" t="e">
        <f>データー!#REF!</f>
        <v>#REF!</v>
      </c>
      <c r="E235" s="13" t="e">
        <f>データー!#REF!</f>
        <v>#REF!</v>
      </c>
      <c r="F235" s="13" t="e">
        <f t="shared" si="10"/>
        <v>#REF!</v>
      </c>
      <c r="G235" s="30"/>
    </row>
    <row r="236" spans="1:7" x14ac:dyDescent="0.45">
      <c r="A236" s="14" t="e">
        <f>データー!#REF!</f>
        <v>#REF!</v>
      </c>
      <c r="B236" s="12" t="e">
        <f>データー!#REF!</f>
        <v>#REF!</v>
      </c>
      <c r="C236" s="6" t="e">
        <f>データー!#REF!</f>
        <v>#REF!</v>
      </c>
      <c r="D236" s="13" t="e">
        <f>データー!#REF!</f>
        <v>#REF!</v>
      </c>
      <c r="E236" s="13" t="e">
        <f>データー!#REF!</f>
        <v>#REF!</v>
      </c>
      <c r="F236" s="13" t="e">
        <f t="shared" si="10"/>
        <v>#REF!</v>
      </c>
      <c r="G236" s="30"/>
    </row>
    <row r="237" spans="1:7" x14ac:dyDescent="0.45">
      <c r="A237" s="14" t="e">
        <f>データー!#REF!</f>
        <v>#REF!</v>
      </c>
      <c r="B237" s="12" t="e">
        <f>データー!#REF!</f>
        <v>#REF!</v>
      </c>
      <c r="C237" s="6" t="e">
        <f>データー!#REF!</f>
        <v>#REF!</v>
      </c>
      <c r="D237" s="13" t="e">
        <f>データー!#REF!</f>
        <v>#REF!</v>
      </c>
      <c r="E237" s="13" t="e">
        <f>データー!#REF!</f>
        <v>#REF!</v>
      </c>
      <c r="F237" s="13" t="e">
        <f t="shared" si="10"/>
        <v>#REF!</v>
      </c>
      <c r="G237" s="30"/>
    </row>
    <row r="238" spans="1:7" x14ac:dyDescent="0.45">
      <c r="A238" s="14" t="e">
        <f>データー!#REF!</f>
        <v>#REF!</v>
      </c>
      <c r="B238" s="12" t="e">
        <f>データー!#REF!</f>
        <v>#REF!</v>
      </c>
      <c r="C238" s="6" t="e">
        <f>データー!#REF!</f>
        <v>#REF!</v>
      </c>
      <c r="D238" s="13" t="e">
        <f>データー!#REF!</f>
        <v>#REF!</v>
      </c>
      <c r="E238" s="13" t="e">
        <f>データー!#REF!</f>
        <v>#REF!</v>
      </c>
      <c r="F238" s="13" t="e">
        <f t="shared" si="10"/>
        <v>#REF!</v>
      </c>
      <c r="G238" s="30"/>
    </row>
    <row r="239" spans="1:7" x14ac:dyDescent="0.45">
      <c r="A239" s="14" t="e">
        <f>データー!#REF!</f>
        <v>#REF!</v>
      </c>
      <c r="B239" s="12" t="e">
        <f>データー!#REF!</f>
        <v>#REF!</v>
      </c>
      <c r="C239" s="6" t="e">
        <f>データー!#REF!</f>
        <v>#REF!</v>
      </c>
      <c r="D239" s="13" t="e">
        <f>データー!#REF!</f>
        <v>#REF!</v>
      </c>
      <c r="E239" s="13" t="e">
        <f>データー!#REF!</f>
        <v>#REF!</v>
      </c>
      <c r="F239" s="13" t="e">
        <f t="shared" si="10"/>
        <v>#REF!</v>
      </c>
      <c r="G239" s="30"/>
    </row>
    <row r="240" spans="1:7" x14ac:dyDescent="0.45">
      <c r="A240" s="1"/>
      <c r="B240" s="1"/>
      <c r="C240" s="17" t="s">
        <v>44</v>
      </c>
      <c r="D240" s="13" t="e">
        <f>SUM(D204:D239)</f>
        <v>#REF!</v>
      </c>
      <c r="E240" s="13" t="e">
        <f>SUM(E204:E239)</f>
        <v>#REF!</v>
      </c>
      <c r="F240" s="13" t="e">
        <f>F239</f>
        <v>#REF!</v>
      </c>
      <c r="G240" s="30"/>
    </row>
    <row r="241" spans="1:7" x14ac:dyDescent="0.45">
      <c r="C241" s="11"/>
      <c r="D241" s="30"/>
      <c r="E241" s="30"/>
      <c r="F241" s="30"/>
      <c r="G241" s="30"/>
    </row>
    <row r="242" spans="1:7" x14ac:dyDescent="0.45">
      <c r="C242" s="11"/>
      <c r="D242" s="30"/>
      <c r="E242" s="30"/>
      <c r="F242" s="30"/>
      <c r="G242" s="11"/>
    </row>
    <row r="243" spans="1:7" x14ac:dyDescent="0.45">
      <c r="A243" s="10" t="s">
        <v>0</v>
      </c>
      <c r="B243" s="10" t="s">
        <v>30</v>
      </c>
      <c r="C243" s="10" t="s">
        <v>8</v>
      </c>
      <c r="F243" s="11" t="s">
        <v>41</v>
      </c>
      <c r="G243" s="16"/>
    </row>
    <row r="244" spans="1:7" x14ac:dyDescent="0.45">
      <c r="A244" s="12" t="s">
        <v>1</v>
      </c>
      <c r="B244" s="12" t="s">
        <v>2</v>
      </c>
      <c r="C244" s="12" t="s">
        <v>3</v>
      </c>
      <c r="D244" s="12" t="s">
        <v>4</v>
      </c>
      <c r="E244" s="12" t="s">
        <v>5</v>
      </c>
      <c r="F244" s="12" t="s">
        <v>6</v>
      </c>
      <c r="G244" s="30"/>
    </row>
    <row r="245" spans="1:7" x14ac:dyDescent="0.45">
      <c r="A245" s="1"/>
      <c r="B245" s="1"/>
      <c r="C245" s="12" t="s">
        <v>32</v>
      </c>
      <c r="D245" s="13">
        <v>6956771</v>
      </c>
      <c r="E245" s="13">
        <v>6414730</v>
      </c>
      <c r="F245" s="13">
        <v>1964975</v>
      </c>
      <c r="G245" s="30"/>
    </row>
    <row r="246" spans="1:7" x14ac:dyDescent="0.45">
      <c r="A246" s="14"/>
      <c r="B246" s="12"/>
      <c r="C246" s="1"/>
      <c r="D246" s="13"/>
      <c r="E246" s="13"/>
      <c r="F246" s="13">
        <f>F245+D246-E246</f>
        <v>1964975</v>
      </c>
      <c r="G246" s="30"/>
    </row>
    <row r="247" spans="1:7" x14ac:dyDescent="0.45">
      <c r="A247" s="14"/>
      <c r="B247" s="12"/>
      <c r="C247" s="6"/>
      <c r="D247" s="13"/>
      <c r="E247" s="13"/>
      <c r="F247" s="13">
        <f t="shared" ref="F247:F265" si="11">F246+D247-E247</f>
        <v>1964975</v>
      </c>
      <c r="G247" s="30"/>
    </row>
    <row r="248" spans="1:7" x14ac:dyDescent="0.45">
      <c r="A248" s="14"/>
      <c r="B248" s="12"/>
      <c r="C248" s="1"/>
      <c r="D248" s="13"/>
      <c r="E248" s="13"/>
      <c r="F248" s="13">
        <f t="shared" si="11"/>
        <v>1964975</v>
      </c>
      <c r="G248" s="30"/>
    </row>
    <row r="249" spans="1:7" x14ac:dyDescent="0.45">
      <c r="A249" s="14"/>
      <c r="B249" s="12"/>
      <c r="C249" s="1"/>
      <c r="D249" s="13"/>
      <c r="E249" s="13"/>
      <c r="F249" s="13">
        <f t="shared" si="11"/>
        <v>1964975</v>
      </c>
      <c r="G249" s="30"/>
    </row>
    <row r="250" spans="1:7" x14ac:dyDescent="0.45">
      <c r="A250" s="14"/>
      <c r="B250" s="12"/>
      <c r="C250" s="1"/>
      <c r="D250" s="13"/>
      <c r="E250" s="13"/>
      <c r="F250" s="13">
        <f t="shared" si="11"/>
        <v>1964975</v>
      </c>
      <c r="G250" s="30"/>
    </row>
    <row r="251" spans="1:7" x14ac:dyDescent="0.45">
      <c r="A251" s="14"/>
      <c r="B251" s="12"/>
      <c r="C251" s="1"/>
      <c r="D251" s="13"/>
      <c r="E251" s="13"/>
      <c r="F251" s="13">
        <f t="shared" si="11"/>
        <v>1964975</v>
      </c>
      <c r="G251" s="30"/>
    </row>
    <row r="252" spans="1:7" x14ac:dyDescent="0.45">
      <c r="A252" s="14"/>
      <c r="B252" s="12"/>
      <c r="C252" s="1"/>
      <c r="D252" s="13"/>
      <c r="E252" s="13"/>
      <c r="F252" s="13">
        <f t="shared" si="11"/>
        <v>1964975</v>
      </c>
      <c r="G252" s="30"/>
    </row>
    <row r="253" spans="1:7" x14ac:dyDescent="0.45">
      <c r="A253" s="14"/>
      <c r="B253" s="12"/>
      <c r="C253" s="1"/>
      <c r="D253" s="13"/>
      <c r="E253" s="19"/>
      <c r="F253" s="13">
        <f t="shared" si="11"/>
        <v>1964975</v>
      </c>
      <c r="G253" s="30"/>
    </row>
    <row r="254" spans="1:7" x14ac:dyDescent="0.45">
      <c r="A254" s="14"/>
      <c r="B254" s="12"/>
      <c r="C254" s="1"/>
      <c r="D254" s="13"/>
      <c r="E254" s="13"/>
      <c r="F254" s="13">
        <f t="shared" si="11"/>
        <v>1964975</v>
      </c>
      <c r="G254" s="30"/>
    </row>
    <row r="255" spans="1:7" x14ac:dyDescent="0.45">
      <c r="A255" s="14"/>
      <c r="B255" s="12"/>
      <c r="C255" s="1"/>
      <c r="D255" s="13"/>
      <c r="E255" s="13"/>
      <c r="F255" s="13">
        <f t="shared" si="11"/>
        <v>1964975</v>
      </c>
      <c r="G255" s="30"/>
    </row>
    <row r="256" spans="1:7" x14ac:dyDescent="0.45">
      <c r="A256" s="14"/>
      <c r="B256" s="12"/>
      <c r="C256" s="1"/>
      <c r="D256" s="13"/>
      <c r="E256" s="13"/>
      <c r="F256" s="13">
        <f t="shared" si="11"/>
        <v>1964975</v>
      </c>
      <c r="G256" s="30"/>
    </row>
    <row r="257" spans="1:7" x14ac:dyDescent="0.45">
      <c r="A257" s="14"/>
      <c r="B257" s="12"/>
      <c r="C257" s="1"/>
      <c r="D257" s="13"/>
      <c r="E257" s="13"/>
      <c r="F257" s="13">
        <f t="shared" si="11"/>
        <v>1964975</v>
      </c>
      <c r="G257" s="30"/>
    </row>
    <row r="258" spans="1:7" x14ac:dyDescent="0.45">
      <c r="A258" s="14"/>
      <c r="B258" s="12"/>
      <c r="C258" s="1"/>
      <c r="D258" s="13"/>
      <c r="E258" s="13"/>
      <c r="F258" s="13">
        <f t="shared" si="11"/>
        <v>1964975</v>
      </c>
      <c r="G258" s="30"/>
    </row>
    <row r="259" spans="1:7" x14ac:dyDescent="0.45">
      <c r="A259" s="14"/>
      <c r="B259" s="12"/>
      <c r="C259" s="1"/>
      <c r="D259" s="13"/>
      <c r="E259" s="13"/>
      <c r="F259" s="13">
        <f t="shared" si="11"/>
        <v>1964975</v>
      </c>
      <c r="G259" s="30"/>
    </row>
    <row r="260" spans="1:7" x14ac:dyDescent="0.45">
      <c r="A260" s="14"/>
      <c r="B260" s="12"/>
      <c r="C260" s="1"/>
      <c r="D260" s="13"/>
      <c r="E260" s="13"/>
      <c r="F260" s="13">
        <f t="shared" si="11"/>
        <v>1964975</v>
      </c>
      <c r="G260" s="30"/>
    </row>
    <row r="261" spans="1:7" x14ac:dyDescent="0.45">
      <c r="A261" s="14"/>
      <c r="B261" s="12"/>
      <c r="C261" s="1"/>
      <c r="D261" s="13"/>
      <c r="E261" s="13"/>
      <c r="F261" s="13">
        <f t="shared" si="11"/>
        <v>1964975</v>
      </c>
      <c r="G261" s="30"/>
    </row>
    <row r="262" spans="1:7" x14ac:dyDescent="0.45">
      <c r="A262" s="14"/>
      <c r="B262" s="12"/>
      <c r="C262" s="1"/>
      <c r="D262" s="13"/>
      <c r="E262" s="13"/>
      <c r="F262" s="13">
        <f t="shared" si="11"/>
        <v>1964975</v>
      </c>
      <c r="G262" s="30"/>
    </row>
    <row r="263" spans="1:7" x14ac:dyDescent="0.45">
      <c r="A263" s="14"/>
      <c r="B263" s="12"/>
      <c r="C263" s="32"/>
      <c r="D263" s="13"/>
      <c r="E263" s="13"/>
      <c r="F263" s="13">
        <f t="shared" si="11"/>
        <v>1964975</v>
      </c>
      <c r="G263" s="30"/>
    </row>
    <row r="264" spans="1:7" x14ac:dyDescent="0.45">
      <c r="A264" s="14"/>
      <c r="B264" s="12"/>
      <c r="C264" s="33"/>
      <c r="D264" s="13"/>
      <c r="E264" s="13"/>
      <c r="F264" s="13">
        <f t="shared" si="11"/>
        <v>1964975</v>
      </c>
      <c r="G264" s="30"/>
    </row>
    <row r="265" spans="1:7" x14ac:dyDescent="0.45">
      <c r="A265" s="14"/>
      <c r="B265" s="12"/>
      <c r="C265" s="1"/>
      <c r="D265" s="13"/>
      <c r="E265" s="13"/>
      <c r="F265" s="13">
        <f t="shared" si="11"/>
        <v>1964975</v>
      </c>
      <c r="G265" s="30"/>
    </row>
    <row r="266" spans="1:7" x14ac:dyDescent="0.45">
      <c r="A266" s="14"/>
      <c r="B266" s="16"/>
      <c r="C266" s="1"/>
      <c r="D266" s="13"/>
      <c r="E266" s="13"/>
      <c r="F266" s="13"/>
      <c r="G266" s="30"/>
    </row>
    <row r="267" spans="1:7" x14ac:dyDescent="0.45">
      <c r="A267" s="14"/>
      <c r="B267" s="12"/>
      <c r="C267" s="1"/>
      <c r="D267" s="13"/>
      <c r="E267" s="13"/>
      <c r="F267" s="13"/>
      <c r="G267" s="30"/>
    </row>
    <row r="268" spans="1:7" x14ac:dyDescent="0.45">
      <c r="A268" s="14"/>
      <c r="B268" s="12"/>
      <c r="C268" s="1"/>
      <c r="D268" s="13"/>
      <c r="E268" s="13"/>
      <c r="F268" s="13"/>
      <c r="G268" s="30"/>
    </row>
    <row r="269" spans="1:7" x14ac:dyDescent="0.45">
      <c r="A269" s="14"/>
      <c r="B269" s="12"/>
      <c r="C269" s="1"/>
      <c r="D269" s="13"/>
      <c r="E269" s="13"/>
      <c r="F269" s="13"/>
      <c r="G269" s="30"/>
    </row>
    <row r="270" spans="1:7" x14ac:dyDescent="0.45">
      <c r="A270" s="14"/>
      <c r="B270" s="12"/>
      <c r="C270" s="1"/>
      <c r="D270" s="13"/>
      <c r="E270" s="13"/>
      <c r="F270" s="13"/>
      <c r="G270" s="30"/>
    </row>
    <row r="271" spans="1:7" x14ac:dyDescent="0.45">
      <c r="A271" s="14"/>
      <c r="B271" s="16"/>
      <c r="C271" s="1"/>
      <c r="D271" s="13"/>
      <c r="E271" s="13"/>
      <c r="F271" s="13"/>
      <c r="G271" s="30"/>
    </row>
    <row r="272" spans="1:7" x14ac:dyDescent="0.45">
      <c r="A272" s="14"/>
      <c r="B272" s="12"/>
      <c r="C272" s="1"/>
      <c r="D272" s="13"/>
      <c r="E272" s="13"/>
      <c r="F272" s="13"/>
      <c r="G272" s="30"/>
    </row>
    <row r="273" spans="1:7" x14ac:dyDescent="0.45">
      <c r="A273" s="14"/>
      <c r="B273" s="12"/>
      <c r="C273" s="1"/>
      <c r="D273" s="13"/>
      <c r="E273" s="13"/>
      <c r="F273" s="13"/>
      <c r="G273" s="30"/>
    </row>
    <row r="274" spans="1:7" x14ac:dyDescent="0.45">
      <c r="A274" s="14"/>
      <c r="B274" s="12"/>
      <c r="C274" s="1"/>
      <c r="D274" s="13"/>
      <c r="E274" s="13"/>
      <c r="F274" s="13"/>
      <c r="G274" s="30"/>
    </row>
    <row r="275" spans="1:7" x14ac:dyDescent="0.45">
      <c r="A275" s="14"/>
      <c r="B275" s="12"/>
      <c r="C275" s="1"/>
      <c r="D275" s="13"/>
      <c r="E275" s="13"/>
      <c r="F275" s="13"/>
      <c r="G275" s="30"/>
    </row>
    <row r="276" spans="1:7" x14ac:dyDescent="0.45">
      <c r="A276" s="14"/>
      <c r="B276" s="12"/>
      <c r="C276" s="1"/>
      <c r="D276" s="13"/>
      <c r="E276" s="13"/>
      <c r="F276" s="13"/>
      <c r="G276" s="30"/>
    </row>
    <row r="277" spans="1:7" x14ac:dyDescent="0.45">
      <c r="A277" s="14"/>
      <c r="B277" s="12"/>
      <c r="C277" s="1"/>
      <c r="D277" s="13"/>
      <c r="E277" s="13"/>
      <c r="F277" s="13"/>
      <c r="G277" s="30"/>
    </row>
    <row r="278" spans="1:7" x14ac:dyDescent="0.45">
      <c r="A278" s="14"/>
      <c r="B278" s="12"/>
      <c r="C278" s="1"/>
      <c r="D278" s="13"/>
      <c r="E278" s="13"/>
      <c r="F278" s="13"/>
      <c r="G278" s="30"/>
    </row>
    <row r="279" spans="1:7" x14ac:dyDescent="0.45">
      <c r="A279" s="14"/>
      <c r="B279" s="16"/>
      <c r="C279" s="1"/>
      <c r="D279" s="13"/>
      <c r="E279" s="13"/>
      <c r="F279" s="13"/>
      <c r="G279" s="30"/>
    </row>
    <row r="280" spans="1:7" x14ac:dyDescent="0.45">
      <c r="A280" s="14"/>
      <c r="B280" s="12"/>
      <c r="C280" s="1"/>
      <c r="D280" s="13"/>
      <c r="E280" s="13"/>
      <c r="F280" s="13"/>
      <c r="G280" s="30"/>
    </row>
    <row r="281" spans="1:7" ht="18.600000000000001" thickBot="1" x14ac:dyDescent="0.5">
      <c r="A281" s="1"/>
      <c r="B281" s="20"/>
      <c r="C281" s="21"/>
      <c r="D281" s="22"/>
      <c r="E281" s="22"/>
      <c r="F281" s="13"/>
      <c r="G281" s="30"/>
    </row>
    <row r="282" spans="1:7" ht="18.600000000000001" thickBot="1" x14ac:dyDescent="0.5">
      <c r="A282" s="1"/>
      <c r="B282" s="23"/>
      <c r="C282" s="24" t="s">
        <v>45</v>
      </c>
      <c r="D282" s="25">
        <f>SUM(D245:D281)</f>
        <v>6956771</v>
      </c>
      <c r="E282" s="25">
        <f>SUM(E245:E281)</f>
        <v>6414730</v>
      </c>
      <c r="F282" s="25"/>
      <c r="G282" s="30"/>
    </row>
    <row r="283" spans="1:7" ht="18.600000000000001" thickTop="1" x14ac:dyDescent="0.45">
      <c r="C283" s="16"/>
      <c r="D283" s="30"/>
      <c r="E283" s="30"/>
      <c r="F283" s="30"/>
      <c r="G283" s="30"/>
    </row>
    <row r="284" spans="1:7" x14ac:dyDescent="0.45">
      <c r="C284" s="16"/>
      <c r="D284" s="30"/>
      <c r="E284" s="30"/>
      <c r="F284" s="30"/>
      <c r="G284" s="11"/>
    </row>
    <row r="285" spans="1:7" x14ac:dyDescent="0.45">
      <c r="A285" s="10" t="s">
        <v>0</v>
      </c>
      <c r="B285" s="10" t="s">
        <v>30</v>
      </c>
      <c r="C285" s="10" t="s">
        <v>8</v>
      </c>
      <c r="F285" s="11" t="s">
        <v>42</v>
      </c>
      <c r="G285" s="16"/>
    </row>
    <row r="286" spans="1:7" x14ac:dyDescent="0.45">
      <c r="A286" s="12" t="s">
        <v>1</v>
      </c>
      <c r="B286" s="12" t="s">
        <v>2</v>
      </c>
      <c r="C286" s="12" t="s">
        <v>3</v>
      </c>
      <c r="D286" s="12" t="s">
        <v>4</v>
      </c>
      <c r="E286" s="12" t="s">
        <v>5</v>
      </c>
      <c r="F286" s="12" t="s">
        <v>6</v>
      </c>
      <c r="G286" s="30"/>
    </row>
    <row r="287" spans="1:7" x14ac:dyDescent="0.45">
      <c r="A287" s="1"/>
      <c r="B287" s="1"/>
      <c r="C287" s="12" t="s">
        <v>32</v>
      </c>
      <c r="D287" s="13"/>
      <c r="E287" s="13"/>
      <c r="F287" s="13"/>
      <c r="G287" s="30"/>
    </row>
    <row r="288" spans="1:7" x14ac:dyDescent="0.45">
      <c r="A288" s="14"/>
      <c r="B288" s="12"/>
      <c r="C288" s="1"/>
      <c r="D288" s="13"/>
      <c r="E288" s="13"/>
      <c r="F288" s="13">
        <f>+F287+D288-E288</f>
        <v>0</v>
      </c>
      <c r="G288" s="30"/>
    </row>
    <row r="289" spans="1:7" x14ac:dyDescent="0.45">
      <c r="A289" s="14"/>
      <c r="B289" s="12"/>
      <c r="C289" s="1"/>
      <c r="D289" s="13"/>
      <c r="E289" s="13"/>
      <c r="F289" s="13">
        <f t="shared" ref="F289:F324" si="12">+F288+D289-E289</f>
        <v>0</v>
      </c>
      <c r="G289" s="30"/>
    </row>
    <row r="290" spans="1:7" x14ac:dyDescent="0.45">
      <c r="A290" s="14"/>
      <c r="B290" s="12"/>
      <c r="C290" s="1"/>
      <c r="D290" s="13"/>
      <c r="E290" s="13"/>
      <c r="F290" s="13">
        <f t="shared" si="12"/>
        <v>0</v>
      </c>
      <c r="G290" s="30"/>
    </row>
    <row r="291" spans="1:7" x14ac:dyDescent="0.45">
      <c r="A291" s="14"/>
      <c r="B291" s="12"/>
      <c r="C291" s="1"/>
      <c r="D291" s="13"/>
      <c r="E291" s="13"/>
      <c r="F291" s="13">
        <f t="shared" si="12"/>
        <v>0</v>
      </c>
      <c r="G291" s="30"/>
    </row>
    <row r="292" spans="1:7" x14ac:dyDescent="0.45">
      <c r="A292" s="14"/>
      <c r="B292" s="12"/>
      <c r="C292" s="1"/>
      <c r="D292" s="13"/>
      <c r="E292" s="13"/>
      <c r="F292" s="13">
        <f t="shared" si="12"/>
        <v>0</v>
      </c>
      <c r="G292" s="30"/>
    </row>
    <row r="293" spans="1:7" x14ac:dyDescent="0.45">
      <c r="A293" s="14"/>
      <c r="B293" s="12"/>
      <c r="C293" s="1"/>
      <c r="D293" s="13"/>
      <c r="E293" s="13"/>
      <c r="F293" s="13">
        <f t="shared" si="12"/>
        <v>0</v>
      </c>
      <c r="G293" s="30"/>
    </row>
    <row r="294" spans="1:7" x14ac:dyDescent="0.45">
      <c r="A294" s="14"/>
      <c r="B294" s="12"/>
      <c r="C294" s="1"/>
      <c r="D294" s="13"/>
      <c r="E294" s="13"/>
      <c r="F294" s="13">
        <f t="shared" si="12"/>
        <v>0</v>
      </c>
      <c r="G294" s="30"/>
    </row>
    <row r="295" spans="1:7" x14ac:dyDescent="0.45">
      <c r="A295" s="14"/>
      <c r="B295" s="16"/>
      <c r="C295" s="1"/>
      <c r="D295" s="13"/>
      <c r="E295" s="13"/>
      <c r="F295" s="13">
        <f t="shared" si="12"/>
        <v>0</v>
      </c>
      <c r="G295" s="30"/>
    </row>
    <row r="296" spans="1:7" x14ac:dyDescent="0.45">
      <c r="A296" s="14"/>
      <c r="B296" s="12"/>
      <c r="C296" s="1"/>
      <c r="D296" s="13"/>
      <c r="E296" s="13"/>
      <c r="F296" s="13">
        <f t="shared" si="12"/>
        <v>0</v>
      </c>
      <c r="G296" s="30"/>
    </row>
    <row r="297" spans="1:7" x14ac:dyDescent="0.45">
      <c r="A297" s="14"/>
      <c r="B297" s="12"/>
      <c r="C297" s="1"/>
      <c r="D297" s="13"/>
      <c r="E297" s="13"/>
      <c r="F297" s="13">
        <f t="shared" si="12"/>
        <v>0</v>
      </c>
      <c r="G297" s="30"/>
    </row>
    <row r="298" spans="1:7" x14ac:dyDescent="0.45">
      <c r="A298" s="14"/>
      <c r="B298" s="12"/>
      <c r="C298" s="1"/>
      <c r="D298" s="13"/>
      <c r="E298" s="13"/>
      <c r="F298" s="13">
        <f t="shared" si="12"/>
        <v>0</v>
      </c>
      <c r="G298" s="30"/>
    </row>
    <row r="299" spans="1:7" x14ac:dyDescent="0.45">
      <c r="A299" s="14"/>
      <c r="B299" s="12"/>
      <c r="C299" s="1"/>
      <c r="D299" s="13"/>
      <c r="E299" s="13"/>
      <c r="F299" s="13">
        <f t="shared" si="12"/>
        <v>0</v>
      </c>
      <c r="G299" s="30"/>
    </row>
    <row r="300" spans="1:7" x14ac:dyDescent="0.45">
      <c r="A300" s="14"/>
      <c r="B300" s="12"/>
      <c r="C300" s="1"/>
      <c r="D300" s="13"/>
      <c r="E300" s="13"/>
      <c r="F300" s="13">
        <f t="shared" si="12"/>
        <v>0</v>
      </c>
      <c r="G300" s="30"/>
    </row>
    <row r="301" spans="1:7" x14ac:dyDescent="0.45">
      <c r="A301" s="14"/>
      <c r="B301" s="12"/>
      <c r="C301" s="1"/>
      <c r="D301" s="13"/>
      <c r="E301" s="13"/>
      <c r="F301" s="13">
        <f t="shared" si="12"/>
        <v>0</v>
      </c>
      <c r="G301" s="30"/>
    </row>
    <row r="302" spans="1:7" x14ac:dyDescent="0.45">
      <c r="A302" s="14"/>
      <c r="B302" s="12"/>
      <c r="C302" s="1"/>
      <c r="D302" s="13"/>
      <c r="E302" s="13"/>
      <c r="F302" s="13">
        <f t="shared" si="12"/>
        <v>0</v>
      </c>
      <c r="G302" s="30"/>
    </row>
    <row r="303" spans="1:7" x14ac:dyDescent="0.45">
      <c r="A303" s="14"/>
      <c r="B303" s="12"/>
      <c r="C303" s="1"/>
      <c r="D303" s="13"/>
      <c r="E303" s="13"/>
      <c r="F303" s="13">
        <f t="shared" si="12"/>
        <v>0</v>
      </c>
      <c r="G303" s="30"/>
    </row>
    <row r="304" spans="1:7" x14ac:dyDescent="0.45">
      <c r="A304" s="14"/>
      <c r="B304" s="12"/>
      <c r="C304" s="1"/>
      <c r="D304" s="13"/>
      <c r="E304" s="13"/>
      <c r="F304" s="13">
        <f t="shared" si="12"/>
        <v>0</v>
      </c>
      <c r="G304" s="30"/>
    </row>
    <row r="305" spans="1:7" x14ac:dyDescent="0.45">
      <c r="A305" s="14"/>
      <c r="B305" s="12"/>
      <c r="C305" s="1"/>
      <c r="D305" s="13"/>
      <c r="E305" s="13"/>
      <c r="F305" s="13">
        <f t="shared" si="12"/>
        <v>0</v>
      </c>
      <c r="G305" s="30"/>
    </row>
    <row r="306" spans="1:7" x14ac:dyDescent="0.45">
      <c r="A306" s="14"/>
      <c r="B306" s="12"/>
      <c r="C306" s="1"/>
      <c r="D306" s="13"/>
      <c r="E306" s="13"/>
      <c r="F306" s="13">
        <f t="shared" si="12"/>
        <v>0</v>
      </c>
      <c r="G306" s="30"/>
    </row>
    <row r="307" spans="1:7" x14ac:dyDescent="0.45">
      <c r="A307" s="14"/>
      <c r="B307" s="12"/>
      <c r="C307" s="1"/>
      <c r="D307" s="13"/>
      <c r="E307" s="13"/>
      <c r="F307" s="13">
        <f t="shared" si="12"/>
        <v>0</v>
      </c>
      <c r="G307" s="30"/>
    </row>
    <row r="308" spans="1:7" x14ac:dyDescent="0.45">
      <c r="A308" s="14"/>
      <c r="B308" s="16"/>
      <c r="C308" s="1"/>
      <c r="D308" s="13"/>
      <c r="E308" s="13"/>
      <c r="F308" s="13">
        <f t="shared" si="12"/>
        <v>0</v>
      </c>
      <c r="G308" s="30"/>
    </row>
    <row r="309" spans="1:7" x14ac:dyDescent="0.45">
      <c r="A309" s="14"/>
      <c r="B309" s="12"/>
      <c r="C309" s="1"/>
      <c r="D309" s="13"/>
      <c r="E309" s="13"/>
      <c r="F309" s="13">
        <f t="shared" si="12"/>
        <v>0</v>
      </c>
      <c r="G309" s="30"/>
    </row>
    <row r="310" spans="1:7" x14ac:dyDescent="0.45">
      <c r="A310" s="14"/>
      <c r="B310" s="12"/>
      <c r="C310" s="1"/>
      <c r="D310" s="13"/>
      <c r="E310" s="13"/>
      <c r="F310" s="13">
        <f t="shared" si="12"/>
        <v>0</v>
      </c>
      <c r="G310" s="30"/>
    </row>
    <row r="311" spans="1:7" x14ac:dyDescent="0.45">
      <c r="A311" s="14"/>
      <c r="B311" s="12"/>
      <c r="C311" s="1"/>
      <c r="D311" s="13"/>
      <c r="E311" s="13"/>
      <c r="F311" s="13">
        <f t="shared" si="12"/>
        <v>0</v>
      </c>
      <c r="G311" s="30"/>
    </row>
    <row r="312" spans="1:7" x14ac:dyDescent="0.45">
      <c r="A312" s="14"/>
      <c r="B312" s="12"/>
      <c r="C312" s="1"/>
      <c r="D312" s="13"/>
      <c r="E312" s="13"/>
      <c r="F312" s="13">
        <f t="shared" si="12"/>
        <v>0</v>
      </c>
      <c r="G312" s="30"/>
    </row>
    <row r="313" spans="1:7" x14ac:dyDescent="0.45">
      <c r="A313" s="14"/>
      <c r="B313" s="16"/>
      <c r="C313" s="1"/>
      <c r="D313" s="13"/>
      <c r="E313" s="13"/>
      <c r="F313" s="13">
        <f t="shared" si="12"/>
        <v>0</v>
      </c>
      <c r="G313" s="30"/>
    </row>
    <row r="314" spans="1:7" x14ac:dyDescent="0.45">
      <c r="A314" s="14"/>
      <c r="B314" s="12"/>
      <c r="C314" s="1"/>
      <c r="D314" s="13"/>
      <c r="E314" s="13"/>
      <c r="F314" s="13">
        <f t="shared" si="12"/>
        <v>0</v>
      </c>
      <c r="G314" s="30"/>
    </row>
    <row r="315" spans="1:7" x14ac:dyDescent="0.45">
      <c r="A315" s="14"/>
      <c r="B315" s="12"/>
      <c r="C315" s="1"/>
      <c r="D315" s="13"/>
      <c r="E315" s="13"/>
      <c r="F315" s="13">
        <f t="shared" si="12"/>
        <v>0</v>
      </c>
      <c r="G315" s="30"/>
    </row>
    <row r="316" spans="1:7" x14ac:dyDescent="0.45">
      <c r="A316" s="14"/>
      <c r="B316" s="12"/>
      <c r="C316" s="1"/>
      <c r="D316" s="13"/>
      <c r="E316" s="13"/>
      <c r="F316" s="13">
        <f t="shared" si="12"/>
        <v>0</v>
      </c>
      <c r="G316" s="30"/>
    </row>
    <row r="317" spans="1:7" x14ac:dyDescent="0.45">
      <c r="A317" s="14"/>
      <c r="B317" s="12"/>
      <c r="C317" s="1"/>
      <c r="D317" s="13"/>
      <c r="E317" s="13"/>
      <c r="F317" s="13">
        <f t="shared" si="12"/>
        <v>0</v>
      </c>
      <c r="G317" s="30"/>
    </row>
    <row r="318" spans="1:7" x14ac:dyDescent="0.45">
      <c r="A318" s="14"/>
      <c r="B318" s="12"/>
      <c r="C318" s="1"/>
      <c r="D318" s="13"/>
      <c r="E318" s="13"/>
      <c r="F318" s="13">
        <f t="shared" si="12"/>
        <v>0</v>
      </c>
      <c r="G318" s="30"/>
    </row>
    <row r="319" spans="1:7" x14ac:dyDescent="0.45">
      <c r="A319" s="14"/>
      <c r="B319" s="12"/>
      <c r="C319" s="1"/>
      <c r="D319" s="13"/>
      <c r="E319" s="13"/>
      <c r="F319" s="13">
        <f t="shared" si="12"/>
        <v>0</v>
      </c>
      <c r="G319" s="30"/>
    </row>
    <row r="320" spans="1:7" x14ac:dyDescent="0.45">
      <c r="A320" s="14"/>
      <c r="B320" s="12"/>
      <c r="C320" s="1"/>
      <c r="D320" s="13"/>
      <c r="E320" s="13"/>
      <c r="F320" s="13">
        <f t="shared" si="12"/>
        <v>0</v>
      </c>
      <c r="G320" s="30"/>
    </row>
    <row r="321" spans="1:7" x14ac:dyDescent="0.45">
      <c r="A321" s="14"/>
      <c r="B321" s="16"/>
      <c r="C321" s="1"/>
      <c r="D321" s="13"/>
      <c r="E321" s="13"/>
      <c r="F321" s="13">
        <f t="shared" si="12"/>
        <v>0</v>
      </c>
      <c r="G321" s="30"/>
    </row>
    <row r="322" spans="1:7" x14ac:dyDescent="0.45">
      <c r="A322" s="14"/>
      <c r="B322" s="12"/>
      <c r="C322" s="1"/>
      <c r="D322" s="13"/>
      <c r="E322" s="13"/>
      <c r="F322" s="13">
        <f t="shared" si="12"/>
        <v>0</v>
      </c>
      <c r="G322" s="30"/>
    </row>
    <row r="323" spans="1:7" x14ac:dyDescent="0.45">
      <c r="A323" s="1"/>
      <c r="B323" s="12"/>
      <c r="C323" s="1"/>
      <c r="D323" s="13"/>
      <c r="E323" s="13"/>
      <c r="F323" s="13">
        <f t="shared" si="12"/>
        <v>0</v>
      </c>
      <c r="G323" s="30"/>
    </row>
    <row r="324" spans="1:7" x14ac:dyDescent="0.45">
      <c r="A324" s="1"/>
      <c r="B324" s="1"/>
      <c r="C324" s="17" t="s">
        <v>44</v>
      </c>
      <c r="D324" s="13"/>
      <c r="E324" s="13"/>
      <c r="F324" s="13">
        <f t="shared" si="12"/>
        <v>0</v>
      </c>
      <c r="G324" s="11"/>
    </row>
    <row r="325" spans="1:7" x14ac:dyDescent="0.45">
      <c r="A325" s="10" t="s">
        <v>0</v>
      </c>
      <c r="B325" s="10" t="s">
        <v>30</v>
      </c>
      <c r="C325" s="10" t="s">
        <v>8</v>
      </c>
      <c r="F325" s="11" t="s">
        <v>43</v>
      </c>
      <c r="G325" s="16"/>
    </row>
    <row r="326" spans="1:7" x14ac:dyDescent="0.45">
      <c r="A326" s="12" t="s">
        <v>1</v>
      </c>
      <c r="B326" s="12" t="s">
        <v>2</v>
      </c>
      <c r="C326" s="12" t="s">
        <v>3</v>
      </c>
      <c r="D326" s="12" t="s">
        <v>4</v>
      </c>
      <c r="E326" s="12" t="s">
        <v>5</v>
      </c>
      <c r="F326" s="12" t="s">
        <v>6</v>
      </c>
      <c r="G326" s="30"/>
    </row>
    <row r="327" spans="1:7" x14ac:dyDescent="0.45">
      <c r="A327" s="1"/>
      <c r="B327" s="1"/>
      <c r="C327" s="12" t="s">
        <v>32</v>
      </c>
      <c r="D327" s="13"/>
      <c r="E327" s="13"/>
      <c r="F327" s="13"/>
      <c r="G327" s="30"/>
    </row>
    <row r="328" spans="1:7" x14ac:dyDescent="0.45">
      <c r="A328" s="14"/>
      <c r="B328" s="12"/>
      <c r="C328" s="1"/>
      <c r="D328" s="13"/>
      <c r="E328" s="13"/>
      <c r="F328" s="13">
        <f>+F327+D328-E328</f>
        <v>0</v>
      </c>
      <c r="G328" s="30"/>
    </row>
    <row r="329" spans="1:7" x14ac:dyDescent="0.45">
      <c r="A329" s="14"/>
      <c r="B329" s="12"/>
      <c r="C329" s="1"/>
      <c r="D329" s="13"/>
      <c r="E329" s="13"/>
      <c r="F329" s="13">
        <f t="shared" ref="F329:F364" si="13">+F328+D329-E329</f>
        <v>0</v>
      </c>
      <c r="G329" s="30"/>
    </row>
    <row r="330" spans="1:7" x14ac:dyDescent="0.45">
      <c r="A330" s="14"/>
      <c r="B330" s="12"/>
      <c r="C330" s="1"/>
      <c r="D330" s="13"/>
      <c r="E330" s="13"/>
      <c r="F330" s="13">
        <f t="shared" si="13"/>
        <v>0</v>
      </c>
      <c r="G330" s="30"/>
    </row>
    <row r="331" spans="1:7" x14ac:dyDescent="0.45">
      <c r="A331" s="14"/>
      <c r="B331" s="12"/>
      <c r="C331" s="1"/>
      <c r="D331" s="13"/>
      <c r="E331" s="13"/>
      <c r="F331" s="13">
        <f t="shared" si="13"/>
        <v>0</v>
      </c>
      <c r="G331" s="30"/>
    </row>
    <row r="332" spans="1:7" x14ac:dyDescent="0.45">
      <c r="A332" s="14"/>
      <c r="B332" s="12"/>
      <c r="C332" s="1"/>
      <c r="D332" s="13"/>
      <c r="E332" s="13"/>
      <c r="F332" s="13">
        <f t="shared" si="13"/>
        <v>0</v>
      </c>
      <c r="G332" s="30"/>
    </row>
    <row r="333" spans="1:7" x14ac:dyDescent="0.45">
      <c r="A333" s="14"/>
      <c r="B333" s="12"/>
      <c r="C333" s="1"/>
      <c r="D333" s="13"/>
      <c r="E333" s="13"/>
      <c r="F333" s="13">
        <f t="shared" si="13"/>
        <v>0</v>
      </c>
      <c r="G333" s="30"/>
    </row>
    <row r="334" spans="1:7" x14ac:dyDescent="0.45">
      <c r="A334" s="14"/>
      <c r="B334" s="12"/>
      <c r="C334" s="1"/>
      <c r="D334" s="13"/>
      <c r="E334" s="13"/>
      <c r="F334" s="13">
        <f t="shared" si="13"/>
        <v>0</v>
      </c>
      <c r="G334" s="30"/>
    </row>
    <row r="335" spans="1:7" x14ac:dyDescent="0.45">
      <c r="A335" s="14"/>
      <c r="B335" s="16"/>
      <c r="C335" s="1"/>
      <c r="D335" s="13"/>
      <c r="E335" s="13"/>
      <c r="F335" s="13">
        <f t="shared" si="13"/>
        <v>0</v>
      </c>
      <c r="G335" s="30"/>
    </row>
    <row r="336" spans="1:7" x14ac:dyDescent="0.45">
      <c r="A336" s="14"/>
      <c r="B336" s="12"/>
      <c r="C336" s="1"/>
      <c r="D336" s="13"/>
      <c r="E336" s="13"/>
      <c r="F336" s="13">
        <f t="shared" si="13"/>
        <v>0</v>
      </c>
      <c r="G336" s="30"/>
    </row>
    <row r="337" spans="1:7" x14ac:dyDescent="0.45">
      <c r="A337" s="14"/>
      <c r="B337" s="12"/>
      <c r="C337" s="1"/>
      <c r="D337" s="13"/>
      <c r="E337" s="13"/>
      <c r="F337" s="13">
        <f t="shared" si="13"/>
        <v>0</v>
      </c>
      <c r="G337" s="30"/>
    </row>
    <row r="338" spans="1:7" x14ac:dyDescent="0.45">
      <c r="A338" s="14"/>
      <c r="B338" s="12"/>
      <c r="C338" s="1"/>
      <c r="D338" s="13"/>
      <c r="E338" s="13"/>
      <c r="F338" s="13">
        <f t="shared" si="13"/>
        <v>0</v>
      </c>
      <c r="G338" s="30"/>
    </row>
    <row r="339" spans="1:7" x14ac:dyDescent="0.45">
      <c r="A339" s="14"/>
      <c r="B339" s="12"/>
      <c r="C339" s="1"/>
      <c r="D339" s="13"/>
      <c r="E339" s="13"/>
      <c r="F339" s="13">
        <f t="shared" si="13"/>
        <v>0</v>
      </c>
      <c r="G339" s="30"/>
    </row>
    <row r="340" spans="1:7" x14ac:dyDescent="0.45">
      <c r="A340" s="14"/>
      <c r="B340" s="12"/>
      <c r="C340" s="1"/>
      <c r="D340" s="13"/>
      <c r="E340" s="13"/>
      <c r="F340" s="13">
        <f t="shared" si="13"/>
        <v>0</v>
      </c>
      <c r="G340" s="30"/>
    </row>
    <row r="341" spans="1:7" x14ac:dyDescent="0.45">
      <c r="A341" s="14"/>
      <c r="B341" s="12"/>
      <c r="C341" s="1"/>
      <c r="D341" s="13"/>
      <c r="E341" s="13"/>
      <c r="F341" s="13">
        <f t="shared" si="13"/>
        <v>0</v>
      </c>
      <c r="G341" s="30"/>
    </row>
    <row r="342" spans="1:7" x14ac:dyDescent="0.45">
      <c r="A342" s="14"/>
      <c r="B342" s="12"/>
      <c r="C342" s="1"/>
      <c r="D342" s="13"/>
      <c r="E342" s="13"/>
      <c r="F342" s="13">
        <f t="shared" si="13"/>
        <v>0</v>
      </c>
      <c r="G342" s="30"/>
    </row>
    <row r="343" spans="1:7" x14ac:dyDescent="0.45">
      <c r="A343" s="14"/>
      <c r="B343" s="12"/>
      <c r="C343" s="1"/>
      <c r="D343" s="13"/>
      <c r="E343" s="13"/>
      <c r="F343" s="13">
        <f t="shared" si="13"/>
        <v>0</v>
      </c>
      <c r="G343" s="30"/>
    </row>
    <row r="344" spans="1:7" x14ac:dyDescent="0.45">
      <c r="A344" s="14"/>
      <c r="B344" s="12"/>
      <c r="C344" s="1"/>
      <c r="D344" s="13"/>
      <c r="E344" s="13"/>
      <c r="F344" s="13">
        <f t="shared" si="13"/>
        <v>0</v>
      </c>
      <c r="G344" s="30"/>
    </row>
    <row r="345" spans="1:7" x14ac:dyDescent="0.45">
      <c r="A345" s="14"/>
      <c r="B345" s="12"/>
      <c r="C345" s="1"/>
      <c r="D345" s="13"/>
      <c r="E345" s="13"/>
      <c r="F345" s="13">
        <f t="shared" si="13"/>
        <v>0</v>
      </c>
      <c r="G345" s="30"/>
    </row>
    <row r="346" spans="1:7" x14ac:dyDescent="0.45">
      <c r="A346" s="14"/>
      <c r="B346" s="12"/>
      <c r="C346" s="1"/>
      <c r="D346" s="13"/>
      <c r="E346" s="13"/>
      <c r="F346" s="13">
        <f t="shared" si="13"/>
        <v>0</v>
      </c>
      <c r="G346" s="30"/>
    </row>
    <row r="347" spans="1:7" x14ac:dyDescent="0.45">
      <c r="A347" s="14"/>
      <c r="B347" s="12"/>
      <c r="C347" s="1"/>
      <c r="D347" s="13"/>
      <c r="E347" s="13"/>
      <c r="F347" s="13">
        <f t="shared" si="13"/>
        <v>0</v>
      </c>
      <c r="G347" s="30"/>
    </row>
    <row r="348" spans="1:7" x14ac:dyDescent="0.45">
      <c r="A348" s="14"/>
      <c r="B348" s="16"/>
      <c r="C348" s="1"/>
      <c r="D348" s="13"/>
      <c r="E348" s="13"/>
      <c r="F348" s="13">
        <f t="shared" si="13"/>
        <v>0</v>
      </c>
      <c r="G348" s="30"/>
    </row>
    <row r="349" spans="1:7" x14ac:dyDescent="0.45">
      <c r="A349" s="14"/>
      <c r="B349" s="12"/>
      <c r="C349" s="1"/>
      <c r="D349" s="13"/>
      <c r="E349" s="13"/>
      <c r="F349" s="13">
        <f t="shared" si="13"/>
        <v>0</v>
      </c>
      <c r="G349" s="30"/>
    </row>
    <row r="350" spans="1:7" x14ac:dyDescent="0.45">
      <c r="A350" s="14"/>
      <c r="B350" s="12"/>
      <c r="C350" s="1"/>
      <c r="D350" s="13"/>
      <c r="E350" s="13"/>
      <c r="F350" s="13">
        <f t="shared" si="13"/>
        <v>0</v>
      </c>
      <c r="G350" s="30"/>
    </row>
    <row r="351" spans="1:7" x14ac:dyDescent="0.45">
      <c r="A351" s="14"/>
      <c r="B351" s="12"/>
      <c r="C351" s="1"/>
      <c r="D351" s="13"/>
      <c r="E351" s="13"/>
      <c r="F351" s="13">
        <f t="shared" si="13"/>
        <v>0</v>
      </c>
      <c r="G351" s="30"/>
    </row>
    <row r="352" spans="1:7" x14ac:dyDescent="0.45">
      <c r="A352" s="14"/>
      <c r="B352" s="12"/>
      <c r="C352" s="1"/>
      <c r="D352" s="13"/>
      <c r="E352" s="13"/>
      <c r="F352" s="13">
        <f t="shared" si="13"/>
        <v>0</v>
      </c>
      <c r="G352" s="30"/>
    </row>
    <row r="353" spans="1:7" x14ac:dyDescent="0.45">
      <c r="A353" s="14"/>
      <c r="B353" s="16"/>
      <c r="C353" s="1"/>
      <c r="D353" s="13"/>
      <c r="E353" s="13"/>
      <c r="F353" s="13">
        <f t="shared" si="13"/>
        <v>0</v>
      </c>
      <c r="G353" s="30"/>
    </row>
    <row r="354" spans="1:7" x14ac:dyDescent="0.45">
      <c r="A354" s="14"/>
      <c r="B354" s="12"/>
      <c r="C354" s="1"/>
      <c r="D354" s="13"/>
      <c r="E354" s="13"/>
      <c r="F354" s="13">
        <f t="shared" si="13"/>
        <v>0</v>
      </c>
      <c r="G354" s="30"/>
    </row>
    <row r="355" spans="1:7" x14ac:dyDescent="0.45">
      <c r="A355" s="14"/>
      <c r="B355" s="12"/>
      <c r="C355" s="1"/>
      <c r="D355" s="13"/>
      <c r="E355" s="13"/>
      <c r="F355" s="13">
        <f t="shared" si="13"/>
        <v>0</v>
      </c>
      <c r="G355" s="30"/>
    </row>
    <row r="356" spans="1:7" x14ac:dyDescent="0.45">
      <c r="A356" s="14"/>
      <c r="B356" s="12"/>
      <c r="C356" s="1"/>
      <c r="D356" s="13"/>
      <c r="E356" s="13"/>
      <c r="F356" s="13">
        <f t="shared" si="13"/>
        <v>0</v>
      </c>
      <c r="G356" s="30"/>
    </row>
    <row r="357" spans="1:7" x14ac:dyDescent="0.45">
      <c r="A357" s="14"/>
      <c r="B357" s="12"/>
      <c r="C357" s="1"/>
      <c r="D357" s="13"/>
      <c r="E357" s="13"/>
      <c r="F357" s="13">
        <f t="shared" si="13"/>
        <v>0</v>
      </c>
      <c r="G357" s="30"/>
    </row>
    <row r="358" spans="1:7" x14ac:dyDescent="0.45">
      <c r="A358" s="14"/>
      <c r="B358" s="12"/>
      <c r="C358" s="1"/>
      <c r="D358" s="13"/>
      <c r="E358" s="13"/>
      <c r="F358" s="13">
        <f t="shared" si="13"/>
        <v>0</v>
      </c>
      <c r="G358" s="30"/>
    </row>
    <row r="359" spans="1:7" x14ac:dyDescent="0.45">
      <c r="A359" s="14"/>
      <c r="B359" s="12"/>
      <c r="C359" s="1"/>
      <c r="D359" s="13"/>
      <c r="E359" s="13"/>
      <c r="F359" s="13">
        <f t="shared" si="13"/>
        <v>0</v>
      </c>
      <c r="G359" s="30"/>
    </row>
    <row r="360" spans="1:7" x14ac:dyDescent="0.45">
      <c r="A360" s="14"/>
      <c r="B360" s="12"/>
      <c r="C360" s="1"/>
      <c r="D360" s="13"/>
      <c r="E360" s="13"/>
      <c r="F360" s="13">
        <f t="shared" si="13"/>
        <v>0</v>
      </c>
      <c r="G360" s="30"/>
    </row>
    <row r="361" spans="1:7" x14ac:dyDescent="0.45">
      <c r="A361" s="14"/>
      <c r="B361" s="16"/>
      <c r="C361" s="1"/>
      <c r="D361" s="13"/>
      <c r="E361" s="13"/>
      <c r="F361" s="13">
        <f t="shared" si="13"/>
        <v>0</v>
      </c>
      <c r="G361" s="30"/>
    </row>
    <row r="362" spans="1:7" x14ac:dyDescent="0.45">
      <c r="A362" s="14"/>
      <c r="B362" s="12"/>
      <c r="C362" s="1"/>
      <c r="D362" s="13"/>
      <c r="E362" s="13"/>
      <c r="F362" s="13">
        <f t="shared" si="13"/>
        <v>0</v>
      </c>
      <c r="G362" s="30"/>
    </row>
    <row r="363" spans="1:7" x14ac:dyDescent="0.45">
      <c r="A363" s="1"/>
      <c r="B363" s="12"/>
      <c r="C363" s="1"/>
      <c r="D363" s="13"/>
      <c r="E363" s="13"/>
      <c r="F363" s="13">
        <f t="shared" si="13"/>
        <v>0</v>
      </c>
      <c r="G363" s="30"/>
    </row>
    <row r="364" spans="1:7" x14ac:dyDescent="0.45">
      <c r="A364" s="1"/>
      <c r="B364" s="1"/>
      <c r="C364" s="1"/>
      <c r="D364" s="13"/>
      <c r="E364" s="13"/>
      <c r="F364" s="13">
        <f t="shared" si="13"/>
        <v>0</v>
      </c>
    </row>
  </sheetData>
  <autoFilter ref="A2:F40" xr:uid="{E5F3BAFC-A314-48EB-A1FE-CD6236BF05C3}"/>
  <phoneticPr fontId="2"/>
  <pageMargins left="0.51181102362204722" right="0.11811023622047245" top="0.74803149606299213" bottom="0.74803149606299213" header="0.31496062992125984" footer="0.31496062992125984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0B68-194D-4D8F-BA0F-2C2285D12ACC}">
  <sheetPr codeName="Sheet10">
    <tabColor rgb="FFC00000"/>
  </sheetPr>
  <dimension ref="B1:G30"/>
  <sheetViews>
    <sheetView workbookViewId="0">
      <selection activeCell="J19" sqref="J19"/>
    </sheetView>
  </sheetViews>
  <sheetFormatPr defaultColWidth="9" defaultRowHeight="18" x14ac:dyDescent="0.45"/>
  <cols>
    <col min="1" max="1" width="5.59765625" style="2" customWidth="1"/>
    <col min="2" max="2" width="9" style="2"/>
    <col min="3" max="3" width="10.8984375" style="2" customWidth="1"/>
    <col min="4" max="4" width="41.8984375" style="2" customWidth="1"/>
    <col min="5" max="5" width="0.296875" style="2" customWidth="1"/>
    <col min="6" max="16384" width="9" style="2"/>
  </cols>
  <sheetData>
    <row r="1" spans="2:7" ht="26.4" x14ac:dyDescent="0.45">
      <c r="B1" s="95" t="s">
        <v>12</v>
      </c>
      <c r="C1" s="95"/>
    </row>
    <row r="2" spans="2:7" x14ac:dyDescent="0.45">
      <c r="B2" s="3" t="s">
        <v>1</v>
      </c>
      <c r="C2" s="3" t="s">
        <v>60</v>
      </c>
      <c r="D2" s="3" t="s">
        <v>28</v>
      </c>
      <c r="E2" s="3"/>
      <c r="F2" s="3" t="s">
        <v>27</v>
      </c>
    </row>
    <row r="3" spans="2:7" x14ac:dyDescent="0.45">
      <c r="B3" s="38">
        <v>45380</v>
      </c>
      <c r="C3" s="39" t="s">
        <v>12</v>
      </c>
      <c r="D3" s="39" t="s">
        <v>120</v>
      </c>
      <c r="E3" s="40"/>
      <c r="F3" s="40">
        <v>375000</v>
      </c>
      <c r="G3" s="40"/>
    </row>
    <row r="4" spans="2:7" x14ac:dyDescent="0.45">
      <c r="B4" s="45"/>
      <c r="C4" s="44"/>
      <c r="D4" s="45"/>
      <c r="E4" s="45"/>
      <c r="F4" s="45"/>
      <c r="G4" s="37"/>
    </row>
    <row r="5" spans="2:7" x14ac:dyDescent="0.45">
      <c r="B5" s="6"/>
      <c r="C5" s="5"/>
      <c r="D5" s="6"/>
      <c r="E5" s="6"/>
      <c r="F5" s="6"/>
    </row>
    <row r="6" spans="2:7" x14ac:dyDescent="0.45">
      <c r="B6" s="6"/>
      <c r="C6" s="5"/>
      <c r="D6" s="6"/>
      <c r="E6" s="6"/>
      <c r="F6" s="6"/>
    </row>
    <row r="7" spans="2:7" x14ac:dyDescent="0.45">
      <c r="B7" s="6"/>
      <c r="C7" s="5"/>
      <c r="D7" s="6"/>
      <c r="E7" s="6"/>
      <c r="F7" s="6"/>
    </row>
    <row r="8" spans="2:7" x14ac:dyDescent="0.45">
      <c r="B8" s="6"/>
      <c r="C8" s="5"/>
      <c r="D8" s="6"/>
      <c r="E8" s="6"/>
      <c r="F8" s="6"/>
    </row>
    <row r="9" spans="2:7" x14ac:dyDescent="0.45">
      <c r="B9" s="6"/>
      <c r="C9" s="5"/>
      <c r="D9" s="6"/>
      <c r="E9" s="6"/>
      <c r="F9" s="6"/>
    </row>
    <row r="10" spans="2:7" x14ac:dyDescent="0.45">
      <c r="B10" s="6"/>
      <c r="C10" s="5"/>
      <c r="D10" s="6"/>
      <c r="E10" s="6"/>
      <c r="F10" s="6"/>
    </row>
    <row r="11" spans="2:7" x14ac:dyDescent="0.45">
      <c r="B11" s="6"/>
      <c r="C11" s="5"/>
      <c r="D11" s="6"/>
      <c r="E11" s="6"/>
      <c r="F11" s="6"/>
    </row>
    <row r="12" spans="2:7" x14ac:dyDescent="0.45">
      <c r="B12" s="6"/>
      <c r="C12" s="5"/>
      <c r="D12" s="6"/>
      <c r="E12" s="6"/>
      <c r="F12" s="6"/>
    </row>
    <row r="13" spans="2:7" x14ac:dyDescent="0.45">
      <c r="B13" s="6"/>
      <c r="C13" s="5"/>
      <c r="D13" s="6"/>
      <c r="E13" s="6"/>
      <c r="F13" s="6"/>
    </row>
    <row r="14" spans="2:7" x14ac:dyDescent="0.45">
      <c r="B14" s="6"/>
      <c r="C14" s="5"/>
      <c r="D14" s="6"/>
      <c r="E14" s="6"/>
      <c r="F14" s="6"/>
    </row>
    <row r="15" spans="2:7" x14ac:dyDescent="0.45">
      <c r="B15" s="6"/>
      <c r="C15" s="5"/>
      <c r="D15" s="6"/>
      <c r="E15" s="6"/>
      <c r="F15" s="6"/>
    </row>
    <row r="16" spans="2:7" x14ac:dyDescent="0.45">
      <c r="B16" s="6"/>
      <c r="C16" s="5"/>
      <c r="D16" s="6"/>
      <c r="E16" s="6"/>
      <c r="F16" s="6"/>
    </row>
    <row r="17" spans="2:6" x14ac:dyDescent="0.45">
      <c r="B17" s="3" t="s">
        <v>31</v>
      </c>
      <c r="C17" s="5"/>
      <c r="D17" s="6"/>
      <c r="E17" s="6"/>
      <c r="F17" s="5">
        <f>SUM(F3:F16)</f>
        <v>375000</v>
      </c>
    </row>
    <row r="18" spans="2:6" x14ac:dyDescent="0.45">
      <c r="B18" s="7" t="s">
        <v>37</v>
      </c>
      <c r="C18" s="8">
        <v>375000</v>
      </c>
    </row>
    <row r="21" spans="2:6" x14ac:dyDescent="0.45">
      <c r="B21" s="3" t="s">
        <v>1</v>
      </c>
      <c r="C21" s="3" t="s">
        <v>60</v>
      </c>
      <c r="D21" s="3" t="s">
        <v>28</v>
      </c>
      <c r="E21" s="3"/>
      <c r="F21" s="3" t="s">
        <v>27</v>
      </c>
    </row>
    <row r="22" spans="2:6" x14ac:dyDescent="0.45">
      <c r="B22" s="43"/>
      <c r="C22" s="44" t="s">
        <v>12</v>
      </c>
      <c r="D22" s="45" t="s">
        <v>58</v>
      </c>
      <c r="E22" s="45"/>
      <c r="F22" s="44"/>
    </row>
    <row r="23" spans="2:6" x14ac:dyDescent="0.45">
      <c r="B23" s="45"/>
      <c r="C23" s="44"/>
      <c r="D23" s="45" t="s">
        <v>103</v>
      </c>
      <c r="E23" s="45"/>
      <c r="F23" s="44">
        <v>100000</v>
      </c>
    </row>
    <row r="24" spans="2:6" x14ac:dyDescent="0.45">
      <c r="B24" s="6"/>
      <c r="C24" s="5"/>
      <c r="D24" s="45" t="s">
        <v>104</v>
      </c>
      <c r="E24" s="45"/>
      <c r="F24" s="44">
        <v>130000</v>
      </c>
    </row>
    <row r="25" spans="2:6" x14ac:dyDescent="0.45">
      <c r="B25" s="6"/>
      <c r="C25" s="5"/>
      <c r="D25" s="45" t="s">
        <v>106</v>
      </c>
      <c r="E25" s="45"/>
      <c r="F25" s="44">
        <v>50000</v>
      </c>
    </row>
    <row r="26" spans="2:6" x14ac:dyDescent="0.45">
      <c r="B26" s="6"/>
      <c r="C26" s="5"/>
      <c r="D26" s="45" t="s">
        <v>105</v>
      </c>
      <c r="E26" s="45"/>
      <c r="F26" s="44">
        <v>65000</v>
      </c>
    </row>
    <row r="27" spans="2:6" x14ac:dyDescent="0.45">
      <c r="B27" s="6"/>
      <c r="C27" s="5"/>
      <c r="D27" s="45" t="s">
        <v>107</v>
      </c>
      <c r="E27" s="45"/>
      <c r="F27" s="44">
        <v>30000</v>
      </c>
    </row>
    <row r="28" spans="2:6" x14ac:dyDescent="0.45">
      <c r="B28" s="6"/>
      <c r="C28" s="5"/>
      <c r="D28" s="6"/>
      <c r="E28" s="6"/>
      <c r="F28" s="6"/>
    </row>
    <row r="29" spans="2:6" x14ac:dyDescent="0.45">
      <c r="B29" s="3" t="s">
        <v>31</v>
      </c>
      <c r="C29" s="5"/>
      <c r="D29" s="6"/>
      <c r="E29" s="6"/>
      <c r="F29" s="5">
        <f>SUM(F23:F27)</f>
        <v>375000</v>
      </c>
    </row>
    <row r="30" spans="2:6" x14ac:dyDescent="0.45">
      <c r="B30" s="7" t="s">
        <v>36</v>
      </c>
      <c r="C30" s="8">
        <v>375000</v>
      </c>
    </row>
  </sheetData>
  <mergeCells count="1">
    <mergeCell ref="B1:C1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75DA-6214-4131-AF84-C37568AE75D0}">
  <sheetPr codeName="Sheet11">
    <tabColor rgb="FFC00000"/>
  </sheetPr>
  <dimension ref="B1:H27"/>
  <sheetViews>
    <sheetView workbookViewId="0">
      <selection activeCell="J20" sqref="J20"/>
    </sheetView>
  </sheetViews>
  <sheetFormatPr defaultColWidth="9" defaultRowHeight="18" x14ac:dyDescent="0.45"/>
  <cols>
    <col min="1" max="1" width="5.59765625" style="2" customWidth="1"/>
    <col min="2" max="2" width="9" style="2"/>
    <col min="3" max="3" width="10.8984375" style="2" customWidth="1"/>
    <col min="4" max="4" width="43" style="2" customWidth="1"/>
    <col min="5" max="5" width="0.19921875" style="2" customWidth="1"/>
    <col min="6" max="16384" width="9" style="2"/>
  </cols>
  <sheetData>
    <row r="1" spans="2:6" ht="26.4" x14ac:dyDescent="0.45">
      <c r="B1" s="95" t="s">
        <v>14</v>
      </c>
      <c r="C1" s="95"/>
    </row>
    <row r="2" spans="2:6" x14ac:dyDescent="0.45">
      <c r="B2" s="3" t="s">
        <v>1</v>
      </c>
      <c r="C2" s="6" t="s">
        <v>60</v>
      </c>
      <c r="D2" s="3" t="s">
        <v>28</v>
      </c>
      <c r="E2" s="3"/>
      <c r="F2" s="3" t="s">
        <v>27</v>
      </c>
    </row>
    <row r="3" spans="2:6" x14ac:dyDescent="0.45">
      <c r="B3" s="79">
        <v>45702</v>
      </c>
      <c r="C3" s="49" t="s">
        <v>14</v>
      </c>
      <c r="D3" s="49" t="s">
        <v>14</v>
      </c>
      <c r="E3" s="49"/>
      <c r="F3" s="80">
        <v>361000</v>
      </c>
    </row>
    <row r="4" spans="2:6" x14ac:dyDescent="0.45">
      <c r="B4" s="6"/>
      <c r="C4" s="5"/>
      <c r="D4" s="6"/>
      <c r="E4" s="6"/>
      <c r="F4" s="6"/>
    </row>
    <row r="5" spans="2:6" x14ac:dyDescent="0.45">
      <c r="B5" s="6"/>
      <c r="C5" s="5"/>
      <c r="D5" s="6"/>
      <c r="E5" s="6"/>
      <c r="F5" s="6"/>
    </row>
    <row r="6" spans="2:6" x14ac:dyDescent="0.45">
      <c r="B6" s="6"/>
      <c r="C6" s="5"/>
      <c r="D6" s="6"/>
      <c r="E6" s="6"/>
      <c r="F6" s="6"/>
    </row>
    <row r="7" spans="2:6" x14ac:dyDescent="0.45">
      <c r="B7" s="6"/>
      <c r="C7" s="5"/>
      <c r="D7" s="6"/>
      <c r="E7" s="6"/>
      <c r="F7" s="6"/>
    </row>
    <row r="8" spans="2:6" x14ac:dyDescent="0.45">
      <c r="B8" s="3" t="s">
        <v>31</v>
      </c>
      <c r="C8" s="5">
        <f>SUM(C3:C7)</f>
        <v>0</v>
      </c>
      <c r="D8" s="6"/>
      <c r="E8" s="6"/>
      <c r="F8" s="5">
        <f>SUM(F3:F7)</f>
        <v>361000</v>
      </c>
    </row>
    <row r="9" spans="2:6" x14ac:dyDescent="0.45">
      <c r="B9" s="7" t="s">
        <v>36</v>
      </c>
      <c r="C9" s="8">
        <v>359000</v>
      </c>
    </row>
    <row r="11" spans="2:6" x14ac:dyDescent="0.45">
      <c r="D11" s="2" t="s">
        <v>110</v>
      </c>
    </row>
    <row r="12" spans="2:6" x14ac:dyDescent="0.45">
      <c r="B12" s="3" t="s">
        <v>1</v>
      </c>
      <c r="C12" s="6" t="s">
        <v>60</v>
      </c>
      <c r="D12" s="3" t="s">
        <v>28</v>
      </c>
      <c r="E12" s="3"/>
      <c r="F12" s="3" t="s">
        <v>27</v>
      </c>
    </row>
    <row r="13" spans="2:6" x14ac:dyDescent="0.45">
      <c r="B13" s="43"/>
      <c r="C13" s="44" t="s">
        <v>14</v>
      </c>
      <c r="D13" s="45" t="s">
        <v>14</v>
      </c>
      <c r="E13" s="45"/>
      <c r="F13" s="44"/>
    </row>
    <row r="14" spans="2:6" x14ac:dyDescent="0.45">
      <c r="B14" s="6"/>
      <c r="C14" s="5"/>
      <c r="D14" s="45" t="s">
        <v>72</v>
      </c>
      <c r="E14" s="45"/>
      <c r="F14" s="44">
        <v>110000</v>
      </c>
    </row>
    <row r="15" spans="2:6" x14ac:dyDescent="0.45">
      <c r="B15" s="6"/>
      <c r="C15" s="5"/>
      <c r="D15" s="45" t="s">
        <v>73</v>
      </c>
      <c r="E15" s="45"/>
      <c r="F15" s="44">
        <v>50000</v>
      </c>
    </row>
    <row r="16" spans="2:6" x14ac:dyDescent="0.45">
      <c r="B16" s="6"/>
      <c r="C16" s="5"/>
      <c r="D16" s="45" t="s">
        <v>74</v>
      </c>
      <c r="E16" s="45"/>
      <c r="F16" s="44">
        <v>40000</v>
      </c>
    </row>
    <row r="17" spans="2:8" x14ac:dyDescent="0.45">
      <c r="B17" s="6"/>
      <c r="C17" s="5"/>
      <c r="D17" s="45" t="s">
        <v>75</v>
      </c>
      <c r="E17" s="45"/>
      <c r="F17" s="44">
        <v>50000</v>
      </c>
    </row>
    <row r="18" spans="2:8" x14ac:dyDescent="0.45">
      <c r="B18" s="6"/>
      <c r="C18" s="5"/>
      <c r="D18" s="45" t="s">
        <v>77</v>
      </c>
      <c r="E18" s="45"/>
      <c r="F18" s="44">
        <v>60000</v>
      </c>
    </row>
    <row r="19" spans="2:8" x14ac:dyDescent="0.45">
      <c r="B19" s="6"/>
      <c r="C19" s="5"/>
      <c r="D19" s="45" t="s">
        <v>76</v>
      </c>
      <c r="E19" s="45"/>
      <c r="F19" s="44">
        <v>14000</v>
      </c>
    </row>
    <row r="20" spans="2:8" x14ac:dyDescent="0.45">
      <c r="B20" s="6"/>
      <c r="C20" s="5"/>
      <c r="D20" s="45" t="s">
        <v>78</v>
      </c>
      <c r="E20" s="45"/>
      <c r="F20" s="44">
        <v>7000</v>
      </c>
    </row>
    <row r="21" spans="2:8" x14ac:dyDescent="0.45">
      <c r="B21" s="6"/>
      <c r="C21" s="5"/>
      <c r="D21" s="45" t="s">
        <v>79</v>
      </c>
      <c r="E21" s="45"/>
      <c r="F21" s="44">
        <v>20000</v>
      </c>
      <c r="H21" s="67"/>
    </row>
    <row r="22" spans="2:8" x14ac:dyDescent="0.45">
      <c r="B22" s="6"/>
      <c r="C22" s="5"/>
      <c r="D22" s="45" t="s">
        <v>80</v>
      </c>
      <c r="E22" s="45"/>
      <c r="F22" s="44">
        <v>10000</v>
      </c>
    </row>
    <row r="23" spans="2:8" x14ac:dyDescent="0.45">
      <c r="B23" s="6"/>
      <c r="C23" s="5"/>
      <c r="D23" s="45"/>
      <c r="E23" s="45"/>
      <c r="F23" s="6"/>
    </row>
    <row r="24" spans="2:8" x14ac:dyDescent="0.45">
      <c r="B24" s="6"/>
      <c r="C24" s="5"/>
      <c r="D24" s="6"/>
      <c r="E24" s="6"/>
      <c r="F24" s="6"/>
    </row>
    <row r="25" spans="2:8" x14ac:dyDescent="0.45">
      <c r="B25" s="6"/>
      <c r="C25" s="5"/>
      <c r="D25" s="6"/>
      <c r="E25" s="6"/>
      <c r="F25" s="6"/>
    </row>
    <row r="26" spans="2:8" x14ac:dyDescent="0.45">
      <c r="B26" s="3" t="s">
        <v>31</v>
      </c>
      <c r="C26" s="5">
        <f>SUM(C13:C25)</f>
        <v>0</v>
      </c>
      <c r="D26" s="6"/>
      <c r="E26" s="6"/>
      <c r="F26" s="5">
        <f>SUM(F14:F22)</f>
        <v>361000</v>
      </c>
    </row>
    <row r="27" spans="2:8" x14ac:dyDescent="0.45">
      <c r="B27" s="7" t="s">
        <v>36</v>
      </c>
      <c r="C27" s="8">
        <v>359000</v>
      </c>
    </row>
  </sheetData>
  <mergeCells count="1">
    <mergeCell ref="B1:C1"/>
  </mergeCells>
  <phoneticPr fontId="2"/>
  <pageMargins left="0.25" right="0.25" top="0.75" bottom="0.75" header="0.3" footer="0.3"/>
  <pageSetup paperSize="9" orientation="portrait" horizontalDpi="4294967292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8D63-BEC0-475A-9F9E-999E06904CAB}">
  <sheetPr codeName="Sheet12">
    <tabColor rgb="FFC00000"/>
  </sheetPr>
  <dimension ref="B1:H95"/>
  <sheetViews>
    <sheetView topLeftCell="A52" workbookViewId="0">
      <selection activeCell="B65" sqref="B65:C65"/>
    </sheetView>
  </sheetViews>
  <sheetFormatPr defaultColWidth="9" defaultRowHeight="18" x14ac:dyDescent="0.45"/>
  <cols>
    <col min="1" max="1" width="5.59765625" style="2" customWidth="1"/>
    <col min="2" max="2" width="10" style="2" bestFit="1" customWidth="1"/>
    <col min="3" max="3" width="10" style="2" customWidth="1"/>
    <col min="4" max="4" width="37.19921875" style="2" customWidth="1"/>
    <col min="5" max="5" width="0.296875" style="2" customWidth="1"/>
    <col min="6" max="6" width="10.09765625" style="8" bestFit="1" customWidth="1"/>
    <col min="7" max="16384" width="9" style="2"/>
  </cols>
  <sheetData>
    <row r="1" spans="2:6" ht="26.4" x14ac:dyDescent="0.45">
      <c r="B1" s="95" t="s">
        <v>16</v>
      </c>
      <c r="C1" s="95"/>
    </row>
    <row r="2" spans="2:6" x14ac:dyDescent="0.45">
      <c r="B2" s="3" t="s">
        <v>1</v>
      </c>
      <c r="C2" s="6" t="s">
        <v>60</v>
      </c>
      <c r="D2" s="3" t="s">
        <v>28</v>
      </c>
      <c r="E2" s="3"/>
      <c r="F2" s="3" t="s">
        <v>27</v>
      </c>
    </row>
    <row r="3" spans="2:6" x14ac:dyDescent="0.45">
      <c r="B3" s="38">
        <v>45372</v>
      </c>
      <c r="C3" s="39" t="s">
        <v>152</v>
      </c>
      <c r="D3" s="39" t="s">
        <v>116</v>
      </c>
      <c r="E3" s="40"/>
      <c r="F3" s="40">
        <v>435</v>
      </c>
    </row>
    <row r="4" spans="2:6" x14ac:dyDescent="0.45">
      <c r="B4" s="38">
        <v>45372</v>
      </c>
      <c r="C4" s="39" t="s">
        <v>152</v>
      </c>
      <c r="D4" s="39" t="s">
        <v>116</v>
      </c>
      <c r="E4" s="40"/>
      <c r="F4" s="40">
        <v>22406</v>
      </c>
    </row>
    <row r="5" spans="2:6" x14ac:dyDescent="0.45">
      <c r="B5" s="38">
        <v>45373</v>
      </c>
      <c r="C5" s="39" t="s">
        <v>152</v>
      </c>
      <c r="D5" s="39" t="s">
        <v>116</v>
      </c>
      <c r="E5" s="40"/>
      <c r="F5" s="40">
        <v>1428</v>
      </c>
    </row>
    <row r="6" spans="2:6" x14ac:dyDescent="0.45">
      <c r="B6" s="38">
        <v>45378</v>
      </c>
      <c r="C6" s="39" t="s">
        <v>152</v>
      </c>
      <c r="D6" s="39" t="s">
        <v>118</v>
      </c>
      <c r="E6" s="40"/>
      <c r="F6" s="40">
        <v>418</v>
      </c>
    </row>
    <row r="7" spans="2:6" x14ac:dyDescent="0.45">
      <c r="B7" s="38">
        <v>45383</v>
      </c>
      <c r="C7" s="39" t="s">
        <v>152</v>
      </c>
      <c r="D7" s="39" t="s">
        <v>46</v>
      </c>
      <c r="E7" s="40"/>
      <c r="F7" s="40">
        <v>1980</v>
      </c>
    </row>
    <row r="8" spans="2:6" x14ac:dyDescent="0.45">
      <c r="B8" s="38">
        <v>45383</v>
      </c>
      <c r="C8" s="39" t="s">
        <v>152</v>
      </c>
      <c r="D8" s="39" t="s">
        <v>46</v>
      </c>
      <c r="E8" s="40"/>
      <c r="F8" s="40">
        <v>2049</v>
      </c>
    </row>
    <row r="9" spans="2:6" x14ac:dyDescent="0.45">
      <c r="B9" s="38">
        <v>45400</v>
      </c>
      <c r="C9" s="39" t="s">
        <v>152</v>
      </c>
      <c r="D9" s="39" t="s">
        <v>122</v>
      </c>
      <c r="E9" s="40"/>
      <c r="F9" s="40">
        <v>455</v>
      </c>
    </row>
    <row r="10" spans="2:6" x14ac:dyDescent="0.45">
      <c r="B10" s="38">
        <v>45400</v>
      </c>
      <c r="C10" s="39" t="s">
        <v>152</v>
      </c>
      <c r="D10" s="39" t="s">
        <v>122</v>
      </c>
      <c r="E10" s="40"/>
      <c r="F10" s="40">
        <v>23469</v>
      </c>
    </row>
    <row r="11" spans="2:6" x14ac:dyDescent="0.45">
      <c r="B11" s="38">
        <v>45401</v>
      </c>
      <c r="C11" s="39" t="s">
        <v>152</v>
      </c>
      <c r="D11" s="39" t="s">
        <v>122</v>
      </c>
      <c r="E11" s="40"/>
      <c r="F11" s="40">
        <v>1430</v>
      </c>
    </row>
    <row r="12" spans="2:6" x14ac:dyDescent="0.45">
      <c r="B12" s="38">
        <v>45412</v>
      </c>
      <c r="C12" s="39" t="s">
        <v>152</v>
      </c>
      <c r="D12" s="39" t="s">
        <v>118</v>
      </c>
      <c r="E12" s="40"/>
      <c r="F12" s="40">
        <v>1980</v>
      </c>
    </row>
    <row r="13" spans="2:6" x14ac:dyDescent="0.45">
      <c r="B13" s="38">
        <v>45434</v>
      </c>
      <c r="C13" s="39" t="s">
        <v>152</v>
      </c>
      <c r="D13" s="39" t="s">
        <v>124</v>
      </c>
      <c r="E13" s="40"/>
      <c r="F13" s="40">
        <v>555</v>
      </c>
    </row>
    <row r="14" spans="2:6" x14ac:dyDescent="0.45">
      <c r="B14" s="38">
        <v>45434</v>
      </c>
      <c r="C14" s="39" t="s">
        <v>152</v>
      </c>
      <c r="D14" s="39" t="s">
        <v>124</v>
      </c>
      <c r="E14" s="40"/>
      <c r="F14" s="40">
        <v>21234</v>
      </c>
    </row>
    <row r="15" spans="2:6" x14ac:dyDescent="0.45">
      <c r="B15" s="38">
        <v>45435</v>
      </c>
      <c r="C15" s="39" t="s">
        <v>152</v>
      </c>
      <c r="D15" s="39" t="s">
        <v>124</v>
      </c>
      <c r="E15" s="40"/>
      <c r="F15" s="40">
        <v>1569</v>
      </c>
    </row>
    <row r="16" spans="2:6" x14ac:dyDescent="0.45">
      <c r="B16" s="38">
        <v>45439</v>
      </c>
      <c r="C16" s="39" t="s">
        <v>152</v>
      </c>
      <c r="D16" s="39" t="s">
        <v>118</v>
      </c>
      <c r="E16" s="40"/>
      <c r="F16" s="40">
        <v>1980</v>
      </c>
    </row>
    <row r="17" spans="2:8" x14ac:dyDescent="0.45">
      <c r="B17" s="38">
        <v>45443</v>
      </c>
      <c r="C17" s="39" t="s">
        <v>152</v>
      </c>
      <c r="D17" s="39" t="s">
        <v>46</v>
      </c>
      <c r="E17" s="40"/>
      <c r="F17" s="40">
        <v>1980</v>
      </c>
    </row>
    <row r="18" spans="2:8" x14ac:dyDescent="0.45">
      <c r="B18" s="38">
        <v>45443</v>
      </c>
      <c r="C18" s="39" t="s">
        <v>152</v>
      </c>
      <c r="D18" s="39" t="s">
        <v>46</v>
      </c>
      <c r="E18" s="40"/>
      <c r="F18" s="40">
        <v>2049</v>
      </c>
    </row>
    <row r="19" spans="2:8" x14ac:dyDescent="0.45">
      <c r="B19" s="38">
        <v>45463</v>
      </c>
      <c r="C19" s="39" t="s">
        <v>152</v>
      </c>
      <c r="D19" s="39" t="s">
        <v>126</v>
      </c>
      <c r="E19" s="40"/>
      <c r="F19" s="40">
        <v>581</v>
      </c>
    </row>
    <row r="20" spans="2:8" x14ac:dyDescent="0.45">
      <c r="B20" s="38">
        <v>45463</v>
      </c>
      <c r="C20" s="39" t="s">
        <v>152</v>
      </c>
      <c r="D20" s="39" t="s">
        <v>126</v>
      </c>
      <c r="E20" s="40"/>
      <c r="F20" s="40">
        <v>20640</v>
      </c>
    </row>
    <row r="21" spans="2:8" x14ac:dyDescent="0.45">
      <c r="B21" s="38">
        <v>45464</v>
      </c>
      <c r="C21" s="39" t="s">
        <v>152</v>
      </c>
      <c r="D21" s="39" t="s">
        <v>126</v>
      </c>
      <c r="E21" s="40"/>
      <c r="F21" s="40">
        <v>1670</v>
      </c>
    </row>
    <row r="22" spans="2:8" x14ac:dyDescent="0.45">
      <c r="B22" s="38">
        <v>45470</v>
      </c>
      <c r="C22" s="39" t="s">
        <v>152</v>
      </c>
      <c r="D22" s="39" t="s">
        <v>118</v>
      </c>
      <c r="E22" s="40"/>
      <c r="F22" s="40">
        <v>1980</v>
      </c>
    </row>
    <row r="23" spans="2:8" x14ac:dyDescent="0.45">
      <c r="B23" s="38">
        <v>45492</v>
      </c>
      <c r="C23" s="39" t="s">
        <v>152</v>
      </c>
      <c r="D23" s="39" t="s">
        <v>129</v>
      </c>
      <c r="E23" s="40"/>
      <c r="F23" s="40">
        <v>608</v>
      </c>
    </row>
    <row r="24" spans="2:8" x14ac:dyDescent="0.45">
      <c r="B24" s="38">
        <v>45492</v>
      </c>
      <c r="C24" s="39" t="s">
        <v>152</v>
      </c>
      <c r="D24" s="39" t="s">
        <v>129</v>
      </c>
      <c r="E24" s="40"/>
      <c r="F24" s="40">
        <v>20400</v>
      </c>
    </row>
    <row r="25" spans="2:8" x14ac:dyDescent="0.45">
      <c r="B25" s="38">
        <v>45495</v>
      </c>
      <c r="C25" s="39" t="s">
        <v>152</v>
      </c>
      <c r="D25" s="39" t="s">
        <v>129</v>
      </c>
      <c r="E25" s="40"/>
      <c r="F25" s="40">
        <v>1775</v>
      </c>
      <c r="H25" s="77"/>
    </row>
    <row r="26" spans="2:8" x14ac:dyDescent="0.45">
      <c r="B26" s="38">
        <v>45502</v>
      </c>
      <c r="C26" s="39" t="s">
        <v>152</v>
      </c>
      <c r="D26" s="39" t="s">
        <v>118</v>
      </c>
      <c r="E26" s="40"/>
      <c r="F26" s="40">
        <v>1100</v>
      </c>
    </row>
    <row r="27" spans="2:8" x14ac:dyDescent="0.45">
      <c r="B27" s="38">
        <v>45504</v>
      </c>
      <c r="C27" s="39" t="s">
        <v>152</v>
      </c>
      <c r="D27" s="39" t="s">
        <v>46</v>
      </c>
      <c r="E27" s="40"/>
      <c r="F27" s="40">
        <v>1980</v>
      </c>
    </row>
    <row r="28" spans="2:8" x14ac:dyDescent="0.45">
      <c r="B28" s="38">
        <v>45504</v>
      </c>
      <c r="C28" s="39" t="s">
        <v>152</v>
      </c>
      <c r="D28" s="39" t="s">
        <v>46</v>
      </c>
      <c r="E28" s="40"/>
      <c r="F28" s="40">
        <v>2049</v>
      </c>
    </row>
    <row r="29" spans="2:8" x14ac:dyDescent="0.45">
      <c r="B29" s="38">
        <v>45527</v>
      </c>
      <c r="C29" s="39" t="s">
        <v>152</v>
      </c>
      <c r="D29" s="39" t="s">
        <v>131</v>
      </c>
      <c r="E29" s="40"/>
      <c r="F29" s="40">
        <v>608</v>
      </c>
    </row>
    <row r="30" spans="2:8" x14ac:dyDescent="0.45">
      <c r="B30" s="38">
        <v>45527</v>
      </c>
      <c r="C30" s="39" t="s">
        <v>152</v>
      </c>
      <c r="D30" s="39" t="s">
        <v>131</v>
      </c>
      <c r="E30" s="40"/>
      <c r="F30" s="40">
        <v>22628</v>
      </c>
    </row>
    <row r="31" spans="2:8" x14ac:dyDescent="0.45">
      <c r="B31" s="38">
        <v>45530</v>
      </c>
      <c r="C31" s="39" t="s">
        <v>152</v>
      </c>
      <c r="D31" s="39" t="s">
        <v>131</v>
      </c>
      <c r="E31" s="40"/>
      <c r="F31" s="40">
        <v>1775</v>
      </c>
    </row>
    <row r="32" spans="2:8" x14ac:dyDescent="0.45">
      <c r="B32" s="38">
        <v>45531</v>
      </c>
      <c r="C32" s="39" t="s">
        <v>152</v>
      </c>
      <c r="D32" s="39" t="s">
        <v>118</v>
      </c>
      <c r="E32" s="40"/>
      <c r="F32" s="40">
        <v>1980</v>
      </c>
    </row>
    <row r="33" spans="2:6" x14ac:dyDescent="0.45">
      <c r="B33" s="38">
        <v>45555</v>
      </c>
      <c r="C33" s="39" t="s">
        <v>152</v>
      </c>
      <c r="D33" s="39" t="s">
        <v>135</v>
      </c>
      <c r="E33" s="40"/>
      <c r="F33" s="40">
        <v>548</v>
      </c>
    </row>
    <row r="34" spans="2:6" x14ac:dyDescent="0.45">
      <c r="B34" s="38">
        <v>45555</v>
      </c>
      <c r="C34" s="39" t="s">
        <v>152</v>
      </c>
      <c r="D34" s="39" t="s">
        <v>135</v>
      </c>
      <c r="E34" s="40"/>
      <c r="F34" s="40">
        <v>21518</v>
      </c>
    </row>
    <row r="35" spans="2:6" x14ac:dyDescent="0.45">
      <c r="B35" s="38">
        <v>45557</v>
      </c>
      <c r="C35" s="39" t="s">
        <v>152</v>
      </c>
      <c r="D35" s="39" t="s">
        <v>135</v>
      </c>
      <c r="E35" s="40"/>
      <c r="F35" s="40">
        <v>1539</v>
      </c>
    </row>
    <row r="36" spans="2:6" x14ac:dyDescent="0.45">
      <c r="B36" s="38">
        <v>45562</v>
      </c>
      <c r="C36" s="39" t="s">
        <v>152</v>
      </c>
      <c r="D36" s="39" t="s">
        <v>118</v>
      </c>
      <c r="E36" s="40"/>
      <c r="F36" s="40">
        <v>1980</v>
      </c>
    </row>
    <row r="37" spans="2:6" x14ac:dyDescent="0.45">
      <c r="B37" s="38">
        <v>45567</v>
      </c>
      <c r="C37" s="39" t="s">
        <v>152</v>
      </c>
      <c r="D37" s="39" t="s">
        <v>46</v>
      </c>
      <c r="E37" s="40"/>
      <c r="F37" s="40">
        <v>1980</v>
      </c>
    </row>
    <row r="38" spans="2:6" x14ac:dyDescent="0.45">
      <c r="B38" s="50">
        <v>45567</v>
      </c>
      <c r="C38" s="45" t="s">
        <v>152</v>
      </c>
      <c r="D38" s="45" t="s">
        <v>46</v>
      </c>
      <c r="E38" s="51"/>
      <c r="F38" s="51">
        <v>1980</v>
      </c>
    </row>
    <row r="39" spans="2:6" x14ac:dyDescent="0.45">
      <c r="B39" s="38">
        <v>45586</v>
      </c>
      <c r="C39" s="39" t="s">
        <v>152</v>
      </c>
      <c r="D39" s="39" t="s">
        <v>139</v>
      </c>
      <c r="E39" s="40"/>
      <c r="F39" s="40">
        <v>548</v>
      </c>
    </row>
    <row r="40" spans="2:6" x14ac:dyDescent="0.45">
      <c r="B40" s="38">
        <v>45586</v>
      </c>
      <c r="C40" s="39" t="s">
        <v>152</v>
      </c>
      <c r="D40" s="39" t="s">
        <v>139</v>
      </c>
      <c r="E40" s="40"/>
      <c r="F40" s="40">
        <v>22965</v>
      </c>
    </row>
    <row r="41" spans="2:6" x14ac:dyDescent="0.45">
      <c r="B41" s="38">
        <v>45587</v>
      </c>
      <c r="C41" s="39" t="s">
        <v>152</v>
      </c>
      <c r="D41" s="39" t="s">
        <v>139</v>
      </c>
      <c r="E41" s="40"/>
      <c r="F41" s="40">
        <v>1539</v>
      </c>
    </row>
    <row r="42" spans="2:6" x14ac:dyDescent="0.45">
      <c r="B42" s="38">
        <v>45593</v>
      </c>
      <c r="C42" s="39" t="s">
        <v>152</v>
      </c>
      <c r="D42" s="39" t="s">
        <v>118</v>
      </c>
      <c r="E42" s="40"/>
      <c r="F42" s="40">
        <v>1980</v>
      </c>
    </row>
    <row r="43" spans="2:6" x14ac:dyDescent="0.45">
      <c r="B43" s="38">
        <v>45617</v>
      </c>
      <c r="C43" s="39" t="s">
        <v>152</v>
      </c>
      <c r="D43" s="39" t="s">
        <v>142</v>
      </c>
      <c r="E43" s="40"/>
      <c r="F43" s="40">
        <v>570</v>
      </c>
    </row>
    <row r="44" spans="2:6" x14ac:dyDescent="0.45">
      <c r="B44" s="38">
        <v>45617</v>
      </c>
      <c r="C44" s="39" t="s">
        <v>152</v>
      </c>
      <c r="D44" s="39" t="s">
        <v>142</v>
      </c>
      <c r="E44" s="40"/>
      <c r="F44" s="40">
        <v>22826</v>
      </c>
    </row>
    <row r="45" spans="2:6" x14ac:dyDescent="0.45">
      <c r="B45" s="38">
        <v>45618</v>
      </c>
      <c r="C45" s="39" t="s">
        <v>152</v>
      </c>
      <c r="D45" s="39" t="s">
        <v>142</v>
      </c>
      <c r="E45" s="40"/>
      <c r="F45" s="40">
        <v>1627</v>
      </c>
    </row>
    <row r="46" spans="2:6" x14ac:dyDescent="0.45">
      <c r="B46" s="38">
        <v>45623</v>
      </c>
      <c r="C46" s="39" t="s">
        <v>152</v>
      </c>
      <c r="D46" s="39" t="s">
        <v>118</v>
      </c>
      <c r="E46" s="40"/>
      <c r="F46" s="40">
        <v>1980</v>
      </c>
    </row>
    <row r="47" spans="2:6" x14ac:dyDescent="0.45">
      <c r="B47" s="38">
        <v>45628</v>
      </c>
      <c r="C47" s="39" t="s">
        <v>152</v>
      </c>
      <c r="D47" s="39" t="s">
        <v>46</v>
      </c>
      <c r="E47" s="40"/>
      <c r="F47" s="40">
        <v>1980</v>
      </c>
    </row>
    <row r="48" spans="2:6" x14ac:dyDescent="0.45">
      <c r="B48" s="38">
        <v>45628</v>
      </c>
      <c r="C48" s="39" t="s">
        <v>152</v>
      </c>
      <c r="D48" s="39" t="s">
        <v>46</v>
      </c>
      <c r="E48" s="40"/>
      <c r="F48" s="40">
        <v>2049</v>
      </c>
    </row>
    <row r="49" spans="2:6" x14ac:dyDescent="0.45">
      <c r="B49" s="38">
        <v>45645</v>
      </c>
      <c r="C49" s="39" t="s">
        <v>152</v>
      </c>
      <c r="D49" s="39" t="s">
        <v>146</v>
      </c>
      <c r="E49" s="40"/>
      <c r="F49" s="40">
        <v>608</v>
      </c>
    </row>
    <row r="50" spans="2:6" x14ac:dyDescent="0.45">
      <c r="B50" s="38">
        <v>45645</v>
      </c>
      <c r="C50" s="39" t="s">
        <v>152</v>
      </c>
      <c r="D50" s="39" t="s">
        <v>146</v>
      </c>
      <c r="E50" s="40"/>
      <c r="F50" s="40">
        <v>22760</v>
      </c>
    </row>
    <row r="51" spans="2:6" x14ac:dyDescent="0.45">
      <c r="B51" s="38">
        <v>45646</v>
      </c>
      <c r="C51" s="39" t="s">
        <v>152</v>
      </c>
      <c r="D51" s="39" t="s">
        <v>146</v>
      </c>
      <c r="E51" s="40"/>
      <c r="F51" s="40">
        <v>1775</v>
      </c>
    </row>
    <row r="52" spans="2:6" x14ac:dyDescent="0.45">
      <c r="B52" s="38">
        <v>45653</v>
      </c>
      <c r="C52" s="39" t="s">
        <v>152</v>
      </c>
      <c r="D52" s="39" t="s">
        <v>118</v>
      </c>
      <c r="E52" s="40"/>
      <c r="F52" s="40">
        <v>1980</v>
      </c>
    </row>
    <row r="53" spans="2:6" x14ac:dyDescent="0.45">
      <c r="B53" s="38">
        <v>45681</v>
      </c>
      <c r="C53" s="39" t="s">
        <v>152</v>
      </c>
      <c r="D53" s="39" t="s">
        <v>150</v>
      </c>
      <c r="E53" s="40"/>
      <c r="F53" s="40">
        <v>608</v>
      </c>
    </row>
    <row r="54" spans="2:6" x14ac:dyDescent="0.45">
      <c r="B54" s="38">
        <v>45681</v>
      </c>
      <c r="C54" s="39" t="s">
        <v>152</v>
      </c>
      <c r="D54" s="39" t="s">
        <v>150</v>
      </c>
      <c r="E54" s="40"/>
      <c r="F54" s="40">
        <v>25755</v>
      </c>
    </row>
    <row r="55" spans="2:6" x14ac:dyDescent="0.45">
      <c r="B55" s="38">
        <v>45681</v>
      </c>
      <c r="C55" s="39" t="s">
        <v>152</v>
      </c>
      <c r="D55" s="39" t="s">
        <v>150</v>
      </c>
      <c r="E55" s="40"/>
      <c r="F55" s="40">
        <v>1775</v>
      </c>
    </row>
    <row r="56" spans="2:6" x14ac:dyDescent="0.45">
      <c r="B56" s="38">
        <v>45684</v>
      </c>
      <c r="C56" s="39" t="s">
        <v>152</v>
      </c>
      <c r="D56" s="39" t="s">
        <v>118</v>
      </c>
      <c r="E56" s="40"/>
      <c r="F56" s="40">
        <v>1980</v>
      </c>
    </row>
    <row r="57" spans="2:6" x14ac:dyDescent="0.45">
      <c r="B57" s="38">
        <v>45688</v>
      </c>
      <c r="C57" s="39" t="s">
        <v>152</v>
      </c>
      <c r="D57" s="39" t="s">
        <v>46</v>
      </c>
      <c r="E57" s="40"/>
      <c r="F57" s="40">
        <v>1980</v>
      </c>
    </row>
    <row r="58" spans="2:6" x14ac:dyDescent="0.45">
      <c r="B58" s="38">
        <v>45688</v>
      </c>
      <c r="C58" s="39" t="s">
        <v>152</v>
      </c>
      <c r="D58" s="39" t="s">
        <v>46</v>
      </c>
      <c r="E58" s="40"/>
      <c r="F58" s="40">
        <v>1980</v>
      </c>
    </row>
    <row r="59" spans="2:6" x14ac:dyDescent="0.45">
      <c r="B59" s="79">
        <v>45709</v>
      </c>
      <c r="C59" s="49" t="s">
        <v>152</v>
      </c>
      <c r="D59" s="49" t="s">
        <v>160</v>
      </c>
      <c r="E59" s="80"/>
      <c r="F59" s="80">
        <v>570</v>
      </c>
    </row>
    <row r="60" spans="2:6" x14ac:dyDescent="0.45">
      <c r="B60" s="79">
        <v>45709</v>
      </c>
      <c r="C60" s="49" t="s">
        <v>152</v>
      </c>
      <c r="D60" s="49" t="s">
        <v>160</v>
      </c>
      <c r="E60" s="80"/>
      <c r="F60" s="80">
        <v>24590</v>
      </c>
    </row>
    <row r="61" spans="2:6" x14ac:dyDescent="0.45">
      <c r="B61" s="79">
        <v>45713</v>
      </c>
      <c r="C61" s="49" t="s">
        <v>152</v>
      </c>
      <c r="D61" s="49" t="s">
        <v>160</v>
      </c>
      <c r="E61" s="80"/>
      <c r="F61" s="80">
        <v>1627</v>
      </c>
    </row>
    <row r="62" spans="2:6" x14ac:dyDescent="0.45">
      <c r="B62" s="79">
        <v>45715</v>
      </c>
      <c r="C62" s="49" t="s">
        <v>152</v>
      </c>
      <c r="D62" s="49" t="s">
        <v>118</v>
      </c>
      <c r="E62" s="80"/>
      <c r="F62" s="80">
        <v>1980</v>
      </c>
    </row>
    <row r="63" spans="2:6" x14ac:dyDescent="0.45">
      <c r="B63" s="4"/>
      <c r="C63" s="5"/>
      <c r="D63" s="6"/>
      <c r="E63" s="6"/>
      <c r="F63" s="5"/>
    </row>
    <row r="64" spans="2:6" x14ac:dyDescent="0.45">
      <c r="B64" s="3"/>
      <c r="C64" s="5"/>
      <c r="D64" s="6"/>
      <c r="E64" s="6"/>
      <c r="F64" s="5">
        <f>SUM(F3:F63)</f>
        <v>342768</v>
      </c>
    </row>
    <row r="65" spans="2:8" x14ac:dyDescent="0.45">
      <c r="B65" s="7" t="s">
        <v>36</v>
      </c>
      <c r="C65" s="8">
        <v>340000</v>
      </c>
    </row>
    <row r="67" spans="2:8" x14ac:dyDescent="0.45">
      <c r="B67" s="3" t="s">
        <v>1</v>
      </c>
      <c r="C67" s="6" t="s">
        <v>60</v>
      </c>
      <c r="D67" s="3" t="s">
        <v>28</v>
      </c>
      <c r="E67" s="3"/>
      <c r="F67" s="3" t="s">
        <v>27</v>
      </c>
    </row>
    <row r="68" spans="2:8" x14ac:dyDescent="0.45">
      <c r="B68" s="50"/>
      <c r="C68" s="44"/>
      <c r="D68" s="45" t="s">
        <v>81</v>
      </c>
      <c r="E68" s="45"/>
      <c r="F68" s="44"/>
    </row>
    <row r="69" spans="2:8" x14ac:dyDescent="0.45">
      <c r="B69" s="50"/>
      <c r="C69" s="44"/>
      <c r="D69" s="45" t="s">
        <v>82</v>
      </c>
      <c r="E69" s="45"/>
      <c r="F69" s="44">
        <f>SUMIF(D$3:D$63,"電気代（３月）",F$3:F$63)</f>
        <v>24269</v>
      </c>
    </row>
    <row r="70" spans="2:8" x14ac:dyDescent="0.45">
      <c r="B70" s="50"/>
      <c r="C70" s="44"/>
      <c r="D70" s="45" t="s">
        <v>83</v>
      </c>
      <c r="E70" s="45"/>
      <c r="F70" s="44">
        <f>SUMIF(D$3:D$63,"電気代（4月）",F$3:F$63)</f>
        <v>25354</v>
      </c>
    </row>
    <row r="71" spans="2:8" x14ac:dyDescent="0.45">
      <c r="B71" s="50"/>
      <c r="C71" s="44"/>
      <c r="D71" s="45" t="s">
        <v>84</v>
      </c>
      <c r="E71" s="45"/>
      <c r="F71" s="44">
        <f>SUMIF(D$3:D$63,"電気代（5月）",F$3:F$63)</f>
        <v>23358</v>
      </c>
    </row>
    <row r="72" spans="2:8" x14ac:dyDescent="0.45">
      <c r="B72" s="50"/>
      <c r="C72" s="44"/>
      <c r="D72" s="45" t="s">
        <v>85</v>
      </c>
      <c r="E72" s="45"/>
      <c r="F72" s="44">
        <f>SUMIF(D$3:D$63,"電気代（6月）",F$3:F$63)</f>
        <v>22891</v>
      </c>
    </row>
    <row r="73" spans="2:8" x14ac:dyDescent="0.45">
      <c r="B73" s="50"/>
      <c r="C73" s="44"/>
      <c r="D73" s="45" t="s">
        <v>86</v>
      </c>
      <c r="E73" s="45"/>
      <c r="F73" s="44">
        <f>SUMIF(D$3:D$63,"電気代（7月）",F$3:F$63)</f>
        <v>22783</v>
      </c>
    </row>
    <row r="74" spans="2:8" x14ac:dyDescent="0.45">
      <c r="B74" s="50"/>
      <c r="C74" s="44"/>
      <c r="D74" s="45" t="s">
        <v>87</v>
      </c>
      <c r="E74" s="45"/>
      <c r="F74" s="44">
        <f>SUMIF(D$3:D$63,"電気代（8月）",F$3:F$63)</f>
        <v>25011</v>
      </c>
    </row>
    <row r="75" spans="2:8" x14ac:dyDescent="0.45">
      <c r="B75" s="50"/>
      <c r="C75" s="44"/>
      <c r="D75" s="45" t="s">
        <v>88</v>
      </c>
      <c r="E75" s="45"/>
      <c r="F75" s="44">
        <f>SUMIF(D$3:D$63,"電気代（9月）",F$3:F$63)</f>
        <v>23605</v>
      </c>
    </row>
    <row r="76" spans="2:8" x14ac:dyDescent="0.45">
      <c r="B76" s="50"/>
      <c r="C76" s="44"/>
      <c r="D76" s="45" t="s">
        <v>89</v>
      </c>
      <c r="E76" s="45"/>
      <c r="F76" s="44">
        <f>SUMIF(D$3:D$63,"電気代（10月）",F$3:F$63)</f>
        <v>25052</v>
      </c>
    </row>
    <row r="77" spans="2:8" x14ac:dyDescent="0.45">
      <c r="B77" s="50"/>
      <c r="C77" s="44"/>
      <c r="D77" s="45" t="s">
        <v>90</v>
      </c>
      <c r="E77" s="45"/>
      <c r="F77" s="44">
        <f>SUMIF(D$3:D$63,"電気代（11月）",F$3:F$63)</f>
        <v>25023</v>
      </c>
    </row>
    <row r="78" spans="2:8" x14ac:dyDescent="0.45">
      <c r="B78" s="50"/>
      <c r="C78" s="44"/>
      <c r="D78" s="45" t="s">
        <v>91</v>
      </c>
      <c r="E78" s="45"/>
      <c r="F78" s="44">
        <f>SUMIF(D$3:D$63,"電気代（12月）",F$3:F$63)</f>
        <v>25143</v>
      </c>
    </row>
    <row r="79" spans="2:8" x14ac:dyDescent="0.45">
      <c r="B79" s="50"/>
      <c r="C79" s="44"/>
      <c r="D79" s="45" t="s">
        <v>92</v>
      </c>
      <c r="E79" s="45"/>
      <c r="F79" s="44">
        <f>SUMIF(D$3:D$63,"電気代（1月）",F$3:F$63)</f>
        <v>28138</v>
      </c>
    </row>
    <row r="80" spans="2:8" x14ac:dyDescent="0.45">
      <c r="B80" s="50"/>
      <c r="C80" s="44"/>
      <c r="D80" s="45" t="s">
        <v>93</v>
      </c>
      <c r="E80" s="45"/>
      <c r="F80" s="44">
        <f>SUMIF(D$3:D$63,"電気代（2月）",F$3:F$63)</f>
        <v>26787</v>
      </c>
      <c r="H80" s="67"/>
    </row>
    <row r="81" spans="2:8" x14ac:dyDescent="0.45">
      <c r="B81" s="50"/>
      <c r="C81" s="44"/>
      <c r="D81" s="45"/>
      <c r="E81" s="45"/>
      <c r="F81" s="44"/>
    </row>
    <row r="82" spans="2:8" x14ac:dyDescent="0.45">
      <c r="B82" s="50"/>
      <c r="C82" s="44"/>
      <c r="D82" s="45" t="s">
        <v>94</v>
      </c>
      <c r="E82" s="45"/>
      <c r="F82" s="44"/>
    </row>
    <row r="83" spans="2:8" x14ac:dyDescent="0.45">
      <c r="B83" s="50"/>
      <c r="C83" s="44"/>
      <c r="D83" s="45" t="s">
        <v>256</v>
      </c>
      <c r="E83" s="45"/>
      <c r="F83" s="44">
        <v>418</v>
      </c>
    </row>
    <row r="84" spans="2:8" x14ac:dyDescent="0.45">
      <c r="B84" s="50"/>
      <c r="C84" s="44"/>
      <c r="D84" s="45" t="s">
        <v>257</v>
      </c>
      <c r="E84" s="45"/>
      <c r="F84" s="44">
        <v>1100</v>
      </c>
    </row>
    <row r="85" spans="2:8" x14ac:dyDescent="0.45">
      <c r="B85" s="50"/>
      <c r="C85" s="44"/>
      <c r="D85" s="45" t="s">
        <v>266</v>
      </c>
      <c r="E85" s="45"/>
      <c r="F85" s="44">
        <f>1980*10</f>
        <v>19800</v>
      </c>
      <c r="H85" s="67"/>
    </row>
    <row r="86" spans="2:8" x14ac:dyDescent="0.45">
      <c r="B86" s="50"/>
      <c r="C86" s="44"/>
      <c r="D86" s="75"/>
      <c r="E86" s="75"/>
      <c r="F86" s="78"/>
    </row>
    <row r="87" spans="2:8" x14ac:dyDescent="0.45">
      <c r="B87" s="50"/>
      <c r="C87" s="44"/>
      <c r="D87" s="45" t="s">
        <v>95</v>
      </c>
      <c r="E87" s="45"/>
      <c r="F87" s="44"/>
    </row>
    <row r="88" spans="2:8" x14ac:dyDescent="0.45">
      <c r="B88" s="50"/>
      <c r="C88" s="44"/>
      <c r="D88" s="45" t="s">
        <v>82</v>
      </c>
      <c r="E88" s="45"/>
      <c r="F88" s="44">
        <f>SUM(F7:F8)</f>
        <v>4029</v>
      </c>
    </row>
    <row r="89" spans="2:8" x14ac:dyDescent="0.45">
      <c r="B89" s="50"/>
      <c r="C89" s="44"/>
      <c r="D89" s="45" t="s">
        <v>84</v>
      </c>
      <c r="E89" s="45"/>
      <c r="F89" s="44">
        <f>SUM(F17:F18)</f>
        <v>4029</v>
      </c>
    </row>
    <row r="90" spans="2:8" x14ac:dyDescent="0.45">
      <c r="B90" s="50"/>
      <c r="C90" s="44"/>
      <c r="D90" s="45" t="s">
        <v>86</v>
      </c>
      <c r="E90" s="45"/>
      <c r="F90" s="44">
        <f>SUM(F27:F28)</f>
        <v>4029</v>
      </c>
    </row>
    <row r="91" spans="2:8" x14ac:dyDescent="0.45">
      <c r="B91" s="50"/>
      <c r="C91" s="44"/>
      <c r="D91" s="45" t="s">
        <v>88</v>
      </c>
      <c r="E91" s="45"/>
      <c r="F91" s="44">
        <f>SUM(F37:F38)</f>
        <v>3960</v>
      </c>
    </row>
    <row r="92" spans="2:8" x14ac:dyDescent="0.45">
      <c r="B92" s="50"/>
      <c r="C92" s="44"/>
      <c r="D92" s="45" t="s">
        <v>90</v>
      </c>
      <c r="E92" s="45"/>
      <c r="F92" s="44">
        <f>SUM(F47:F48)</f>
        <v>4029</v>
      </c>
    </row>
    <row r="93" spans="2:8" x14ac:dyDescent="0.45">
      <c r="B93" s="50"/>
      <c r="C93" s="44"/>
      <c r="D93" s="45" t="s">
        <v>92</v>
      </c>
      <c r="E93" s="45"/>
      <c r="F93" s="44">
        <f>SUM(F57:F58)</f>
        <v>3960</v>
      </c>
      <c r="H93" s="67"/>
    </row>
    <row r="94" spans="2:8" x14ac:dyDescent="0.45">
      <c r="B94" s="4"/>
      <c r="C94" s="5"/>
      <c r="D94" s="6"/>
      <c r="E94" s="6"/>
      <c r="F94" s="5"/>
    </row>
    <row r="95" spans="2:8" x14ac:dyDescent="0.45">
      <c r="B95" s="3"/>
      <c r="C95" s="5"/>
      <c r="D95" s="6"/>
      <c r="E95" s="6"/>
      <c r="F95" s="5">
        <f>SUM(F68:F94)</f>
        <v>342768</v>
      </c>
    </row>
  </sheetData>
  <autoFilter ref="B2:F62" xr:uid="{FE1C8D63-BEC0-475A-9F9E-999E06904CAB}"/>
  <mergeCells count="1">
    <mergeCell ref="B1:C1"/>
  </mergeCells>
  <phoneticPr fontId="2"/>
  <pageMargins left="0.25" right="0.25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9B50-511E-4D2E-9360-612A7E5BA449}">
  <sheetPr codeName="Sheet13">
    <tabColor rgb="FFC00000"/>
  </sheetPr>
  <dimension ref="B1:K77"/>
  <sheetViews>
    <sheetView topLeftCell="A190" zoomScale="115" zoomScaleNormal="115" workbookViewId="0">
      <selection sqref="A1:G195"/>
    </sheetView>
  </sheetViews>
  <sheetFormatPr defaultColWidth="9" defaultRowHeight="18" x14ac:dyDescent="0.45"/>
  <cols>
    <col min="1" max="1" width="3.5" style="10" customWidth="1"/>
    <col min="2" max="2" width="10" style="10" bestFit="1" customWidth="1"/>
    <col min="3" max="3" width="10.8984375" style="10" customWidth="1"/>
    <col min="4" max="4" width="48.5" style="10" customWidth="1"/>
    <col min="5" max="5" width="0.59765625" style="10" customWidth="1"/>
    <col min="6" max="6" width="10.19921875" style="10" customWidth="1"/>
    <col min="7" max="7" width="3.5" style="10" customWidth="1"/>
    <col min="8" max="16384" width="9" style="10"/>
  </cols>
  <sheetData>
    <row r="1" spans="2:8" ht="26.4" x14ac:dyDescent="0.45">
      <c r="B1" s="96" t="s">
        <v>26</v>
      </c>
      <c r="C1" s="96"/>
      <c r="F1" s="11"/>
    </row>
    <row r="2" spans="2:8" x14ac:dyDescent="0.45">
      <c r="B2" s="12" t="s">
        <v>1</v>
      </c>
      <c r="C2" s="12"/>
      <c r="D2" s="12" t="s">
        <v>28</v>
      </c>
      <c r="E2" s="12"/>
      <c r="F2" s="12" t="s">
        <v>27</v>
      </c>
    </row>
    <row r="3" spans="2:8" x14ac:dyDescent="0.45">
      <c r="B3" s="38">
        <v>45372</v>
      </c>
      <c r="C3" s="39" t="s">
        <v>26</v>
      </c>
      <c r="D3" s="85" t="s">
        <v>156</v>
      </c>
      <c r="E3" s="40"/>
      <c r="F3" s="88">
        <v>1543</v>
      </c>
      <c r="G3"/>
      <c r="H3"/>
    </row>
    <row r="4" spans="2:8" x14ac:dyDescent="0.45">
      <c r="B4" s="38">
        <v>45378</v>
      </c>
      <c r="C4" s="39" t="s">
        <v>26</v>
      </c>
      <c r="D4" s="85" t="s">
        <v>157</v>
      </c>
      <c r="E4" s="40"/>
      <c r="F4" s="88">
        <v>16308</v>
      </c>
      <c r="G4"/>
      <c r="H4"/>
    </row>
    <row r="5" spans="2:8" x14ac:dyDescent="0.45">
      <c r="B5" s="38">
        <v>45380</v>
      </c>
      <c r="C5" s="39" t="s">
        <v>26</v>
      </c>
      <c r="D5" s="85" t="s">
        <v>208</v>
      </c>
      <c r="E5" s="40"/>
      <c r="F5" s="88">
        <v>10737</v>
      </c>
      <c r="G5">
        <v>1</v>
      </c>
      <c r="H5"/>
    </row>
    <row r="6" spans="2:8" x14ac:dyDescent="0.45">
      <c r="B6" s="38">
        <v>45380</v>
      </c>
      <c r="C6" s="39" t="s">
        <v>26</v>
      </c>
      <c r="D6" s="85" t="s">
        <v>158</v>
      </c>
      <c r="E6" s="40"/>
      <c r="F6" s="88">
        <v>80000</v>
      </c>
      <c r="G6">
        <v>2</v>
      </c>
      <c r="H6"/>
    </row>
    <row r="7" spans="2:8" x14ac:dyDescent="0.45">
      <c r="B7" s="38">
        <v>45404</v>
      </c>
      <c r="C7" s="39" t="s">
        <v>26</v>
      </c>
      <c r="D7" s="85" t="s">
        <v>156</v>
      </c>
      <c r="E7" s="40"/>
      <c r="F7" s="88">
        <v>2379</v>
      </c>
      <c r="G7"/>
      <c r="H7"/>
    </row>
    <row r="8" spans="2:8" x14ac:dyDescent="0.45">
      <c r="B8" s="50">
        <v>45432</v>
      </c>
      <c r="C8" s="45" t="s">
        <v>26</v>
      </c>
      <c r="D8" s="86" t="s">
        <v>156</v>
      </c>
      <c r="E8" s="51"/>
      <c r="F8" s="89">
        <v>7679</v>
      </c>
      <c r="G8"/>
      <c r="H8"/>
    </row>
    <row r="9" spans="2:8" x14ac:dyDescent="0.45">
      <c r="B9" s="38">
        <v>45439</v>
      </c>
      <c r="C9" s="39" t="s">
        <v>26</v>
      </c>
      <c r="D9" s="85" t="s">
        <v>157</v>
      </c>
      <c r="E9" s="40"/>
      <c r="F9" s="88">
        <v>19932</v>
      </c>
      <c r="G9"/>
      <c r="H9"/>
    </row>
    <row r="10" spans="2:8" x14ac:dyDescent="0.45">
      <c r="B10" s="38">
        <v>45463</v>
      </c>
      <c r="C10" s="39" t="s">
        <v>26</v>
      </c>
      <c r="D10" s="85" t="s">
        <v>156</v>
      </c>
      <c r="E10" s="40"/>
      <c r="F10" s="88">
        <v>8649</v>
      </c>
      <c r="G10"/>
      <c r="H10"/>
    </row>
    <row r="11" spans="2:8" x14ac:dyDescent="0.45">
      <c r="B11" s="38">
        <v>45471</v>
      </c>
      <c r="C11" s="39" t="s">
        <v>26</v>
      </c>
      <c r="D11" s="85" t="s">
        <v>211</v>
      </c>
      <c r="E11" s="40"/>
      <c r="F11" s="88">
        <v>4480</v>
      </c>
      <c r="G11">
        <v>3</v>
      </c>
      <c r="H11"/>
    </row>
    <row r="12" spans="2:8" x14ac:dyDescent="0.45">
      <c r="B12" s="38">
        <v>45471</v>
      </c>
      <c r="C12" s="39" t="s">
        <v>26</v>
      </c>
      <c r="D12" s="85" t="s">
        <v>212</v>
      </c>
      <c r="E12" s="40"/>
      <c r="F12" s="88">
        <v>1199</v>
      </c>
      <c r="G12">
        <v>4</v>
      </c>
      <c r="H12"/>
    </row>
    <row r="13" spans="2:8" x14ac:dyDescent="0.45">
      <c r="B13" s="38">
        <v>45471</v>
      </c>
      <c r="C13" s="39" t="s">
        <v>26</v>
      </c>
      <c r="D13" s="85" t="s">
        <v>213</v>
      </c>
      <c r="E13" s="40"/>
      <c r="F13" s="88">
        <v>880</v>
      </c>
      <c r="G13">
        <v>5</v>
      </c>
      <c r="H13"/>
    </row>
    <row r="14" spans="2:8" x14ac:dyDescent="0.45">
      <c r="B14" s="38">
        <v>45495</v>
      </c>
      <c r="C14" s="39" t="s">
        <v>26</v>
      </c>
      <c r="D14" s="85" t="s">
        <v>156</v>
      </c>
      <c r="E14" s="40"/>
      <c r="F14" s="88">
        <v>4749</v>
      </c>
      <c r="G14"/>
      <c r="H14"/>
    </row>
    <row r="15" spans="2:8" x14ac:dyDescent="0.45">
      <c r="B15" s="38">
        <v>45513</v>
      </c>
      <c r="C15" s="39" t="s">
        <v>26</v>
      </c>
      <c r="D15" s="85" t="s">
        <v>219</v>
      </c>
      <c r="E15" s="40"/>
      <c r="F15" s="88">
        <v>2280</v>
      </c>
      <c r="G15">
        <v>6</v>
      </c>
      <c r="H15"/>
    </row>
    <row r="16" spans="2:8" x14ac:dyDescent="0.45">
      <c r="B16" s="38">
        <v>45513</v>
      </c>
      <c r="C16" s="39" t="s">
        <v>26</v>
      </c>
      <c r="D16" s="85" t="s">
        <v>219</v>
      </c>
      <c r="E16" s="40"/>
      <c r="F16" s="88">
        <v>1939</v>
      </c>
      <c r="G16">
        <v>7</v>
      </c>
      <c r="H16"/>
    </row>
    <row r="17" spans="2:11" x14ac:dyDescent="0.45">
      <c r="B17" s="38">
        <v>45513</v>
      </c>
      <c r="C17" s="39" t="s">
        <v>26</v>
      </c>
      <c r="D17" s="85" t="s">
        <v>220</v>
      </c>
      <c r="E17" s="40"/>
      <c r="F17" s="88">
        <v>2000</v>
      </c>
      <c r="G17">
        <v>19</v>
      </c>
      <c r="H17"/>
    </row>
    <row r="18" spans="2:11" x14ac:dyDescent="0.45">
      <c r="B18" s="38">
        <v>45524</v>
      </c>
      <c r="C18" s="39" t="s">
        <v>26</v>
      </c>
      <c r="D18" s="85" t="s">
        <v>156</v>
      </c>
      <c r="E18" s="40"/>
      <c r="F18" s="88">
        <v>4044</v>
      </c>
      <c r="G18"/>
      <c r="H18"/>
    </row>
    <row r="19" spans="2:11" x14ac:dyDescent="0.45">
      <c r="B19" s="38">
        <v>45548</v>
      </c>
      <c r="C19" s="39" t="s">
        <v>26</v>
      </c>
      <c r="D19" s="85" t="s">
        <v>143</v>
      </c>
      <c r="E19" s="40"/>
      <c r="F19" s="88">
        <v>1725</v>
      </c>
      <c r="G19">
        <v>8</v>
      </c>
      <c r="H19"/>
    </row>
    <row r="20" spans="2:11" x14ac:dyDescent="0.45">
      <c r="B20" s="38">
        <v>45555</v>
      </c>
      <c r="C20" s="39" t="s">
        <v>26</v>
      </c>
      <c r="D20" s="85" t="s">
        <v>156</v>
      </c>
      <c r="E20" s="40"/>
      <c r="F20" s="88">
        <v>6410</v>
      </c>
      <c r="G20"/>
      <c r="H20"/>
      <c r="K20" s="85"/>
    </row>
    <row r="21" spans="2:11" x14ac:dyDescent="0.45">
      <c r="B21" s="38">
        <v>45572</v>
      </c>
      <c r="C21" s="39" t="s">
        <v>26</v>
      </c>
      <c r="D21" s="85" t="s">
        <v>237</v>
      </c>
      <c r="E21" s="40"/>
      <c r="F21" s="88">
        <v>2560</v>
      </c>
      <c r="G21">
        <v>9</v>
      </c>
      <c r="H21"/>
    </row>
    <row r="22" spans="2:11" x14ac:dyDescent="0.45">
      <c r="B22" s="38">
        <v>45586</v>
      </c>
      <c r="C22" s="39" t="s">
        <v>26</v>
      </c>
      <c r="D22" s="85" t="s">
        <v>156</v>
      </c>
      <c r="E22" s="40"/>
      <c r="F22" s="88">
        <v>3257</v>
      </c>
      <c r="G22"/>
      <c r="H22"/>
    </row>
    <row r="23" spans="2:11" x14ac:dyDescent="0.45">
      <c r="B23" s="38">
        <v>45604</v>
      </c>
      <c r="C23" s="39" t="s">
        <v>26</v>
      </c>
      <c r="D23" s="85" t="s">
        <v>238</v>
      </c>
      <c r="E23" s="40"/>
      <c r="F23" s="88">
        <v>5643</v>
      </c>
      <c r="G23">
        <v>10</v>
      </c>
      <c r="H23"/>
    </row>
    <row r="24" spans="2:11" x14ac:dyDescent="0.45">
      <c r="B24" s="38">
        <v>45616</v>
      </c>
      <c r="C24" s="39" t="s">
        <v>26</v>
      </c>
      <c r="D24" s="85" t="s">
        <v>117</v>
      </c>
      <c r="E24" s="40"/>
      <c r="F24" s="88">
        <v>6107</v>
      </c>
      <c r="G24"/>
      <c r="H24"/>
    </row>
    <row r="25" spans="2:11" x14ac:dyDescent="0.45">
      <c r="B25" s="38">
        <v>45618</v>
      </c>
      <c r="C25" s="39" t="s">
        <v>26</v>
      </c>
      <c r="D25" s="85" t="s">
        <v>175</v>
      </c>
      <c r="E25" s="40"/>
      <c r="F25" s="88">
        <v>14630</v>
      </c>
      <c r="G25">
        <v>11</v>
      </c>
      <c r="H25"/>
    </row>
    <row r="26" spans="2:11" x14ac:dyDescent="0.45">
      <c r="B26" s="38">
        <v>45313</v>
      </c>
      <c r="C26" s="39" t="s">
        <v>26</v>
      </c>
      <c r="D26" s="85" t="s">
        <v>240</v>
      </c>
      <c r="E26" s="40"/>
      <c r="F26" s="88">
        <v>660</v>
      </c>
      <c r="G26">
        <v>11</v>
      </c>
      <c r="H26"/>
    </row>
    <row r="27" spans="2:11" x14ac:dyDescent="0.45">
      <c r="B27" s="38">
        <v>45646</v>
      </c>
      <c r="C27" s="39" t="s">
        <v>26</v>
      </c>
      <c r="D27" s="85" t="s">
        <v>156</v>
      </c>
      <c r="E27" s="40"/>
      <c r="F27" s="88">
        <v>6411</v>
      </c>
      <c r="G27"/>
      <c r="H27"/>
    </row>
    <row r="28" spans="2:11" x14ac:dyDescent="0.45">
      <c r="B28" s="38">
        <v>45653</v>
      </c>
      <c r="C28" s="39" t="s">
        <v>26</v>
      </c>
      <c r="D28" s="85" t="s">
        <v>148</v>
      </c>
      <c r="E28" s="40"/>
      <c r="F28" s="88">
        <v>2016</v>
      </c>
      <c r="G28">
        <v>12</v>
      </c>
      <c r="H28"/>
    </row>
    <row r="29" spans="2:11" x14ac:dyDescent="0.45">
      <c r="B29" s="38">
        <v>45653</v>
      </c>
      <c r="C29" s="39" t="s">
        <v>26</v>
      </c>
      <c r="D29" s="85" t="s">
        <v>241</v>
      </c>
      <c r="E29" s="40"/>
      <c r="F29" s="88">
        <v>1856</v>
      </c>
      <c r="G29">
        <v>13</v>
      </c>
      <c r="H29"/>
    </row>
    <row r="30" spans="2:11" x14ac:dyDescent="0.45">
      <c r="B30" s="38">
        <v>45677</v>
      </c>
      <c r="C30" s="39" t="s">
        <v>26</v>
      </c>
      <c r="D30" s="85" t="s">
        <v>117</v>
      </c>
      <c r="E30" s="40"/>
      <c r="F30" s="88">
        <v>1626</v>
      </c>
      <c r="G30"/>
      <c r="H30"/>
    </row>
    <row r="31" spans="2:11" x14ac:dyDescent="0.45">
      <c r="B31" s="38">
        <v>45688</v>
      </c>
      <c r="C31" s="39" t="s">
        <v>26</v>
      </c>
      <c r="D31" s="85" t="s">
        <v>243</v>
      </c>
      <c r="E31" s="40"/>
      <c r="F31" s="88">
        <v>6306</v>
      </c>
      <c r="G31">
        <v>14</v>
      </c>
      <c r="H31"/>
    </row>
    <row r="32" spans="2:11" x14ac:dyDescent="0.45">
      <c r="B32" s="38">
        <v>45688</v>
      </c>
      <c r="C32" s="39" t="s">
        <v>26</v>
      </c>
      <c r="D32" s="85" t="s">
        <v>244</v>
      </c>
      <c r="E32" s="40"/>
      <c r="F32" s="88">
        <v>3960</v>
      </c>
      <c r="G32">
        <v>15</v>
      </c>
      <c r="H32"/>
    </row>
    <row r="33" spans="2:8" x14ac:dyDescent="0.45">
      <c r="B33" s="38">
        <v>45688</v>
      </c>
      <c r="C33" s="39" t="s">
        <v>26</v>
      </c>
      <c r="D33" s="85" t="s">
        <v>245</v>
      </c>
      <c r="E33" s="40"/>
      <c r="F33" s="88">
        <v>583</v>
      </c>
      <c r="G33">
        <v>16</v>
      </c>
      <c r="H33"/>
    </row>
    <row r="34" spans="2:8" x14ac:dyDescent="0.45">
      <c r="B34" s="38">
        <v>45688</v>
      </c>
      <c r="C34" s="39" t="s">
        <v>26</v>
      </c>
      <c r="D34" s="85" t="s">
        <v>149</v>
      </c>
      <c r="E34" s="40"/>
      <c r="F34" s="88">
        <v>10800</v>
      </c>
      <c r="G34">
        <v>17</v>
      </c>
      <c r="H34"/>
    </row>
    <row r="35" spans="2:8" x14ac:dyDescent="0.45">
      <c r="B35" s="79">
        <v>45708</v>
      </c>
      <c r="C35" s="49" t="s">
        <v>26</v>
      </c>
      <c r="D35" s="87" t="s">
        <v>117</v>
      </c>
      <c r="E35" s="80"/>
      <c r="F35" s="90">
        <v>5471</v>
      </c>
      <c r="G35"/>
      <c r="H35"/>
    </row>
    <row r="36" spans="2:8" x14ac:dyDescent="0.45">
      <c r="B36" s="79">
        <v>45713</v>
      </c>
      <c r="C36" s="49" t="s">
        <v>26</v>
      </c>
      <c r="D36" s="49" t="s">
        <v>262</v>
      </c>
      <c r="E36" s="80"/>
      <c r="F36" s="90">
        <v>1375</v>
      </c>
      <c r="G36">
        <v>18</v>
      </c>
      <c r="H36"/>
    </row>
    <row r="37" spans="2:8" x14ac:dyDescent="0.45">
      <c r="B37" s="79"/>
      <c r="C37" s="49"/>
      <c r="D37" s="49"/>
      <c r="E37" s="80"/>
      <c r="F37" s="90"/>
      <c r="G37"/>
      <c r="H37"/>
    </row>
    <row r="38" spans="2:8" x14ac:dyDescent="0.45">
      <c r="B38" s="79"/>
      <c r="C38" s="49"/>
      <c r="D38" s="49"/>
      <c r="E38" s="80"/>
      <c r="F38" s="90"/>
      <c r="G38"/>
      <c r="H38"/>
    </row>
    <row r="39" spans="2:8" x14ac:dyDescent="0.45">
      <c r="B39" s="79"/>
      <c r="C39" s="49"/>
      <c r="D39" s="49"/>
      <c r="E39" s="80"/>
      <c r="F39" s="90"/>
      <c r="G39"/>
      <c r="H39"/>
    </row>
    <row r="40" spans="2:8" x14ac:dyDescent="0.45">
      <c r="B40" s="79"/>
      <c r="C40" s="49"/>
      <c r="D40" s="49"/>
      <c r="E40" s="80"/>
      <c r="F40" s="90"/>
      <c r="G40"/>
      <c r="H40"/>
    </row>
    <row r="41" spans="2:8" x14ac:dyDescent="0.45">
      <c r="B41" s="38"/>
      <c r="C41" s="75" t="s">
        <v>26</v>
      </c>
      <c r="D41" s="75" t="s">
        <v>185</v>
      </c>
      <c r="E41" s="76"/>
      <c r="F41" s="91"/>
      <c r="H41"/>
    </row>
    <row r="42" spans="2:8" x14ac:dyDescent="0.45">
      <c r="B42" s="12" t="s">
        <v>31</v>
      </c>
      <c r="C42" s="27"/>
      <c r="D42" s="1"/>
      <c r="E42" s="1"/>
      <c r="F42" s="15">
        <f>SUM(F3:F41)</f>
        <v>250194</v>
      </c>
    </row>
    <row r="43" spans="2:8" x14ac:dyDescent="0.45">
      <c r="B43" s="16" t="s">
        <v>36</v>
      </c>
      <c r="C43" s="28">
        <v>1700000</v>
      </c>
    </row>
    <row r="44" spans="2:8" x14ac:dyDescent="0.45">
      <c r="B44" s="16"/>
      <c r="C44" s="28"/>
    </row>
    <row r="45" spans="2:8" x14ac:dyDescent="0.45">
      <c r="D45" s="10" t="s">
        <v>115</v>
      </c>
    </row>
    <row r="46" spans="2:8" x14ac:dyDescent="0.45">
      <c r="B46" s="12" t="s">
        <v>1</v>
      </c>
      <c r="C46" s="12"/>
      <c r="D46" s="12" t="s">
        <v>28</v>
      </c>
      <c r="E46" s="12"/>
      <c r="F46" s="12" t="s">
        <v>27</v>
      </c>
    </row>
    <row r="47" spans="2:8" x14ac:dyDescent="0.45">
      <c r="B47" s="61"/>
      <c r="C47" s="62"/>
      <c r="D47" s="49" t="s">
        <v>187</v>
      </c>
      <c r="E47" s="49"/>
      <c r="F47" s="63">
        <f>SUM(F4,F9)</f>
        <v>36240</v>
      </c>
      <c r="G47" s="10" t="s">
        <v>267</v>
      </c>
    </row>
    <row r="48" spans="2:8" x14ac:dyDescent="0.45">
      <c r="B48" s="61"/>
      <c r="C48" s="62"/>
      <c r="D48" s="49"/>
      <c r="E48" s="49"/>
      <c r="F48" s="63"/>
    </row>
    <row r="49" spans="2:7" x14ac:dyDescent="0.45">
      <c r="B49" s="61"/>
      <c r="C49" s="62"/>
      <c r="D49" s="49" t="s">
        <v>188</v>
      </c>
      <c r="E49" s="49"/>
      <c r="F49" s="63"/>
      <c r="G49" s="31"/>
    </row>
    <row r="50" spans="2:7" x14ac:dyDescent="0.45">
      <c r="B50" s="61"/>
      <c r="C50" s="62"/>
      <c r="D50" s="45" t="s">
        <v>189</v>
      </c>
      <c r="E50" s="45"/>
      <c r="F50" s="40">
        <v>1543</v>
      </c>
    </row>
    <row r="51" spans="2:7" x14ac:dyDescent="0.45">
      <c r="B51" s="61"/>
      <c r="C51" s="62"/>
      <c r="D51" s="45" t="s">
        <v>190</v>
      </c>
      <c r="E51" s="45"/>
      <c r="F51" s="40">
        <v>2379</v>
      </c>
    </row>
    <row r="52" spans="2:7" x14ac:dyDescent="0.45">
      <c r="B52" s="61"/>
      <c r="C52" s="62"/>
      <c r="D52" s="45" t="s">
        <v>191</v>
      </c>
      <c r="E52" s="45"/>
      <c r="F52" s="51">
        <v>7679</v>
      </c>
    </row>
    <row r="53" spans="2:7" x14ac:dyDescent="0.45">
      <c r="B53" s="61"/>
      <c r="C53" s="62"/>
      <c r="D53" s="45" t="s">
        <v>192</v>
      </c>
      <c r="E53" s="45"/>
      <c r="F53" s="40">
        <v>8649</v>
      </c>
    </row>
    <row r="54" spans="2:7" x14ac:dyDescent="0.45">
      <c r="B54" s="61"/>
      <c r="C54" s="62"/>
      <c r="D54" s="45" t="s">
        <v>193</v>
      </c>
      <c r="E54" s="45"/>
      <c r="F54" s="40">
        <v>4749</v>
      </c>
    </row>
    <row r="55" spans="2:7" x14ac:dyDescent="0.45">
      <c r="B55" s="61"/>
      <c r="C55" s="62"/>
      <c r="D55" s="45" t="s">
        <v>194</v>
      </c>
      <c r="E55" s="45"/>
      <c r="F55" s="40">
        <v>4044</v>
      </c>
    </row>
    <row r="56" spans="2:7" x14ac:dyDescent="0.45">
      <c r="B56" s="61"/>
      <c r="C56" s="62"/>
      <c r="D56" s="45" t="s">
        <v>195</v>
      </c>
      <c r="E56" s="45"/>
      <c r="F56" s="40">
        <v>6410</v>
      </c>
    </row>
    <row r="57" spans="2:7" x14ac:dyDescent="0.45">
      <c r="B57" s="61"/>
      <c r="C57" s="62"/>
      <c r="D57" s="45" t="s">
        <v>196</v>
      </c>
      <c r="E57" s="45"/>
      <c r="F57" s="40">
        <v>3257</v>
      </c>
    </row>
    <row r="58" spans="2:7" x14ac:dyDescent="0.45">
      <c r="B58" s="61"/>
      <c r="C58" s="62"/>
      <c r="D58" s="45" t="s">
        <v>197</v>
      </c>
      <c r="E58" s="45"/>
      <c r="F58" s="40">
        <v>6107</v>
      </c>
    </row>
    <row r="59" spans="2:7" x14ac:dyDescent="0.45">
      <c r="B59" s="61"/>
      <c r="C59" s="62"/>
      <c r="D59" s="45" t="s">
        <v>198</v>
      </c>
      <c r="E59" s="45"/>
      <c r="F59" s="40">
        <v>6411</v>
      </c>
    </row>
    <row r="60" spans="2:7" x14ac:dyDescent="0.45">
      <c r="B60" s="61"/>
      <c r="C60" s="62"/>
      <c r="D60" s="45" t="s">
        <v>199</v>
      </c>
      <c r="E60" s="45"/>
      <c r="F60" s="40">
        <v>1626</v>
      </c>
    </row>
    <row r="61" spans="2:7" x14ac:dyDescent="0.45">
      <c r="B61" s="61"/>
      <c r="C61" s="62"/>
      <c r="D61" s="45" t="s">
        <v>200</v>
      </c>
      <c r="E61" s="45"/>
      <c r="F61" s="80">
        <v>5471</v>
      </c>
      <c r="G61" s="84"/>
    </row>
    <row r="62" spans="2:7" x14ac:dyDescent="0.45">
      <c r="B62" s="61"/>
      <c r="C62" s="62"/>
      <c r="D62" s="45"/>
      <c r="E62" s="45"/>
      <c r="F62" s="90"/>
      <c r="G62" s="84"/>
    </row>
    <row r="63" spans="2:7" x14ac:dyDescent="0.45">
      <c r="B63" s="61"/>
      <c r="C63" s="62"/>
      <c r="D63" s="49" t="s">
        <v>201</v>
      </c>
      <c r="E63" s="49"/>
      <c r="F63" s="90">
        <f>SUM(F5,F11,F12,F13,F15,F16,F21,F36)</f>
        <v>25450</v>
      </c>
    </row>
    <row r="64" spans="2:7" x14ac:dyDescent="0.45">
      <c r="B64" s="61"/>
      <c r="C64" s="62"/>
      <c r="D64" s="66" t="s">
        <v>202</v>
      </c>
      <c r="E64" s="66"/>
      <c r="F64" s="92"/>
    </row>
    <row r="65" spans="2:6" x14ac:dyDescent="0.45">
      <c r="B65" s="61"/>
      <c r="C65" s="62"/>
      <c r="D65" s="39" t="s">
        <v>175</v>
      </c>
      <c r="E65" s="40"/>
      <c r="F65" s="88">
        <f>SUM(F25:F26)</f>
        <v>15290</v>
      </c>
    </row>
    <row r="66" spans="2:6" x14ac:dyDescent="0.45">
      <c r="B66" s="61"/>
      <c r="C66" s="62"/>
      <c r="D66" s="49" t="s">
        <v>203</v>
      </c>
      <c r="E66" s="49"/>
      <c r="F66" s="92"/>
    </row>
    <row r="67" spans="2:6" x14ac:dyDescent="0.45">
      <c r="B67" s="61"/>
      <c r="C67" s="62"/>
      <c r="D67" s="49" t="s">
        <v>205</v>
      </c>
      <c r="E67" s="49"/>
      <c r="F67" s="88">
        <f>SUM(F19,F23,F28,F29,F31,F32,)</f>
        <v>21506</v>
      </c>
    </row>
    <row r="68" spans="2:6" x14ac:dyDescent="0.45">
      <c r="B68" s="61"/>
      <c r="C68" s="62"/>
      <c r="D68" s="49"/>
      <c r="E68" s="49"/>
      <c r="F68" s="92"/>
    </row>
    <row r="69" spans="2:6" x14ac:dyDescent="0.45">
      <c r="B69" s="61"/>
      <c r="C69" s="62"/>
      <c r="D69" s="49" t="s">
        <v>206</v>
      </c>
      <c r="E69" s="49"/>
      <c r="F69" s="92">
        <v>80000</v>
      </c>
    </row>
    <row r="70" spans="2:6" x14ac:dyDescent="0.45">
      <c r="B70" s="61"/>
      <c r="C70" s="62"/>
      <c r="D70" s="49"/>
      <c r="E70" s="49"/>
      <c r="F70" s="92"/>
    </row>
    <row r="71" spans="2:6" x14ac:dyDescent="0.45">
      <c r="B71" s="61"/>
      <c r="C71" s="62"/>
      <c r="D71" s="49" t="s">
        <v>204</v>
      </c>
      <c r="E71" s="49"/>
      <c r="F71" s="92">
        <f>SUM(F33:F34)</f>
        <v>11383</v>
      </c>
    </row>
    <row r="72" spans="2:6" x14ac:dyDescent="0.45">
      <c r="B72" s="61"/>
      <c r="C72" s="62"/>
      <c r="D72" s="49" t="s">
        <v>185</v>
      </c>
      <c r="E72" s="49"/>
      <c r="F72" s="92"/>
    </row>
    <row r="73" spans="2:6" x14ac:dyDescent="0.45">
      <c r="B73" s="61"/>
      <c r="C73" s="62"/>
      <c r="D73" s="49"/>
      <c r="E73" s="49"/>
      <c r="F73" s="63"/>
    </row>
    <row r="74" spans="2:6" x14ac:dyDescent="0.45">
      <c r="B74" s="61"/>
      <c r="C74" s="62"/>
      <c r="D74" s="39" t="s">
        <v>220</v>
      </c>
      <c r="E74" s="40"/>
      <c r="F74" s="40">
        <v>2000</v>
      </c>
    </row>
    <row r="75" spans="2:6" x14ac:dyDescent="0.45">
      <c r="B75" s="61"/>
      <c r="C75" s="62"/>
      <c r="D75" s="49"/>
      <c r="E75" s="49"/>
      <c r="F75" s="64"/>
    </row>
    <row r="76" spans="2:6" x14ac:dyDescent="0.45">
      <c r="B76" s="12" t="s">
        <v>31</v>
      </c>
      <c r="C76" s="27"/>
      <c r="D76" s="1"/>
      <c r="E76" s="1"/>
      <c r="F76" s="15">
        <f>SUM(F47:F75)</f>
        <v>250194</v>
      </c>
    </row>
    <row r="77" spans="2:6" x14ac:dyDescent="0.45">
      <c r="B77" s="16" t="s">
        <v>36</v>
      </c>
      <c r="C77" s="28">
        <v>1700000</v>
      </c>
    </row>
  </sheetData>
  <autoFilter ref="B2:K41" xr:uid="{91E09B50-511E-4D2E-9360-612A7E5BA449}"/>
  <mergeCells count="1">
    <mergeCell ref="B1:C1"/>
  </mergeCells>
  <phoneticPr fontId="2"/>
  <pageMargins left="0.25" right="0.25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7C8B-29E9-423B-AEED-99DFA21CA859}">
  <sheetPr codeName="Sheet14">
    <tabColor rgb="FFC00000"/>
    <pageSetUpPr fitToPage="1"/>
  </sheetPr>
  <dimension ref="B1:G54"/>
  <sheetViews>
    <sheetView workbookViewId="0">
      <selection activeCell="L25" sqref="L25"/>
    </sheetView>
  </sheetViews>
  <sheetFormatPr defaultColWidth="9" defaultRowHeight="18" x14ac:dyDescent="0.45"/>
  <cols>
    <col min="1" max="1" width="5.59765625" style="2" customWidth="1"/>
    <col min="2" max="2" width="9.19921875" style="2" bestFit="1" customWidth="1"/>
    <col min="3" max="3" width="10.8984375" style="2" customWidth="1"/>
    <col min="4" max="4" width="44.09765625" style="2" customWidth="1"/>
    <col min="5" max="5" width="0.59765625" style="2" customWidth="1"/>
    <col min="6" max="6" width="9" style="2"/>
    <col min="7" max="7" width="4.59765625" style="2" customWidth="1"/>
    <col min="8" max="16384" width="9" style="2"/>
  </cols>
  <sheetData>
    <row r="1" spans="2:7" ht="26.4" x14ac:dyDescent="0.45">
      <c r="B1" s="94" t="s">
        <v>20</v>
      </c>
      <c r="C1" s="94"/>
    </row>
    <row r="2" spans="2:7" x14ac:dyDescent="0.45">
      <c r="B2" s="3" t="s">
        <v>1</v>
      </c>
      <c r="C2" s="3" t="s">
        <v>60</v>
      </c>
      <c r="D2" s="3" t="s">
        <v>28</v>
      </c>
      <c r="E2" s="3"/>
      <c r="F2" s="3" t="s">
        <v>27</v>
      </c>
    </row>
    <row r="3" spans="2:7" x14ac:dyDescent="0.45">
      <c r="B3" s="38">
        <v>45405</v>
      </c>
      <c r="C3" s="39" t="s">
        <v>242</v>
      </c>
      <c r="D3" s="39" t="s">
        <v>210</v>
      </c>
      <c r="E3" s="40"/>
      <c r="F3" s="40">
        <v>50000</v>
      </c>
      <c r="G3">
        <v>5</v>
      </c>
    </row>
    <row r="4" spans="2:7" x14ac:dyDescent="0.45">
      <c r="B4" s="38">
        <v>45405</v>
      </c>
      <c r="C4" s="39" t="s">
        <v>242</v>
      </c>
      <c r="D4" s="39" t="s">
        <v>51</v>
      </c>
      <c r="E4" s="40"/>
      <c r="F4" s="40">
        <v>770</v>
      </c>
      <c r="G4" s="2">
        <v>5</v>
      </c>
    </row>
    <row r="5" spans="2:7" x14ac:dyDescent="0.45">
      <c r="B5" s="38">
        <v>45492</v>
      </c>
      <c r="C5" s="39" t="s">
        <v>242</v>
      </c>
      <c r="D5" s="39" t="s">
        <v>214</v>
      </c>
      <c r="E5" s="40"/>
      <c r="F5" s="40">
        <v>27632</v>
      </c>
      <c r="G5">
        <v>1</v>
      </c>
    </row>
    <row r="6" spans="2:7" x14ac:dyDescent="0.45">
      <c r="B6" s="38">
        <v>45506</v>
      </c>
      <c r="C6" s="39" t="s">
        <v>20</v>
      </c>
      <c r="D6" s="39" t="s">
        <v>218</v>
      </c>
      <c r="E6" s="40"/>
      <c r="F6" s="40">
        <v>5408</v>
      </c>
      <c r="G6" s="2">
        <v>2</v>
      </c>
    </row>
    <row r="7" spans="2:7" x14ac:dyDescent="0.45">
      <c r="B7" s="38">
        <v>45572</v>
      </c>
      <c r="C7" s="39" t="s">
        <v>242</v>
      </c>
      <c r="D7" s="39" t="s">
        <v>236</v>
      </c>
      <c r="E7" s="40"/>
      <c r="F7" s="40">
        <v>1996</v>
      </c>
      <c r="G7" s="2">
        <v>3</v>
      </c>
    </row>
    <row r="8" spans="2:7" x14ac:dyDescent="0.45">
      <c r="B8" s="38">
        <v>45604</v>
      </c>
      <c r="C8" s="39" t="s">
        <v>242</v>
      </c>
      <c r="D8" s="39" t="s">
        <v>239</v>
      </c>
      <c r="E8" s="40"/>
      <c r="F8" s="40">
        <v>13940</v>
      </c>
      <c r="G8" s="2">
        <v>4</v>
      </c>
    </row>
    <row r="9" spans="2:7" x14ac:dyDescent="0.45">
      <c r="B9" s="6"/>
      <c r="C9" s="5"/>
      <c r="D9" s="6"/>
      <c r="E9" s="6"/>
      <c r="F9" s="6"/>
    </row>
    <row r="10" spans="2:7" x14ac:dyDescent="0.45">
      <c r="B10" s="6"/>
      <c r="C10" s="5"/>
      <c r="D10" s="6"/>
      <c r="E10" s="6"/>
      <c r="F10" s="6"/>
    </row>
    <row r="11" spans="2:7" x14ac:dyDescent="0.45">
      <c r="B11" s="6"/>
      <c r="C11" s="5"/>
      <c r="D11" s="6"/>
      <c r="E11" s="6"/>
      <c r="F11" s="6"/>
    </row>
    <row r="12" spans="2:7" x14ac:dyDescent="0.45">
      <c r="B12" s="6"/>
      <c r="C12" s="5"/>
      <c r="D12" s="6"/>
      <c r="E12" s="6"/>
      <c r="F12" s="6"/>
    </row>
    <row r="13" spans="2:7" x14ac:dyDescent="0.45">
      <c r="B13" s="3" t="s">
        <v>31</v>
      </c>
      <c r="C13" s="5">
        <f>SUM(C3:C12)</f>
        <v>0</v>
      </c>
      <c r="D13" s="6"/>
      <c r="E13" s="6"/>
      <c r="F13" s="5">
        <f>SUM(F3:F12)</f>
        <v>99746</v>
      </c>
    </row>
    <row r="14" spans="2:7" x14ac:dyDescent="0.45">
      <c r="B14" s="7" t="s">
        <v>37</v>
      </c>
      <c r="C14" s="8">
        <v>100000</v>
      </c>
    </row>
    <row r="16" spans="2:7" x14ac:dyDescent="0.45">
      <c r="B16" s="3" t="s">
        <v>1</v>
      </c>
      <c r="C16" s="3" t="s">
        <v>60</v>
      </c>
      <c r="D16" s="3" t="s">
        <v>28</v>
      </c>
      <c r="E16" s="3"/>
      <c r="F16" s="3" t="s">
        <v>27</v>
      </c>
    </row>
    <row r="17" spans="2:6" x14ac:dyDescent="0.45">
      <c r="B17" s="38"/>
      <c r="C17" s="39"/>
      <c r="D17" s="39"/>
      <c r="E17" s="39"/>
      <c r="F17" s="55"/>
    </row>
    <row r="18" spans="2:6" x14ac:dyDescent="0.45">
      <c r="B18" s="4"/>
      <c r="C18" s="5"/>
      <c r="D18" s="45"/>
      <c r="E18" s="45"/>
      <c r="F18" s="45"/>
    </row>
    <row r="19" spans="2:6" x14ac:dyDescent="0.45">
      <c r="B19" s="4"/>
      <c r="C19" s="5"/>
      <c r="D19" s="45"/>
      <c r="E19" s="45"/>
      <c r="F19" s="45"/>
    </row>
    <row r="20" spans="2:6" x14ac:dyDescent="0.45">
      <c r="B20" s="4"/>
      <c r="C20" s="5"/>
      <c r="D20" s="45"/>
      <c r="E20" s="45"/>
      <c r="F20" s="45"/>
    </row>
    <row r="21" spans="2:6" x14ac:dyDescent="0.45">
      <c r="B21" s="4"/>
      <c r="C21" s="5"/>
      <c r="D21" s="6"/>
      <c r="E21" s="6"/>
      <c r="F21" s="6"/>
    </row>
    <row r="22" spans="2:6" x14ac:dyDescent="0.45">
      <c r="B22" s="4"/>
      <c r="C22" s="5"/>
      <c r="D22" s="6"/>
      <c r="E22" s="6"/>
      <c r="F22" s="6"/>
    </row>
    <row r="23" spans="2:6" x14ac:dyDescent="0.45">
      <c r="B23" s="6"/>
      <c r="C23" s="5"/>
      <c r="D23" s="6"/>
      <c r="E23" s="6"/>
      <c r="F23" s="6"/>
    </row>
    <row r="24" spans="2:6" x14ac:dyDescent="0.45">
      <c r="B24" s="6"/>
      <c r="C24" s="5"/>
      <c r="D24" s="6"/>
      <c r="E24" s="6"/>
      <c r="F24" s="6"/>
    </row>
    <row r="25" spans="2:6" x14ac:dyDescent="0.45">
      <c r="B25" s="6"/>
      <c r="C25" s="5"/>
      <c r="D25" s="6"/>
      <c r="E25" s="6"/>
      <c r="F25" s="6"/>
    </row>
    <row r="26" spans="2:6" x14ac:dyDescent="0.45">
      <c r="B26" s="6"/>
      <c r="C26" s="5"/>
      <c r="D26" s="6"/>
      <c r="E26" s="6"/>
      <c r="F26" s="6"/>
    </row>
    <row r="27" spans="2:6" x14ac:dyDescent="0.45">
      <c r="B27" s="6"/>
      <c r="C27" s="5"/>
      <c r="D27" s="6"/>
      <c r="E27" s="6"/>
      <c r="F27" s="6"/>
    </row>
    <row r="28" spans="2:6" x14ac:dyDescent="0.45">
      <c r="B28" s="6"/>
      <c r="C28" s="5"/>
      <c r="D28" s="6"/>
      <c r="E28" s="6"/>
      <c r="F28" s="6"/>
    </row>
    <row r="29" spans="2:6" x14ac:dyDescent="0.45">
      <c r="B29" s="6"/>
      <c r="C29" s="5"/>
      <c r="D29" s="6"/>
      <c r="E29" s="6"/>
      <c r="F29" s="6"/>
    </row>
    <row r="30" spans="2:6" x14ac:dyDescent="0.45">
      <c r="B30" s="6"/>
      <c r="C30" s="5"/>
      <c r="D30" s="6"/>
      <c r="E30" s="6"/>
      <c r="F30" s="6"/>
    </row>
    <row r="31" spans="2:6" x14ac:dyDescent="0.45">
      <c r="B31" s="6"/>
      <c r="C31" s="5"/>
      <c r="D31" s="6"/>
      <c r="E31" s="6"/>
      <c r="F31" s="6"/>
    </row>
    <row r="32" spans="2:6" x14ac:dyDescent="0.45">
      <c r="B32" s="6"/>
      <c r="C32" s="5"/>
      <c r="D32" s="6"/>
      <c r="E32" s="6"/>
      <c r="F32" s="6"/>
    </row>
    <row r="33" spans="2:6" x14ac:dyDescent="0.45">
      <c r="B33" s="6"/>
      <c r="C33" s="5"/>
      <c r="D33" s="6"/>
      <c r="E33" s="6"/>
      <c r="F33" s="6"/>
    </row>
    <row r="34" spans="2:6" x14ac:dyDescent="0.45">
      <c r="B34" s="6"/>
      <c r="C34" s="5"/>
      <c r="D34" s="6"/>
      <c r="E34" s="6"/>
      <c r="F34" s="6"/>
    </row>
    <row r="35" spans="2:6" x14ac:dyDescent="0.45">
      <c r="B35" s="6"/>
      <c r="C35" s="5"/>
      <c r="D35" s="6"/>
      <c r="E35" s="6"/>
      <c r="F35" s="6"/>
    </row>
    <row r="36" spans="2:6" x14ac:dyDescent="0.45">
      <c r="B36" s="6"/>
      <c r="C36" s="5"/>
      <c r="D36" s="6"/>
      <c r="E36" s="6"/>
      <c r="F36" s="6"/>
    </row>
    <row r="37" spans="2:6" x14ac:dyDescent="0.45">
      <c r="B37" s="6"/>
      <c r="C37" s="5"/>
      <c r="D37" s="6"/>
      <c r="E37" s="6"/>
      <c r="F37" s="6"/>
    </row>
    <row r="38" spans="2:6" x14ac:dyDescent="0.45">
      <c r="B38" s="6"/>
      <c r="C38" s="5"/>
      <c r="D38" s="6"/>
      <c r="E38" s="6"/>
      <c r="F38" s="6"/>
    </row>
    <row r="39" spans="2:6" x14ac:dyDescent="0.45">
      <c r="B39" s="6"/>
      <c r="C39" s="5"/>
      <c r="D39" s="6"/>
      <c r="E39" s="6"/>
      <c r="F39" s="6"/>
    </row>
    <row r="40" spans="2:6" x14ac:dyDescent="0.45">
      <c r="B40" s="6"/>
      <c r="C40" s="5"/>
      <c r="D40" s="6"/>
      <c r="E40" s="6"/>
      <c r="F40" s="6"/>
    </row>
    <row r="41" spans="2:6" x14ac:dyDescent="0.45">
      <c r="B41" s="6"/>
      <c r="C41" s="5"/>
      <c r="D41" s="6"/>
      <c r="E41" s="6"/>
      <c r="F41" s="6"/>
    </row>
    <row r="42" spans="2:6" x14ac:dyDescent="0.45">
      <c r="B42" s="6"/>
      <c r="C42" s="5"/>
      <c r="D42" s="6"/>
      <c r="E42" s="6"/>
      <c r="F42" s="6"/>
    </row>
    <row r="43" spans="2:6" x14ac:dyDescent="0.45">
      <c r="B43" s="6"/>
      <c r="C43" s="5"/>
      <c r="D43" s="6"/>
      <c r="E43" s="6"/>
      <c r="F43" s="6"/>
    </row>
    <row r="44" spans="2:6" x14ac:dyDescent="0.45">
      <c r="B44" s="6"/>
      <c r="C44" s="5"/>
      <c r="D44" s="6"/>
      <c r="E44" s="6"/>
      <c r="F44" s="6"/>
    </row>
    <row r="45" spans="2:6" x14ac:dyDescent="0.45">
      <c r="B45" s="6"/>
      <c r="C45" s="5"/>
      <c r="D45" s="6"/>
      <c r="E45" s="6"/>
      <c r="F45" s="6"/>
    </row>
    <row r="46" spans="2:6" x14ac:dyDescent="0.45">
      <c r="B46" s="6"/>
      <c r="C46" s="5"/>
      <c r="D46" s="6"/>
      <c r="E46" s="6"/>
      <c r="F46" s="6"/>
    </row>
    <row r="47" spans="2:6" x14ac:dyDescent="0.45">
      <c r="B47" s="6"/>
      <c r="C47" s="5"/>
      <c r="D47" s="6"/>
      <c r="E47" s="6"/>
      <c r="F47" s="6"/>
    </row>
    <row r="48" spans="2:6" x14ac:dyDescent="0.45">
      <c r="B48" s="6"/>
      <c r="C48" s="5"/>
      <c r="D48" s="6"/>
      <c r="E48" s="6"/>
      <c r="F48" s="6"/>
    </row>
    <row r="49" spans="2:6" x14ac:dyDescent="0.45">
      <c r="B49" s="6"/>
      <c r="C49" s="5"/>
      <c r="D49" s="6"/>
      <c r="E49" s="6"/>
      <c r="F49" s="6"/>
    </row>
    <row r="50" spans="2:6" x14ac:dyDescent="0.45">
      <c r="B50" s="6"/>
      <c r="C50" s="5"/>
      <c r="D50" s="6"/>
      <c r="E50" s="6"/>
      <c r="F50" s="6"/>
    </row>
    <row r="51" spans="2:6" x14ac:dyDescent="0.45">
      <c r="B51" s="6"/>
      <c r="C51" s="5"/>
      <c r="D51" s="6"/>
      <c r="E51" s="6"/>
      <c r="F51" s="6"/>
    </row>
    <row r="52" spans="2:6" x14ac:dyDescent="0.45">
      <c r="B52" s="6"/>
      <c r="C52" s="5"/>
      <c r="D52" s="6"/>
      <c r="E52" s="6"/>
      <c r="F52" s="6"/>
    </row>
    <row r="53" spans="2:6" x14ac:dyDescent="0.45">
      <c r="B53" s="6"/>
      <c r="C53" s="5"/>
      <c r="D53" s="6"/>
      <c r="E53" s="6"/>
      <c r="F53" s="6"/>
    </row>
    <row r="54" spans="2:6" x14ac:dyDescent="0.45">
      <c r="B54" s="3" t="s">
        <v>31</v>
      </c>
      <c r="C54" s="5">
        <f>SUM(C17:C53)</f>
        <v>0</v>
      </c>
      <c r="D54" s="6"/>
      <c r="E54" s="6"/>
      <c r="F54" s="5">
        <f>SUM(F17:F53)</f>
        <v>0</v>
      </c>
    </row>
  </sheetData>
  <mergeCells count="1">
    <mergeCell ref="B1:C1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076F-D6A1-4680-8138-C301FF62C5E1}">
  <sheetPr codeName="Sheet15">
    <tabColor rgb="FFC00000"/>
  </sheetPr>
  <dimension ref="B1:G9"/>
  <sheetViews>
    <sheetView workbookViewId="0">
      <selection activeCell="D20" sqref="D20"/>
    </sheetView>
  </sheetViews>
  <sheetFormatPr defaultColWidth="9" defaultRowHeight="18" x14ac:dyDescent="0.45"/>
  <cols>
    <col min="1" max="1" width="5.59765625" style="2" customWidth="1"/>
    <col min="2" max="2" width="10" style="2" bestFit="1" customWidth="1"/>
    <col min="3" max="3" width="10.8984375" style="2" customWidth="1"/>
    <col min="4" max="4" width="52.8984375" style="2" customWidth="1"/>
    <col min="5" max="5" width="0.59765625" style="2" customWidth="1"/>
    <col min="6" max="6" width="9" style="8"/>
    <col min="7" max="16384" width="9" style="2"/>
  </cols>
  <sheetData>
    <row r="1" spans="2:7" ht="26.4" x14ac:dyDescent="0.45">
      <c r="B1" s="95" t="s">
        <v>17</v>
      </c>
      <c r="C1" s="95"/>
    </row>
    <row r="2" spans="2:7" x14ac:dyDescent="0.45">
      <c r="B2" s="3" t="s">
        <v>1</v>
      </c>
      <c r="C2" s="6" t="s">
        <v>60</v>
      </c>
      <c r="D2" s="3" t="s">
        <v>28</v>
      </c>
      <c r="E2" s="3"/>
      <c r="F2" s="3" t="s">
        <v>27</v>
      </c>
    </row>
    <row r="3" spans="2:7" ht="18" customHeight="1" x14ac:dyDescent="0.45">
      <c r="B3" s="38">
        <v>45380</v>
      </c>
      <c r="C3" s="39" t="s">
        <v>17</v>
      </c>
      <c r="D3" s="39" t="s">
        <v>167</v>
      </c>
      <c r="E3" s="40"/>
      <c r="F3" s="40">
        <v>64000</v>
      </c>
      <c r="G3" s="37"/>
    </row>
    <row r="4" spans="2:7" ht="18" customHeight="1" x14ac:dyDescent="0.45">
      <c r="B4" s="60"/>
      <c r="C4" s="68" t="s">
        <v>17</v>
      </c>
      <c r="D4" s="45" t="s">
        <v>178</v>
      </c>
      <c r="E4" s="45"/>
      <c r="F4" s="44" ph="1"/>
      <c r="G4" s="37"/>
    </row>
    <row r="5" spans="2:7" x14ac:dyDescent="0.45">
      <c r="B5" s="43"/>
      <c r="C5" s="44" t="s">
        <v>17</v>
      </c>
      <c r="D5" s="45" t="s">
        <v>180</v>
      </c>
      <c r="E5" s="45"/>
      <c r="F5" s="44"/>
      <c r="G5" s="37"/>
    </row>
    <row r="6" spans="2:7" x14ac:dyDescent="0.45">
      <c r="B6" s="43"/>
      <c r="C6" s="53"/>
      <c r="D6" s="45"/>
      <c r="E6" s="45"/>
      <c r="F6" s="44"/>
      <c r="G6" s="37"/>
    </row>
    <row r="7" spans="2:7" x14ac:dyDescent="0.45">
      <c r="B7" s="6"/>
      <c r="C7" s="5"/>
      <c r="D7" s="6"/>
      <c r="E7" s="6"/>
      <c r="F7" s="5"/>
    </row>
    <row r="8" spans="2:7" x14ac:dyDescent="0.45">
      <c r="B8" s="3" t="s">
        <v>31</v>
      </c>
      <c r="C8" s="5">
        <f>SUM(C3:C7)</f>
        <v>0</v>
      </c>
      <c r="D8" s="6"/>
      <c r="E8" s="6"/>
      <c r="F8" s="5">
        <f>SUM(F3:F7)</f>
        <v>64000</v>
      </c>
    </row>
    <row r="9" spans="2:7" x14ac:dyDescent="0.45">
      <c r="B9" s="7" t="s">
        <v>36</v>
      </c>
      <c r="C9" s="8">
        <v>150000</v>
      </c>
    </row>
  </sheetData>
  <mergeCells count="1">
    <mergeCell ref="B1:C1"/>
  </mergeCells>
  <phoneticPr fontId="2"/>
  <pageMargins left="0.25" right="0.25" top="0.75" bottom="0.75" header="0.3" footer="0.3"/>
  <pageSetup paperSize="9" orientation="portrait" horizontalDpi="4294967292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47A7-AD9C-4511-938B-1E3505459A9E}">
  <sheetPr codeName="Sheet16">
    <tabColor rgb="FFC00000"/>
    <pageSetUpPr fitToPage="1"/>
  </sheetPr>
  <dimension ref="B1:G50"/>
  <sheetViews>
    <sheetView workbookViewId="0">
      <selection activeCell="L22" sqref="L22"/>
    </sheetView>
  </sheetViews>
  <sheetFormatPr defaultColWidth="9" defaultRowHeight="18" x14ac:dyDescent="0.45"/>
  <cols>
    <col min="1" max="1" width="5.59765625" style="2" customWidth="1"/>
    <col min="2" max="2" width="9.19921875" style="2" bestFit="1" customWidth="1"/>
    <col min="3" max="3" width="10.8984375" style="2" customWidth="1"/>
    <col min="4" max="4" width="50.69921875" style="2" customWidth="1"/>
    <col min="5" max="5" width="0.59765625" style="2" customWidth="1"/>
    <col min="6" max="6" width="9" style="8"/>
    <col min="7" max="7" width="4.3984375" style="2" customWidth="1"/>
    <col min="8" max="16384" width="9" style="2"/>
  </cols>
  <sheetData>
    <row r="1" spans="2:7" ht="26.4" x14ac:dyDescent="0.45">
      <c r="B1" s="95" t="s">
        <v>22</v>
      </c>
      <c r="C1" s="95"/>
    </row>
    <row r="2" spans="2:7" x14ac:dyDescent="0.45">
      <c r="B2" s="3" t="s">
        <v>1</v>
      </c>
      <c r="C2" s="3" t="s">
        <v>60</v>
      </c>
      <c r="D2" s="3" t="s">
        <v>28</v>
      </c>
      <c r="E2" s="3"/>
      <c r="F2" s="41" t="s">
        <v>27</v>
      </c>
    </row>
    <row r="3" spans="2:7" x14ac:dyDescent="0.45">
      <c r="B3" s="38">
        <v>45408</v>
      </c>
      <c r="C3" s="39" t="s">
        <v>22</v>
      </c>
      <c r="D3" s="39" t="s">
        <v>123</v>
      </c>
      <c r="E3" s="40"/>
      <c r="F3" s="40">
        <v>37100</v>
      </c>
      <c r="G3" s="37">
        <v>1</v>
      </c>
    </row>
    <row r="4" spans="2:7" x14ac:dyDescent="0.45">
      <c r="B4" s="38">
        <v>45420</v>
      </c>
      <c r="C4" s="39" t="s">
        <v>22</v>
      </c>
      <c r="D4" s="39" t="s">
        <v>125</v>
      </c>
      <c r="E4" s="40"/>
      <c r="F4" s="40">
        <v>12600</v>
      </c>
      <c r="G4" s="37">
        <v>2</v>
      </c>
    </row>
    <row r="5" spans="2:7" x14ac:dyDescent="0.45">
      <c r="B5" s="38">
        <v>45490</v>
      </c>
      <c r="C5" s="39" t="s">
        <v>22</v>
      </c>
      <c r="D5" s="39" t="s">
        <v>171</v>
      </c>
      <c r="E5" s="40"/>
      <c r="F5" s="40">
        <v>7000</v>
      </c>
      <c r="G5" s="37">
        <v>3</v>
      </c>
    </row>
    <row r="6" spans="2:7" x14ac:dyDescent="0.45">
      <c r="B6" s="38">
        <v>45506</v>
      </c>
      <c r="C6" s="39" t="s">
        <v>22</v>
      </c>
      <c r="D6" s="39" t="s">
        <v>215</v>
      </c>
      <c r="E6" s="40"/>
      <c r="F6" s="40">
        <v>5000</v>
      </c>
      <c r="G6" s="37">
        <v>4</v>
      </c>
    </row>
    <row r="7" spans="2:7" x14ac:dyDescent="0.45">
      <c r="B7" s="38">
        <v>45506</v>
      </c>
      <c r="C7" s="39" t="s">
        <v>22</v>
      </c>
      <c r="D7" s="39" t="s">
        <v>168</v>
      </c>
      <c r="E7" s="40"/>
      <c r="F7" s="40">
        <v>10000</v>
      </c>
      <c r="G7" s="37">
        <v>5</v>
      </c>
    </row>
    <row r="8" spans="2:7" x14ac:dyDescent="0.45">
      <c r="B8" s="38"/>
      <c r="C8" s="44"/>
      <c r="D8" s="45"/>
      <c r="E8" s="45"/>
      <c r="F8" s="47"/>
      <c r="G8" s="37"/>
    </row>
    <row r="9" spans="2:7" x14ac:dyDescent="0.45">
      <c r="B9" s="6"/>
      <c r="C9" s="5"/>
      <c r="D9" s="6"/>
      <c r="E9" s="6"/>
      <c r="F9" s="5"/>
    </row>
    <row r="10" spans="2:7" x14ac:dyDescent="0.45">
      <c r="B10" s="6"/>
      <c r="C10" s="5"/>
      <c r="D10" s="6"/>
      <c r="E10" s="6"/>
      <c r="F10" s="5"/>
    </row>
    <row r="11" spans="2:7" x14ac:dyDescent="0.45">
      <c r="B11" s="6"/>
      <c r="C11" s="5"/>
      <c r="D11" s="6"/>
      <c r="E11" s="6"/>
      <c r="F11" s="5"/>
    </row>
    <row r="12" spans="2:7" x14ac:dyDescent="0.45">
      <c r="B12" s="6"/>
      <c r="C12" s="5"/>
      <c r="D12" s="6"/>
      <c r="E12" s="6"/>
      <c r="F12" s="5"/>
    </row>
    <row r="13" spans="2:7" x14ac:dyDescent="0.45">
      <c r="B13" s="6"/>
      <c r="C13" s="5"/>
      <c r="D13" s="6"/>
      <c r="E13" s="6"/>
      <c r="F13" s="5"/>
    </row>
    <row r="14" spans="2:7" x14ac:dyDescent="0.45">
      <c r="B14" s="3" t="s">
        <v>31</v>
      </c>
      <c r="C14" s="5">
        <f>SUM(C3:C13)</f>
        <v>0</v>
      </c>
      <c r="D14" s="6"/>
      <c r="E14" s="6"/>
      <c r="F14" s="5">
        <f>SUM(F3:F13)</f>
        <v>71700</v>
      </c>
    </row>
    <row r="15" spans="2:7" x14ac:dyDescent="0.45">
      <c r="B15" s="7" t="s">
        <v>37</v>
      </c>
      <c r="C15" s="8">
        <v>150000</v>
      </c>
    </row>
    <row r="17" spans="2:7" x14ac:dyDescent="0.45">
      <c r="B17" s="3" t="s">
        <v>1</v>
      </c>
      <c r="C17" s="3" t="s">
        <v>60</v>
      </c>
      <c r="D17" s="3" t="s">
        <v>28</v>
      </c>
      <c r="E17" s="3"/>
      <c r="F17" s="41" t="s">
        <v>27</v>
      </c>
    </row>
    <row r="18" spans="2:7" x14ac:dyDescent="0.45">
      <c r="B18" s="43"/>
      <c r="C18" s="44"/>
      <c r="D18" s="45"/>
      <c r="E18" s="45"/>
      <c r="F18" s="47"/>
      <c r="G18" s="37"/>
    </row>
    <row r="19" spans="2:7" x14ac:dyDescent="0.45">
      <c r="B19" s="43"/>
      <c r="C19" s="44"/>
      <c r="D19" s="45"/>
      <c r="E19" s="45"/>
      <c r="F19" s="47"/>
      <c r="G19" s="37"/>
    </row>
    <row r="20" spans="2:7" x14ac:dyDescent="0.45">
      <c r="B20" s="43"/>
      <c r="C20" s="44"/>
      <c r="D20" s="45"/>
      <c r="E20" s="45"/>
      <c r="F20" s="47"/>
      <c r="G20" s="37"/>
    </row>
    <row r="21" spans="2:7" x14ac:dyDescent="0.45">
      <c r="B21" s="43"/>
      <c r="C21" s="44"/>
      <c r="D21" s="45"/>
      <c r="E21" s="45"/>
      <c r="F21" s="47"/>
      <c r="G21" s="37"/>
    </row>
    <row r="22" spans="2:7" x14ac:dyDescent="0.45">
      <c r="B22" s="43"/>
      <c r="C22" s="53"/>
      <c r="D22" s="45"/>
      <c r="E22" s="45"/>
      <c r="F22" s="47"/>
      <c r="G22" s="37"/>
    </row>
    <row r="23" spans="2:7" x14ac:dyDescent="0.45">
      <c r="B23" s="38"/>
      <c r="C23" s="44"/>
      <c r="D23" s="45"/>
      <c r="E23" s="45"/>
      <c r="F23" s="47"/>
      <c r="G23" s="37"/>
    </row>
    <row r="24" spans="2:7" x14ac:dyDescent="0.45">
      <c r="B24" s="38"/>
      <c r="C24" s="44"/>
      <c r="D24" s="45"/>
      <c r="E24" s="45"/>
      <c r="F24" s="47"/>
      <c r="G24" s="37"/>
    </row>
    <row r="25" spans="2:7" x14ac:dyDescent="0.45">
      <c r="B25" s="45"/>
      <c r="C25" s="44"/>
      <c r="D25" s="45"/>
      <c r="E25" s="45"/>
      <c r="F25" s="47"/>
      <c r="G25" s="37"/>
    </row>
    <row r="26" spans="2:7" x14ac:dyDescent="0.45">
      <c r="B26" s="45"/>
      <c r="C26" s="44"/>
      <c r="D26" s="45"/>
      <c r="E26" s="45"/>
      <c r="F26" s="44"/>
      <c r="G26" s="37"/>
    </row>
    <row r="27" spans="2:7" x14ac:dyDescent="0.45">
      <c r="B27" s="45"/>
      <c r="C27" s="44"/>
      <c r="D27" s="45"/>
      <c r="E27" s="45"/>
      <c r="F27" s="44"/>
      <c r="G27" s="37"/>
    </row>
    <row r="28" spans="2:7" x14ac:dyDescent="0.45">
      <c r="B28" s="6"/>
      <c r="C28" s="5"/>
      <c r="D28" s="6"/>
      <c r="E28" s="6"/>
      <c r="F28" s="5"/>
    </row>
    <row r="29" spans="2:7" x14ac:dyDescent="0.45">
      <c r="B29" s="6"/>
      <c r="C29" s="5"/>
      <c r="D29" s="6"/>
      <c r="E29" s="6"/>
      <c r="F29" s="5"/>
    </row>
    <row r="30" spans="2:7" x14ac:dyDescent="0.45">
      <c r="B30" s="6"/>
      <c r="C30" s="5"/>
      <c r="D30" s="6"/>
      <c r="E30" s="6"/>
      <c r="F30" s="5"/>
    </row>
    <row r="31" spans="2:7" x14ac:dyDescent="0.45">
      <c r="B31" s="6"/>
      <c r="C31" s="5"/>
      <c r="D31" s="6"/>
      <c r="E31" s="6"/>
      <c r="F31" s="5"/>
    </row>
    <row r="32" spans="2:7" x14ac:dyDescent="0.45">
      <c r="B32" s="6"/>
      <c r="C32" s="5"/>
      <c r="D32" s="6"/>
      <c r="E32" s="6"/>
      <c r="F32" s="5"/>
    </row>
    <row r="33" spans="2:6" x14ac:dyDescent="0.45">
      <c r="B33" s="6"/>
      <c r="C33" s="5"/>
      <c r="D33" s="6"/>
      <c r="E33" s="6"/>
      <c r="F33" s="5"/>
    </row>
    <row r="34" spans="2:6" x14ac:dyDescent="0.45">
      <c r="B34" s="6"/>
      <c r="C34" s="5"/>
      <c r="D34" s="6"/>
      <c r="E34" s="6"/>
      <c r="F34" s="5"/>
    </row>
    <row r="35" spans="2:6" x14ac:dyDescent="0.45">
      <c r="B35" s="6"/>
      <c r="C35" s="5"/>
      <c r="D35" s="6"/>
      <c r="E35" s="6"/>
      <c r="F35" s="5"/>
    </row>
    <row r="36" spans="2:6" x14ac:dyDescent="0.45">
      <c r="B36" s="6"/>
      <c r="C36" s="5"/>
      <c r="D36" s="6"/>
      <c r="E36" s="6"/>
      <c r="F36" s="5"/>
    </row>
    <row r="37" spans="2:6" x14ac:dyDescent="0.45">
      <c r="B37" s="6"/>
      <c r="C37" s="5"/>
      <c r="D37" s="6"/>
      <c r="E37" s="6"/>
      <c r="F37" s="5"/>
    </row>
    <row r="38" spans="2:6" x14ac:dyDescent="0.45">
      <c r="B38" s="6"/>
      <c r="C38" s="5"/>
      <c r="D38" s="6"/>
      <c r="E38" s="6"/>
      <c r="F38" s="5"/>
    </row>
    <row r="39" spans="2:6" x14ac:dyDescent="0.45">
      <c r="B39" s="6"/>
      <c r="C39" s="5"/>
      <c r="D39" s="6"/>
      <c r="E39" s="6"/>
      <c r="F39" s="5"/>
    </row>
    <row r="40" spans="2:6" x14ac:dyDescent="0.45">
      <c r="B40" s="6"/>
      <c r="C40" s="5"/>
      <c r="D40" s="6"/>
      <c r="E40" s="6"/>
      <c r="F40" s="5"/>
    </row>
    <row r="41" spans="2:6" x14ac:dyDescent="0.45">
      <c r="B41" s="6"/>
      <c r="C41" s="5"/>
      <c r="D41" s="6"/>
      <c r="E41" s="6"/>
      <c r="F41" s="5"/>
    </row>
    <row r="42" spans="2:6" x14ac:dyDescent="0.45">
      <c r="B42" s="6"/>
      <c r="C42" s="5"/>
      <c r="D42" s="6"/>
      <c r="E42" s="6"/>
      <c r="F42" s="5"/>
    </row>
    <row r="43" spans="2:6" x14ac:dyDescent="0.45">
      <c r="B43" s="6"/>
      <c r="C43" s="5"/>
      <c r="D43" s="6"/>
      <c r="E43" s="6"/>
      <c r="F43" s="5"/>
    </row>
    <row r="44" spans="2:6" x14ac:dyDescent="0.45">
      <c r="B44" s="6"/>
      <c r="C44" s="5"/>
      <c r="D44" s="6"/>
      <c r="E44" s="6"/>
      <c r="F44" s="5"/>
    </row>
    <row r="45" spans="2:6" x14ac:dyDescent="0.45">
      <c r="B45" s="6"/>
      <c r="C45" s="5"/>
      <c r="D45" s="6"/>
      <c r="E45" s="6"/>
      <c r="F45" s="5"/>
    </row>
    <row r="46" spans="2:6" x14ac:dyDescent="0.45">
      <c r="B46" s="6"/>
      <c r="C46" s="5"/>
      <c r="D46" s="6"/>
      <c r="E46" s="6"/>
      <c r="F46" s="5"/>
    </row>
    <row r="47" spans="2:6" x14ac:dyDescent="0.45">
      <c r="B47" s="6"/>
      <c r="C47" s="5"/>
      <c r="D47" s="6"/>
      <c r="E47" s="6"/>
      <c r="F47" s="5"/>
    </row>
    <row r="48" spans="2:6" x14ac:dyDescent="0.45">
      <c r="B48" s="6"/>
      <c r="C48" s="5"/>
      <c r="D48" s="6"/>
      <c r="E48" s="6"/>
      <c r="F48" s="5"/>
    </row>
    <row r="49" spans="2:6" x14ac:dyDescent="0.45">
      <c r="B49" s="6"/>
      <c r="C49" s="5"/>
      <c r="D49" s="6"/>
      <c r="E49" s="6"/>
      <c r="F49" s="5"/>
    </row>
    <row r="50" spans="2:6" x14ac:dyDescent="0.45">
      <c r="B50" s="3" t="s">
        <v>31</v>
      </c>
      <c r="C50" s="5">
        <f>SUM(C18:C49)</f>
        <v>0</v>
      </c>
      <c r="D50" s="6"/>
      <c r="E50" s="6"/>
      <c r="F50" s="5">
        <f>SUM(F18:F49)</f>
        <v>0</v>
      </c>
    </row>
  </sheetData>
  <mergeCells count="1">
    <mergeCell ref="B1:C1"/>
  </mergeCells>
  <phoneticPr fontId="2"/>
  <pageMargins left="0.25" right="0.25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876C-3851-4996-B752-BDCC705B8295}">
  <sheetPr codeName="Sheet17">
    <tabColor rgb="FFC00000"/>
    <pageSetUpPr fitToPage="1"/>
  </sheetPr>
  <dimension ref="B1:G27"/>
  <sheetViews>
    <sheetView workbookViewId="0">
      <selection activeCell="I18" sqref="I18"/>
    </sheetView>
  </sheetViews>
  <sheetFormatPr defaultColWidth="9" defaultRowHeight="18" x14ac:dyDescent="0.45"/>
  <cols>
    <col min="1" max="1" width="5.59765625" style="2" customWidth="1"/>
    <col min="2" max="2" width="9.19921875" style="2" bestFit="1" customWidth="1"/>
    <col min="3" max="3" width="15.69921875" style="2" customWidth="1"/>
    <col min="4" max="4" width="42.69921875" style="2" customWidth="1"/>
    <col min="5" max="5" width="0.796875" style="2" customWidth="1"/>
    <col min="6" max="6" width="9" style="2"/>
    <col min="7" max="7" width="3.8984375" style="2" customWidth="1"/>
    <col min="8" max="16384" width="9" style="2"/>
  </cols>
  <sheetData>
    <row r="1" spans="2:7" ht="26.4" x14ac:dyDescent="0.45">
      <c r="B1" s="95" t="s">
        <v>18</v>
      </c>
      <c r="C1" s="95"/>
    </row>
    <row r="2" spans="2:7" x14ac:dyDescent="0.45">
      <c r="B2" s="3" t="s">
        <v>1</v>
      </c>
      <c r="C2" s="6" t="s">
        <v>60</v>
      </c>
      <c r="D2" s="3" t="s">
        <v>28</v>
      </c>
      <c r="E2" s="3"/>
      <c r="F2" s="3" t="s">
        <v>27</v>
      </c>
    </row>
    <row r="3" spans="2:7" x14ac:dyDescent="0.45">
      <c r="B3" s="38">
        <v>45490</v>
      </c>
      <c r="C3" s="39" t="s">
        <v>18</v>
      </c>
      <c r="D3" s="39" t="s">
        <v>128</v>
      </c>
      <c r="E3" s="40"/>
      <c r="F3" s="40">
        <v>26500</v>
      </c>
      <c r="G3" s="2">
        <v>1</v>
      </c>
    </row>
    <row r="4" spans="2:7" x14ac:dyDescent="0.45">
      <c r="B4" s="79">
        <v>45702</v>
      </c>
      <c r="C4" s="49" t="s">
        <v>18</v>
      </c>
      <c r="D4" s="49" t="s">
        <v>258</v>
      </c>
      <c r="E4" s="80"/>
      <c r="F4" s="80">
        <v>2176</v>
      </c>
      <c r="G4" s="2">
        <v>2</v>
      </c>
    </row>
    <row r="5" spans="2:7" x14ac:dyDescent="0.45">
      <c r="B5" s="79">
        <v>45716</v>
      </c>
      <c r="C5" s="39" t="s">
        <v>18</v>
      </c>
      <c r="D5" s="49" t="s">
        <v>264</v>
      </c>
      <c r="E5" s="80"/>
      <c r="F5" s="80">
        <v>14000</v>
      </c>
      <c r="G5" s="2">
        <v>3</v>
      </c>
    </row>
    <row r="6" spans="2:7" x14ac:dyDescent="0.45">
      <c r="B6" s="79">
        <v>45716</v>
      </c>
      <c r="C6" s="39" t="s">
        <v>18</v>
      </c>
      <c r="D6" s="49" t="s">
        <v>179</v>
      </c>
      <c r="E6" s="80"/>
      <c r="F6" s="80">
        <v>2743</v>
      </c>
      <c r="G6" s="2">
        <v>4</v>
      </c>
    </row>
    <row r="7" spans="2:7" x14ac:dyDescent="0.45">
      <c r="B7" s="43"/>
      <c r="C7" s="44"/>
      <c r="D7" s="59"/>
      <c r="E7" s="59"/>
      <c r="F7" s="44"/>
    </row>
    <row r="8" spans="2:7" x14ac:dyDescent="0.45">
      <c r="B8" s="6"/>
      <c r="C8" s="5"/>
      <c r="D8" s="6"/>
      <c r="E8" s="6"/>
      <c r="F8" s="6"/>
    </row>
    <row r="9" spans="2:7" x14ac:dyDescent="0.45">
      <c r="B9" s="6"/>
      <c r="C9" s="5"/>
      <c r="D9" s="6"/>
      <c r="E9" s="6"/>
      <c r="F9" s="6"/>
    </row>
    <row r="10" spans="2:7" x14ac:dyDescent="0.45">
      <c r="B10" s="6"/>
      <c r="C10" s="5"/>
      <c r="D10" s="6"/>
      <c r="E10" s="6"/>
      <c r="F10" s="6"/>
    </row>
    <row r="11" spans="2:7" x14ac:dyDescent="0.45">
      <c r="B11" s="6"/>
      <c r="C11" s="5"/>
      <c r="D11" s="6"/>
      <c r="E11" s="6"/>
      <c r="F11" s="6"/>
    </row>
    <row r="12" spans="2:7" x14ac:dyDescent="0.45">
      <c r="B12" s="3" t="s">
        <v>31</v>
      </c>
      <c r="C12" s="5">
        <f>SUM(C3:C11)</f>
        <v>0</v>
      </c>
      <c r="D12" s="6"/>
      <c r="E12" s="6"/>
      <c r="F12" s="5">
        <f>SUM(F3:F11)</f>
        <v>45419</v>
      </c>
    </row>
    <row r="13" spans="2:7" x14ac:dyDescent="0.45">
      <c r="B13" s="7" t="s">
        <v>37</v>
      </c>
      <c r="C13" s="8">
        <v>60000</v>
      </c>
    </row>
    <row r="15" spans="2:7" x14ac:dyDescent="0.45">
      <c r="D15" s="2" t="s">
        <v>113</v>
      </c>
    </row>
    <row r="16" spans="2:7" x14ac:dyDescent="0.45">
      <c r="B16" s="3" t="s">
        <v>1</v>
      </c>
      <c r="C16" s="3" t="s">
        <v>27</v>
      </c>
      <c r="D16" s="3" t="s">
        <v>28</v>
      </c>
      <c r="E16" s="3"/>
      <c r="F16" s="3" t="s">
        <v>27</v>
      </c>
    </row>
    <row r="17" spans="2:6" x14ac:dyDescent="0.45">
      <c r="B17" s="43"/>
      <c r="C17" s="44" t="s">
        <v>18</v>
      </c>
      <c r="D17" s="45" t="s">
        <v>50</v>
      </c>
      <c r="E17" s="45"/>
      <c r="F17" s="44">
        <v>26500</v>
      </c>
    </row>
    <row r="18" spans="2:6" x14ac:dyDescent="0.45">
      <c r="B18" s="43"/>
      <c r="C18" s="44"/>
      <c r="D18" s="45" t="s">
        <v>268</v>
      </c>
      <c r="E18" s="45"/>
      <c r="F18" s="44"/>
    </row>
    <row r="19" spans="2:6" x14ac:dyDescent="0.45">
      <c r="B19" s="43"/>
      <c r="C19" s="44"/>
      <c r="D19" s="45" t="s">
        <v>108</v>
      </c>
      <c r="E19" s="45"/>
      <c r="F19" s="44"/>
    </row>
    <row r="20" spans="2:6" x14ac:dyDescent="0.45">
      <c r="B20" s="43"/>
      <c r="C20" s="44"/>
      <c r="D20" s="45" t="s">
        <v>109</v>
      </c>
      <c r="E20" s="45"/>
      <c r="F20" s="44"/>
    </row>
    <row r="21" spans="2:6" x14ac:dyDescent="0.45">
      <c r="B21" s="43"/>
      <c r="C21" s="44"/>
      <c r="D21" s="45" t="s">
        <v>269</v>
      </c>
      <c r="E21" s="45"/>
      <c r="F21" s="44"/>
    </row>
    <row r="22" spans="2:6" x14ac:dyDescent="0.45">
      <c r="B22" s="43"/>
      <c r="C22" s="44"/>
      <c r="D22" s="49" t="s">
        <v>258</v>
      </c>
      <c r="E22" s="80"/>
      <c r="F22" s="80">
        <v>2176</v>
      </c>
    </row>
    <row r="23" spans="2:6" x14ac:dyDescent="0.45">
      <c r="B23" s="43"/>
      <c r="C23" s="44"/>
      <c r="D23" s="49" t="s">
        <v>264</v>
      </c>
      <c r="E23" s="80"/>
      <c r="F23" s="80">
        <v>14000</v>
      </c>
    </row>
    <row r="24" spans="2:6" x14ac:dyDescent="0.45">
      <c r="B24" s="43"/>
      <c r="C24" s="44"/>
      <c r="D24" s="49" t="s">
        <v>179</v>
      </c>
      <c r="E24" s="80"/>
      <c r="F24" s="80">
        <v>2743</v>
      </c>
    </row>
    <row r="25" spans="2:6" x14ac:dyDescent="0.45">
      <c r="B25" s="6"/>
      <c r="C25" s="5"/>
      <c r="D25" s="45"/>
      <c r="E25" s="45"/>
      <c r="F25" s="44"/>
    </row>
    <row r="26" spans="2:6" x14ac:dyDescent="0.45">
      <c r="B26" s="3" t="s">
        <v>31</v>
      </c>
      <c r="C26" s="5">
        <f>SUM(C17:C25)</f>
        <v>0</v>
      </c>
      <c r="D26" s="6"/>
      <c r="E26" s="6"/>
      <c r="F26" s="5">
        <f>SUM(F17:F25)</f>
        <v>45419</v>
      </c>
    </row>
    <row r="27" spans="2:6" x14ac:dyDescent="0.45">
      <c r="B27" s="7" t="s">
        <v>36</v>
      </c>
      <c r="C27" s="8">
        <v>60000</v>
      </c>
    </row>
  </sheetData>
  <mergeCells count="1">
    <mergeCell ref="B1:C1"/>
  </mergeCells>
  <phoneticPr fontId="2"/>
  <pageMargins left="0.25" right="0.25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6D7B-499B-424E-9D6E-F3386EE95138}">
  <sheetPr codeName="Sheet18">
    <tabColor rgb="FFC00000"/>
    <pageSetUpPr fitToPage="1"/>
  </sheetPr>
  <dimension ref="B1:G9"/>
  <sheetViews>
    <sheetView workbookViewId="0">
      <selection sqref="A1:G10"/>
    </sheetView>
  </sheetViews>
  <sheetFormatPr defaultColWidth="9" defaultRowHeight="18" x14ac:dyDescent="0.45"/>
  <cols>
    <col min="1" max="1" width="5.59765625" style="2" customWidth="1"/>
    <col min="2" max="2" width="9" style="2"/>
    <col min="3" max="3" width="10.8984375" style="2" customWidth="1"/>
    <col min="4" max="4" width="50.69921875" style="2" customWidth="1"/>
    <col min="5" max="5" width="0.3984375" style="2" customWidth="1"/>
    <col min="6" max="16384" width="9" style="2"/>
  </cols>
  <sheetData>
    <row r="1" spans="2:7" ht="26.4" x14ac:dyDescent="0.45">
      <c r="B1" s="95" t="s">
        <v>23</v>
      </c>
      <c r="C1" s="95"/>
    </row>
    <row r="2" spans="2:7" x14ac:dyDescent="0.45">
      <c r="B2" s="3" t="s">
        <v>1</v>
      </c>
      <c r="C2" s="3" t="s">
        <v>60</v>
      </c>
      <c r="D2" s="3" t="s">
        <v>28</v>
      </c>
      <c r="E2" s="3"/>
      <c r="F2" s="3" t="s">
        <v>27</v>
      </c>
    </row>
    <row r="3" spans="2:7" x14ac:dyDescent="0.45">
      <c r="B3" s="38">
        <v>45401</v>
      </c>
      <c r="C3" s="39" t="s">
        <v>23</v>
      </c>
      <c r="D3" s="39" t="s">
        <v>119</v>
      </c>
      <c r="E3" s="40"/>
      <c r="F3" s="40">
        <v>33500</v>
      </c>
      <c r="G3" s="37"/>
    </row>
    <row r="4" spans="2:7" x14ac:dyDescent="0.45">
      <c r="B4" s="38">
        <v>45469</v>
      </c>
      <c r="C4" s="39" t="s">
        <v>23</v>
      </c>
      <c r="D4" s="39" t="s">
        <v>127</v>
      </c>
      <c r="E4" s="40"/>
      <c r="F4" s="40">
        <v>13410</v>
      </c>
      <c r="G4" s="37"/>
    </row>
    <row r="5" spans="2:7" x14ac:dyDescent="0.45">
      <c r="B5" s="43"/>
      <c r="C5" s="44"/>
      <c r="D5" s="45"/>
      <c r="E5" s="45"/>
      <c r="F5" s="52"/>
      <c r="G5" s="37"/>
    </row>
    <row r="6" spans="2:7" x14ac:dyDescent="0.45">
      <c r="B6" s="6"/>
      <c r="C6" s="5"/>
      <c r="D6" s="6"/>
      <c r="E6" s="6"/>
      <c r="F6" s="6"/>
    </row>
    <row r="7" spans="2:7" x14ac:dyDescent="0.45">
      <c r="B7" s="6"/>
      <c r="C7" s="5"/>
      <c r="D7" s="6"/>
      <c r="E7" s="6"/>
      <c r="F7" s="6"/>
    </row>
    <row r="8" spans="2:7" x14ac:dyDescent="0.45">
      <c r="B8" s="3" t="s">
        <v>31</v>
      </c>
      <c r="C8" s="5">
        <f>SUM(C3:C7)</f>
        <v>0</v>
      </c>
      <c r="D8" s="6"/>
      <c r="E8" s="6"/>
      <c r="F8" s="5">
        <f>SUM(F3:F7)</f>
        <v>46910</v>
      </c>
    </row>
    <row r="9" spans="2:7" x14ac:dyDescent="0.45">
      <c r="B9" s="7" t="s">
        <v>37</v>
      </c>
      <c r="C9" s="8">
        <v>60000</v>
      </c>
    </row>
  </sheetData>
  <mergeCells count="1">
    <mergeCell ref="B1:C1"/>
  </mergeCells>
  <phoneticPr fontId="2"/>
  <pageMargins left="0.25" right="0.25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2A98-FCBA-4C07-AD90-6214187CBE75}">
  <sheetPr codeName="Sheet19">
    <tabColor rgb="FFC00000"/>
  </sheetPr>
  <dimension ref="B1:G16"/>
  <sheetViews>
    <sheetView workbookViewId="0">
      <selection activeCell="I21" sqref="I21"/>
    </sheetView>
  </sheetViews>
  <sheetFormatPr defaultColWidth="9" defaultRowHeight="18" x14ac:dyDescent="0.45"/>
  <cols>
    <col min="1" max="1" width="5.59765625" style="2" customWidth="1"/>
    <col min="2" max="2" width="9" style="2"/>
    <col min="3" max="3" width="10.8984375" style="2" customWidth="1"/>
    <col min="4" max="4" width="50.69921875" style="2" customWidth="1"/>
    <col min="5" max="5" width="0.69921875" style="2" customWidth="1"/>
    <col min="6" max="16384" width="9" style="2"/>
  </cols>
  <sheetData>
    <row r="1" spans="2:7" ht="26.4" x14ac:dyDescent="0.45">
      <c r="B1" s="95" t="s">
        <v>11</v>
      </c>
      <c r="C1" s="95"/>
    </row>
    <row r="2" spans="2:7" x14ac:dyDescent="0.45">
      <c r="B2" s="3" t="s">
        <v>1</v>
      </c>
      <c r="C2" s="3"/>
      <c r="D2" s="3" t="s">
        <v>28</v>
      </c>
      <c r="E2" s="3"/>
      <c r="F2" s="3" t="s">
        <v>27</v>
      </c>
    </row>
    <row r="3" spans="2:7" x14ac:dyDescent="0.45">
      <c r="B3" s="38">
        <v>45401</v>
      </c>
      <c r="C3" s="39" t="s">
        <v>55</v>
      </c>
      <c r="D3" s="39" t="s">
        <v>209</v>
      </c>
      <c r="E3" s="40"/>
      <c r="F3" s="40">
        <v>13790</v>
      </c>
      <c r="G3" s="37"/>
    </row>
    <row r="4" spans="2:7" x14ac:dyDescent="0.45">
      <c r="B4" s="4"/>
      <c r="C4" s="5"/>
      <c r="D4" s="6"/>
      <c r="E4" s="6"/>
      <c r="F4" s="6"/>
    </row>
    <row r="5" spans="2:7" x14ac:dyDescent="0.45">
      <c r="B5" s="6"/>
      <c r="C5" s="5"/>
      <c r="D5" s="6"/>
      <c r="E5" s="6"/>
      <c r="F5" s="6"/>
    </row>
    <row r="6" spans="2:7" x14ac:dyDescent="0.45">
      <c r="B6" s="6"/>
      <c r="C6" s="5"/>
      <c r="D6" s="6"/>
      <c r="E6" s="6"/>
      <c r="F6" s="6"/>
    </row>
    <row r="7" spans="2:7" x14ac:dyDescent="0.45">
      <c r="B7" s="6"/>
      <c r="C7" s="5"/>
      <c r="D7" s="6"/>
      <c r="E7" s="6"/>
      <c r="F7" s="6"/>
    </row>
    <row r="8" spans="2:7" x14ac:dyDescent="0.45">
      <c r="B8" s="6"/>
      <c r="C8" s="5"/>
      <c r="D8" s="6"/>
      <c r="E8" s="6"/>
      <c r="F8" s="6"/>
    </row>
    <row r="9" spans="2:7" x14ac:dyDescent="0.45">
      <c r="B9" s="6"/>
      <c r="C9" s="5"/>
      <c r="D9" s="6"/>
      <c r="E9" s="6"/>
      <c r="F9" s="6"/>
    </row>
    <row r="10" spans="2:7" x14ac:dyDescent="0.45">
      <c r="B10" s="6"/>
      <c r="C10" s="5"/>
      <c r="D10" s="6"/>
      <c r="E10" s="6"/>
      <c r="F10" s="6"/>
    </row>
    <row r="11" spans="2:7" x14ac:dyDescent="0.45">
      <c r="B11" s="6"/>
      <c r="C11" s="5"/>
      <c r="D11" s="6"/>
      <c r="E11" s="6"/>
      <c r="F11" s="6"/>
    </row>
    <row r="12" spans="2:7" x14ac:dyDescent="0.45">
      <c r="B12" s="6"/>
      <c r="C12" s="5"/>
      <c r="D12" s="6"/>
      <c r="E12" s="6"/>
      <c r="F12" s="6"/>
    </row>
    <row r="13" spans="2:7" x14ac:dyDescent="0.45">
      <c r="B13" s="6"/>
      <c r="C13" s="5"/>
      <c r="D13" s="6"/>
      <c r="E13" s="6"/>
      <c r="F13" s="6"/>
    </row>
    <row r="14" spans="2:7" x14ac:dyDescent="0.45">
      <c r="B14" s="6"/>
      <c r="C14" s="5"/>
      <c r="D14" s="6"/>
      <c r="E14" s="6"/>
      <c r="F14" s="6"/>
    </row>
    <row r="15" spans="2:7" x14ac:dyDescent="0.45">
      <c r="B15" s="3" t="s">
        <v>31</v>
      </c>
      <c r="C15" s="5">
        <f>SUM(C3:C14)</f>
        <v>0</v>
      </c>
      <c r="D15" s="6"/>
      <c r="E15" s="6"/>
      <c r="F15" s="5">
        <f>SUM(F3:F14)</f>
        <v>13790</v>
      </c>
    </row>
    <row r="16" spans="2:7" x14ac:dyDescent="0.45">
      <c r="B16" s="7" t="s">
        <v>37</v>
      </c>
      <c r="C16" s="8">
        <v>15000</v>
      </c>
    </row>
  </sheetData>
  <mergeCells count="1">
    <mergeCell ref="B1:C1"/>
  </mergeCells>
  <phoneticPr fontId="2"/>
  <pageMargins left="0.25" right="0.25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9776-EE48-4195-B510-564225AE51EB}">
  <sheetPr codeName="Sheet2">
    <tabColor rgb="FFFFFF00"/>
  </sheetPr>
  <dimension ref="A1:I232"/>
  <sheetViews>
    <sheetView tabSelected="1" zoomScaleNormal="100" workbookViewId="0">
      <pane ySplit="1" topLeftCell="A212" activePane="bottomLeft" state="frozen"/>
      <selection activeCell="F26" sqref="F26"/>
      <selection pane="bottomLeft" activeCell="M216" sqref="M216"/>
    </sheetView>
  </sheetViews>
  <sheetFormatPr defaultRowHeight="18" x14ac:dyDescent="0.45"/>
  <cols>
    <col min="1" max="1" width="9.19921875" style="35" bestFit="1" customWidth="1"/>
    <col min="2" max="2" width="15.09765625" bestFit="1" customWidth="1"/>
    <col min="3" max="3" width="35.8984375" bestFit="1" customWidth="1"/>
    <col min="4" max="4" width="11.5" style="36" customWidth="1"/>
    <col min="5" max="5" width="11.8984375" style="36" customWidth="1"/>
    <col min="6" max="6" width="12.8984375" style="36" bestFit="1" customWidth="1"/>
    <col min="8" max="9" width="10.3984375" bestFit="1" customWidth="1"/>
    <col min="10" max="10" width="12.3984375" bestFit="1" customWidth="1"/>
  </cols>
  <sheetData>
    <row r="1" spans="1:7" ht="23.25" customHeight="1" x14ac:dyDescent="0.45">
      <c r="A1" s="56"/>
      <c r="B1" s="57" t="s">
        <v>2</v>
      </c>
      <c r="C1" s="57" t="s">
        <v>3</v>
      </c>
      <c r="D1" s="58" t="s">
        <v>4</v>
      </c>
      <c r="E1" s="58" t="s">
        <v>5</v>
      </c>
      <c r="F1" s="58" t="s">
        <v>6</v>
      </c>
    </row>
    <row r="2" spans="1:7" x14ac:dyDescent="0.45">
      <c r="A2" s="38"/>
      <c r="B2" s="39"/>
      <c r="C2" s="39" t="s">
        <v>7</v>
      </c>
      <c r="D2" s="40"/>
      <c r="E2" s="40"/>
      <c r="F2" s="40">
        <v>2704528</v>
      </c>
    </row>
    <row r="3" spans="1:7" x14ac:dyDescent="0.45">
      <c r="A3" s="38">
        <v>45372</v>
      </c>
      <c r="B3" s="39" t="s">
        <v>152</v>
      </c>
      <c r="C3" s="39" t="s">
        <v>116</v>
      </c>
      <c r="D3" s="40"/>
      <c r="E3" s="40">
        <v>435</v>
      </c>
      <c r="F3" s="40">
        <f>SUM(F2+D3-E3)</f>
        <v>2704093</v>
      </c>
    </row>
    <row r="4" spans="1:7" x14ac:dyDescent="0.45">
      <c r="A4" s="38">
        <v>45372</v>
      </c>
      <c r="B4" s="39" t="s">
        <v>152</v>
      </c>
      <c r="C4" s="39" t="s">
        <v>116</v>
      </c>
      <c r="D4" s="40"/>
      <c r="E4" s="40">
        <v>22406</v>
      </c>
      <c r="F4" s="40">
        <f t="shared" ref="F4:F62" si="0">SUM(F3+D4-E4)</f>
        <v>2681687</v>
      </c>
    </row>
    <row r="5" spans="1:7" x14ac:dyDescent="0.45">
      <c r="A5" s="38">
        <v>45372</v>
      </c>
      <c r="B5" s="39" t="s">
        <v>26</v>
      </c>
      <c r="C5" s="57" t="s">
        <v>156</v>
      </c>
      <c r="D5" s="40"/>
      <c r="E5" s="40">
        <v>1543</v>
      </c>
      <c r="F5" s="40">
        <f t="shared" si="0"/>
        <v>2680144</v>
      </c>
    </row>
    <row r="6" spans="1:7" x14ac:dyDescent="0.45">
      <c r="A6" s="38">
        <v>45373</v>
      </c>
      <c r="B6" s="39" t="s">
        <v>152</v>
      </c>
      <c r="C6" s="39" t="s">
        <v>116</v>
      </c>
      <c r="D6" s="40"/>
      <c r="E6" s="40">
        <v>1428</v>
      </c>
      <c r="F6" s="40">
        <f t="shared" si="0"/>
        <v>2678716</v>
      </c>
    </row>
    <row r="7" spans="1:7" x14ac:dyDescent="0.45">
      <c r="A7" s="38">
        <v>45378</v>
      </c>
      <c r="B7" s="39" t="s">
        <v>152</v>
      </c>
      <c r="C7" s="39" t="s">
        <v>118</v>
      </c>
      <c r="D7" s="40"/>
      <c r="E7" s="40">
        <v>418</v>
      </c>
      <c r="F7" s="40">
        <f t="shared" si="0"/>
        <v>2678298</v>
      </c>
    </row>
    <row r="8" spans="1:7" x14ac:dyDescent="0.45">
      <c r="A8" s="38">
        <v>45378</v>
      </c>
      <c r="B8" s="39" t="s">
        <v>26</v>
      </c>
      <c r="C8" s="39" t="s">
        <v>157</v>
      </c>
      <c r="D8" s="40"/>
      <c r="E8" s="40">
        <v>16308</v>
      </c>
      <c r="F8" s="40">
        <f t="shared" si="0"/>
        <v>2661990</v>
      </c>
    </row>
    <row r="9" spans="1:7" x14ac:dyDescent="0.45">
      <c r="A9" s="38">
        <v>45380</v>
      </c>
      <c r="B9" s="39" t="s">
        <v>154</v>
      </c>
      <c r="C9" s="39" t="s">
        <v>207</v>
      </c>
      <c r="D9" s="40">
        <v>5056</v>
      </c>
      <c r="E9" s="40"/>
      <c r="F9" s="40">
        <f t="shared" si="0"/>
        <v>2667046</v>
      </c>
    </row>
    <row r="10" spans="1:7" x14ac:dyDescent="0.45">
      <c r="A10" s="38">
        <v>45380</v>
      </c>
      <c r="B10" s="39" t="s">
        <v>26</v>
      </c>
      <c r="C10" s="39" t="s">
        <v>208</v>
      </c>
      <c r="D10" s="40"/>
      <c r="E10" s="40">
        <v>10737</v>
      </c>
      <c r="F10" s="40">
        <f t="shared" si="0"/>
        <v>2656309</v>
      </c>
      <c r="G10">
        <v>1</v>
      </c>
    </row>
    <row r="11" spans="1:7" x14ac:dyDescent="0.45">
      <c r="A11" s="38">
        <v>45380</v>
      </c>
      <c r="B11" s="39" t="s">
        <v>273</v>
      </c>
      <c r="C11" s="39" t="s">
        <v>120</v>
      </c>
      <c r="D11" s="40"/>
      <c r="E11" s="40">
        <v>375000</v>
      </c>
      <c r="F11" s="40">
        <f t="shared" si="0"/>
        <v>2281309</v>
      </c>
    </row>
    <row r="12" spans="1:7" x14ac:dyDescent="0.45">
      <c r="A12" s="38">
        <v>45380</v>
      </c>
      <c r="B12" s="39" t="s">
        <v>26</v>
      </c>
      <c r="C12" s="39" t="s">
        <v>158</v>
      </c>
      <c r="D12" s="40"/>
      <c r="E12" s="40">
        <v>80000</v>
      </c>
      <c r="F12" s="40">
        <f t="shared" si="0"/>
        <v>2201309</v>
      </c>
      <c r="G12">
        <v>2</v>
      </c>
    </row>
    <row r="13" spans="1:7" x14ac:dyDescent="0.45">
      <c r="A13" s="38">
        <v>45380</v>
      </c>
      <c r="B13" s="39" t="s">
        <v>17</v>
      </c>
      <c r="C13" s="39" t="s">
        <v>167</v>
      </c>
      <c r="D13" s="40"/>
      <c r="E13" s="40">
        <v>64000</v>
      </c>
      <c r="F13" s="40">
        <f t="shared" si="0"/>
        <v>2137309</v>
      </c>
    </row>
    <row r="14" spans="1:7" x14ac:dyDescent="0.45">
      <c r="A14" s="38">
        <v>45383</v>
      </c>
      <c r="B14" s="39" t="s">
        <v>152</v>
      </c>
      <c r="C14" s="39" t="s">
        <v>46</v>
      </c>
      <c r="D14" s="40"/>
      <c r="E14" s="40">
        <v>1980</v>
      </c>
      <c r="F14" s="40">
        <f t="shared" si="0"/>
        <v>2135329</v>
      </c>
    </row>
    <row r="15" spans="1:7" x14ac:dyDescent="0.45">
      <c r="A15" s="38">
        <v>45383</v>
      </c>
      <c r="B15" s="39" t="s">
        <v>152</v>
      </c>
      <c r="C15" s="39" t="s">
        <v>46</v>
      </c>
      <c r="D15" s="40"/>
      <c r="E15" s="40">
        <v>2049</v>
      </c>
      <c r="F15" s="40">
        <f t="shared" si="0"/>
        <v>2133280</v>
      </c>
    </row>
    <row r="16" spans="1:7" x14ac:dyDescent="0.45">
      <c r="A16" s="38">
        <v>45392</v>
      </c>
      <c r="B16" s="39" t="s">
        <v>154</v>
      </c>
      <c r="C16" s="39" t="s">
        <v>159</v>
      </c>
      <c r="D16" s="40">
        <v>32000</v>
      </c>
      <c r="E16" s="40"/>
      <c r="F16" s="40">
        <f t="shared" si="0"/>
        <v>2165280</v>
      </c>
    </row>
    <row r="17" spans="1:7" x14ac:dyDescent="0.45">
      <c r="A17" s="38">
        <v>45400</v>
      </c>
      <c r="B17" s="39" t="s">
        <v>152</v>
      </c>
      <c r="C17" s="39" t="s">
        <v>122</v>
      </c>
      <c r="D17" s="40"/>
      <c r="E17" s="40">
        <v>455</v>
      </c>
      <c r="F17" s="40">
        <f t="shared" si="0"/>
        <v>2164825</v>
      </c>
    </row>
    <row r="18" spans="1:7" x14ac:dyDescent="0.45">
      <c r="A18" s="38">
        <v>45400</v>
      </c>
      <c r="B18" s="39" t="s">
        <v>152</v>
      </c>
      <c r="C18" s="39" t="s">
        <v>122</v>
      </c>
      <c r="D18" s="40"/>
      <c r="E18" s="40">
        <v>23469</v>
      </c>
      <c r="F18" s="40">
        <f t="shared" si="0"/>
        <v>2141356</v>
      </c>
    </row>
    <row r="19" spans="1:7" x14ac:dyDescent="0.45">
      <c r="A19" s="38">
        <v>45401</v>
      </c>
      <c r="B19" s="39" t="s">
        <v>152</v>
      </c>
      <c r="C19" s="39" t="s">
        <v>122</v>
      </c>
      <c r="D19" s="40"/>
      <c r="E19" s="40">
        <v>1430</v>
      </c>
      <c r="F19" s="40">
        <f t="shared" si="0"/>
        <v>2139926</v>
      </c>
    </row>
    <row r="20" spans="1:7" x14ac:dyDescent="0.45">
      <c r="A20" s="38">
        <v>45401</v>
      </c>
      <c r="B20" s="39" t="s">
        <v>23</v>
      </c>
      <c r="C20" s="39" t="s">
        <v>119</v>
      </c>
      <c r="D20" s="40"/>
      <c r="E20" s="40">
        <v>33500</v>
      </c>
      <c r="F20" s="40">
        <f t="shared" si="0"/>
        <v>2106426</v>
      </c>
    </row>
    <row r="21" spans="1:7" x14ac:dyDescent="0.45">
      <c r="A21" s="38">
        <v>45401</v>
      </c>
      <c r="B21" s="39" t="s">
        <v>272</v>
      </c>
      <c r="C21" s="39" t="s">
        <v>209</v>
      </c>
      <c r="D21" s="40"/>
      <c r="E21" s="40">
        <v>13790</v>
      </c>
      <c r="F21" s="40">
        <f t="shared" si="0"/>
        <v>2092636</v>
      </c>
    </row>
    <row r="22" spans="1:7" x14ac:dyDescent="0.45">
      <c r="A22" s="38">
        <v>45404</v>
      </c>
      <c r="B22" s="39" t="s">
        <v>26</v>
      </c>
      <c r="C22" s="57" t="s">
        <v>156</v>
      </c>
      <c r="D22" s="40"/>
      <c r="E22" s="40">
        <v>2379</v>
      </c>
      <c r="F22" s="40">
        <f t="shared" si="0"/>
        <v>2090257</v>
      </c>
    </row>
    <row r="23" spans="1:7" x14ac:dyDescent="0.45">
      <c r="A23" s="38">
        <v>45405</v>
      </c>
      <c r="B23" s="39" t="s">
        <v>242</v>
      </c>
      <c r="C23" s="39" t="s">
        <v>210</v>
      </c>
      <c r="D23" s="40"/>
      <c r="E23" s="40">
        <v>50000</v>
      </c>
      <c r="F23" s="40">
        <f t="shared" si="0"/>
        <v>2040257</v>
      </c>
      <c r="G23">
        <v>5</v>
      </c>
    </row>
    <row r="24" spans="1:7" x14ac:dyDescent="0.45">
      <c r="A24" s="38">
        <v>45405</v>
      </c>
      <c r="B24" s="39" t="s">
        <v>242</v>
      </c>
      <c r="C24" s="39" t="s">
        <v>51</v>
      </c>
      <c r="D24" s="40"/>
      <c r="E24" s="40">
        <v>770</v>
      </c>
      <c r="F24" s="40">
        <f t="shared" si="0"/>
        <v>2039487</v>
      </c>
      <c r="G24">
        <v>5</v>
      </c>
    </row>
    <row r="25" spans="1:7" x14ac:dyDescent="0.45">
      <c r="A25" s="38">
        <v>45408</v>
      </c>
      <c r="B25" s="39" t="s">
        <v>22</v>
      </c>
      <c r="C25" s="39" t="s">
        <v>123</v>
      </c>
      <c r="D25" s="40"/>
      <c r="E25" s="40">
        <v>37100</v>
      </c>
      <c r="F25" s="40">
        <f t="shared" si="0"/>
        <v>2002387</v>
      </c>
    </row>
    <row r="26" spans="1:7" x14ac:dyDescent="0.45">
      <c r="A26" s="38">
        <v>45412</v>
      </c>
      <c r="B26" s="39" t="s">
        <v>152</v>
      </c>
      <c r="C26" s="39" t="s">
        <v>118</v>
      </c>
      <c r="D26" s="40"/>
      <c r="E26" s="40">
        <v>1980</v>
      </c>
      <c r="F26" s="40">
        <f t="shared" si="0"/>
        <v>2000407</v>
      </c>
    </row>
    <row r="27" spans="1:7" x14ac:dyDescent="0.45">
      <c r="A27" s="38">
        <v>45412</v>
      </c>
      <c r="B27" s="39" t="s">
        <v>153</v>
      </c>
      <c r="C27" s="39" t="s">
        <v>47</v>
      </c>
      <c r="D27" s="40"/>
      <c r="E27" s="40">
        <v>1113</v>
      </c>
      <c r="F27" s="40">
        <f t="shared" si="0"/>
        <v>1999294</v>
      </c>
    </row>
    <row r="28" spans="1:7" x14ac:dyDescent="0.45">
      <c r="A28" s="38">
        <v>45420</v>
      </c>
      <c r="B28" s="39" t="s">
        <v>61</v>
      </c>
      <c r="C28" s="39" t="s">
        <v>138</v>
      </c>
      <c r="D28" s="40">
        <v>10000</v>
      </c>
      <c r="E28" s="40"/>
      <c r="F28" s="40">
        <f t="shared" si="0"/>
        <v>2009294</v>
      </c>
    </row>
    <row r="29" spans="1:7" x14ac:dyDescent="0.45">
      <c r="A29" s="38">
        <v>45420</v>
      </c>
      <c r="B29" s="39" t="s">
        <v>61</v>
      </c>
      <c r="C29" s="39" t="s">
        <v>248</v>
      </c>
      <c r="D29" s="40">
        <v>106000</v>
      </c>
      <c r="E29" s="40"/>
      <c r="F29" s="40">
        <f t="shared" si="0"/>
        <v>2115294</v>
      </c>
    </row>
    <row r="30" spans="1:7" x14ac:dyDescent="0.45">
      <c r="A30" s="38">
        <v>45420</v>
      </c>
      <c r="B30" s="39" t="s">
        <v>22</v>
      </c>
      <c r="C30" s="39" t="s">
        <v>125</v>
      </c>
      <c r="D30" s="40"/>
      <c r="E30" s="40">
        <v>12600</v>
      </c>
      <c r="F30" s="40">
        <f t="shared" si="0"/>
        <v>2102694</v>
      </c>
    </row>
    <row r="31" spans="1:7" x14ac:dyDescent="0.45">
      <c r="A31" s="38">
        <v>45422</v>
      </c>
      <c r="B31" s="39" t="s">
        <v>154</v>
      </c>
      <c r="C31" s="39" t="s">
        <v>159</v>
      </c>
      <c r="D31" s="40">
        <v>32000</v>
      </c>
      <c r="E31" s="40"/>
      <c r="F31" s="40">
        <f t="shared" si="0"/>
        <v>2134694</v>
      </c>
    </row>
    <row r="32" spans="1:7" x14ac:dyDescent="0.45">
      <c r="A32" s="38">
        <v>45427</v>
      </c>
      <c r="B32" s="39" t="s">
        <v>163</v>
      </c>
      <c r="C32" s="45" t="s">
        <v>49</v>
      </c>
      <c r="D32" s="40"/>
      <c r="E32" s="40">
        <v>12000</v>
      </c>
      <c r="F32" s="40">
        <f t="shared" si="0"/>
        <v>2122694</v>
      </c>
    </row>
    <row r="33" spans="1:6" x14ac:dyDescent="0.45">
      <c r="A33" s="50">
        <v>45432</v>
      </c>
      <c r="B33" s="45" t="s">
        <v>26</v>
      </c>
      <c r="C33" s="82" t="s">
        <v>156</v>
      </c>
      <c r="D33" s="51"/>
      <c r="E33" s="51">
        <v>7679</v>
      </c>
      <c r="F33" s="40">
        <f t="shared" si="0"/>
        <v>2115015</v>
      </c>
    </row>
    <row r="34" spans="1:6" x14ac:dyDescent="0.45">
      <c r="A34" s="38">
        <v>45434</v>
      </c>
      <c r="B34" s="39" t="s">
        <v>152</v>
      </c>
      <c r="C34" s="39" t="s">
        <v>124</v>
      </c>
      <c r="D34" s="40"/>
      <c r="E34" s="40">
        <v>555</v>
      </c>
      <c r="F34" s="40">
        <f t="shared" si="0"/>
        <v>2114460</v>
      </c>
    </row>
    <row r="35" spans="1:6" x14ac:dyDescent="0.45">
      <c r="A35" s="38">
        <v>45434</v>
      </c>
      <c r="B35" s="39" t="s">
        <v>152</v>
      </c>
      <c r="C35" s="39" t="s">
        <v>124</v>
      </c>
      <c r="D35" s="40"/>
      <c r="E35" s="40">
        <v>21234</v>
      </c>
      <c r="F35" s="40">
        <f t="shared" si="0"/>
        <v>2093226</v>
      </c>
    </row>
    <row r="36" spans="1:6" x14ac:dyDescent="0.45">
      <c r="A36" s="38">
        <v>45435</v>
      </c>
      <c r="B36" s="39" t="s">
        <v>152</v>
      </c>
      <c r="C36" s="39" t="s">
        <v>124</v>
      </c>
      <c r="D36" s="40"/>
      <c r="E36" s="40">
        <v>1569</v>
      </c>
      <c r="F36" s="40">
        <f t="shared" si="0"/>
        <v>2091657</v>
      </c>
    </row>
    <row r="37" spans="1:6" x14ac:dyDescent="0.45">
      <c r="A37" s="38">
        <v>45439</v>
      </c>
      <c r="B37" s="39" t="s">
        <v>152</v>
      </c>
      <c r="C37" s="39" t="s">
        <v>118</v>
      </c>
      <c r="D37" s="40"/>
      <c r="E37" s="40">
        <v>1980</v>
      </c>
      <c r="F37" s="40">
        <f t="shared" si="0"/>
        <v>2089677</v>
      </c>
    </row>
    <row r="38" spans="1:6" x14ac:dyDescent="0.45">
      <c r="A38" s="38">
        <v>45439</v>
      </c>
      <c r="B38" s="39" t="s">
        <v>26</v>
      </c>
      <c r="C38" s="39" t="s">
        <v>157</v>
      </c>
      <c r="D38" s="40"/>
      <c r="E38" s="40">
        <v>19932</v>
      </c>
      <c r="F38" s="40">
        <f t="shared" si="0"/>
        <v>2069745</v>
      </c>
    </row>
    <row r="39" spans="1:6" x14ac:dyDescent="0.45">
      <c r="A39" s="38">
        <v>45441</v>
      </c>
      <c r="B39" s="39" t="s">
        <v>61</v>
      </c>
      <c r="C39" s="39" t="s">
        <v>247</v>
      </c>
      <c r="D39" s="40">
        <v>106000</v>
      </c>
      <c r="E39" s="40"/>
      <c r="F39" s="40">
        <f t="shared" si="0"/>
        <v>2175745</v>
      </c>
    </row>
    <row r="40" spans="1:6" x14ac:dyDescent="0.45">
      <c r="A40" s="38">
        <v>45443</v>
      </c>
      <c r="B40" s="39" t="s">
        <v>152</v>
      </c>
      <c r="C40" s="39" t="s">
        <v>46</v>
      </c>
      <c r="D40" s="40"/>
      <c r="E40" s="40">
        <v>1980</v>
      </c>
      <c r="F40" s="40">
        <f t="shared" si="0"/>
        <v>2173765</v>
      </c>
    </row>
    <row r="41" spans="1:6" x14ac:dyDescent="0.45">
      <c r="A41" s="38">
        <v>45443</v>
      </c>
      <c r="B41" s="39" t="s">
        <v>152</v>
      </c>
      <c r="C41" s="39" t="s">
        <v>46</v>
      </c>
      <c r="D41" s="40"/>
      <c r="E41" s="40">
        <v>2049</v>
      </c>
      <c r="F41" s="40">
        <f t="shared" si="0"/>
        <v>2171716</v>
      </c>
    </row>
    <row r="42" spans="1:6" x14ac:dyDescent="0.45">
      <c r="A42" s="38">
        <v>45453</v>
      </c>
      <c r="B42" s="39" t="s">
        <v>154</v>
      </c>
      <c r="C42" s="39" t="s">
        <v>159</v>
      </c>
      <c r="D42" s="40">
        <v>33000</v>
      </c>
      <c r="E42" s="40"/>
      <c r="F42" s="40">
        <f t="shared" si="0"/>
        <v>2204716</v>
      </c>
    </row>
    <row r="43" spans="1:6" x14ac:dyDescent="0.45">
      <c r="A43" s="38">
        <v>45463</v>
      </c>
      <c r="B43" s="39" t="s">
        <v>152</v>
      </c>
      <c r="C43" s="39" t="s">
        <v>126</v>
      </c>
      <c r="D43" s="40"/>
      <c r="E43" s="40">
        <v>581</v>
      </c>
      <c r="F43" s="40">
        <f t="shared" si="0"/>
        <v>2204135</v>
      </c>
    </row>
    <row r="44" spans="1:6" x14ac:dyDescent="0.45">
      <c r="A44" s="38">
        <v>45463</v>
      </c>
      <c r="B44" s="39" t="s">
        <v>152</v>
      </c>
      <c r="C44" s="39" t="s">
        <v>126</v>
      </c>
      <c r="D44" s="40"/>
      <c r="E44" s="40">
        <v>20640</v>
      </c>
      <c r="F44" s="40">
        <f t="shared" si="0"/>
        <v>2183495</v>
      </c>
    </row>
    <row r="45" spans="1:6" x14ac:dyDescent="0.45">
      <c r="A45" s="38">
        <v>45463</v>
      </c>
      <c r="B45" s="39" t="s">
        <v>26</v>
      </c>
      <c r="C45" s="57" t="s">
        <v>156</v>
      </c>
      <c r="D45" s="40"/>
      <c r="E45" s="40">
        <v>8649</v>
      </c>
      <c r="F45" s="40">
        <f t="shared" si="0"/>
        <v>2174846</v>
      </c>
    </row>
    <row r="46" spans="1:6" x14ac:dyDescent="0.45">
      <c r="A46" s="38">
        <v>45464</v>
      </c>
      <c r="B46" s="39" t="s">
        <v>152</v>
      </c>
      <c r="C46" s="39" t="s">
        <v>126</v>
      </c>
      <c r="D46" s="40"/>
      <c r="E46" s="40">
        <v>1670</v>
      </c>
      <c r="F46" s="40">
        <f t="shared" si="0"/>
        <v>2173176</v>
      </c>
    </row>
    <row r="47" spans="1:6" x14ac:dyDescent="0.45">
      <c r="A47" s="38">
        <v>45468</v>
      </c>
      <c r="B47" s="39" t="s">
        <v>164</v>
      </c>
      <c r="C47" s="39" t="s">
        <v>169</v>
      </c>
      <c r="D47" s="40">
        <v>80000</v>
      </c>
      <c r="E47" s="40"/>
      <c r="F47" s="40">
        <f t="shared" si="0"/>
        <v>2253176</v>
      </c>
    </row>
    <row r="48" spans="1:6" x14ac:dyDescent="0.45">
      <c r="A48" s="38">
        <v>45469</v>
      </c>
      <c r="B48" s="39" t="s">
        <v>23</v>
      </c>
      <c r="C48" s="39" t="s">
        <v>127</v>
      </c>
      <c r="D48" s="40"/>
      <c r="E48" s="40">
        <v>13410</v>
      </c>
      <c r="F48" s="40">
        <f t="shared" si="0"/>
        <v>2239766</v>
      </c>
    </row>
    <row r="49" spans="1:7" x14ac:dyDescent="0.45">
      <c r="A49" s="38">
        <v>45470</v>
      </c>
      <c r="B49" s="39" t="s">
        <v>152</v>
      </c>
      <c r="C49" s="39" t="s">
        <v>118</v>
      </c>
      <c r="D49" s="40"/>
      <c r="E49" s="40">
        <v>1980</v>
      </c>
      <c r="F49" s="40">
        <f t="shared" si="0"/>
        <v>2237786</v>
      </c>
    </row>
    <row r="50" spans="1:7" x14ac:dyDescent="0.45">
      <c r="A50" s="38">
        <v>45471</v>
      </c>
      <c r="B50" s="39" t="s">
        <v>61</v>
      </c>
      <c r="C50" s="39" t="s">
        <v>155</v>
      </c>
      <c r="D50" s="40">
        <v>106000</v>
      </c>
      <c r="E50" s="40"/>
      <c r="F50" s="40">
        <f t="shared" si="0"/>
        <v>2343786</v>
      </c>
    </row>
    <row r="51" spans="1:7" x14ac:dyDescent="0.45">
      <c r="A51" s="38">
        <v>45471</v>
      </c>
      <c r="B51" s="39" t="s">
        <v>26</v>
      </c>
      <c r="C51" s="39" t="s">
        <v>211</v>
      </c>
      <c r="D51" s="40"/>
      <c r="E51" s="40">
        <v>4480</v>
      </c>
      <c r="F51" s="40">
        <f t="shared" si="0"/>
        <v>2339306</v>
      </c>
      <c r="G51">
        <v>3</v>
      </c>
    </row>
    <row r="52" spans="1:7" x14ac:dyDescent="0.45">
      <c r="A52" s="38">
        <v>45471</v>
      </c>
      <c r="B52" s="39" t="s">
        <v>26</v>
      </c>
      <c r="C52" s="39" t="s">
        <v>212</v>
      </c>
      <c r="D52" s="40"/>
      <c r="E52" s="40">
        <v>1199</v>
      </c>
      <c r="F52" s="40">
        <f t="shared" si="0"/>
        <v>2338107</v>
      </c>
      <c r="G52">
        <v>4</v>
      </c>
    </row>
    <row r="53" spans="1:7" x14ac:dyDescent="0.45">
      <c r="A53" s="38">
        <v>45471</v>
      </c>
      <c r="B53" s="39" t="s">
        <v>26</v>
      </c>
      <c r="C53" s="39" t="s">
        <v>213</v>
      </c>
      <c r="D53" s="40"/>
      <c r="E53" s="40">
        <v>880</v>
      </c>
      <c r="F53" s="40">
        <f t="shared" si="0"/>
        <v>2337227</v>
      </c>
      <c r="G53">
        <v>5</v>
      </c>
    </row>
    <row r="54" spans="1:7" x14ac:dyDescent="0.45">
      <c r="A54" s="38">
        <v>45477</v>
      </c>
      <c r="B54" s="39" t="s">
        <v>153</v>
      </c>
      <c r="C54" s="39" t="s">
        <v>47</v>
      </c>
      <c r="D54" s="40"/>
      <c r="E54" s="40">
        <v>1113</v>
      </c>
      <c r="F54" s="40">
        <f t="shared" si="0"/>
        <v>2336114</v>
      </c>
    </row>
    <row r="55" spans="1:7" x14ac:dyDescent="0.45">
      <c r="A55" s="38">
        <v>45483</v>
      </c>
      <c r="B55" s="39" t="s">
        <v>154</v>
      </c>
      <c r="C55" s="39" t="s">
        <v>159</v>
      </c>
      <c r="D55" s="40">
        <v>34500</v>
      </c>
      <c r="E55" s="40"/>
      <c r="F55" s="40">
        <f t="shared" si="0"/>
        <v>2370614</v>
      </c>
    </row>
    <row r="56" spans="1:7" x14ac:dyDescent="0.45">
      <c r="A56" s="38">
        <v>45490</v>
      </c>
      <c r="B56" s="39" t="s">
        <v>18</v>
      </c>
      <c r="C56" s="39" t="s">
        <v>128</v>
      </c>
      <c r="D56" s="40"/>
      <c r="E56" s="40">
        <v>26500</v>
      </c>
      <c r="F56" s="40">
        <f t="shared" si="0"/>
        <v>2344114</v>
      </c>
      <c r="G56">
        <v>1</v>
      </c>
    </row>
    <row r="57" spans="1:7" x14ac:dyDescent="0.45">
      <c r="A57" s="38">
        <v>45490</v>
      </c>
      <c r="B57" s="39" t="s">
        <v>170</v>
      </c>
      <c r="C57" s="39" t="s">
        <v>171</v>
      </c>
      <c r="D57" s="40"/>
      <c r="E57" s="40">
        <v>7000</v>
      </c>
      <c r="F57" s="40">
        <f t="shared" si="0"/>
        <v>2337114</v>
      </c>
    </row>
    <row r="58" spans="1:7" x14ac:dyDescent="0.45">
      <c r="A58" s="38">
        <v>45492</v>
      </c>
      <c r="B58" s="39" t="s">
        <v>152</v>
      </c>
      <c r="C58" s="39" t="s">
        <v>129</v>
      </c>
      <c r="D58" s="40"/>
      <c r="E58" s="40">
        <v>608</v>
      </c>
      <c r="F58" s="40">
        <f t="shared" si="0"/>
        <v>2336506</v>
      </c>
    </row>
    <row r="59" spans="1:7" x14ac:dyDescent="0.45">
      <c r="A59" s="38">
        <v>45492</v>
      </c>
      <c r="B59" s="39" t="s">
        <v>152</v>
      </c>
      <c r="C59" s="39" t="s">
        <v>129</v>
      </c>
      <c r="D59" s="40"/>
      <c r="E59" s="40">
        <v>20400</v>
      </c>
      <c r="F59" s="40">
        <f t="shared" si="0"/>
        <v>2316106</v>
      </c>
    </row>
    <row r="60" spans="1:7" x14ac:dyDescent="0.45">
      <c r="A60" s="38">
        <v>45492</v>
      </c>
      <c r="B60" s="39" t="s">
        <v>242</v>
      </c>
      <c r="C60" s="39" t="s">
        <v>214</v>
      </c>
      <c r="D60" s="40"/>
      <c r="E60" s="40">
        <v>27632</v>
      </c>
      <c r="F60" s="40">
        <f t="shared" si="0"/>
        <v>2288474</v>
      </c>
      <c r="G60">
        <v>1</v>
      </c>
    </row>
    <row r="61" spans="1:7" x14ac:dyDescent="0.45">
      <c r="A61" s="38">
        <v>45495</v>
      </c>
      <c r="B61" s="39" t="s">
        <v>152</v>
      </c>
      <c r="C61" s="39" t="s">
        <v>129</v>
      </c>
      <c r="D61" s="40"/>
      <c r="E61" s="40">
        <v>1775</v>
      </c>
      <c r="F61" s="40">
        <f t="shared" si="0"/>
        <v>2286699</v>
      </c>
    </row>
    <row r="62" spans="1:7" x14ac:dyDescent="0.45">
      <c r="A62" s="38">
        <v>45495</v>
      </c>
      <c r="B62" s="39" t="s">
        <v>26</v>
      </c>
      <c r="C62" s="57" t="s">
        <v>156</v>
      </c>
      <c r="D62" s="40"/>
      <c r="E62" s="40">
        <v>4749</v>
      </c>
      <c r="F62" s="40">
        <f t="shared" si="0"/>
        <v>2281950</v>
      </c>
    </row>
    <row r="63" spans="1:7" x14ac:dyDescent="0.45">
      <c r="A63" s="38">
        <v>45498</v>
      </c>
      <c r="B63" s="39" t="s">
        <v>164</v>
      </c>
      <c r="C63" s="39" t="s">
        <v>165</v>
      </c>
      <c r="D63" s="40">
        <v>297900</v>
      </c>
      <c r="E63" s="40"/>
      <c r="F63" s="40">
        <f t="shared" ref="F63:F68" si="1">SUM(F62+D63-E63)</f>
        <v>2579850</v>
      </c>
    </row>
    <row r="64" spans="1:7" x14ac:dyDescent="0.45">
      <c r="A64" s="38">
        <v>45502</v>
      </c>
      <c r="B64" s="39" t="s">
        <v>152</v>
      </c>
      <c r="C64" s="39" t="s">
        <v>118</v>
      </c>
      <c r="D64" s="40"/>
      <c r="E64" s="40">
        <v>1100</v>
      </c>
      <c r="F64" s="40">
        <f t="shared" si="1"/>
        <v>2578750</v>
      </c>
    </row>
    <row r="65" spans="1:7" x14ac:dyDescent="0.45">
      <c r="A65" s="38">
        <v>45504</v>
      </c>
      <c r="B65" s="39" t="s">
        <v>152</v>
      </c>
      <c r="C65" s="39" t="s">
        <v>46</v>
      </c>
      <c r="D65" s="40"/>
      <c r="E65" s="40">
        <v>1980</v>
      </c>
      <c r="F65" s="40">
        <f t="shared" si="1"/>
        <v>2576770</v>
      </c>
    </row>
    <row r="66" spans="1:7" x14ac:dyDescent="0.45">
      <c r="A66" s="38">
        <v>45504</v>
      </c>
      <c r="B66" s="39" t="s">
        <v>152</v>
      </c>
      <c r="C66" s="39" t="s">
        <v>46</v>
      </c>
      <c r="D66" s="40"/>
      <c r="E66" s="40">
        <v>2049</v>
      </c>
      <c r="F66" s="40">
        <f t="shared" si="1"/>
        <v>2574721</v>
      </c>
    </row>
    <row r="67" spans="1:7" x14ac:dyDescent="0.45">
      <c r="A67" s="38">
        <v>45506</v>
      </c>
      <c r="B67" s="39" t="s">
        <v>61</v>
      </c>
      <c r="C67" s="39" t="s">
        <v>133</v>
      </c>
      <c r="D67" s="40">
        <v>106000</v>
      </c>
      <c r="E67" s="40"/>
      <c r="F67" s="40">
        <f t="shared" si="1"/>
        <v>2680721</v>
      </c>
    </row>
    <row r="68" spans="1:7" x14ac:dyDescent="0.45">
      <c r="A68" s="38">
        <v>45506</v>
      </c>
      <c r="B68" s="39" t="s">
        <v>22</v>
      </c>
      <c r="C68" s="39" t="s">
        <v>215</v>
      </c>
      <c r="D68" s="40"/>
      <c r="E68" s="40">
        <v>5000</v>
      </c>
      <c r="F68" s="40">
        <f t="shared" si="1"/>
        <v>2675721</v>
      </c>
    </row>
    <row r="69" spans="1:7" x14ac:dyDescent="0.45">
      <c r="A69" s="38">
        <v>45506</v>
      </c>
      <c r="B69" s="39" t="s">
        <v>54</v>
      </c>
      <c r="C69" s="39" t="s">
        <v>216</v>
      </c>
      <c r="D69" s="40"/>
      <c r="E69" s="40">
        <v>3180</v>
      </c>
      <c r="F69" s="40">
        <f t="shared" ref="F69:F132" si="2">SUM(F68+D69-E69)</f>
        <v>2672541</v>
      </c>
      <c r="G69">
        <v>1</v>
      </c>
    </row>
    <row r="70" spans="1:7" x14ac:dyDescent="0.45">
      <c r="A70" s="38">
        <v>45506</v>
      </c>
      <c r="B70" s="39" t="s">
        <v>54</v>
      </c>
      <c r="C70" s="39" t="s">
        <v>217</v>
      </c>
      <c r="D70" s="40"/>
      <c r="E70" s="40">
        <v>4345</v>
      </c>
      <c r="F70" s="40">
        <f t="shared" si="2"/>
        <v>2668196</v>
      </c>
      <c r="G70">
        <v>2</v>
      </c>
    </row>
    <row r="71" spans="1:7" x14ac:dyDescent="0.45">
      <c r="A71" s="38">
        <v>45506</v>
      </c>
      <c r="B71" s="39" t="s">
        <v>20</v>
      </c>
      <c r="C71" s="39" t="s">
        <v>218</v>
      </c>
      <c r="D71" s="40"/>
      <c r="E71" s="40">
        <v>5408</v>
      </c>
      <c r="F71" s="40">
        <f t="shared" si="2"/>
        <v>2662788</v>
      </c>
      <c r="G71">
        <v>2</v>
      </c>
    </row>
    <row r="72" spans="1:7" x14ac:dyDescent="0.45">
      <c r="A72" s="38">
        <v>45506</v>
      </c>
      <c r="B72" s="39" t="s">
        <v>22</v>
      </c>
      <c r="C72" s="39" t="s">
        <v>168</v>
      </c>
      <c r="D72" s="40"/>
      <c r="E72" s="40">
        <v>10000</v>
      </c>
      <c r="F72" s="40">
        <f t="shared" si="2"/>
        <v>2652788</v>
      </c>
    </row>
    <row r="73" spans="1:7" x14ac:dyDescent="0.45">
      <c r="A73" s="38">
        <v>45513</v>
      </c>
      <c r="B73" s="39" t="s">
        <v>26</v>
      </c>
      <c r="C73" s="39" t="s">
        <v>219</v>
      </c>
      <c r="D73" s="40"/>
      <c r="E73" s="40">
        <v>2280</v>
      </c>
      <c r="F73" s="40">
        <f t="shared" si="2"/>
        <v>2650508</v>
      </c>
      <c r="G73">
        <v>6</v>
      </c>
    </row>
    <row r="74" spans="1:7" x14ac:dyDescent="0.45">
      <c r="A74" s="38">
        <v>45513</v>
      </c>
      <c r="B74" s="39" t="s">
        <v>26</v>
      </c>
      <c r="C74" s="39" t="s">
        <v>219</v>
      </c>
      <c r="D74" s="40"/>
      <c r="E74" s="40">
        <v>1939</v>
      </c>
      <c r="F74" s="40">
        <f t="shared" si="2"/>
        <v>2648569</v>
      </c>
      <c r="G74">
        <v>7</v>
      </c>
    </row>
    <row r="75" spans="1:7" x14ac:dyDescent="0.45">
      <c r="A75" s="38">
        <v>45513</v>
      </c>
      <c r="B75" s="39" t="s">
        <v>26</v>
      </c>
      <c r="C75" s="39" t="s">
        <v>220</v>
      </c>
      <c r="D75" s="40"/>
      <c r="E75" s="40">
        <v>2000</v>
      </c>
      <c r="F75" s="40">
        <f t="shared" si="2"/>
        <v>2646569</v>
      </c>
      <c r="G75">
        <v>19</v>
      </c>
    </row>
    <row r="76" spans="1:7" x14ac:dyDescent="0.45">
      <c r="A76" s="38">
        <v>45513</v>
      </c>
      <c r="B76" s="39" t="s">
        <v>54</v>
      </c>
      <c r="C76" s="39" t="s">
        <v>221</v>
      </c>
      <c r="D76" s="40"/>
      <c r="E76" s="40">
        <v>70000</v>
      </c>
      <c r="F76" s="40">
        <f t="shared" si="2"/>
        <v>2576569</v>
      </c>
      <c r="G76">
        <v>3</v>
      </c>
    </row>
    <row r="77" spans="1:7" x14ac:dyDescent="0.45">
      <c r="A77" s="38">
        <v>45517</v>
      </c>
      <c r="B77" s="39" t="s">
        <v>154</v>
      </c>
      <c r="C77" s="39" t="s">
        <v>159</v>
      </c>
      <c r="D77" s="40">
        <v>34500</v>
      </c>
      <c r="E77" s="40"/>
      <c r="F77" s="40">
        <f t="shared" si="2"/>
        <v>2611069</v>
      </c>
    </row>
    <row r="78" spans="1:7" x14ac:dyDescent="0.45">
      <c r="A78" s="38">
        <v>45519</v>
      </c>
      <c r="B78" s="39" t="s">
        <v>54</v>
      </c>
      <c r="C78" s="39" t="s">
        <v>224</v>
      </c>
      <c r="D78" s="40"/>
      <c r="E78" s="40">
        <v>80000</v>
      </c>
      <c r="F78" s="40">
        <f t="shared" si="2"/>
        <v>2531069</v>
      </c>
    </row>
    <row r="79" spans="1:7" x14ac:dyDescent="0.45">
      <c r="A79" s="38">
        <v>45523</v>
      </c>
      <c r="B79" s="39" t="s">
        <v>54</v>
      </c>
      <c r="C79" s="39" t="s">
        <v>225</v>
      </c>
      <c r="D79" s="40">
        <v>80000</v>
      </c>
      <c r="E79" s="40"/>
      <c r="F79" s="40">
        <f t="shared" si="2"/>
        <v>2611069</v>
      </c>
    </row>
    <row r="80" spans="1:7" x14ac:dyDescent="0.45">
      <c r="A80" s="38">
        <v>45520</v>
      </c>
      <c r="B80" s="39" t="s">
        <v>54</v>
      </c>
      <c r="C80" s="39" t="s">
        <v>222</v>
      </c>
      <c r="D80" s="40"/>
      <c r="E80" s="40">
        <v>79500</v>
      </c>
      <c r="F80" s="40">
        <f t="shared" si="2"/>
        <v>2531569</v>
      </c>
      <c r="G80">
        <v>4</v>
      </c>
    </row>
    <row r="81" spans="1:7" x14ac:dyDescent="0.45">
      <c r="A81" s="38">
        <v>45523</v>
      </c>
      <c r="B81" s="39" t="s">
        <v>154</v>
      </c>
      <c r="C81" s="39" t="s">
        <v>223</v>
      </c>
      <c r="D81" s="40">
        <v>10</v>
      </c>
      <c r="E81" s="40"/>
      <c r="F81" s="40">
        <f t="shared" si="2"/>
        <v>2531579</v>
      </c>
    </row>
    <row r="82" spans="1:7" x14ac:dyDescent="0.45">
      <c r="A82" s="38">
        <v>45523</v>
      </c>
      <c r="B82" s="39" t="s">
        <v>54</v>
      </c>
      <c r="C82" s="39" t="s">
        <v>226</v>
      </c>
      <c r="D82" s="40"/>
      <c r="E82" s="40">
        <v>35000</v>
      </c>
      <c r="F82" s="40">
        <f t="shared" si="2"/>
        <v>2496579</v>
      </c>
      <c r="G82">
        <v>5</v>
      </c>
    </row>
    <row r="83" spans="1:7" x14ac:dyDescent="0.45">
      <c r="A83" s="38">
        <v>45523</v>
      </c>
      <c r="B83" s="39" t="s">
        <v>54</v>
      </c>
      <c r="C83" s="39" t="s">
        <v>227</v>
      </c>
      <c r="D83" s="40"/>
      <c r="E83" s="40">
        <v>17669</v>
      </c>
      <c r="F83" s="40">
        <f t="shared" si="2"/>
        <v>2478910</v>
      </c>
      <c r="G83">
        <v>6</v>
      </c>
    </row>
    <row r="84" spans="1:7" x14ac:dyDescent="0.45">
      <c r="A84" s="38">
        <v>45523</v>
      </c>
      <c r="B84" s="39" t="s">
        <v>54</v>
      </c>
      <c r="C84" s="39" t="s">
        <v>228</v>
      </c>
      <c r="D84" s="40"/>
      <c r="E84" s="40">
        <v>5000</v>
      </c>
      <c r="F84" s="40">
        <f t="shared" si="2"/>
        <v>2473910</v>
      </c>
      <c r="G84">
        <v>7</v>
      </c>
    </row>
    <row r="85" spans="1:7" x14ac:dyDescent="0.45">
      <c r="A85" s="38">
        <v>45523</v>
      </c>
      <c r="B85" s="39" t="s">
        <v>54</v>
      </c>
      <c r="C85" s="39" t="s">
        <v>229</v>
      </c>
      <c r="D85" s="40"/>
      <c r="E85" s="40">
        <v>6564</v>
      </c>
      <c r="F85" s="40">
        <f t="shared" si="2"/>
        <v>2467346</v>
      </c>
      <c r="G85">
        <v>8</v>
      </c>
    </row>
    <row r="86" spans="1:7" x14ac:dyDescent="0.45">
      <c r="A86" s="38">
        <v>45523</v>
      </c>
      <c r="B86" s="39" t="s">
        <v>54</v>
      </c>
      <c r="C86" s="39" t="s">
        <v>230</v>
      </c>
      <c r="D86" s="40"/>
      <c r="E86" s="40">
        <v>2266</v>
      </c>
      <c r="F86" s="40">
        <f t="shared" si="2"/>
        <v>2465080</v>
      </c>
      <c r="G86">
        <v>9</v>
      </c>
    </row>
    <row r="87" spans="1:7" x14ac:dyDescent="0.45">
      <c r="A87" s="38">
        <v>45524</v>
      </c>
      <c r="B87" s="39" t="s">
        <v>26</v>
      </c>
      <c r="C87" s="57" t="s">
        <v>156</v>
      </c>
      <c r="D87" s="40"/>
      <c r="E87" s="40">
        <v>4044</v>
      </c>
      <c r="F87" s="40">
        <f t="shared" si="2"/>
        <v>2461036</v>
      </c>
    </row>
    <row r="88" spans="1:7" x14ac:dyDescent="0.45">
      <c r="A88" s="38">
        <v>45524</v>
      </c>
      <c r="B88" s="39" t="s">
        <v>164</v>
      </c>
      <c r="C88" s="39" t="s">
        <v>172</v>
      </c>
      <c r="D88" s="40">
        <v>27700</v>
      </c>
      <c r="E88" s="40"/>
      <c r="F88" s="40">
        <f t="shared" si="2"/>
        <v>2488736</v>
      </c>
    </row>
    <row r="89" spans="1:7" x14ac:dyDescent="0.45">
      <c r="A89" s="38">
        <v>45527</v>
      </c>
      <c r="B89" s="39" t="s">
        <v>152</v>
      </c>
      <c r="C89" s="39" t="s">
        <v>131</v>
      </c>
      <c r="D89" s="40"/>
      <c r="E89" s="40">
        <v>608</v>
      </c>
      <c r="F89" s="40">
        <f t="shared" si="2"/>
        <v>2488128</v>
      </c>
    </row>
    <row r="90" spans="1:7" x14ac:dyDescent="0.45">
      <c r="A90" s="38">
        <v>45527</v>
      </c>
      <c r="B90" s="39" t="s">
        <v>152</v>
      </c>
      <c r="C90" s="39" t="s">
        <v>131</v>
      </c>
      <c r="D90" s="40"/>
      <c r="E90" s="40">
        <v>22628</v>
      </c>
      <c r="F90" s="40">
        <f t="shared" si="2"/>
        <v>2465500</v>
      </c>
    </row>
    <row r="91" spans="1:7" x14ac:dyDescent="0.45">
      <c r="A91" s="38">
        <v>45530</v>
      </c>
      <c r="B91" s="39" t="s">
        <v>152</v>
      </c>
      <c r="C91" s="39" t="s">
        <v>131</v>
      </c>
      <c r="D91" s="40"/>
      <c r="E91" s="40">
        <v>1775</v>
      </c>
      <c r="F91" s="40">
        <f t="shared" si="2"/>
        <v>2463725</v>
      </c>
    </row>
    <row r="92" spans="1:7" x14ac:dyDescent="0.45">
      <c r="A92" s="38">
        <v>45531</v>
      </c>
      <c r="B92" s="39" t="s">
        <v>152</v>
      </c>
      <c r="C92" s="39" t="s">
        <v>118</v>
      </c>
      <c r="D92" s="40"/>
      <c r="E92" s="40">
        <v>1980</v>
      </c>
      <c r="F92" s="40">
        <f t="shared" si="2"/>
        <v>2461745</v>
      </c>
    </row>
    <row r="93" spans="1:7" x14ac:dyDescent="0.45">
      <c r="A93" s="38">
        <v>45537</v>
      </c>
      <c r="B93" s="39" t="s">
        <v>153</v>
      </c>
      <c r="C93" s="39" t="s">
        <v>47</v>
      </c>
      <c r="D93" s="39"/>
      <c r="E93" s="40">
        <v>1113</v>
      </c>
      <c r="F93" s="40">
        <f t="shared" si="2"/>
        <v>2460632</v>
      </c>
    </row>
    <row r="94" spans="1:7" x14ac:dyDescent="0.45">
      <c r="A94" s="38">
        <v>45538</v>
      </c>
      <c r="B94" s="39" t="s">
        <v>61</v>
      </c>
      <c r="C94" s="39" t="s">
        <v>132</v>
      </c>
      <c r="D94" s="40">
        <v>106000</v>
      </c>
      <c r="E94" s="40"/>
      <c r="F94" s="40">
        <f t="shared" si="2"/>
        <v>2566632</v>
      </c>
    </row>
    <row r="95" spans="1:7" x14ac:dyDescent="0.45">
      <c r="A95" s="38">
        <v>45538</v>
      </c>
      <c r="B95" s="39" t="s">
        <v>54</v>
      </c>
      <c r="C95" s="39" t="s">
        <v>134</v>
      </c>
      <c r="D95" s="40"/>
      <c r="E95" s="40">
        <v>5913</v>
      </c>
      <c r="F95" s="40">
        <f t="shared" si="2"/>
        <v>2560719</v>
      </c>
      <c r="G95">
        <v>10</v>
      </c>
    </row>
    <row r="96" spans="1:7" x14ac:dyDescent="0.45">
      <c r="A96" s="38">
        <v>45545</v>
      </c>
      <c r="B96" s="39" t="s">
        <v>154</v>
      </c>
      <c r="C96" s="39" t="s">
        <v>159</v>
      </c>
      <c r="D96" s="40">
        <v>34000</v>
      </c>
      <c r="E96" s="40"/>
      <c r="F96" s="40">
        <f t="shared" si="2"/>
        <v>2594719</v>
      </c>
    </row>
    <row r="97" spans="1:7" x14ac:dyDescent="0.45">
      <c r="A97" s="38">
        <v>45548</v>
      </c>
      <c r="B97" s="39" t="s">
        <v>54</v>
      </c>
      <c r="C97" s="39" t="s">
        <v>231</v>
      </c>
      <c r="D97" s="40"/>
      <c r="E97" s="40">
        <v>3240</v>
      </c>
      <c r="F97" s="40">
        <f t="shared" si="2"/>
        <v>2591479</v>
      </c>
      <c r="G97">
        <v>11</v>
      </c>
    </row>
    <row r="98" spans="1:7" x14ac:dyDescent="0.45">
      <c r="A98" s="38">
        <v>45548</v>
      </c>
      <c r="B98" s="39" t="s">
        <v>54</v>
      </c>
      <c r="C98" s="39" t="s">
        <v>232</v>
      </c>
      <c r="D98" s="40"/>
      <c r="E98" s="40">
        <v>5000</v>
      </c>
      <c r="F98" s="40">
        <f t="shared" si="2"/>
        <v>2586479</v>
      </c>
      <c r="G98">
        <v>12</v>
      </c>
    </row>
    <row r="99" spans="1:7" x14ac:dyDescent="0.45">
      <c r="A99" s="38">
        <v>45548</v>
      </c>
      <c r="B99" s="39" t="s">
        <v>26</v>
      </c>
      <c r="C99" s="39" t="s">
        <v>143</v>
      </c>
      <c r="D99" s="40"/>
      <c r="E99" s="40">
        <v>1725</v>
      </c>
      <c r="F99" s="40">
        <f t="shared" si="2"/>
        <v>2584754</v>
      </c>
      <c r="G99">
        <v>8</v>
      </c>
    </row>
    <row r="100" spans="1:7" x14ac:dyDescent="0.45">
      <c r="A100" s="38">
        <v>45548</v>
      </c>
      <c r="B100" s="39" t="s">
        <v>54</v>
      </c>
      <c r="C100" s="39" t="s">
        <v>233</v>
      </c>
      <c r="D100" s="40"/>
      <c r="E100" s="40">
        <v>100000</v>
      </c>
      <c r="F100" s="40">
        <f t="shared" si="2"/>
        <v>2484754</v>
      </c>
    </row>
    <row r="101" spans="1:7" x14ac:dyDescent="0.45">
      <c r="A101" s="38">
        <v>45548</v>
      </c>
      <c r="B101" s="39" t="s">
        <v>54</v>
      </c>
      <c r="C101" s="39" t="s">
        <v>234</v>
      </c>
      <c r="D101" s="40"/>
      <c r="E101" s="40">
        <v>40000</v>
      </c>
      <c r="F101" s="40">
        <f t="shared" si="2"/>
        <v>2444754</v>
      </c>
      <c r="G101">
        <v>13</v>
      </c>
    </row>
    <row r="102" spans="1:7" x14ac:dyDescent="0.45">
      <c r="A102" s="38">
        <v>45555</v>
      </c>
      <c r="B102" s="39" t="s">
        <v>152</v>
      </c>
      <c r="C102" s="39" t="s">
        <v>135</v>
      </c>
      <c r="D102" s="40"/>
      <c r="E102" s="40">
        <v>548</v>
      </c>
      <c r="F102" s="40">
        <f t="shared" si="2"/>
        <v>2444206</v>
      </c>
    </row>
    <row r="103" spans="1:7" x14ac:dyDescent="0.45">
      <c r="A103" s="38">
        <v>45555</v>
      </c>
      <c r="B103" s="39" t="s">
        <v>152</v>
      </c>
      <c r="C103" s="39" t="s">
        <v>135</v>
      </c>
      <c r="D103" s="40"/>
      <c r="E103" s="40">
        <v>21518</v>
      </c>
      <c r="F103" s="40">
        <f t="shared" si="2"/>
        <v>2422688</v>
      </c>
    </row>
    <row r="104" spans="1:7" x14ac:dyDescent="0.45">
      <c r="A104" s="38">
        <v>45555</v>
      </c>
      <c r="B104" s="39" t="s">
        <v>26</v>
      </c>
      <c r="C104" s="57" t="s">
        <v>156</v>
      </c>
      <c r="D104" s="40"/>
      <c r="E104" s="40">
        <v>6410</v>
      </c>
      <c r="F104" s="40">
        <f t="shared" si="2"/>
        <v>2416278</v>
      </c>
    </row>
    <row r="105" spans="1:7" x14ac:dyDescent="0.45">
      <c r="A105" s="38">
        <v>45555</v>
      </c>
      <c r="B105" s="39" t="s">
        <v>54</v>
      </c>
      <c r="C105" s="39" t="s">
        <v>235</v>
      </c>
      <c r="D105" s="40">
        <v>3018</v>
      </c>
      <c r="E105" s="40"/>
      <c r="F105" s="40">
        <f t="shared" si="2"/>
        <v>2419296</v>
      </c>
      <c r="G105">
        <v>14</v>
      </c>
    </row>
    <row r="106" spans="1:7" x14ac:dyDescent="0.45">
      <c r="A106" s="38">
        <v>45557</v>
      </c>
      <c r="B106" s="39" t="s">
        <v>152</v>
      </c>
      <c r="C106" s="39" t="s">
        <v>135</v>
      </c>
      <c r="D106" s="40"/>
      <c r="E106" s="40">
        <v>1539</v>
      </c>
      <c r="F106" s="40">
        <f t="shared" si="2"/>
        <v>2417757</v>
      </c>
    </row>
    <row r="107" spans="1:7" x14ac:dyDescent="0.45">
      <c r="A107" s="38">
        <v>45562</v>
      </c>
      <c r="B107" s="39" t="s">
        <v>152</v>
      </c>
      <c r="C107" s="39" t="s">
        <v>118</v>
      </c>
      <c r="D107" s="40"/>
      <c r="E107" s="40">
        <v>1980</v>
      </c>
      <c r="F107" s="40">
        <f t="shared" si="2"/>
        <v>2415777</v>
      </c>
    </row>
    <row r="108" spans="1:7" x14ac:dyDescent="0.45">
      <c r="A108" s="38">
        <v>45567</v>
      </c>
      <c r="B108" s="39" t="s">
        <v>152</v>
      </c>
      <c r="C108" s="39" t="s">
        <v>46</v>
      </c>
      <c r="D108" s="40"/>
      <c r="E108" s="40">
        <v>1980</v>
      </c>
      <c r="F108" s="40">
        <f t="shared" si="2"/>
        <v>2413797</v>
      </c>
    </row>
    <row r="109" spans="1:7" x14ac:dyDescent="0.45">
      <c r="A109" s="50">
        <v>45567</v>
      </c>
      <c r="B109" s="45" t="s">
        <v>152</v>
      </c>
      <c r="C109" s="45" t="s">
        <v>46</v>
      </c>
      <c r="D109" s="51"/>
      <c r="E109" s="51">
        <v>1980</v>
      </c>
      <c r="F109" s="40">
        <f t="shared" si="2"/>
        <v>2411817</v>
      </c>
    </row>
    <row r="110" spans="1:7" x14ac:dyDescent="0.45">
      <c r="A110" s="50">
        <v>45570</v>
      </c>
      <c r="B110" s="45" t="s">
        <v>154</v>
      </c>
      <c r="C110" s="45" t="s">
        <v>173</v>
      </c>
      <c r="D110" s="51">
        <v>3000</v>
      </c>
      <c r="E110" s="51"/>
      <c r="F110" s="40">
        <f t="shared" si="2"/>
        <v>2414817</v>
      </c>
    </row>
    <row r="111" spans="1:7" x14ac:dyDescent="0.45">
      <c r="A111" s="50">
        <v>45570</v>
      </c>
      <c r="B111" s="45" t="s">
        <v>154</v>
      </c>
      <c r="C111" s="45" t="s">
        <v>173</v>
      </c>
      <c r="D111" s="51">
        <v>6630</v>
      </c>
      <c r="E111" s="51"/>
      <c r="F111" s="40">
        <f t="shared" si="2"/>
        <v>2421447</v>
      </c>
    </row>
    <row r="112" spans="1:7" x14ac:dyDescent="0.45">
      <c r="A112" s="38">
        <v>45572</v>
      </c>
      <c r="B112" s="39" t="s">
        <v>61</v>
      </c>
      <c r="C112" s="39" t="s">
        <v>136</v>
      </c>
      <c r="D112" s="40">
        <v>106000</v>
      </c>
      <c r="E112" s="40"/>
      <c r="F112" s="40">
        <f t="shared" si="2"/>
        <v>2527447</v>
      </c>
    </row>
    <row r="113" spans="1:9" x14ac:dyDescent="0.45">
      <c r="A113" s="38">
        <v>45572</v>
      </c>
      <c r="B113" s="39" t="s">
        <v>61</v>
      </c>
      <c r="C113" s="39" t="s">
        <v>138</v>
      </c>
      <c r="D113" s="40">
        <v>10000</v>
      </c>
      <c r="E113" s="40"/>
      <c r="F113" s="40">
        <f t="shared" si="2"/>
        <v>2537447</v>
      </c>
    </row>
    <row r="114" spans="1:9" x14ac:dyDescent="0.45">
      <c r="A114" s="38">
        <v>45572</v>
      </c>
      <c r="B114" s="39" t="s">
        <v>242</v>
      </c>
      <c r="C114" s="39" t="s">
        <v>236</v>
      </c>
      <c r="D114" s="40"/>
      <c r="E114" s="40">
        <v>1996</v>
      </c>
      <c r="F114" s="40">
        <f t="shared" si="2"/>
        <v>2535451</v>
      </c>
      <c r="G114">
        <v>3</v>
      </c>
    </row>
    <row r="115" spans="1:9" x14ac:dyDescent="0.45">
      <c r="A115" s="38">
        <v>45572</v>
      </c>
      <c r="B115" s="39" t="s">
        <v>26</v>
      </c>
      <c r="C115" s="39" t="s">
        <v>237</v>
      </c>
      <c r="D115" s="40"/>
      <c r="E115" s="40">
        <v>2560</v>
      </c>
      <c r="F115" s="40">
        <f t="shared" si="2"/>
        <v>2532891</v>
      </c>
      <c r="G115">
        <v>9</v>
      </c>
    </row>
    <row r="116" spans="1:9" x14ac:dyDescent="0.45">
      <c r="A116" s="50">
        <v>45575</v>
      </c>
      <c r="B116" s="45" t="s">
        <v>154</v>
      </c>
      <c r="C116" s="45" t="s">
        <v>159</v>
      </c>
      <c r="D116" s="51">
        <v>33500</v>
      </c>
      <c r="E116" s="51"/>
      <c r="F116" s="40">
        <f t="shared" si="2"/>
        <v>2566391</v>
      </c>
    </row>
    <row r="117" spans="1:9" x14ac:dyDescent="0.45">
      <c r="A117" s="38">
        <v>45586</v>
      </c>
      <c r="B117" s="39" t="s">
        <v>152</v>
      </c>
      <c r="C117" s="39" t="s">
        <v>139</v>
      </c>
      <c r="D117" s="40"/>
      <c r="E117" s="40">
        <v>548</v>
      </c>
      <c r="F117" s="40">
        <f t="shared" si="2"/>
        <v>2565843</v>
      </c>
      <c r="I117">
        <v>2</v>
      </c>
    </row>
    <row r="118" spans="1:9" x14ac:dyDescent="0.45">
      <c r="A118" s="38">
        <v>45586</v>
      </c>
      <c r="B118" s="39" t="s">
        <v>152</v>
      </c>
      <c r="C118" s="39" t="s">
        <v>139</v>
      </c>
      <c r="D118" s="40"/>
      <c r="E118" s="40">
        <v>22965</v>
      </c>
      <c r="F118" s="40">
        <f t="shared" si="2"/>
        <v>2542878</v>
      </c>
    </row>
    <row r="119" spans="1:9" x14ac:dyDescent="0.45">
      <c r="A119" s="38">
        <v>45586</v>
      </c>
      <c r="B119" s="39" t="s">
        <v>26</v>
      </c>
      <c r="C119" s="57" t="s">
        <v>156</v>
      </c>
      <c r="D119" s="40"/>
      <c r="E119" s="40">
        <v>3257</v>
      </c>
      <c r="F119" s="40">
        <f t="shared" si="2"/>
        <v>2539621</v>
      </c>
    </row>
    <row r="120" spans="1:9" x14ac:dyDescent="0.45">
      <c r="A120" s="38">
        <v>45587</v>
      </c>
      <c r="B120" s="39" t="s">
        <v>152</v>
      </c>
      <c r="C120" s="39" t="s">
        <v>139</v>
      </c>
      <c r="D120" s="40"/>
      <c r="E120" s="40">
        <v>1539</v>
      </c>
      <c r="F120" s="40">
        <f t="shared" si="2"/>
        <v>2538082</v>
      </c>
    </row>
    <row r="121" spans="1:9" x14ac:dyDescent="0.45">
      <c r="A121" s="50">
        <v>45590</v>
      </c>
      <c r="B121" s="39" t="s">
        <v>54</v>
      </c>
      <c r="C121" s="39" t="s">
        <v>140</v>
      </c>
      <c r="D121" s="51"/>
      <c r="E121" s="51">
        <v>16653</v>
      </c>
      <c r="F121" s="40">
        <f t="shared" si="2"/>
        <v>2521429</v>
      </c>
      <c r="G121">
        <v>15</v>
      </c>
    </row>
    <row r="122" spans="1:9" x14ac:dyDescent="0.45">
      <c r="A122" s="38">
        <v>45593</v>
      </c>
      <c r="B122" s="39" t="s">
        <v>152</v>
      </c>
      <c r="C122" s="39" t="s">
        <v>118</v>
      </c>
      <c r="D122" s="40"/>
      <c r="E122" s="40">
        <v>1980</v>
      </c>
      <c r="F122" s="40">
        <f t="shared" si="2"/>
        <v>2519449</v>
      </c>
    </row>
    <row r="123" spans="1:9" x14ac:dyDescent="0.45">
      <c r="A123" s="38">
        <v>45596</v>
      </c>
      <c r="B123" s="39" t="s">
        <v>153</v>
      </c>
      <c r="C123" s="39" t="s">
        <v>47</v>
      </c>
      <c r="D123" s="40"/>
      <c r="E123" s="40">
        <v>1018</v>
      </c>
      <c r="F123" s="40">
        <f t="shared" si="2"/>
        <v>2518431</v>
      </c>
    </row>
    <row r="124" spans="1:9" x14ac:dyDescent="0.45">
      <c r="A124" s="38">
        <v>45597</v>
      </c>
      <c r="B124" s="39" t="s">
        <v>61</v>
      </c>
      <c r="C124" s="39" t="s">
        <v>141</v>
      </c>
      <c r="D124" s="40">
        <v>106000</v>
      </c>
      <c r="E124" s="40"/>
      <c r="F124" s="40">
        <f t="shared" si="2"/>
        <v>2624431</v>
      </c>
    </row>
    <row r="125" spans="1:9" x14ac:dyDescent="0.45">
      <c r="A125" s="38">
        <v>45604</v>
      </c>
      <c r="B125" s="39" t="s">
        <v>26</v>
      </c>
      <c r="C125" s="39" t="s">
        <v>238</v>
      </c>
      <c r="D125" s="40"/>
      <c r="E125" s="40">
        <v>5643</v>
      </c>
      <c r="F125" s="40">
        <f t="shared" si="2"/>
        <v>2618788</v>
      </c>
      <c r="G125">
        <v>10</v>
      </c>
    </row>
    <row r="126" spans="1:9" x14ac:dyDescent="0.45">
      <c r="A126" s="38">
        <v>45604</v>
      </c>
      <c r="B126" s="39" t="s">
        <v>242</v>
      </c>
      <c r="C126" s="39" t="s">
        <v>239</v>
      </c>
      <c r="D126" s="40"/>
      <c r="E126" s="40">
        <v>13940</v>
      </c>
      <c r="F126" s="40">
        <f t="shared" si="2"/>
        <v>2604848</v>
      </c>
      <c r="G126">
        <v>4</v>
      </c>
    </row>
    <row r="127" spans="1:9" x14ac:dyDescent="0.45">
      <c r="A127" s="38">
        <v>45607</v>
      </c>
      <c r="B127" s="39" t="s">
        <v>154</v>
      </c>
      <c r="C127" s="39" t="s">
        <v>159</v>
      </c>
      <c r="D127" s="40">
        <v>33500</v>
      </c>
      <c r="E127" s="40"/>
      <c r="F127" s="40">
        <f t="shared" si="2"/>
        <v>2638348</v>
      </c>
    </row>
    <row r="128" spans="1:9" x14ac:dyDescent="0.45">
      <c r="A128" s="38">
        <v>45616</v>
      </c>
      <c r="B128" s="39" t="s">
        <v>26</v>
      </c>
      <c r="C128" s="57" t="s">
        <v>117</v>
      </c>
      <c r="D128" s="40"/>
      <c r="E128" s="40">
        <v>6107</v>
      </c>
      <c r="F128" s="40">
        <f t="shared" si="2"/>
        <v>2632241</v>
      </c>
    </row>
    <row r="129" spans="1:7" x14ac:dyDescent="0.45">
      <c r="A129" s="38">
        <v>45617</v>
      </c>
      <c r="B129" s="39" t="s">
        <v>152</v>
      </c>
      <c r="C129" s="39" t="s">
        <v>142</v>
      </c>
      <c r="D129" s="40"/>
      <c r="E129" s="40">
        <v>570</v>
      </c>
      <c r="F129" s="40">
        <f t="shared" si="2"/>
        <v>2631671</v>
      </c>
    </row>
    <row r="130" spans="1:7" x14ac:dyDescent="0.45">
      <c r="A130" s="38">
        <v>45617</v>
      </c>
      <c r="B130" s="39" t="s">
        <v>152</v>
      </c>
      <c r="C130" s="39" t="s">
        <v>142</v>
      </c>
      <c r="D130" s="40"/>
      <c r="E130" s="40">
        <v>22826</v>
      </c>
      <c r="F130" s="40">
        <f t="shared" si="2"/>
        <v>2608845</v>
      </c>
    </row>
    <row r="131" spans="1:7" x14ac:dyDescent="0.45">
      <c r="A131" s="38">
        <v>45618</v>
      </c>
      <c r="B131" s="39" t="s">
        <v>152</v>
      </c>
      <c r="C131" s="39" t="s">
        <v>142</v>
      </c>
      <c r="D131" s="40"/>
      <c r="E131" s="40">
        <v>1627</v>
      </c>
      <c r="F131" s="40">
        <f t="shared" si="2"/>
        <v>2607218</v>
      </c>
    </row>
    <row r="132" spans="1:7" x14ac:dyDescent="0.45">
      <c r="A132" s="38">
        <v>45618</v>
      </c>
      <c r="B132" s="39" t="s">
        <v>26</v>
      </c>
      <c r="C132" s="39" t="s">
        <v>175</v>
      </c>
      <c r="D132" s="40"/>
      <c r="E132" s="40">
        <v>14630</v>
      </c>
      <c r="F132" s="40">
        <f t="shared" si="2"/>
        <v>2592588</v>
      </c>
      <c r="G132">
        <v>11</v>
      </c>
    </row>
    <row r="133" spans="1:7" x14ac:dyDescent="0.45">
      <c r="A133" s="38">
        <v>45313</v>
      </c>
      <c r="B133" s="39" t="s">
        <v>26</v>
      </c>
      <c r="C133" s="39" t="s">
        <v>240</v>
      </c>
      <c r="D133" s="40"/>
      <c r="E133" s="40">
        <v>660</v>
      </c>
      <c r="F133" s="40">
        <f t="shared" ref="F133:F180" si="3">SUM(F132+D133-E133)</f>
        <v>2591928</v>
      </c>
      <c r="G133">
        <v>11</v>
      </c>
    </row>
    <row r="134" spans="1:7" x14ac:dyDescent="0.45">
      <c r="A134" s="38">
        <v>45623</v>
      </c>
      <c r="B134" s="39" t="s">
        <v>152</v>
      </c>
      <c r="C134" s="39" t="s">
        <v>118</v>
      </c>
      <c r="D134" s="40"/>
      <c r="E134" s="40">
        <v>1980</v>
      </c>
      <c r="F134" s="40">
        <f t="shared" si="3"/>
        <v>2589948</v>
      </c>
    </row>
    <row r="135" spans="1:7" x14ac:dyDescent="0.45">
      <c r="A135" s="38">
        <v>45625</v>
      </c>
      <c r="B135" s="39" t="s">
        <v>61</v>
      </c>
      <c r="C135" s="39" t="s">
        <v>144</v>
      </c>
      <c r="D135" s="40">
        <v>106000</v>
      </c>
      <c r="E135" s="40"/>
      <c r="F135" s="40">
        <f t="shared" si="3"/>
        <v>2695948</v>
      </c>
    </row>
    <row r="136" spans="1:7" x14ac:dyDescent="0.45">
      <c r="A136" s="38">
        <v>45628</v>
      </c>
      <c r="B136" s="39" t="s">
        <v>152</v>
      </c>
      <c r="C136" s="39" t="s">
        <v>46</v>
      </c>
      <c r="D136" s="40"/>
      <c r="E136" s="40">
        <v>1980</v>
      </c>
      <c r="F136" s="40">
        <f t="shared" si="3"/>
        <v>2693968</v>
      </c>
    </row>
    <row r="137" spans="1:7" x14ac:dyDescent="0.45">
      <c r="A137" s="38">
        <v>45628</v>
      </c>
      <c r="B137" s="39" t="s">
        <v>152</v>
      </c>
      <c r="C137" s="39" t="s">
        <v>46</v>
      </c>
      <c r="D137" s="40"/>
      <c r="E137" s="40">
        <v>2049</v>
      </c>
      <c r="F137" s="40">
        <f t="shared" si="3"/>
        <v>2691919</v>
      </c>
    </row>
    <row r="138" spans="1:7" x14ac:dyDescent="0.45">
      <c r="A138" s="38">
        <v>45636</v>
      </c>
      <c r="B138" s="39" t="s">
        <v>154</v>
      </c>
      <c r="C138" s="39" t="s">
        <v>121</v>
      </c>
      <c r="D138" s="40">
        <v>34000</v>
      </c>
      <c r="E138" s="40"/>
      <c r="F138" s="40">
        <f t="shared" si="3"/>
        <v>2725919</v>
      </c>
    </row>
    <row r="139" spans="1:7" x14ac:dyDescent="0.45">
      <c r="A139" s="38">
        <v>45642</v>
      </c>
      <c r="B139" s="39" t="s">
        <v>12</v>
      </c>
      <c r="C139" s="39" t="s">
        <v>166</v>
      </c>
      <c r="D139" s="40">
        <v>33100</v>
      </c>
      <c r="E139" s="40"/>
      <c r="F139" s="40">
        <f t="shared" si="3"/>
        <v>2759019</v>
      </c>
    </row>
    <row r="140" spans="1:7" x14ac:dyDescent="0.45">
      <c r="A140" s="38">
        <v>45642</v>
      </c>
      <c r="B140" s="39" t="s">
        <v>55</v>
      </c>
      <c r="C140" s="39" t="s">
        <v>145</v>
      </c>
      <c r="D140" s="40">
        <v>26110</v>
      </c>
      <c r="E140" s="40"/>
      <c r="F140" s="40">
        <f t="shared" si="3"/>
        <v>2785129</v>
      </c>
    </row>
    <row r="141" spans="1:7" x14ac:dyDescent="0.45">
      <c r="A141" s="38">
        <v>45645</v>
      </c>
      <c r="B141" s="39" t="s">
        <v>152</v>
      </c>
      <c r="C141" s="39" t="s">
        <v>146</v>
      </c>
      <c r="D141" s="40"/>
      <c r="E141" s="40">
        <v>608</v>
      </c>
      <c r="F141" s="40">
        <f t="shared" si="3"/>
        <v>2784521</v>
      </c>
    </row>
    <row r="142" spans="1:7" x14ac:dyDescent="0.45">
      <c r="A142" s="38">
        <v>45645</v>
      </c>
      <c r="B142" s="39" t="s">
        <v>152</v>
      </c>
      <c r="C142" s="39" t="s">
        <v>146</v>
      </c>
      <c r="D142" s="40"/>
      <c r="E142" s="40">
        <v>22760</v>
      </c>
      <c r="F142" s="40">
        <f t="shared" si="3"/>
        <v>2761761</v>
      </c>
    </row>
    <row r="143" spans="1:7" x14ac:dyDescent="0.45">
      <c r="A143" s="38">
        <v>45646</v>
      </c>
      <c r="B143" s="39" t="s">
        <v>152</v>
      </c>
      <c r="C143" s="39" t="s">
        <v>146</v>
      </c>
      <c r="D143" s="40"/>
      <c r="E143" s="40">
        <v>1775</v>
      </c>
      <c r="F143" s="40">
        <f t="shared" si="3"/>
        <v>2759986</v>
      </c>
    </row>
    <row r="144" spans="1:7" x14ac:dyDescent="0.45">
      <c r="A144" s="38">
        <v>45646</v>
      </c>
      <c r="B144" s="39" t="s">
        <v>26</v>
      </c>
      <c r="C144" s="57" t="s">
        <v>156</v>
      </c>
      <c r="D144" s="40"/>
      <c r="E144" s="40">
        <v>6411</v>
      </c>
      <c r="F144" s="40">
        <f t="shared" si="3"/>
        <v>2753575</v>
      </c>
    </row>
    <row r="145" spans="1:7" x14ac:dyDescent="0.45">
      <c r="A145" s="38">
        <v>45651</v>
      </c>
      <c r="B145" s="39" t="s">
        <v>153</v>
      </c>
      <c r="C145" s="39" t="s">
        <v>47</v>
      </c>
      <c r="D145" s="40"/>
      <c r="E145" s="40">
        <v>1113</v>
      </c>
      <c r="F145" s="40">
        <f t="shared" si="3"/>
        <v>2752462</v>
      </c>
    </row>
    <row r="146" spans="1:7" x14ac:dyDescent="0.45">
      <c r="A146" s="38">
        <v>45653</v>
      </c>
      <c r="B146" s="39" t="s">
        <v>152</v>
      </c>
      <c r="C146" s="39" t="s">
        <v>118</v>
      </c>
      <c r="D146" s="40"/>
      <c r="E146" s="40">
        <v>1980</v>
      </c>
      <c r="F146" s="40">
        <f t="shared" si="3"/>
        <v>2750482</v>
      </c>
    </row>
    <row r="147" spans="1:7" x14ac:dyDescent="0.45">
      <c r="A147" s="38">
        <v>45653</v>
      </c>
      <c r="B147" s="39" t="s">
        <v>26</v>
      </c>
      <c r="C147" s="39" t="s">
        <v>148</v>
      </c>
      <c r="D147" s="40"/>
      <c r="E147" s="40">
        <v>2016</v>
      </c>
      <c r="F147" s="40">
        <f t="shared" si="3"/>
        <v>2748466</v>
      </c>
      <c r="G147">
        <v>12</v>
      </c>
    </row>
    <row r="148" spans="1:7" x14ac:dyDescent="0.45">
      <c r="A148" s="38">
        <v>45653</v>
      </c>
      <c r="B148" s="39" t="s">
        <v>26</v>
      </c>
      <c r="C148" s="39" t="s">
        <v>241</v>
      </c>
      <c r="D148" s="40"/>
      <c r="E148" s="40">
        <v>1856</v>
      </c>
      <c r="F148" s="40">
        <f t="shared" si="3"/>
        <v>2746610</v>
      </c>
      <c r="G148">
        <v>13</v>
      </c>
    </row>
    <row r="149" spans="1:7" x14ac:dyDescent="0.45">
      <c r="A149" s="38">
        <v>45653</v>
      </c>
      <c r="B149" s="39" t="s">
        <v>55</v>
      </c>
      <c r="C149" s="39" t="s">
        <v>55</v>
      </c>
      <c r="D149" s="40">
        <v>32760</v>
      </c>
      <c r="E149" s="40"/>
      <c r="F149" s="40">
        <f t="shared" si="3"/>
        <v>2779370</v>
      </c>
    </row>
    <row r="150" spans="1:7" x14ac:dyDescent="0.45">
      <c r="A150" s="38">
        <v>45653</v>
      </c>
      <c r="B150" s="39" t="s">
        <v>56</v>
      </c>
      <c r="C150" s="39" t="s">
        <v>56</v>
      </c>
      <c r="D150" s="40">
        <v>47000</v>
      </c>
      <c r="E150" s="40"/>
      <c r="F150" s="40">
        <f t="shared" si="3"/>
        <v>2826370</v>
      </c>
    </row>
    <row r="151" spans="1:7" x14ac:dyDescent="0.45">
      <c r="A151" s="38">
        <v>45653</v>
      </c>
      <c r="B151" s="39" t="s">
        <v>61</v>
      </c>
      <c r="C151" s="39" t="s">
        <v>147</v>
      </c>
      <c r="D151" s="40">
        <v>106000</v>
      </c>
      <c r="E151" s="40"/>
      <c r="F151" s="40">
        <f t="shared" si="3"/>
        <v>2932370</v>
      </c>
    </row>
    <row r="152" spans="1:7" x14ac:dyDescent="0.45">
      <c r="A152" s="38">
        <v>45667</v>
      </c>
      <c r="B152" s="39" t="s">
        <v>154</v>
      </c>
      <c r="C152" s="39" t="s">
        <v>121</v>
      </c>
      <c r="D152" s="40">
        <v>33000</v>
      </c>
      <c r="E152" s="40"/>
      <c r="F152" s="40">
        <f t="shared" si="3"/>
        <v>2965370</v>
      </c>
    </row>
    <row r="153" spans="1:7" x14ac:dyDescent="0.45">
      <c r="A153" s="38">
        <v>45677</v>
      </c>
      <c r="B153" s="39" t="s">
        <v>26</v>
      </c>
      <c r="C153" s="57" t="s">
        <v>117</v>
      </c>
      <c r="D153" s="40"/>
      <c r="E153" s="40">
        <v>1626</v>
      </c>
      <c r="F153" s="40">
        <f t="shared" si="3"/>
        <v>2963744</v>
      </c>
    </row>
    <row r="154" spans="1:7" x14ac:dyDescent="0.45">
      <c r="A154" s="38">
        <v>45681</v>
      </c>
      <c r="B154" s="39" t="s">
        <v>152</v>
      </c>
      <c r="C154" s="39" t="s">
        <v>150</v>
      </c>
      <c r="D154" s="40"/>
      <c r="E154" s="40">
        <v>608</v>
      </c>
      <c r="F154" s="40">
        <f t="shared" si="3"/>
        <v>2963136</v>
      </c>
    </row>
    <row r="155" spans="1:7" x14ac:dyDescent="0.45">
      <c r="A155" s="38">
        <v>45681</v>
      </c>
      <c r="B155" s="39" t="s">
        <v>152</v>
      </c>
      <c r="C155" s="39" t="s">
        <v>150</v>
      </c>
      <c r="D155" s="40"/>
      <c r="E155" s="40">
        <v>25755</v>
      </c>
      <c r="F155" s="40">
        <f t="shared" si="3"/>
        <v>2937381</v>
      </c>
    </row>
    <row r="156" spans="1:7" x14ac:dyDescent="0.45">
      <c r="A156" s="38">
        <v>45681</v>
      </c>
      <c r="B156" s="39" t="s">
        <v>152</v>
      </c>
      <c r="C156" s="39" t="s">
        <v>150</v>
      </c>
      <c r="D156" s="40"/>
      <c r="E156" s="40">
        <v>1775</v>
      </c>
      <c r="F156" s="40">
        <f t="shared" si="3"/>
        <v>2935606</v>
      </c>
      <c r="G156" t="s">
        <v>261</v>
      </c>
    </row>
    <row r="157" spans="1:7" x14ac:dyDescent="0.45">
      <c r="A157" s="38">
        <v>45684</v>
      </c>
      <c r="B157" s="39" t="s">
        <v>152</v>
      </c>
      <c r="C157" s="39" t="s">
        <v>118</v>
      </c>
      <c r="D157" s="40"/>
      <c r="E157" s="40">
        <v>1980</v>
      </c>
      <c r="F157" s="40">
        <f t="shared" si="3"/>
        <v>2933626</v>
      </c>
    </row>
    <row r="158" spans="1:7" x14ac:dyDescent="0.45">
      <c r="A158" s="38">
        <v>45688</v>
      </c>
      <c r="B158" s="39" t="s">
        <v>152</v>
      </c>
      <c r="C158" s="39" t="s">
        <v>46</v>
      </c>
      <c r="D158" s="40"/>
      <c r="E158" s="40">
        <v>1980</v>
      </c>
      <c r="F158" s="40">
        <f t="shared" si="3"/>
        <v>2931646</v>
      </c>
    </row>
    <row r="159" spans="1:7" x14ac:dyDescent="0.45">
      <c r="A159" s="38">
        <v>45688</v>
      </c>
      <c r="B159" s="39" t="s">
        <v>152</v>
      </c>
      <c r="C159" s="39" t="s">
        <v>46</v>
      </c>
      <c r="D159" s="40"/>
      <c r="E159" s="40">
        <v>1980</v>
      </c>
      <c r="F159" s="40">
        <f t="shared" si="3"/>
        <v>2929666</v>
      </c>
    </row>
    <row r="160" spans="1:7" x14ac:dyDescent="0.45">
      <c r="A160" s="38">
        <v>45688</v>
      </c>
      <c r="B160" s="39" t="s">
        <v>26</v>
      </c>
      <c r="C160" s="39" t="s">
        <v>243</v>
      </c>
      <c r="D160" s="40"/>
      <c r="E160" s="40">
        <v>6306</v>
      </c>
      <c r="F160" s="40">
        <f t="shared" si="3"/>
        <v>2923360</v>
      </c>
      <c r="G160">
        <v>14</v>
      </c>
    </row>
    <row r="161" spans="1:7" x14ac:dyDescent="0.45">
      <c r="A161" s="38">
        <v>45688</v>
      </c>
      <c r="B161" s="39" t="s">
        <v>26</v>
      </c>
      <c r="C161" s="39" t="s">
        <v>244</v>
      </c>
      <c r="D161" s="40"/>
      <c r="E161" s="40">
        <v>3960</v>
      </c>
      <c r="F161" s="40">
        <f t="shared" si="3"/>
        <v>2919400</v>
      </c>
      <c r="G161">
        <v>15</v>
      </c>
    </row>
    <row r="162" spans="1:7" x14ac:dyDescent="0.45">
      <c r="A162" s="38">
        <v>45688</v>
      </c>
      <c r="B162" s="39" t="s">
        <v>26</v>
      </c>
      <c r="C162" s="39" t="s">
        <v>245</v>
      </c>
      <c r="D162" s="40"/>
      <c r="E162" s="40">
        <v>583</v>
      </c>
      <c r="F162" s="40">
        <f t="shared" si="3"/>
        <v>2918817</v>
      </c>
      <c r="G162">
        <v>16</v>
      </c>
    </row>
    <row r="163" spans="1:7" ht="18.600000000000001" customHeight="1" x14ac:dyDescent="0.45">
      <c r="A163" s="38">
        <v>45688</v>
      </c>
      <c r="B163" s="39" t="s">
        <v>26</v>
      </c>
      <c r="C163" s="39" t="s">
        <v>149</v>
      </c>
      <c r="D163" s="40"/>
      <c r="E163" s="40">
        <v>10800</v>
      </c>
      <c r="F163" s="40">
        <f t="shared" si="3"/>
        <v>2908017</v>
      </c>
      <c r="G163">
        <v>17</v>
      </c>
    </row>
    <row r="164" spans="1:7" x14ac:dyDescent="0.45">
      <c r="A164" s="38">
        <v>45688</v>
      </c>
      <c r="B164" s="39" t="s">
        <v>61</v>
      </c>
      <c r="C164" s="39" t="s">
        <v>151</v>
      </c>
      <c r="D164" s="40">
        <v>106000</v>
      </c>
      <c r="E164" s="40"/>
      <c r="F164" s="40">
        <f t="shared" si="3"/>
        <v>3014017</v>
      </c>
    </row>
    <row r="165" spans="1:7" x14ac:dyDescent="0.45">
      <c r="A165" s="38">
        <v>45688</v>
      </c>
      <c r="B165" s="39" t="s">
        <v>154</v>
      </c>
      <c r="C165" s="39" t="s">
        <v>162</v>
      </c>
      <c r="D165" s="40">
        <v>24000</v>
      </c>
      <c r="E165" s="40"/>
      <c r="F165" s="40">
        <f t="shared" si="3"/>
        <v>3038017</v>
      </c>
    </row>
    <row r="166" spans="1:7" x14ac:dyDescent="0.45">
      <c r="A166" s="38">
        <v>45691</v>
      </c>
      <c r="B166" s="39" t="s">
        <v>154</v>
      </c>
      <c r="C166" s="39" t="s">
        <v>246</v>
      </c>
      <c r="D166" s="40">
        <v>30000</v>
      </c>
      <c r="E166" s="40"/>
      <c r="F166" s="40">
        <f t="shared" si="3"/>
        <v>3068017</v>
      </c>
    </row>
    <row r="167" spans="1:7" x14ac:dyDescent="0.45">
      <c r="A167" s="38">
        <v>45695</v>
      </c>
      <c r="B167" s="39" t="s">
        <v>154</v>
      </c>
      <c r="C167" s="39" t="s">
        <v>53</v>
      </c>
      <c r="D167" s="40">
        <v>71000</v>
      </c>
      <c r="E167" s="40"/>
      <c r="F167" s="40">
        <f t="shared" si="3"/>
        <v>3139017</v>
      </c>
    </row>
    <row r="168" spans="1:7" x14ac:dyDescent="0.45">
      <c r="A168" s="79">
        <v>45698</v>
      </c>
      <c r="B168" s="49" t="s">
        <v>154</v>
      </c>
      <c r="C168" s="49" t="s">
        <v>159</v>
      </c>
      <c r="D168" s="80">
        <v>30500</v>
      </c>
      <c r="E168" s="80"/>
      <c r="F168" s="40">
        <f t="shared" si="3"/>
        <v>3169517</v>
      </c>
    </row>
    <row r="169" spans="1:7" x14ac:dyDescent="0.45">
      <c r="A169" s="79">
        <v>45702</v>
      </c>
      <c r="B169" s="49" t="s">
        <v>14</v>
      </c>
      <c r="C169" s="49" t="s">
        <v>14</v>
      </c>
      <c r="D169" s="80"/>
      <c r="E169" s="80">
        <v>361000</v>
      </c>
      <c r="F169" s="40">
        <f t="shared" si="3"/>
        <v>2808517</v>
      </c>
    </row>
    <row r="170" spans="1:7" x14ac:dyDescent="0.45">
      <c r="A170" s="79">
        <v>45702</v>
      </c>
      <c r="B170" s="49" t="s">
        <v>18</v>
      </c>
      <c r="C170" s="49" t="s">
        <v>258</v>
      </c>
      <c r="D170" s="80"/>
      <c r="E170" s="80">
        <v>2176</v>
      </c>
      <c r="F170" s="40">
        <f t="shared" si="3"/>
        <v>2806341</v>
      </c>
      <c r="G170">
        <v>2</v>
      </c>
    </row>
    <row r="171" spans="1:7" x14ac:dyDescent="0.45">
      <c r="A171" s="79">
        <v>45705</v>
      </c>
      <c r="B171" s="49" t="s">
        <v>154</v>
      </c>
      <c r="C171" s="49" t="s">
        <v>130</v>
      </c>
      <c r="D171" s="80">
        <v>212</v>
      </c>
      <c r="E171" s="80"/>
      <c r="F171" s="40">
        <f t="shared" si="3"/>
        <v>2806553</v>
      </c>
    </row>
    <row r="172" spans="1:7" x14ac:dyDescent="0.45">
      <c r="A172" s="79">
        <v>45708</v>
      </c>
      <c r="B172" s="49" t="s">
        <v>26</v>
      </c>
      <c r="C172" s="83" t="s">
        <v>117</v>
      </c>
      <c r="D172" s="80"/>
      <c r="E172" s="80">
        <v>5471</v>
      </c>
      <c r="F172" s="40">
        <f t="shared" si="3"/>
        <v>2801082</v>
      </c>
    </row>
    <row r="173" spans="1:7" x14ac:dyDescent="0.45">
      <c r="A173" s="79">
        <v>45709</v>
      </c>
      <c r="B173" s="49" t="s">
        <v>152</v>
      </c>
      <c r="C173" s="49" t="s">
        <v>160</v>
      </c>
      <c r="D173" s="80"/>
      <c r="E173" s="80">
        <v>570</v>
      </c>
      <c r="F173" s="40">
        <f t="shared" si="3"/>
        <v>2800512</v>
      </c>
    </row>
    <row r="174" spans="1:7" x14ac:dyDescent="0.45">
      <c r="A174" s="79">
        <v>45709</v>
      </c>
      <c r="B174" s="49" t="s">
        <v>152</v>
      </c>
      <c r="C174" s="49" t="s">
        <v>160</v>
      </c>
      <c r="D174" s="80"/>
      <c r="E174" s="80">
        <v>24590</v>
      </c>
      <c r="F174" s="40">
        <f t="shared" si="3"/>
        <v>2775922</v>
      </c>
    </row>
    <row r="175" spans="1:7" x14ac:dyDescent="0.45">
      <c r="A175" s="38">
        <v>45709</v>
      </c>
      <c r="B175" s="39" t="s">
        <v>154</v>
      </c>
      <c r="C175" s="39" t="s">
        <v>259</v>
      </c>
      <c r="D175" s="40">
        <v>50000</v>
      </c>
      <c r="E175" s="40"/>
      <c r="F175" s="40">
        <f t="shared" si="3"/>
        <v>2825922</v>
      </c>
    </row>
    <row r="176" spans="1:7" x14ac:dyDescent="0.45">
      <c r="A176" s="79">
        <v>45713</v>
      </c>
      <c r="B176" s="49" t="s">
        <v>152</v>
      </c>
      <c r="C176" s="49" t="s">
        <v>160</v>
      </c>
      <c r="D176" s="80"/>
      <c r="E176" s="80">
        <v>1627</v>
      </c>
      <c r="F176" s="40">
        <f t="shared" si="3"/>
        <v>2824295</v>
      </c>
    </row>
    <row r="177" spans="1:7" x14ac:dyDescent="0.45">
      <c r="A177" s="79">
        <v>45713</v>
      </c>
      <c r="B177" s="49" t="s">
        <v>12</v>
      </c>
      <c r="C177" s="49" t="s">
        <v>181</v>
      </c>
      <c r="D177" s="80">
        <v>205832</v>
      </c>
      <c r="E177" s="80"/>
      <c r="F177" s="40">
        <f t="shared" si="3"/>
        <v>3030127</v>
      </c>
    </row>
    <row r="178" spans="1:7" x14ac:dyDescent="0.45">
      <c r="A178" s="79">
        <v>45713</v>
      </c>
      <c r="B178" s="49" t="s">
        <v>26</v>
      </c>
      <c r="C178" s="49" t="s">
        <v>262</v>
      </c>
      <c r="D178" s="80"/>
      <c r="E178" s="80">
        <v>1375</v>
      </c>
      <c r="F178" s="40">
        <f t="shared" si="3"/>
        <v>3028752</v>
      </c>
      <c r="G178">
        <v>18</v>
      </c>
    </row>
    <row r="179" spans="1:7" x14ac:dyDescent="0.45">
      <c r="A179" s="79">
        <v>45713</v>
      </c>
      <c r="B179" s="49" t="s">
        <v>54</v>
      </c>
      <c r="C179" s="49" t="s">
        <v>161</v>
      </c>
      <c r="D179" s="80"/>
      <c r="E179" s="80">
        <v>30000</v>
      </c>
      <c r="F179" s="40">
        <f t="shared" si="3"/>
        <v>2998752</v>
      </c>
      <c r="G179">
        <v>16</v>
      </c>
    </row>
    <row r="180" spans="1:7" x14ac:dyDescent="0.45">
      <c r="A180" s="79">
        <v>45715</v>
      </c>
      <c r="B180" s="49" t="s">
        <v>152</v>
      </c>
      <c r="C180" s="49" t="s">
        <v>118</v>
      </c>
      <c r="D180" s="80"/>
      <c r="E180" s="80">
        <v>1980</v>
      </c>
      <c r="F180" s="40">
        <f t="shared" si="3"/>
        <v>2996772</v>
      </c>
    </row>
    <row r="181" spans="1:7" x14ac:dyDescent="0.45">
      <c r="A181" s="79">
        <v>45716</v>
      </c>
      <c r="B181" s="49" t="s">
        <v>153</v>
      </c>
      <c r="C181" s="49" t="s">
        <v>47</v>
      </c>
      <c r="D181" s="80"/>
      <c r="E181" s="80">
        <v>1018</v>
      </c>
      <c r="F181" s="40">
        <f t="shared" ref="F181:F185" si="4">SUM(F180+D181-E181)</f>
        <v>2995754</v>
      </c>
    </row>
    <row r="182" spans="1:7" x14ac:dyDescent="0.45">
      <c r="A182" s="79">
        <v>45716</v>
      </c>
      <c r="B182" s="39" t="s">
        <v>154</v>
      </c>
      <c r="C182" s="49" t="s">
        <v>263</v>
      </c>
      <c r="D182" s="80">
        <v>16700</v>
      </c>
      <c r="E182" s="80"/>
      <c r="F182" s="40">
        <f t="shared" si="4"/>
        <v>3012454</v>
      </c>
    </row>
    <row r="183" spans="1:7" x14ac:dyDescent="0.45">
      <c r="A183" s="79">
        <v>45716</v>
      </c>
      <c r="B183" s="39" t="s">
        <v>18</v>
      </c>
      <c r="C183" s="49" t="s">
        <v>264</v>
      </c>
      <c r="D183" s="80"/>
      <c r="E183" s="80">
        <v>14000</v>
      </c>
      <c r="F183" s="40">
        <f t="shared" si="4"/>
        <v>2998454</v>
      </c>
      <c r="G183">
        <v>3</v>
      </c>
    </row>
    <row r="184" spans="1:7" x14ac:dyDescent="0.45">
      <c r="A184" s="79">
        <v>45716</v>
      </c>
      <c r="B184" s="39" t="s">
        <v>18</v>
      </c>
      <c r="C184" s="49" t="s">
        <v>179</v>
      </c>
      <c r="D184" s="80"/>
      <c r="E184" s="80">
        <v>2743</v>
      </c>
      <c r="F184" s="40">
        <f t="shared" si="4"/>
        <v>2995711</v>
      </c>
      <c r="G184">
        <v>4</v>
      </c>
    </row>
    <row r="185" spans="1:7" x14ac:dyDescent="0.45">
      <c r="A185" s="79">
        <v>45716</v>
      </c>
      <c r="B185" s="39" t="s">
        <v>154</v>
      </c>
      <c r="C185" s="49" t="s">
        <v>265</v>
      </c>
      <c r="D185" s="80">
        <v>177622</v>
      </c>
      <c r="E185" s="80"/>
      <c r="F185" s="40">
        <f t="shared" si="4"/>
        <v>3173333</v>
      </c>
    </row>
    <row r="186" spans="1:7" x14ac:dyDescent="0.45">
      <c r="A186" s="79"/>
      <c r="B186" s="49"/>
      <c r="C186" s="49"/>
      <c r="D186" s="80"/>
      <c r="E186" s="80"/>
      <c r="F186" s="40"/>
    </row>
    <row r="187" spans="1:7" x14ac:dyDescent="0.45">
      <c r="A187" s="79"/>
      <c r="B187" s="49"/>
      <c r="C187" s="49"/>
      <c r="D187" s="80"/>
      <c r="E187" s="80"/>
      <c r="F187" s="40"/>
    </row>
    <row r="188" spans="1:7" x14ac:dyDescent="0.45">
      <c r="A188" s="79"/>
      <c r="B188" s="49"/>
      <c r="C188" s="49"/>
      <c r="D188" s="80"/>
      <c r="E188" s="80"/>
      <c r="F188" s="40"/>
    </row>
    <row r="189" spans="1:7" x14ac:dyDescent="0.45">
      <c r="A189" s="79"/>
      <c r="B189" s="49" t="s">
        <v>17</v>
      </c>
      <c r="C189" s="49" t="s">
        <v>178</v>
      </c>
      <c r="D189" s="80"/>
      <c r="E189" s="80"/>
      <c r="F189" s="40"/>
    </row>
    <row r="190" spans="1:7" x14ac:dyDescent="0.45">
      <c r="A190" s="38"/>
      <c r="B190" s="75" t="s">
        <v>17</v>
      </c>
      <c r="C190" s="75" t="s">
        <v>180</v>
      </c>
      <c r="D190" s="76"/>
      <c r="E190" s="76"/>
      <c r="F190" s="40"/>
    </row>
    <row r="191" spans="1:7" x14ac:dyDescent="0.45">
      <c r="A191" s="38"/>
      <c r="B191" s="75"/>
      <c r="C191" s="75"/>
      <c r="D191" s="76"/>
      <c r="E191" s="76"/>
      <c r="F191" s="40"/>
    </row>
    <row r="192" spans="1:7" x14ac:dyDescent="0.45">
      <c r="A192" s="74"/>
      <c r="B192" s="75" t="s">
        <v>12</v>
      </c>
      <c r="C192" s="75" t="s">
        <v>186</v>
      </c>
      <c r="D192" s="76"/>
      <c r="E192" s="76"/>
      <c r="F192" s="40"/>
    </row>
    <row r="193" spans="1:8" x14ac:dyDescent="0.45">
      <c r="A193" s="38"/>
      <c r="B193" s="75" t="s">
        <v>154</v>
      </c>
      <c r="C193" s="75" t="s">
        <v>184</v>
      </c>
      <c r="D193" s="76"/>
      <c r="E193" s="76"/>
      <c r="F193" s="40"/>
    </row>
    <row r="194" spans="1:8" x14ac:dyDescent="0.45">
      <c r="A194" s="38"/>
      <c r="B194" s="75" t="s">
        <v>26</v>
      </c>
      <c r="C194" s="75" t="s">
        <v>185</v>
      </c>
      <c r="D194" s="76"/>
      <c r="E194" s="76"/>
      <c r="F194" s="40"/>
    </row>
    <row r="195" spans="1:8" x14ac:dyDescent="0.45">
      <c r="A195" s="38"/>
      <c r="B195" s="75"/>
      <c r="C195" s="75"/>
      <c r="D195" s="76"/>
      <c r="E195" s="76"/>
      <c r="F195" s="40"/>
    </row>
    <row r="196" spans="1:8" x14ac:dyDescent="0.45">
      <c r="A196" s="38"/>
      <c r="B196" s="75" t="s">
        <v>26</v>
      </c>
      <c r="C196" s="75" t="s">
        <v>157</v>
      </c>
      <c r="D196" s="76"/>
      <c r="E196" s="76"/>
      <c r="F196" s="40"/>
    </row>
    <row r="197" spans="1:8" x14ac:dyDescent="0.45">
      <c r="A197" s="38"/>
      <c r="B197" s="75" t="s">
        <v>153</v>
      </c>
      <c r="C197" s="75" t="s">
        <v>47</v>
      </c>
      <c r="D197" s="76"/>
      <c r="E197" s="76"/>
      <c r="F197" s="40"/>
    </row>
    <row r="198" spans="1:8" x14ac:dyDescent="0.45">
      <c r="A198" s="38"/>
      <c r="B198" s="75"/>
      <c r="C198" s="75"/>
      <c r="D198" s="76"/>
      <c r="E198" s="76"/>
      <c r="F198" s="40"/>
    </row>
    <row r="199" spans="1:8" x14ac:dyDescent="0.45">
      <c r="A199" s="38"/>
      <c r="B199" s="75"/>
      <c r="C199" s="75"/>
      <c r="D199" s="76"/>
      <c r="E199" s="76"/>
      <c r="F199" s="40"/>
    </row>
    <row r="200" spans="1:8" x14ac:dyDescent="0.45">
      <c r="A200" s="38"/>
      <c r="B200" s="75"/>
      <c r="C200" s="75"/>
      <c r="D200" s="76"/>
      <c r="E200" s="76"/>
      <c r="F200" s="40"/>
    </row>
    <row r="201" spans="1:8" x14ac:dyDescent="0.45">
      <c r="A201" s="38"/>
      <c r="B201" s="75"/>
      <c r="C201" s="75"/>
      <c r="D201" s="76"/>
      <c r="E201" s="76"/>
      <c r="F201" s="40"/>
    </row>
    <row r="202" spans="1:8" x14ac:dyDescent="0.45">
      <c r="A202" s="38"/>
      <c r="B202" s="39"/>
      <c r="C202" s="39"/>
      <c r="D202" s="40">
        <f>SUM(D2:D201)</f>
        <v>2662150</v>
      </c>
      <c r="E202" s="40">
        <f>SUM(E2:E201)</f>
        <v>2193345</v>
      </c>
      <c r="F202" s="40">
        <f>F2+D202-E202</f>
        <v>3173333</v>
      </c>
    </row>
    <row r="203" spans="1:8" x14ac:dyDescent="0.45">
      <c r="C203" s="39"/>
      <c r="H203" s="36"/>
    </row>
    <row r="204" spans="1:8" ht="37.5" customHeight="1" x14ac:dyDescent="0.45"/>
    <row r="205" spans="1:8" ht="18" customHeight="1" x14ac:dyDescent="0.45">
      <c r="A205" s="38"/>
      <c r="B205" s="39"/>
      <c r="C205" s="39"/>
      <c r="D205" s="58" t="s">
        <v>4</v>
      </c>
      <c r="E205" s="40"/>
      <c r="F205" s="40"/>
    </row>
    <row r="206" spans="1:8" s="81" customFormat="1" x14ac:dyDescent="0.45">
      <c r="A206" s="79"/>
      <c r="B206" s="49" t="s">
        <v>61</v>
      </c>
      <c r="C206" s="49"/>
      <c r="D206" s="80">
        <f t="shared" ref="D206:D211" ca="1" si="5">SUMIF(B$3:B$202,B206,D$3:D$200)</f>
        <v>1080000</v>
      </c>
      <c r="E206" s="80"/>
      <c r="F206" s="80"/>
    </row>
    <row r="207" spans="1:8" s="81" customFormat="1" x14ac:dyDescent="0.45">
      <c r="A207" s="79"/>
      <c r="B207" s="49" t="s">
        <v>12</v>
      </c>
      <c r="C207" s="49"/>
      <c r="D207" s="80">
        <f t="shared" ca="1" si="5"/>
        <v>644532</v>
      </c>
      <c r="E207" s="80"/>
      <c r="F207" s="80"/>
    </row>
    <row r="208" spans="1:8" s="81" customFormat="1" x14ac:dyDescent="0.45">
      <c r="A208" s="79"/>
      <c r="B208" s="49" t="s">
        <v>154</v>
      </c>
      <c r="C208" s="49"/>
      <c r="D208" s="80">
        <f t="shared" ca="1" si="5"/>
        <v>748730</v>
      </c>
      <c r="E208" s="80"/>
      <c r="F208" s="80"/>
    </row>
    <row r="209" spans="1:6" s="81" customFormat="1" x14ac:dyDescent="0.45">
      <c r="A209" s="79"/>
      <c r="B209" s="49" t="s">
        <v>260</v>
      </c>
      <c r="C209" s="49"/>
      <c r="D209" s="80">
        <f t="shared" ca="1" si="5"/>
        <v>83018</v>
      </c>
      <c r="E209" s="80"/>
      <c r="F209" s="80"/>
    </row>
    <row r="210" spans="1:6" s="81" customFormat="1" x14ac:dyDescent="0.45">
      <c r="A210" s="79"/>
      <c r="B210" s="49" t="s">
        <v>55</v>
      </c>
      <c r="C210" s="49"/>
      <c r="D210" s="80">
        <f t="shared" ca="1" si="5"/>
        <v>58870</v>
      </c>
      <c r="E210" s="80"/>
      <c r="F210" s="80"/>
    </row>
    <row r="211" spans="1:6" s="81" customFormat="1" x14ac:dyDescent="0.45">
      <c r="A211" s="79"/>
      <c r="B211" s="49" t="s">
        <v>56</v>
      </c>
      <c r="C211" s="49"/>
      <c r="D211" s="80">
        <f t="shared" ca="1" si="5"/>
        <v>47000</v>
      </c>
      <c r="E211" s="80"/>
      <c r="F211" s="80"/>
    </row>
    <row r="212" spans="1:6" x14ac:dyDescent="0.45">
      <c r="A212" s="38"/>
      <c r="B212" s="39"/>
      <c r="C212" s="39"/>
      <c r="D212" s="40"/>
      <c r="E212" s="40"/>
      <c r="F212" s="40"/>
    </row>
    <row r="213" spans="1:6" x14ac:dyDescent="0.45">
      <c r="A213" s="38"/>
      <c r="B213" s="39"/>
      <c r="C213" s="39"/>
      <c r="D213" s="73">
        <f ca="1">SUBTOTAL(9,D206:D212)</f>
        <v>2662150</v>
      </c>
      <c r="E213" s="40"/>
      <c r="F213" s="40"/>
    </row>
    <row r="214" spans="1:6" x14ac:dyDescent="0.45">
      <c r="A214" s="38"/>
      <c r="B214" s="39"/>
      <c r="C214" s="39"/>
      <c r="D214" s="40"/>
      <c r="E214" s="40"/>
      <c r="F214" s="40"/>
    </row>
    <row r="215" spans="1:6" x14ac:dyDescent="0.45">
      <c r="A215" s="38"/>
      <c r="B215" s="39"/>
      <c r="C215" s="39"/>
      <c r="D215" s="40"/>
      <c r="E215" s="40"/>
      <c r="F215" s="40"/>
    </row>
    <row r="216" spans="1:6" x14ac:dyDescent="0.45">
      <c r="A216" s="38"/>
      <c r="B216" s="39"/>
      <c r="C216" s="39"/>
      <c r="D216" s="40"/>
      <c r="E216" s="58" t="s">
        <v>5</v>
      </c>
      <c r="F216" s="40"/>
    </row>
    <row r="217" spans="1:6" s="81" customFormat="1" x14ac:dyDescent="0.45">
      <c r="A217" s="79"/>
      <c r="B217" s="49" t="s">
        <v>54</v>
      </c>
      <c r="C217" s="49"/>
      <c r="D217" s="80"/>
      <c r="E217" s="80">
        <f t="shared" ref="E217:E229" ca="1" si="6">SUMIF(B$3:B$202,B217,E$3:E$200)</f>
        <v>504330</v>
      </c>
      <c r="F217" s="80"/>
    </row>
    <row r="218" spans="1:6" s="81" customFormat="1" x14ac:dyDescent="0.45">
      <c r="A218" s="79"/>
      <c r="B218" s="49" t="s">
        <v>273</v>
      </c>
      <c r="C218" s="49"/>
      <c r="D218" s="80"/>
      <c r="E218" s="80">
        <f t="shared" ca="1" si="6"/>
        <v>375000</v>
      </c>
      <c r="F218" s="80"/>
    </row>
    <row r="219" spans="1:6" s="81" customFormat="1" x14ac:dyDescent="0.45">
      <c r="A219" s="79"/>
      <c r="B219" s="49" t="s">
        <v>14</v>
      </c>
      <c r="C219" s="49"/>
      <c r="D219" s="80"/>
      <c r="E219" s="80">
        <f t="shared" ca="1" si="6"/>
        <v>361000</v>
      </c>
      <c r="F219" s="80"/>
    </row>
    <row r="220" spans="1:6" s="81" customFormat="1" x14ac:dyDescent="0.45">
      <c r="A220" s="79"/>
      <c r="B220" s="49" t="s">
        <v>152</v>
      </c>
      <c r="C220" s="49"/>
      <c r="D220" s="80"/>
      <c r="E220" s="80">
        <f t="shared" ca="1" si="6"/>
        <v>342768</v>
      </c>
      <c r="F220" s="80"/>
    </row>
    <row r="221" spans="1:6" s="81" customFormat="1" x14ac:dyDescent="0.45">
      <c r="A221" s="79"/>
      <c r="B221" s="49" t="s">
        <v>26</v>
      </c>
      <c r="C221" s="49"/>
      <c r="D221" s="80"/>
      <c r="E221" s="80">
        <f t="shared" ca="1" si="6"/>
        <v>250194</v>
      </c>
      <c r="F221" s="80"/>
    </row>
    <row r="222" spans="1:6" s="81" customFormat="1" x14ac:dyDescent="0.45">
      <c r="A222" s="79"/>
      <c r="B222" s="49" t="s">
        <v>242</v>
      </c>
      <c r="C222" s="49"/>
      <c r="D222" s="80"/>
      <c r="E222" s="80">
        <f t="shared" ca="1" si="6"/>
        <v>99746</v>
      </c>
      <c r="F222" s="80"/>
    </row>
    <row r="223" spans="1:6" s="81" customFormat="1" x14ac:dyDescent="0.45">
      <c r="A223" s="79"/>
      <c r="B223" s="49" t="s">
        <v>17</v>
      </c>
      <c r="C223" s="49"/>
      <c r="D223" s="80"/>
      <c r="E223" s="80">
        <f t="shared" ca="1" si="6"/>
        <v>64000</v>
      </c>
      <c r="F223" s="80"/>
    </row>
    <row r="224" spans="1:6" s="81" customFormat="1" x14ac:dyDescent="0.45">
      <c r="A224" s="79"/>
      <c r="B224" s="49" t="s">
        <v>22</v>
      </c>
      <c r="C224" s="49"/>
      <c r="D224" s="80"/>
      <c r="E224" s="80">
        <f t="shared" ca="1" si="6"/>
        <v>71700</v>
      </c>
      <c r="F224" s="80"/>
    </row>
    <row r="225" spans="1:6" s="81" customFormat="1" x14ac:dyDescent="0.45">
      <c r="A225" s="79"/>
      <c r="B225" s="49" t="s">
        <v>18</v>
      </c>
      <c r="C225" s="49"/>
      <c r="D225" s="80"/>
      <c r="E225" s="80">
        <f t="shared" ca="1" si="6"/>
        <v>45419</v>
      </c>
      <c r="F225" s="80"/>
    </row>
    <row r="226" spans="1:6" s="81" customFormat="1" x14ac:dyDescent="0.45">
      <c r="A226" s="79"/>
      <c r="B226" s="49" t="s">
        <v>23</v>
      </c>
      <c r="C226" s="49"/>
      <c r="D226" s="80"/>
      <c r="E226" s="80">
        <f t="shared" ca="1" si="6"/>
        <v>46910</v>
      </c>
      <c r="F226" s="80"/>
    </row>
    <row r="227" spans="1:6" s="81" customFormat="1" x14ac:dyDescent="0.45">
      <c r="A227" s="79"/>
      <c r="B227" s="49" t="s">
        <v>272</v>
      </c>
      <c r="C227" s="49"/>
      <c r="D227" s="80"/>
      <c r="E227" s="80">
        <f t="shared" ca="1" si="6"/>
        <v>13790</v>
      </c>
      <c r="F227" s="80"/>
    </row>
    <row r="228" spans="1:6" s="81" customFormat="1" x14ac:dyDescent="0.45">
      <c r="A228" s="79"/>
      <c r="B228" s="49" t="s">
        <v>163</v>
      </c>
      <c r="C228" s="49"/>
      <c r="D228" s="80"/>
      <c r="E228" s="80">
        <f t="shared" ca="1" si="6"/>
        <v>12000</v>
      </c>
      <c r="F228" s="80"/>
    </row>
    <row r="229" spans="1:6" s="81" customFormat="1" x14ac:dyDescent="0.45">
      <c r="A229" s="79"/>
      <c r="B229" s="49" t="s">
        <v>153</v>
      </c>
      <c r="C229" s="49"/>
      <c r="D229" s="80"/>
      <c r="E229" s="80">
        <f t="shared" ca="1" si="6"/>
        <v>6488</v>
      </c>
      <c r="F229" s="80"/>
    </row>
    <row r="230" spans="1:6" x14ac:dyDescent="0.45">
      <c r="A230" s="38"/>
      <c r="B230" s="39"/>
      <c r="C230" s="39"/>
      <c r="D230" s="40"/>
      <c r="E230" s="73">
        <f ca="1">SUBTOTAL(9,E217:E229)</f>
        <v>2193345</v>
      </c>
      <c r="F230" s="40"/>
    </row>
    <row r="232" spans="1:6" x14ac:dyDescent="0.45">
      <c r="F232" s="36">
        <f ca="1">SUM(F2+D213-E230)</f>
        <v>3173333</v>
      </c>
    </row>
  </sheetData>
  <autoFilter ref="A1:F202" xr:uid="{0E829776-EE48-4195-B510-564225AE51EB}"/>
  <sortState xmlns:xlrd2="http://schemas.microsoft.com/office/spreadsheetml/2017/richdata2" ref="A206:H211">
    <sortCondition descending="1" ref="D206:D211"/>
  </sortState>
  <phoneticPr fontId="2"/>
  <pageMargins left="0.25" right="0.25" top="0.75" bottom="0.75" header="0.3" footer="0.3"/>
  <pageSetup paperSize="9" scale="95" orientation="portrait" horizontalDpi="4294967292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F0B5-56DE-4613-A1A0-D6E5680E8FE2}">
  <sheetPr codeName="Sheet20">
    <pageSetUpPr fitToPage="1"/>
  </sheetPr>
  <dimension ref="A1:E14"/>
  <sheetViews>
    <sheetView workbookViewId="0">
      <selection activeCell="H19" sqref="H19"/>
    </sheetView>
  </sheetViews>
  <sheetFormatPr defaultColWidth="9" defaultRowHeight="18" x14ac:dyDescent="0.45"/>
  <cols>
    <col min="1" max="1" width="9" style="2"/>
    <col min="2" max="2" width="12.8984375" style="2" customWidth="1"/>
    <col min="3" max="3" width="41.69921875" style="2" customWidth="1"/>
    <col min="4" max="4" width="0.796875" style="2" customWidth="1"/>
    <col min="5" max="5" width="14.69921875" style="2" customWidth="1"/>
    <col min="6" max="6" width="3.59765625" style="2" customWidth="1"/>
    <col min="7" max="16384" width="9" style="2"/>
  </cols>
  <sheetData>
    <row r="1" spans="1:5" ht="26.4" x14ac:dyDescent="0.45">
      <c r="A1" s="95" t="s">
        <v>25</v>
      </c>
      <c r="B1" s="95"/>
    </row>
    <row r="2" spans="1:5" ht="21" customHeight="1" x14ac:dyDescent="0.45">
      <c r="A2" s="3" t="s">
        <v>1</v>
      </c>
      <c r="B2" s="3" t="s">
        <v>27</v>
      </c>
      <c r="C2" s="3" t="s">
        <v>28</v>
      </c>
      <c r="D2" s="3"/>
      <c r="E2" s="41" t="s">
        <v>27</v>
      </c>
    </row>
    <row r="3" spans="1:5" x14ac:dyDescent="0.45">
      <c r="A3" s="38">
        <v>45427</v>
      </c>
      <c r="B3" s="39" t="s">
        <v>163</v>
      </c>
      <c r="C3" s="45" t="s">
        <v>49</v>
      </c>
      <c r="D3" s="45"/>
      <c r="E3" s="40">
        <v>12000</v>
      </c>
    </row>
    <row r="4" spans="1:5" x14ac:dyDescent="0.45">
      <c r="A4" s="43"/>
      <c r="B4" s="72"/>
      <c r="C4" s="45"/>
      <c r="D4" s="45"/>
      <c r="E4" s="44"/>
    </row>
    <row r="5" spans="1:5" x14ac:dyDescent="0.45">
      <c r="A5" s="45"/>
      <c r="B5" s="44"/>
      <c r="C5" s="45"/>
      <c r="D5" s="45"/>
      <c r="E5" s="44"/>
    </row>
    <row r="6" spans="1:5" x14ac:dyDescent="0.45">
      <c r="A6" s="45"/>
      <c r="B6" s="44"/>
      <c r="C6" s="45"/>
      <c r="D6" s="45"/>
      <c r="E6" s="44"/>
    </row>
    <row r="7" spans="1:5" x14ac:dyDescent="0.45">
      <c r="A7" s="6"/>
      <c r="B7" s="5"/>
      <c r="C7" s="6"/>
      <c r="D7" s="6"/>
      <c r="E7" s="6"/>
    </row>
    <row r="8" spans="1:5" x14ac:dyDescent="0.45">
      <c r="A8" s="6"/>
      <c r="B8" s="5"/>
      <c r="C8" s="6"/>
      <c r="D8" s="6"/>
      <c r="E8" s="6"/>
    </row>
    <row r="9" spans="1:5" x14ac:dyDescent="0.45">
      <c r="A9" s="6"/>
      <c r="B9" s="5"/>
      <c r="C9" s="6"/>
      <c r="D9" s="6"/>
      <c r="E9" s="6"/>
    </row>
    <row r="10" spans="1:5" x14ac:dyDescent="0.45">
      <c r="A10" s="6"/>
      <c r="B10" s="5"/>
      <c r="C10" s="6"/>
      <c r="D10" s="6"/>
      <c r="E10" s="6"/>
    </row>
    <row r="11" spans="1:5" x14ac:dyDescent="0.45">
      <c r="A11" s="6"/>
      <c r="B11" s="5"/>
      <c r="C11" s="6"/>
      <c r="D11" s="6"/>
      <c r="E11" s="6"/>
    </row>
    <row r="12" spans="1:5" x14ac:dyDescent="0.45">
      <c r="A12" s="6"/>
      <c r="B12" s="5"/>
      <c r="C12" s="6"/>
      <c r="D12" s="6"/>
      <c r="E12" s="6"/>
    </row>
    <row r="13" spans="1:5" x14ac:dyDescent="0.45">
      <c r="A13" s="3" t="s">
        <v>31</v>
      </c>
      <c r="B13" s="5">
        <f>SUM(B3:B12)</f>
        <v>0</v>
      </c>
      <c r="C13" s="6"/>
      <c r="D13" s="6"/>
      <c r="E13" s="54">
        <f>SUM(E3:E12)</f>
        <v>12000</v>
      </c>
    </row>
    <row r="14" spans="1:5" x14ac:dyDescent="0.45">
      <c r="A14" s="7" t="s">
        <v>37</v>
      </c>
      <c r="B14" s="8">
        <v>30000</v>
      </c>
    </row>
  </sheetData>
  <mergeCells count="1">
    <mergeCell ref="A1:B1"/>
  </mergeCells>
  <phoneticPr fontId="2"/>
  <pageMargins left="0.7" right="0.7" top="0.75" bottom="0.75" header="0.3" footer="0.3"/>
  <pageSetup paperSize="9" orientation="portrait" horizontalDpi="4294967292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AE3C-BD1B-4839-9322-E3B0354321C0}">
  <sheetPr codeName="Sheet21">
    <tabColor rgb="FFC00000"/>
  </sheetPr>
  <dimension ref="B1:F26"/>
  <sheetViews>
    <sheetView workbookViewId="0">
      <selection activeCell="K14" sqref="K14"/>
    </sheetView>
  </sheetViews>
  <sheetFormatPr defaultColWidth="9" defaultRowHeight="18" x14ac:dyDescent="0.45"/>
  <cols>
    <col min="1" max="1" width="5.59765625" style="2" customWidth="1"/>
    <col min="2" max="2" width="10" style="2" bestFit="1" customWidth="1"/>
    <col min="3" max="3" width="14.5" style="2" customWidth="1"/>
    <col min="4" max="4" width="42.59765625" style="2" customWidth="1"/>
    <col min="5" max="5" width="0.59765625" style="2" customWidth="1"/>
    <col min="6" max="16384" width="9" style="2"/>
  </cols>
  <sheetData>
    <row r="1" spans="2:6" ht="26.4" x14ac:dyDescent="0.45">
      <c r="B1" s="95" t="s">
        <v>19</v>
      </c>
      <c r="C1" s="95"/>
    </row>
    <row r="2" spans="2:6" x14ac:dyDescent="0.45">
      <c r="B2" s="3" t="s">
        <v>1</v>
      </c>
      <c r="C2" s="3" t="s">
        <v>96</v>
      </c>
      <c r="D2" s="3" t="s">
        <v>28</v>
      </c>
      <c r="E2" s="3"/>
      <c r="F2" s="3" t="s">
        <v>27</v>
      </c>
    </row>
    <row r="3" spans="2:6" x14ac:dyDescent="0.45">
      <c r="B3" s="38">
        <v>45412</v>
      </c>
      <c r="C3" s="39" t="s">
        <v>153</v>
      </c>
      <c r="D3" s="39" t="s">
        <v>47</v>
      </c>
      <c r="E3" s="40"/>
      <c r="F3" s="40">
        <v>1113</v>
      </c>
    </row>
    <row r="4" spans="2:6" x14ac:dyDescent="0.45">
      <c r="B4" s="38">
        <v>45477</v>
      </c>
      <c r="C4" s="39" t="s">
        <v>153</v>
      </c>
      <c r="D4" s="39" t="s">
        <v>47</v>
      </c>
      <c r="E4" s="40"/>
      <c r="F4" s="40">
        <v>1113</v>
      </c>
    </row>
    <row r="5" spans="2:6" x14ac:dyDescent="0.45">
      <c r="B5" s="38">
        <v>45537</v>
      </c>
      <c r="C5" s="39" t="s">
        <v>153</v>
      </c>
      <c r="D5" s="39" t="s">
        <v>47</v>
      </c>
      <c r="E5" s="39"/>
      <c r="F5" s="40">
        <v>1113</v>
      </c>
    </row>
    <row r="6" spans="2:6" x14ac:dyDescent="0.45">
      <c r="B6" s="38">
        <v>45596</v>
      </c>
      <c r="C6" s="39" t="s">
        <v>153</v>
      </c>
      <c r="D6" s="39" t="s">
        <v>47</v>
      </c>
      <c r="E6" s="40"/>
      <c r="F6" s="40">
        <v>1018</v>
      </c>
    </row>
    <row r="7" spans="2:6" x14ac:dyDescent="0.45">
      <c r="B7" s="38">
        <v>45651</v>
      </c>
      <c r="C7" s="39" t="s">
        <v>153</v>
      </c>
      <c r="D7" s="39" t="s">
        <v>47</v>
      </c>
      <c r="E7" s="40"/>
      <c r="F7" s="40">
        <v>1113</v>
      </c>
    </row>
    <row r="8" spans="2:6" x14ac:dyDescent="0.45">
      <c r="B8" s="79">
        <v>45716</v>
      </c>
      <c r="C8" s="49" t="s">
        <v>153</v>
      </c>
      <c r="D8" s="49" t="s">
        <v>47</v>
      </c>
      <c r="E8" s="80"/>
      <c r="F8" s="80">
        <v>1018</v>
      </c>
    </row>
    <row r="9" spans="2:6" x14ac:dyDescent="0.45">
      <c r="B9" s="6"/>
      <c r="C9" s="5"/>
      <c r="D9" s="6"/>
      <c r="E9" s="6"/>
      <c r="F9" s="6"/>
    </row>
    <row r="10" spans="2:6" x14ac:dyDescent="0.45">
      <c r="B10" s="6"/>
      <c r="C10" s="5"/>
      <c r="D10" s="6"/>
      <c r="E10" s="6"/>
      <c r="F10" s="6"/>
    </row>
    <row r="11" spans="2:6" x14ac:dyDescent="0.45">
      <c r="B11" s="3" t="s">
        <v>31</v>
      </c>
      <c r="C11" s="5">
        <f>SUM(C3:C10)</f>
        <v>0</v>
      </c>
      <c r="D11" s="6"/>
      <c r="E11" s="6"/>
      <c r="F11" s="5">
        <f>SUM(F3:F10)</f>
        <v>6488</v>
      </c>
    </row>
    <row r="12" spans="2:6" x14ac:dyDescent="0.45">
      <c r="B12" s="7" t="s">
        <v>37</v>
      </c>
      <c r="C12" s="8">
        <v>10000</v>
      </c>
    </row>
    <row r="15" spans="2:6" x14ac:dyDescent="0.45">
      <c r="B15" s="3" t="s">
        <v>1</v>
      </c>
      <c r="C15" s="6" t="s">
        <v>60</v>
      </c>
      <c r="D15" s="3" t="s">
        <v>28</v>
      </c>
      <c r="E15" s="3"/>
      <c r="F15" s="3" t="s">
        <v>27</v>
      </c>
    </row>
    <row r="16" spans="2:6" x14ac:dyDescent="0.45">
      <c r="B16" s="38"/>
      <c r="C16" s="39"/>
      <c r="D16" s="39" t="s">
        <v>47</v>
      </c>
      <c r="E16" s="39"/>
      <c r="F16" s="65"/>
    </row>
    <row r="17" spans="2:6" x14ac:dyDescent="0.45">
      <c r="B17" s="38"/>
      <c r="C17" s="39"/>
      <c r="D17" s="39" t="s">
        <v>97</v>
      </c>
      <c r="E17" s="39"/>
      <c r="F17" s="40">
        <v>1113</v>
      </c>
    </row>
    <row r="18" spans="2:6" x14ac:dyDescent="0.45">
      <c r="B18" s="38"/>
      <c r="C18" s="39"/>
      <c r="D18" s="39" t="s">
        <v>98</v>
      </c>
      <c r="E18" s="39"/>
      <c r="F18" s="40">
        <v>1113</v>
      </c>
    </row>
    <row r="19" spans="2:6" x14ac:dyDescent="0.45">
      <c r="B19" s="43"/>
      <c r="C19" s="44"/>
      <c r="D19" s="39" t="s">
        <v>99</v>
      </c>
      <c r="E19" s="39"/>
      <c r="F19" s="40">
        <v>1113</v>
      </c>
    </row>
    <row r="20" spans="2:6" x14ac:dyDescent="0.45">
      <c r="B20" s="43"/>
      <c r="C20" s="44"/>
      <c r="D20" s="39" t="s">
        <v>100</v>
      </c>
      <c r="E20" s="39"/>
      <c r="F20" s="40">
        <v>1018</v>
      </c>
    </row>
    <row r="21" spans="2:6" x14ac:dyDescent="0.45">
      <c r="B21" s="43"/>
      <c r="C21" s="44"/>
      <c r="D21" s="39" t="s">
        <v>101</v>
      </c>
      <c r="E21" s="39"/>
      <c r="F21" s="40">
        <v>1113</v>
      </c>
    </row>
    <row r="22" spans="2:6" x14ac:dyDescent="0.45">
      <c r="B22" s="45"/>
      <c r="C22" s="44"/>
      <c r="D22" s="39" t="s">
        <v>102</v>
      </c>
      <c r="E22" s="39"/>
      <c r="F22" s="80">
        <v>1018</v>
      </c>
    </row>
    <row r="23" spans="2:6" x14ac:dyDescent="0.45">
      <c r="B23" s="6"/>
      <c r="C23" s="5"/>
      <c r="D23" s="6"/>
      <c r="E23" s="6"/>
      <c r="F23" s="6"/>
    </row>
    <row r="24" spans="2:6" x14ac:dyDescent="0.45">
      <c r="B24" s="6"/>
      <c r="C24" s="5"/>
      <c r="D24" s="6"/>
      <c r="E24" s="6"/>
      <c r="F24" s="6"/>
    </row>
    <row r="25" spans="2:6" x14ac:dyDescent="0.45">
      <c r="B25" s="3" t="s">
        <v>31</v>
      </c>
      <c r="C25" s="5">
        <f>SUM(C16:C24)</f>
        <v>0</v>
      </c>
      <c r="D25" s="6"/>
      <c r="E25" s="6"/>
      <c r="F25" s="5">
        <f>SUM(F16:F24)</f>
        <v>6488</v>
      </c>
    </row>
    <row r="26" spans="2:6" x14ac:dyDescent="0.45">
      <c r="B26" s="7" t="s">
        <v>36</v>
      </c>
      <c r="C26" s="8">
        <v>10000</v>
      </c>
    </row>
  </sheetData>
  <mergeCells count="1">
    <mergeCell ref="B1:C1"/>
  </mergeCells>
  <phoneticPr fontId="2"/>
  <pageMargins left="0.25" right="0.25" top="0.75" bottom="0.75" header="0.3" footer="0.3"/>
  <pageSetup paperSize="9" orientation="portrait" horizontalDpi="4294967292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51CA-F2F3-4C05-AF01-777AFB2C2575}">
  <sheetPr codeName="Sheet22">
    <tabColor rgb="FFC00000"/>
  </sheetPr>
  <dimension ref="B1:E77"/>
  <sheetViews>
    <sheetView workbookViewId="0">
      <selection activeCell="F6" sqref="F6"/>
    </sheetView>
  </sheetViews>
  <sheetFormatPr defaultColWidth="9" defaultRowHeight="18" x14ac:dyDescent="0.45"/>
  <cols>
    <col min="1" max="1" width="5.59765625" style="2" customWidth="1"/>
    <col min="2" max="2" width="10" style="2" bestFit="1" customWidth="1"/>
    <col min="3" max="3" width="10.8984375" style="2" customWidth="1"/>
    <col min="4" max="4" width="43" style="2" customWidth="1"/>
    <col min="5" max="16384" width="9" style="2"/>
  </cols>
  <sheetData>
    <row r="1" spans="2:5" ht="26.4" x14ac:dyDescent="0.45">
      <c r="B1" s="95" t="s">
        <v>15</v>
      </c>
      <c r="C1" s="95"/>
    </row>
    <row r="2" spans="2:5" x14ac:dyDescent="0.45">
      <c r="B2" s="3" t="s">
        <v>1</v>
      </c>
      <c r="C2" s="6" t="s">
        <v>60</v>
      </c>
      <c r="D2" s="3" t="s">
        <v>28</v>
      </c>
      <c r="E2" s="3" t="s">
        <v>27</v>
      </c>
    </row>
    <row r="3" spans="2:5" x14ac:dyDescent="0.45">
      <c r="B3" s="43"/>
      <c r="C3" s="44"/>
      <c r="D3" s="45"/>
      <c r="E3" s="44"/>
    </row>
    <row r="4" spans="2:5" x14ac:dyDescent="0.45">
      <c r="B4" s="43"/>
      <c r="C4" s="44"/>
      <c r="D4" s="45"/>
      <c r="E4" s="44"/>
    </row>
    <row r="5" spans="2:5" x14ac:dyDescent="0.45">
      <c r="B5" s="43"/>
      <c r="C5" s="44"/>
      <c r="D5" s="45"/>
      <c r="E5" s="44"/>
    </row>
    <row r="6" spans="2:5" x14ac:dyDescent="0.45">
      <c r="B6" s="43"/>
      <c r="C6" s="44"/>
      <c r="D6" s="45"/>
      <c r="E6" s="44"/>
    </row>
    <row r="7" spans="2:5" x14ac:dyDescent="0.45">
      <c r="B7" s="43"/>
      <c r="C7" s="44"/>
      <c r="D7" s="45"/>
      <c r="E7" s="44"/>
    </row>
    <row r="8" spans="2:5" x14ac:dyDescent="0.45">
      <c r="B8" s="43"/>
      <c r="C8" s="44"/>
      <c r="D8" s="45"/>
      <c r="E8" s="44"/>
    </row>
    <row r="9" spans="2:5" x14ac:dyDescent="0.45">
      <c r="B9" s="43"/>
      <c r="C9" s="44"/>
      <c r="D9" s="45"/>
      <c r="E9" s="44"/>
    </row>
    <row r="10" spans="2:5" x14ac:dyDescent="0.45">
      <c r="B10" s="43"/>
      <c r="C10" s="44"/>
      <c r="D10" s="45"/>
      <c r="E10" s="44"/>
    </row>
    <row r="11" spans="2:5" x14ac:dyDescent="0.45">
      <c r="B11" s="43"/>
      <c r="C11" s="44"/>
      <c r="D11" s="45"/>
      <c r="E11" s="44"/>
    </row>
    <row r="12" spans="2:5" x14ac:dyDescent="0.45">
      <c r="B12" s="43"/>
      <c r="C12" s="44"/>
      <c r="D12" s="45"/>
      <c r="E12" s="44"/>
    </row>
    <row r="13" spans="2:5" x14ac:dyDescent="0.45">
      <c r="B13" s="43"/>
      <c r="C13" s="44"/>
      <c r="D13" s="45"/>
      <c r="E13" s="44"/>
    </row>
    <row r="14" spans="2:5" x14ac:dyDescent="0.45">
      <c r="B14" s="43"/>
      <c r="C14" s="44"/>
      <c r="D14" s="45"/>
      <c r="E14" s="44"/>
    </row>
    <row r="15" spans="2:5" x14ac:dyDescent="0.45">
      <c r="B15" s="43"/>
      <c r="C15" s="44"/>
      <c r="D15" s="45"/>
      <c r="E15" s="44"/>
    </row>
    <row r="16" spans="2:5" x14ac:dyDescent="0.45">
      <c r="B16" s="45"/>
      <c r="C16" s="44"/>
      <c r="D16" s="45"/>
      <c r="E16" s="44"/>
    </row>
    <row r="17" spans="2:5" x14ac:dyDescent="0.45">
      <c r="B17" s="45"/>
      <c r="C17" s="44"/>
      <c r="D17" s="45"/>
      <c r="E17" s="44"/>
    </row>
    <row r="18" spans="2:5" x14ac:dyDescent="0.45">
      <c r="B18" s="45"/>
      <c r="C18" s="44"/>
      <c r="D18" s="45"/>
      <c r="E18" s="45"/>
    </row>
    <row r="19" spans="2:5" x14ac:dyDescent="0.45">
      <c r="B19" s="6"/>
      <c r="C19" s="5"/>
      <c r="D19" s="6"/>
      <c r="E19" s="6"/>
    </row>
    <row r="20" spans="2:5" x14ac:dyDescent="0.45">
      <c r="B20" s="6"/>
      <c r="C20" s="5"/>
      <c r="D20" s="6"/>
      <c r="E20" s="6"/>
    </row>
    <row r="21" spans="2:5" x14ac:dyDescent="0.45">
      <c r="B21" s="6"/>
      <c r="C21" s="5"/>
      <c r="D21" s="6"/>
      <c r="E21" s="6"/>
    </row>
    <row r="22" spans="2:5" x14ac:dyDescent="0.45">
      <c r="B22" s="6"/>
      <c r="C22" s="5"/>
      <c r="D22" s="6"/>
      <c r="E22" s="6"/>
    </row>
    <row r="23" spans="2:5" x14ac:dyDescent="0.45">
      <c r="B23" s="6"/>
      <c r="C23" s="5"/>
      <c r="D23" s="6"/>
      <c r="E23" s="6"/>
    </row>
    <row r="24" spans="2:5" x14ac:dyDescent="0.45">
      <c r="B24" s="6"/>
      <c r="C24" s="5"/>
      <c r="D24" s="6"/>
      <c r="E24" s="6"/>
    </row>
    <row r="25" spans="2:5" x14ac:dyDescent="0.45">
      <c r="B25" s="6"/>
      <c r="C25" s="5"/>
      <c r="D25" s="6"/>
      <c r="E25" s="6"/>
    </row>
    <row r="26" spans="2:5" x14ac:dyDescent="0.45">
      <c r="B26" s="6"/>
      <c r="C26" s="5"/>
      <c r="D26" s="6"/>
      <c r="E26" s="6"/>
    </row>
    <row r="27" spans="2:5" x14ac:dyDescent="0.45">
      <c r="B27" s="6"/>
      <c r="C27" s="5"/>
      <c r="D27" s="6"/>
      <c r="E27" s="6"/>
    </row>
    <row r="28" spans="2:5" x14ac:dyDescent="0.45">
      <c r="B28" s="6"/>
      <c r="C28" s="5"/>
      <c r="D28" s="6"/>
      <c r="E28" s="6"/>
    </row>
    <row r="29" spans="2:5" x14ac:dyDescent="0.45">
      <c r="B29" s="6"/>
      <c r="C29" s="5"/>
      <c r="D29" s="6"/>
      <c r="E29" s="6"/>
    </row>
    <row r="30" spans="2:5" x14ac:dyDescent="0.45">
      <c r="B30" s="6"/>
      <c r="C30" s="5"/>
      <c r="D30" s="6"/>
      <c r="E30" s="6"/>
    </row>
    <row r="31" spans="2:5" x14ac:dyDescent="0.45">
      <c r="B31" s="6"/>
      <c r="C31" s="5"/>
      <c r="D31" s="6"/>
      <c r="E31" s="6"/>
    </row>
    <row r="32" spans="2:5" x14ac:dyDescent="0.45">
      <c r="B32" s="6"/>
      <c r="C32" s="5"/>
      <c r="D32" s="6"/>
      <c r="E32" s="6"/>
    </row>
    <row r="33" spans="2:5" x14ac:dyDescent="0.45">
      <c r="B33" s="6"/>
      <c r="C33" s="5"/>
      <c r="D33" s="6"/>
      <c r="E33" s="6"/>
    </row>
    <row r="34" spans="2:5" x14ac:dyDescent="0.45">
      <c r="B34" s="6"/>
      <c r="C34" s="5"/>
      <c r="D34" s="6"/>
      <c r="E34" s="6"/>
    </row>
    <row r="35" spans="2:5" x14ac:dyDescent="0.45">
      <c r="B35" s="6"/>
      <c r="C35" s="5"/>
      <c r="D35" s="6"/>
      <c r="E35" s="6"/>
    </row>
    <row r="36" spans="2:5" x14ac:dyDescent="0.45">
      <c r="B36" s="6"/>
      <c r="C36" s="5"/>
      <c r="D36" s="6"/>
      <c r="E36" s="6"/>
    </row>
    <row r="37" spans="2:5" x14ac:dyDescent="0.45">
      <c r="B37" s="6"/>
      <c r="C37" s="5"/>
      <c r="D37" s="6"/>
      <c r="E37" s="6"/>
    </row>
    <row r="38" spans="2:5" x14ac:dyDescent="0.45">
      <c r="B38" s="6"/>
      <c r="C38" s="5"/>
      <c r="D38" s="6"/>
      <c r="E38" s="6"/>
    </row>
    <row r="39" spans="2:5" x14ac:dyDescent="0.45">
      <c r="B39" s="6"/>
      <c r="C39" s="5"/>
      <c r="D39" s="6"/>
      <c r="E39" s="6"/>
    </row>
    <row r="40" spans="2:5" x14ac:dyDescent="0.45">
      <c r="B40" s="3" t="s">
        <v>31</v>
      </c>
      <c r="C40" s="5">
        <f>SUM(C3:C39)</f>
        <v>0</v>
      </c>
      <c r="D40" s="6"/>
      <c r="E40" s="5">
        <f>SUM(E3:E39)</f>
        <v>0</v>
      </c>
    </row>
    <row r="41" spans="2:5" x14ac:dyDescent="0.45">
      <c r="B41" s="7" t="s">
        <v>36</v>
      </c>
      <c r="C41" s="8">
        <v>40000</v>
      </c>
    </row>
    <row r="43" spans="2:5" x14ac:dyDescent="0.45">
      <c r="D43" s="2" t="s">
        <v>113</v>
      </c>
    </row>
    <row r="44" spans="2:5" x14ac:dyDescent="0.45">
      <c r="B44" s="3" t="s">
        <v>1</v>
      </c>
      <c r="C44" s="6" t="s">
        <v>60</v>
      </c>
      <c r="D44" s="3" t="s">
        <v>28</v>
      </c>
      <c r="E44" s="3" t="s">
        <v>27</v>
      </c>
    </row>
    <row r="45" spans="2:5" x14ac:dyDescent="0.45">
      <c r="B45" s="43"/>
      <c r="C45" s="44"/>
      <c r="D45" s="45"/>
      <c r="E45" s="44"/>
    </row>
    <row r="46" spans="2:5" x14ac:dyDescent="0.45">
      <c r="B46" s="43"/>
      <c r="C46" s="44"/>
      <c r="D46" s="45"/>
      <c r="E46" s="44"/>
    </row>
    <row r="47" spans="2:5" x14ac:dyDescent="0.45">
      <c r="B47" s="43"/>
      <c r="C47" s="44"/>
      <c r="D47" s="45"/>
      <c r="E47" s="44"/>
    </row>
    <row r="48" spans="2:5" x14ac:dyDescent="0.45">
      <c r="B48" s="43"/>
      <c r="C48" s="44"/>
      <c r="D48" s="45"/>
      <c r="E48" s="44"/>
    </row>
    <row r="49" spans="2:5" x14ac:dyDescent="0.45">
      <c r="B49" s="43"/>
      <c r="C49" s="44"/>
      <c r="D49" s="45"/>
      <c r="E49" s="44"/>
    </row>
    <row r="50" spans="2:5" x14ac:dyDescent="0.45">
      <c r="B50" s="43"/>
      <c r="C50" s="44"/>
      <c r="D50" s="45"/>
      <c r="E50" s="44"/>
    </row>
    <row r="51" spans="2:5" x14ac:dyDescent="0.45">
      <c r="B51" s="43"/>
      <c r="C51" s="44"/>
      <c r="D51" s="45"/>
      <c r="E51" s="44"/>
    </row>
    <row r="52" spans="2:5" x14ac:dyDescent="0.45">
      <c r="B52" s="45"/>
      <c r="C52" s="44"/>
      <c r="D52" s="45"/>
      <c r="E52" s="44"/>
    </row>
    <row r="53" spans="2:5" x14ac:dyDescent="0.45">
      <c r="B53" s="45"/>
      <c r="C53" s="44"/>
      <c r="D53" s="45"/>
      <c r="E53" s="44"/>
    </row>
    <row r="54" spans="2:5" x14ac:dyDescent="0.45">
      <c r="B54" s="45"/>
      <c r="C54" s="44"/>
      <c r="D54" s="45"/>
      <c r="E54" s="45"/>
    </row>
    <row r="55" spans="2:5" x14ac:dyDescent="0.45">
      <c r="B55" s="6"/>
      <c r="C55" s="5"/>
      <c r="D55" s="6"/>
      <c r="E55" s="6"/>
    </row>
    <row r="56" spans="2:5" x14ac:dyDescent="0.45">
      <c r="B56" s="6"/>
      <c r="C56" s="5"/>
      <c r="D56" s="6"/>
      <c r="E56" s="6"/>
    </row>
    <row r="57" spans="2:5" x14ac:dyDescent="0.45">
      <c r="B57" s="6"/>
      <c r="C57" s="5"/>
      <c r="D57" s="6"/>
      <c r="E57" s="6"/>
    </row>
    <row r="58" spans="2:5" x14ac:dyDescent="0.45">
      <c r="B58" s="6"/>
      <c r="C58" s="5"/>
      <c r="D58" s="6"/>
      <c r="E58" s="6"/>
    </row>
    <row r="59" spans="2:5" x14ac:dyDescent="0.45">
      <c r="B59" s="6"/>
      <c r="C59" s="5"/>
      <c r="D59" s="6"/>
      <c r="E59" s="6"/>
    </row>
    <row r="60" spans="2:5" x14ac:dyDescent="0.45">
      <c r="B60" s="6"/>
      <c r="C60" s="5"/>
      <c r="D60" s="6"/>
      <c r="E60" s="6"/>
    </row>
    <row r="61" spans="2:5" x14ac:dyDescent="0.45">
      <c r="B61" s="6"/>
      <c r="C61" s="5"/>
      <c r="D61" s="6"/>
      <c r="E61" s="6"/>
    </row>
    <row r="62" spans="2:5" x14ac:dyDescent="0.45">
      <c r="B62" s="6"/>
      <c r="C62" s="5"/>
      <c r="D62" s="6"/>
      <c r="E62" s="6"/>
    </row>
    <row r="63" spans="2:5" x14ac:dyDescent="0.45">
      <c r="B63" s="6"/>
      <c r="C63" s="5"/>
      <c r="D63" s="6"/>
      <c r="E63" s="6"/>
    </row>
    <row r="64" spans="2:5" x14ac:dyDescent="0.45">
      <c r="B64" s="6"/>
      <c r="C64" s="5"/>
      <c r="D64" s="6"/>
      <c r="E64" s="6"/>
    </row>
    <row r="65" spans="2:5" x14ac:dyDescent="0.45">
      <c r="B65" s="6"/>
      <c r="C65" s="5"/>
      <c r="D65" s="6"/>
      <c r="E65" s="6"/>
    </row>
    <row r="66" spans="2:5" x14ac:dyDescent="0.45">
      <c r="B66" s="6"/>
      <c r="C66" s="5"/>
      <c r="D66" s="6"/>
      <c r="E66" s="6"/>
    </row>
    <row r="67" spans="2:5" x14ac:dyDescent="0.45">
      <c r="B67" s="6"/>
      <c r="C67" s="5"/>
      <c r="D67" s="6"/>
      <c r="E67" s="6"/>
    </row>
    <row r="68" spans="2:5" x14ac:dyDescent="0.45">
      <c r="B68" s="6"/>
      <c r="C68" s="5"/>
      <c r="D68" s="6"/>
      <c r="E68" s="6"/>
    </row>
    <row r="69" spans="2:5" x14ac:dyDescent="0.45">
      <c r="B69" s="6"/>
      <c r="C69" s="5"/>
      <c r="D69" s="6"/>
      <c r="E69" s="6"/>
    </row>
    <row r="70" spans="2:5" x14ac:dyDescent="0.45">
      <c r="B70" s="6"/>
      <c r="C70" s="5"/>
      <c r="D70" s="6"/>
      <c r="E70" s="6"/>
    </row>
    <row r="71" spans="2:5" x14ac:dyDescent="0.45">
      <c r="B71" s="6"/>
      <c r="C71" s="5"/>
      <c r="D71" s="6"/>
      <c r="E71" s="6"/>
    </row>
    <row r="72" spans="2:5" x14ac:dyDescent="0.45">
      <c r="B72" s="6"/>
      <c r="C72" s="5"/>
      <c r="D72" s="6"/>
      <c r="E72" s="6"/>
    </row>
    <row r="73" spans="2:5" x14ac:dyDescent="0.45">
      <c r="B73" s="6"/>
      <c r="C73" s="5"/>
      <c r="D73" s="6"/>
      <c r="E73" s="6"/>
    </row>
    <row r="74" spans="2:5" x14ac:dyDescent="0.45">
      <c r="B74" s="6"/>
      <c r="C74" s="5"/>
      <c r="D74" s="6"/>
      <c r="E74" s="6"/>
    </row>
    <row r="75" spans="2:5" x14ac:dyDescent="0.45">
      <c r="B75" s="6"/>
      <c r="C75" s="5"/>
      <c r="D75" s="6"/>
      <c r="E75" s="6"/>
    </row>
    <row r="76" spans="2:5" x14ac:dyDescent="0.45">
      <c r="B76" s="3" t="s">
        <v>31</v>
      </c>
      <c r="C76" s="5">
        <f>SUM(C45:C75)</f>
        <v>0</v>
      </c>
      <c r="D76" s="6"/>
      <c r="E76" s="5">
        <f>SUM(E45:E75)</f>
        <v>0</v>
      </c>
    </row>
    <row r="77" spans="2:5" x14ac:dyDescent="0.45">
      <c r="B77" s="7" t="s">
        <v>36</v>
      </c>
      <c r="C77" s="8">
        <v>40000</v>
      </c>
    </row>
  </sheetData>
  <mergeCells count="1">
    <mergeCell ref="B1:C1"/>
  </mergeCells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A880-A8DC-4890-BAD8-52EE5CF28FC4}">
  <sheetPr codeName="Sheet23"/>
  <dimension ref="A1:D41"/>
  <sheetViews>
    <sheetView workbookViewId="0">
      <selection activeCell="F26" sqref="F26"/>
    </sheetView>
  </sheetViews>
  <sheetFormatPr defaultColWidth="9" defaultRowHeight="18" x14ac:dyDescent="0.45"/>
  <cols>
    <col min="1" max="1" width="9" style="2"/>
    <col min="2" max="2" width="10.8984375" style="2" customWidth="1"/>
    <col min="3" max="3" width="50.69921875" style="2" customWidth="1"/>
    <col min="4" max="16384" width="9" style="2"/>
  </cols>
  <sheetData>
    <row r="1" spans="1:4" ht="26.4" x14ac:dyDescent="0.45">
      <c r="A1" s="95" t="s">
        <v>21</v>
      </c>
      <c r="B1" s="95"/>
    </row>
    <row r="2" spans="1:4" x14ac:dyDescent="0.45">
      <c r="A2" s="3" t="s">
        <v>1</v>
      </c>
      <c r="B2" s="3" t="s">
        <v>27</v>
      </c>
      <c r="C2" s="3" t="s">
        <v>28</v>
      </c>
      <c r="D2" s="3" t="s">
        <v>29</v>
      </c>
    </row>
    <row r="3" spans="1:4" x14ac:dyDescent="0.45">
      <c r="A3" s="6"/>
      <c r="B3" s="5"/>
      <c r="C3" s="6"/>
      <c r="D3" s="6"/>
    </row>
    <row r="4" spans="1:4" x14ac:dyDescent="0.45">
      <c r="A4" s="6"/>
      <c r="B4" s="5"/>
      <c r="C4" s="6"/>
      <c r="D4" s="6"/>
    </row>
    <row r="5" spans="1:4" x14ac:dyDescent="0.45">
      <c r="A5" s="6"/>
      <c r="B5" s="5"/>
      <c r="C5" s="6"/>
      <c r="D5" s="6"/>
    </row>
    <row r="6" spans="1:4" x14ac:dyDescent="0.45">
      <c r="A6" s="6"/>
      <c r="B6" s="5"/>
      <c r="C6" s="6"/>
      <c r="D6" s="6"/>
    </row>
    <row r="7" spans="1:4" x14ac:dyDescent="0.45">
      <c r="A7" s="6"/>
      <c r="B7" s="5"/>
      <c r="C7" s="6"/>
      <c r="D7" s="6"/>
    </row>
    <row r="8" spans="1:4" x14ac:dyDescent="0.45">
      <c r="A8" s="6"/>
      <c r="B8" s="5"/>
      <c r="C8" s="6"/>
      <c r="D8" s="6"/>
    </row>
    <row r="9" spans="1:4" x14ac:dyDescent="0.45">
      <c r="A9" s="6"/>
      <c r="B9" s="5"/>
      <c r="C9" s="6"/>
      <c r="D9" s="6"/>
    </row>
    <row r="10" spans="1:4" x14ac:dyDescent="0.45">
      <c r="A10" s="6"/>
      <c r="B10" s="5"/>
      <c r="C10" s="6"/>
      <c r="D10" s="6"/>
    </row>
    <row r="11" spans="1:4" x14ac:dyDescent="0.45">
      <c r="A11" s="6"/>
      <c r="B11" s="5"/>
      <c r="C11" s="6"/>
      <c r="D11" s="6"/>
    </row>
    <row r="12" spans="1:4" x14ac:dyDescent="0.45">
      <c r="A12" s="6"/>
      <c r="B12" s="5"/>
      <c r="C12" s="6"/>
      <c r="D12" s="6"/>
    </row>
    <row r="13" spans="1:4" x14ac:dyDescent="0.45">
      <c r="A13" s="6"/>
      <c r="B13" s="5"/>
      <c r="C13" s="6"/>
      <c r="D13" s="6"/>
    </row>
    <row r="14" spans="1:4" x14ac:dyDescent="0.45">
      <c r="A14" s="6"/>
      <c r="B14" s="5"/>
      <c r="C14" s="6"/>
      <c r="D14" s="6"/>
    </row>
    <row r="15" spans="1:4" x14ac:dyDescent="0.45">
      <c r="A15" s="6"/>
      <c r="B15" s="5"/>
      <c r="C15" s="6"/>
      <c r="D15" s="6"/>
    </row>
    <row r="16" spans="1:4" x14ac:dyDescent="0.45">
      <c r="A16" s="6"/>
      <c r="B16" s="5"/>
      <c r="C16" s="6"/>
      <c r="D16" s="6"/>
    </row>
    <row r="17" spans="1:4" x14ac:dyDescent="0.45">
      <c r="A17" s="6"/>
      <c r="B17" s="5"/>
      <c r="C17" s="6"/>
      <c r="D17" s="6"/>
    </row>
    <row r="18" spans="1:4" x14ac:dyDescent="0.45">
      <c r="A18" s="6"/>
      <c r="B18" s="5"/>
      <c r="C18" s="6"/>
      <c r="D18" s="6"/>
    </row>
    <row r="19" spans="1:4" x14ac:dyDescent="0.45">
      <c r="A19" s="6"/>
      <c r="B19" s="5"/>
      <c r="C19" s="6"/>
      <c r="D19" s="6"/>
    </row>
    <row r="20" spans="1:4" x14ac:dyDescent="0.45">
      <c r="A20" s="6"/>
      <c r="B20" s="5"/>
      <c r="C20" s="6"/>
      <c r="D20" s="6"/>
    </row>
    <row r="21" spans="1:4" x14ac:dyDescent="0.45">
      <c r="A21" s="6"/>
      <c r="B21" s="5"/>
      <c r="C21" s="6"/>
      <c r="D21" s="6"/>
    </row>
    <row r="22" spans="1:4" x14ac:dyDescent="0.45">
      <c r="A22" s="6"/>
      <c r="B22" s="5"/>
      <c r="C22" s="6"/>
      <c r="D22" s="6"/>
    </row>
    <row r="23" spans="1:4" x14ac:dyDescent="0.45">
      <c r="A23" s="6"/>
      <c r="B23" s="5"/>
      <c r="C23" s="6"/>
      <c r="D23" s="6"/>
    </row>
    <row r="24" spans="1:4" x14ac:dyDescent="0.45">
      <c r="A24" s="6"/>
      <c r="B24" s="5"/>
      <c r="C24" s="6"/>
      <c r="D24" s="6"/>
    </row>
    <row r="25" spans="1:4" x14ac:dyDescent="0.45">
      <c r="A25" s="6"/>
      <c r="B25" s="5"/>
      <c r="C25" s="6"/>
      <c r="D25" s="6"/>
    </row>
    <row r="26" spans="1:4" x14ac:dyDescent="0.45">
      <c r="A26" s="6"/>
      <c r="B26" s="5"/>
      <c r="C26" s="6"/>
      <c r="D26" s="6"/>
    </row>
    <row r="27" spans="1:4" x14ac:dyDescent="0.45">
      <c r="A27" s="6"/>
      <c r="B27" s="5"/>
      <c r="C27" s="6"/>
      <c r="D27" s="6"/>
    </row>
    <row r="28" spans="1:4" x14ac:dyDescent="0.45">
      <c r="A28" s="6"/>
      <c r="B28" s="5"/>
      <c r="C28" s="6"/>
      <c r="D28" s="6"/>
    </row>
    <row r="29" spans="1:4" x14ac:dyDescent="0.45">
      <c r="A29" s="6"/>
      <c r="B29" s="5"/>
      <c r="C29" s="6"/>
      <c r="D29" s="6"/>
    </row>
    <row r="30" spans="1:4" x14ac:dyDescent="0.45">
      <c r="A30" s="6"/>
      <c r="B30" s="5"/>
      <c r="C30" s="6"/>
      <c r="D30" s="6"/>
    </row>
    <row r="31" spans="1:4" x14ac:dyDescent="0.45">
      <c r="A31" s="6"/>
      <c r="B31" s="5"/>
      <c r="C31" s="6"/>
      <c r="D31" s="6"/>
    </row>
    <row r="32" spans="1:4" x14ac:dyDescent="0.45">
      <c r="A32" s="6"/>
      <c r="B32" s="5"/>
      <c r="C32" s="6"/>
      <c r="D32" s="6"/>
    </row>
    <row r="33" spans="1:4" x14ac:dyDescent="0.45">
      <c r="A33" s="6"/>
      <c r="B33" s="5"/>
      <c r="C33" s="6"/>
      <c r="D33" s="6"/>
    </row>
    <row r="34" spans="1:4" x14ac:dyDescent="0.45">
      <c r="A34" s="6"/>
      <c r="B34" s="5"/>
      <c r="C34" s="6"/>
      <c r="D34" s="6"/>
    </row>
    <row r="35" spans="1:4" x14ac:dyDescent="0.45">
      <c r="A35" s="6"/>
      <c r="B35" s="5"/>
      <c r="C35" s="6"/>
      <c r="D35" s="6"/>
    </row>
    <row r="36" spans="1:4" x14ac:dyDescent="0.45">
      <c r="A36" s="6"/>
      <c r="B36" s="5"/>
      <c r="C36" s="6"/>
      <c r="D36" s="6"/>
    </row>
    <row r="37" spans="1:4" x14ac:dyDescent="0.45">
      <c r="A37" s="6"/>
      <c r="B37" s="5"/>
      <c r="C37" s="6"/>
      <c r="D37" s="6"/>
    </row>
    <row r="38" spans="1:4" x14ac:dyDescent="0.45">
      <c r="A38" s="6"/>
      <c r="B38" s="5"/>
      <c r="C38" s="6"/>
      <c r="D38" s="6"/>
    </row>
    <row r="39" spans="1:4" x14ac:dyDescent="0.45">
      <c r="A39" s="6"/>
      <c r="B39" s="5"/>
      <c r="C39" s="6"/>
      <c r="D39" s="6"/>
    </row>
    <row r="40" spans="1:4" x14ac:dyDescent="0.45">
      <c r="A40" s="3" t="s">
        <v>31</v>
      </c>
      <c r="B40" s="5">
        <f>SUM(B3:B39)</f>
        <v>0</v>
      </c>
      <c r="C40" s="6"/>
      <c r="D40" s="6"/>
    </row>
    <row r="41" spans="1:4" x14ac:dyDescent="0.45">
      <c r="A41" s="7" t="s">
        <v>37</v>
      </c>
      <c r="B41" s="8">
        <v>200000</v>
      </c>
    </row>
  </sheetData>
  <mergeCells count="1">
    <mergeCell ref="A1:B1"/>
  </mergeCells>
  <phoneticPr fontId="2"/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6C4F-0BD3-46D2-BAAF-E1AE7830B7CC}">
  <sheetPr codeName="Sheet24">
    <tabColor rgb="FFC00000"/>
  </sheetPr>
  <dimension ref="A1:D9"/>
  <sheetViews>
    <sheetView workbookViewId="0">
      <selection activeCell="E6" sqref="E6"/>
    </sheetView>
  </sheetViews>
  <sheetFormatPr defaultRowHeight="18" x14ac:dyDescent="0.45"/>
  <cols>
    <col min="1" max="1" width="11.59765625" customWidth="1"/>
    <col min="3" max="3" width="27.59765625" bestFit="1" customWidth="1"/>
    <col min="4" max="4" width="10.5" customWidth="1"/>
  </cols>
  <sheetData>
    <row r="1" spans="1:4" ht="26.4" x14ac:dyDescent="0.45">
      <c r="A1" s="70" t="s">
        <v>114</v>
      </c>
      <c r="B1" s="70"/>
      <c r="C1" s="10"/>
      <c r="D1" s="11"/>
    </row>
    <row r="2" spans="1:4" x14ac:dyDescent="0.45">
      <c r="A2" s="12" t="s">
        <v>1</v>
      </c>
      <c r="B2" s="12"/>
      <c r="C2" s="12" t="s">
        <v>28</v>
      </c>
      <c r="D2" s="12" t="s">
        <v>27</v>
      </c>
    </row>
    <row r="3" spans="1:4" s="10" customFormat="1" x14ac:dyDescent="0.45">
      <c r="A3" s="61"/>
      <c r="B3" s="62"/>
      <c r="C3" s="49"/>
      <c r="D3" s="63"/>
    </row>
    <row r="4" spans="1:4" s="10" customFormat="1" x14ac:dyDescent="0.45">
      <c r="A4" s="61"/>
      <c r="B4" s="62"/>
      <c r="C4" s="49"/>
      <c r="D4" s="63"/>
    </row>
    <row r="5" spans="1:4" x14ac:dyDescent="0.45">
      <c r="A5" s="39"/>
      <c r="B5" s="39"/>
      <c r="C5" s="39"/>
      <c r="D5" s="39"/>
    </row>
    <row r="6" spans="1:4" x14ac:dyDescent="0.45">
      <c r="A6" s="39"/>
      <c r="B6" s="39"/>
      <c r="C6" s="39"/>
      <c r="D6" s="39"/>
    </row>
    <row r="7" spans="1:4" x14ac:dyDescent="0.45">
      <c r="A7" s="39"/>
      <c r="B7" s="39"/>
      <c r="C7" s="39"/>
      <c r="D7" s="39"/>
    </row>
    <row r="8" spans="1:4" x14ac:dyDescent="0.45">
      <c r="A8" s="39"/>
      <c r="B8" s="39"/>
      <c r="C8" s="39"/>
      <c r="D8" s="39"/>
    </row>
    <row r="9" spans="1:4" x14ac:dyDescent="0.45">
      <c r="A9" s="39"/>
      <c r="B9" s="39"/>
      <c r="C9" s="39"/>
      <c r="D9" s="71">
        <f>SUM(D3:D8)</f>
        <v>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8138-6CD5-4329-86A5-CA01ACAFA654}">
  <sheetPr codeName="Sheet25"/>
  <dimension ref="B1:D21"/>
  <sheetViews>
    <sheetView topLeftCell="A4" workbookViewId="0">
      <selection activeCell="E14" sqref="E14"/>
    </sheetView>
  </sheetViews>
  <sheetFormatPr defaultColWidth="9" defaultRowHeight="18" x14ac:dyDescent="0.45"/>
  <cols>
    <col min="1" max="1" width="5.59765625" style="10" customWidth="1"/>
    <col min="2" max="2" width="10" style="10" bestFit="1" customWidth="1"/>
    <col min="3" max="3" width="10.8984375" style="10" customWidth="1"/>
    <col min="4" max="4" width="48.5" style="10" customWidth="1"/>
    <col min="5" max="16384" width="9" style="10"/>
  </cols>
  <sheetData>
    <row r="1" spans="2:4" ht="26.4" x14ac:dyDescent="0.45">
      <c r="B1" s="97" t="s">
        <v>48</v>
      </c>
      <c r="C1" s="97"/>
      <c r="D1" s="97"/>
    </row>
    <row r="2" spans="2:4" x14ac:dyDescent="0.45">
      <c r="B2" s="12" t="s">
        <v>1</v>
      </c>
      <c r="C2" s="12" t="s">
        <v>27</v>
      </c>
      <c r="D2" s="12" t="s">
        <v>28</v>
      </c>
    </row>
    <row r="3" spans="2:4" x14ac:dyDescent="0.45">
      <c r="B3" s="14"/>
      <c r="C3" s="27"/>
      <c r="D3" s="1"/>
    </row>
    <row r="4" spans="2:4" x14ac:dyDescent="0.45">
      <c r="B4" s="14"/>
      <c r="C4" s="27"/>
      <c r="D4" s="1"/>
    </row>
    <row r="5" spans="2:4" x14ac:dyDescent="0.45">
      <c r="B5" s="14"/>
      <c r="C5" s="27"/>
      <c r="D5" s="1"/>
    </row>
    <row r="6" spans="2:4" x14ac:dyDescent="0.45">
      <c r="B6" s="14"/>
      <c r="C6" s="27"/>
      <c r="D6" s="1"/>
    </row>
    <row r="7" spans="2:4" x14ac:dyDescent="0.45">
      <c r="B7" s="14"/>
      <c r="C7" s="27"/>
      <c r="D7" s="1"/>
    </row>
    <row r="8" spans="2:4" x14ac:dyDescent="0.45">
      <c r="B8" s="14"/>
      <c r="C8" s="27"/>
      <c r="D8" s="18"/>
    </row>
    <row r="9" spans="2:4" x14ac:dyDescent="0.45">
      <c r="B9" s="14"/>
      <c r="C9" s="27"/>
      <c r="D9" s="1"/>
    </row>
    <row r="10" spans="2:4" x14ac:dyDescent="0.45">
      <c r="B10" s="14"/>
      <c r="C10" s="27"/>
      <c r="D10" s="1"/>
    </row>
    <row r="11" spans="2:4" x14ac:dyDescent="0.45">
      <c r="B11" s="14"/>
      <c r="C11" s="27"/>
      <c r="D11" s="1"/>
    </row>
    <row r="12" spans="2:4" x14ac:dyDescent="0.45">
      <c r="B12" s="14"/>
      <c r="C12" s="27"/>
      <c r="D12" s="1"/>
    </row>
    <row r="13" spans="2:4" x14ac:dyDescent="0.45">
      <c r="B13" s="14"/>
      <c r="C13" s="27"/>
      <c r="D13" s="1"/>
    </row>
    <row r="14" spans="2:4" x14ac:dyDescent="0.45">
      <c r="B14" s="14"/>
      <c r="C14" s="27"/>
      <c r="D14" s="1"/>
    </row>
    <row r="15" spans="2:4" x14ac:dyDescent="0.45">
      <c r="B15" s="14"/>
      <c r="C15" s="27"/>
      <c r="D15" s="1"/>
    </row>
    <row r="16" spans="2:4" x14ac:dyDescent="0.45">
      <c r="B16" s="14"/>
      <c r="C16" s="27"/>
      <c r="D16" s="1"/>
    </row>
    <row r="17" spans="2:4" x14ac:dyDescent="0.45">
      <c r="B17" s="14"/>
      <c r="C17" s="27"/>
      <c r="D17" s="1"/>
    </row>
    <row r="18" spans="2:4" x14ac:dyDescent="0.45">
      <c r="B18" s="14"/>
      <c r="C18" s="27"/>
      <c r="D18" s="1"/>
    </row>
    <row r="19" spans="2:4" x14ac:dyDescent="0.45">
      <c r="B19" s="12"/>
      <c r="C19" s="27"/>
      <c r="D19" s="1"/>
    </row>
    <row r="20" spans="2:4" x14ac:dyDescent="0.45">
      <c r="B20" s="16"/>
      <c r="C20" s="28"/>
    </row>
    <row r="21" spans="2:4" x14ac:dyDescent="0.45">
      <c r="B21" s="16"/>
      <c r="C21" s="28"/>
    </row>
  </sheetData>
  <mergeCells count="1">
    <mergeCell ref="B1:D1"/>
  </mergeCells>
  <phoneticPr fontId="2"/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3122-664B-4410-9A0F-2C6C7FDAAF56}">
  <sheetPr codeName="Sheet3"/>
  <dimension ref="B1:E41"/>
  <sheetViews>
    <sheetView workbookViewId="0">
      <selection activeCell="G5" sqref="G5"/>
    </sheetView>
  </sheetViews>
  <sheetFormatPr defaultColWidth="9" defaultRowHeight="18" x14ac:dyDescent="0.45"/>
  <cols>
    <col min="1" max="1" width="5.59765625" style="2" customWidth="1"/>
    <col min="2" max="2" width="10.09765625" style="2" customWidth="1"/>
    <col min="3" max="3" width="11.3984375" style="2" customWidth="1"/>
    <col min="4" max="4" width="40.69921875" style="2" customWidth="1"/>
    <col min="5" max="5" width="11.8984375" style="2" bestFit="1" customWidth="1"/>
    <col min="6" max="16384" width="9" style="2"/>
  </cols>
  <sheetData>
    <row r="1" spans="2:5" ht="26.4" x14ac:dyDescent="0.45">
      <c r="B1" s="94"/>
      <c r="C1" s="94"/>
    </row>
    <row r="2" spans="2:5" x14ac:dyDescent="0.45">
      <c r="B2" s="3" t="s">
        <v>1</v>
      </c>
      <c r="C2" s="3" t="s">
        <v>60</v>
      </c>
      <c r="D2" s="3" t="s">
        <v>28</v>
      </c>
      <c r="E2" s="6" t="s">
        <v>27</v>
      </c>
    </row>
    <row r="3" spans="2:5" x14ac:dyDescent="0.45">
      <c r="B3" s="4">
        <v>45212</v>
      </c>
      <c r="C3" s="5" t="s">
        <v>174</v>
      </c>
      <c r="D3" s="6" t="s">
        <v>137</v>
      </c>
      <c r="E3" s="44">
        <v>2022206</v>
      </c>
    </row>
    <row r="4" spans="2:5" x14ac:dyDescent="0.45">
      <c r="B4" s="4"/>
      <c r="C4" s="5"/>
      <c r="D4" s="6"/>
      <c r="E4" s="6"/>
    </row>
    <row r="5" spans="2:5" x14ac:dyDescent="0.45">
      <c r="B5" s="4"/>
      <c r="C5" s="5"/>
      <c r="D5" s="6"/>
      <c r="E5" s="6"/>
    </row>
    <row r="6" spans="2:5" x14ac:dyDescent="0.45">
      <c r="B6" s="4"/>
      <c r="C6" s="5"/>
      <c r="D6" s="6"/>
      <c r="E6" s="6"/>
    </row>
    <row r="7" spans="2:5" x14ac:dyDescent="0.45">
      <c r="B7" s="4"/>
      <c r="C7" s="5"/>
      <c r="D7" s="6"/>
      <c r="E7" s="6"/>
    </row>
    <row r="8" spans="2:5" x14ac:dyDescent="0.45">
      <c r="B8" s="4"/>
      <c r="C8" s="5"/>
      <c r="D8" s="6"/>
      <c r="E8" s="6"/>
    </row>
    <row r="9" spans="2:5" x14ac:dyDescent="0.45">
      <c r="B9" s="4"/>
      <c r="C9" s="5"/>
      <c r="D9" s="6"/>
      <c r="E9" s="6"/>
    </row>
    <row r="10" spans="2:5" x14ac:dyDescent="0.45">
      <c r="B10" s="4"/>
      <c r="C10" s="5"/>
      <c r="D10" s="6"/>
      <c r="E10" s="6"/>
    </row>
    <row r="11" spans="2:5" x14ac:dyDescent="0.45">
      <c r="B11" s="4"/>
      <c r="C11" s="5"/>
      <c r="D11" s="6"/>
      <c r="E11" s="6"/>
    </row>
    <row r="12" spans="2:5" x14ac:dyDescent="0.45">
      <c r="B12" s="4"/>
      <c r="C12" s="5"/>
      <c r="D12" s="6"/>
      <c r="E12" s="6"/>
    </row>
    <row r="13" spans="2:5" x14ac:dyDescent="0.45">
      <c r="B13" s="4"/>
      <c r="C13" s="5"/>
      <c r="D13" s="9"/>
      <c r="E13" s="6"/>
    </row>
    <row r="14" spans="2:5" x14ac:dyDescent="0.45">
      <c r="B14" s="4"/>
      <c r="C14" s="5"/>
      <c r="D14" s="6"/>
      <c r="E14" s="6"/>
    </row>
    <row r="15" spans="2:5" x14ac:dyDescent="0.45">
      <c r="B15" s="4"/>
      <c r="C15" s="5"/>
      <c r="D15" s="6"/>
      <c r="E15" s="6"/>
    </row>
    <row r="16" spans="2:5" x14ac:dyDescent="0.45">
      <c r="B16" s="6"/>
      <c r="C16" s="5"/>
      <c r="D16" s="6"/>
      <c r="E16" s="6"/>
    </row>
    <row r="17" spans="2:5" x14ac:dyDescent="0.45">
      <c r="B17" s="6"/>
      <c r="C17" s="5"/>
      <c r="D17" s="6"/>
      <c r="E17" s="6"/>
    </row>
    <row r="18" spans="2:5" x14ac:dyDescent="0.45">
      <c r="B18" s="6"/>
      <c r="C18" s="5"/>
      <c r="D18" s="6"/>
      <c r="E18" s="6"/>
    </row>
    <row r="19" spans="2:5" x14ac:dyDescent="0.45">
      <c r="B19" s="6"/>
      <c r="C19" s="5"/>
      <c r="D19" s="6"/>
      <c r="E19" s="6"/>
    </row>
    <row r="20" spans="2:5" x14ac:dyDescent="0.45">
      <c r="B20" s="6"/>
      <c r="C20" s="5"/>
      <c r="D20" s="6"/>
      <c r="E20" s="6"/>
    </row>
    <row r="21" spans="2:5" x14ac:dyDescent="0.45">
      <c r="B21" s="6"/>
      <c r="C21" s="5"/>
      <c r="D21" s="6"/>
      <c r="E21" s="6"/>
    </row>
    <row r="22" spans="2:5" x14ac:dyDescent="0.45">
      <c r="B22" s="6"/>
      <c r="C22" s="5"/>
      <c r="D22" s="6"/>
      <c r="E22" s="6"/>
    </row>
    <row r="23" spans="2:5" x14ac:dyDescent="0.45">
      <c r="B23" s="6"/>
      <c r="C23" s="5"/>
      <c r="D23" s="6"/>
      <c r="E23" s="6"/>
    </row>
    <row r="24" spans="2:5" x14ac:dyDescent="0.45">
      <c r="B24" s="6"/>
      <c r="C24" s="5"/>
      <c r="D24" s="6"/>
      <c r="E24" s="6"/>
    </row>
    <row r="25" spans="2:5" x14ac:dyDescent="0.45">
      <c r="B25" s="6"/>
      <c r="C25" s="5"/>
      <c r="D25" s="6"/>
      <c r="E25" s="6"/>
    </row>
    <row r="26" spans="2:5" x14ac:dyDescent="0.45">
      <c r="B26" s="6"/>
      <c r="C26" s="5"/>
      <c r="D26" s="6"/>
      <c r="E26" s="6"/>
    </row>
    <row r="27" spans="2:5" x14ac:dyDescent="0.45">
      <c r="B27" s="6"/>
      <c r="C27" s="5"/>
      <c r="D27" s="6"/>
      <c r="E27" s="6"/>
    </row>
    <row r="28" spans="2:5" x14ac:dyDescent="0.45">
      <c r="B28" s="6"/>
      <c r="C28" s="5"/>
      <c r="D28" s="6"/>
      <c r="E28" s="6"/>
    </row>
    <row r="29" spans="2:5" x14ac:dyDescent="0.45">
      <c r="B29" s="6"/>
      <c r="C29" s="5"/>
      <c r="D29" s="6"/>
      <c r="E29" s="6"/>
    </row>
    <row r="30" spans="2:5" x14ac:dyDescent="0.45">
      <c r="B30" s="6"/>
      <c r="C30" s="5"/>
      <c r="D30" s="6"/>
      <c r="E30" s="6"/>
    </row>
    <row r="31" spans="2:5" x14ac:dyDescent="0.45">
      <c r="B31" s="6"/>
      <c r="C31" s="5"/>
      <c r="D31" s="6"/>
      <c r="E31" s="6"/>
    </row>
    <row r="32" spans="2:5" x14ac:dyDescent="0.45">
      <c r="B32" s="6"/>
      <c r="C32" s="5"/>
      <c r="D32" s="6"/>
      <c r="E32" s="6"/>
    </row>
    <row r="33" spans="2:5" x14ac:dyDescent="0.45">
      <c r="B33" s="6"/>
      <c r="C33" s="5"/>
      <c r="D33" s="6"/>
      <c r="E33" s="6"/>
    </row>
    <row r="34" spans="2:5" x14ac:dyDescent="0.45">
      <c r="B34" s="6"/>
      <c r="C34" s="5"/>
      <c r="D34" s="6"/>
      <c r="E34" s="6"/>
    </row>
    <row r="35" spans="2:5" x14ac:dyDescent="0.45">
      <c r="B35" s="6"/>
      <c r="C35" s="5"/>
      <c r="D35" s="6"/>
      <c r="E35" s="6"/>
    </row>
    <row r="36" spans="2:5" x14ac:dyDescent="0.45">
      <c r="B36" s="6"/>
      <c r="C36" s="5"/>
      <c r="D36" s="6"/>
      <c r="E36" s="6"/>
    </row>
    <row r="37" spans="2:5" x14ac:dyDescent="0.45">
      <c r="B37" s="6"/>
      <c r="C37" s="5"/>
      <c r="D37" s="6"/>
      <c r="E37" s="6"/>
    </row>
    <row r="38" spans="2:5" x14ac:dyDescent="0.45">
      <c r="B38" s="6"/>
      <c r="C38" s="5"/>
      <c r="D38" s="6"/>
      <c r="E38" s="6"/>
    </row>
    <row r="39" spans="2:5" x14ac:dyDescent="0.45">
      <c r="B39" s="6"/>
      <c r="C39" s="5"/>
      <c r="D39" s="6"/>
      <c r="E39" s="6"/>
    </row>
    <row r="40" spans="2:5" x14ac:dyDescent="0.45">
      <c r="B40" s="3" t="s">
        <v>31</v>
      </c>
      <c r="C40" s="5">
        <f>SUM(C3:C39)</f>
        <v>0</v>
      </c>
      <c r="D40" s="6"/>
      <c r="E40" s="73">
        <f>SUM(E3:E38)</f>
        <v>2022206</v>
      </c>
    </row>
    <row r="41" spans="2:5" x14ac:dyDescent="0.45">
      <c r="B41" s="7" t="s">
        <v>36</v>
      </c>
      <c r="C41" s="8"/>
    </row>
  </sheetData>
  <mergeCells count="1">
    <mergeCell ref="B1:C1"/>
  </mergeCells>
  <phoneticPr fontId="2"/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CFE9-AEC2-4379-A347-DB744E5FFBEF}">
  <sheetPr codeName="Sheet4">
    <tabColor rgb="FF00B0F0"/>
  </sheetPr>
  <dimension ref="B1:E35"/>
  <sheetViews>
    <sheetView zoomScaleNormal="100" workbookViewId="0">
      <selection activeCell="G35" sqref="G35"/>
    </sheetView>
  </sheetViews>
  <sheetFormatPr defaultColWidth="9" defaultRowHeight="18" x14ac:dyDescent="0.45"/>
  <cols>
    <col min="1" max="1" width="5.59765625" style="2" customWidth="1"/>
    <col min="2" max="2" width="10" style="2" bestFit="1" customWidth="1"/>
    <col min="3" max="3" width="10.8984375" style="2" customWidth="1"/>
    <col min="4" max="4" width="38.3984375" style="2" customWidth="1"/>
    <col min="5" max="5" width="10.59765625" style="2" bestFit="1" customWidth="1"/>
    <col min="6" max="16384" width="9" style="2"/>
  </cols>
  <sheetData>
    <row r="1" spans="2:5" ht="26.4" x14ac:dyDescent="0.45">
      <c r="B1" s="95" t="s">
        <v>9</v>
      </c>
      <c r="C1" s="95"/>
    </row>
    <row r="2" spans="2:5" x14ac:dyDescent="0.45">
      <c r="B2" s="3" t="s">
        <v>1</v>
      </c>
      <c r="C2" s="6" t="s">
        <v>60</v>
      </c>
      <c r="D2" s="3" t="s">
        <v>28</v>
      </c>
      <c r="E2" s="3" t="s">
        <v>27</v>
      </c>
    </row>
    <row r="3" spans="2:5" x14ac:dyDescent="0.45">
      <c r="B3" s="38">
        <v>45420</v>
      </c>
      <c r="C3" s="39" t="s">
        <v>61</v>
      </c>
      <c r="D3" s="39" t="s">
        <v>138</v>
      </c>
      <c r="E3" s="40">
        <v>10000</v>
      </c>
    </row>
    <row r="4" spans="2:5" x14ac:dyDescent="0.45">
      <c r="B4" s="38">
        <v>45420</v>
      </c>
      <c r="C4" s="39" t="s">
        <v>61</v>
      </c>
      <c r="D4" s="39" t="s">
        <v>248</v>
      </c>
      <c r="E4" s="40">
        <v>106000</v>
      </c>
    </row>
    <row r="5" spans="2:5" x14ac:dyDescent="0.45">
      <c r="B5" s="38">
        <v>45441</v>
      </c>
      <c r="C5" s="39" t="s">
        <v>61</v>
      </c>
      <c r="D5" s="39" t="s">
        <v>247</v>
      </c>
      <c r="E5" s="40">
        <v>106000</v>
      </c>
    </row>
    <row r="6" spans="2:5" x14ac:dyDescent="0.45">
      <c r="B6" s="38">
        <v>45471</v>
      </c>
      <c r="C6" s="39" t="s">
        <v>61</v>
      </c>
      <c r="D6" s="39" t="s">
        <v>155</v>
      </c>
      <c r="E6" s="40">
        <v>106000</v>
      </c>
    </row>
    <row r="7" spans="2:5" x14ac:dyDescent="0.45">
      <c r="B7" s="38">
        <v>45506</v>
      </c>
      <c r="C7" s="39" t="s">
        <v>61</v>
      </c>
      <c r="D7" s="39" t="s">
        <v>133</v>
      </c>
      <c r="E7" s="40">
        <v>106000</v>
      </c>
    </row>
    <row r="8" spans="2:5" x14ac:dyDescent="0.45">
      <c r="B8" s="38">
        <v>45538</v>
      </c>
      <c r="C8" s="39" t="s">
        <v>61</v>
      </c>
      <c r="D8" s="39" t="s">
        <v>132</v>
      </c>
      <c r="E8" s="40">
        <v>106000</v>
      </c>
    </row>
    <row r="9" spans="2:5" x14ac:dyDescent="0.45">
      <c r="B9" s="38">
        <v>45572</v>
      </c>
      <c r="C9" s="39" t="s">
        <v>61</v>
      </c>
      <c r="D9" s="39" t="s">
        <v>136</v>
      </c>
      <c r="E9" s="40">
        <v>106000</v>
      </c>
    </row>
    <row r="10" spans="2:5" x14ac:dyDescent="0.45">
      <c r="B10" s="38">
        <v>45572</v>
      </c>
      <c r="C10" s="39" t="s">
        <v>61</v>
      </c>
      <c r="D10" s="39" t="s">
        <v>138</v>
      </c>
      <c r="E10" s="40">
        <v>10000</v>
      </c>
    </row>
    <row r="11" spans="2:5" x14ac:dyDescent="0.45">
      <c r="B11" s="38">
        <v>45597</v>
      </c>
      <c r="C11" s="39" t="s">
        <v>61</v>
      </c>
      <c r="D11" s="39" t="s">
        <v>141</v>
      </c>
      <c r="E11" s="40">
        <v>106000</v>
      </c>
    </row>
    <row r="12" spans="2:5" x14ac:dyDescent="0.45">
      <c r="B12" s="38">
        <v>45625</v>
      </c>
      <c r="C12" s="39" t="s">
        <v>61</v>
      </c>
      <c r="D12" s="39" t="s">
        <v>144</v>
      </c>
      <c r="E12" s="40">
        <v>106000</v>
      </c>
    </row>
    <row r="13" spans="2:5" x14ac:dyDescent="0.45">
      <c r="B13" s="38">
        <v>45653</v>
      </c>
      <c r="C13" s="39" t="s">
        <v>61</v>
      </c>
      <c r="D13" s="39" t="s">
        <v>147</v>
      </c>
      <c r="E13" s="40">
        <v>106000</v>
      </c>
    </row>
    <row r="14" spans="2:5" x14ac:dyDescent="0.45">
      <c r="B14" s="38">
        <v>45688</v>
      </c>
      <c r="C14" s="39" t="s">
        <v>61</v>
      </c>
      <c r="D14" s="39" t="s">
        <v>151</v>
      </c>
      <c r="E14" s="40">
        <v>106000</v>
      </c>
    </row>
    <row r="15" spans="2:5" x14ac:dyDescent="0.45">
      <c r="B15" s="6"/>
      <c r="C15" s="6"/>
      <c r="D15" s="6"/>
      <c r="E15" s="5"/>
    </row>
    <row r="16" spans="2:5" x14ac:dyDescent="0.45">
      <c r="B16" s="6"/>
      <c r="C16" s="6"/>
      <c r="D16" s="6"/>
      <c r="E16" s="5"/>
    </row>
    <row r="17" spans="2:5" x14ac:dyDescent="0.45">
      <c r="B17" s="6"/>
      <c r="C17" s="6"/>
      <c r="D17" s="6"/>
      <c r="E17" s="5"/>
    </row>
    <row r="18" spans="2:5" x14ac:dyDescent="0.45">
      <c r="B18" s="6"/>
      <c r="C18" s="6"/>
      <c r="D18" s="6"/>
      <c r="E18" s="5"/>
    </row>
    <row r="19" spans="2:5" x14ac:dyDescent="0.45">
      <c r="B19" s="3" t="s">
        <v>31</v>
      </c>
      <c r="C19" s="6"/>
      <c r="D19" s="6"/>
      <c r="E19" s="5">
        <f>SUM(E3:E18)</f>
        <v>1080000</v>
      </c>
    </row>
    <row r="20" spans="2:5" x14ac:dyDescent="0.45">
      <c r="B20" s="7" t="s">
        <v>36</v>
      </c>
      <c r="E20" s="8">
        <v>1080000</v>
      </c>
    </row>
    <row r="24" spans="2:5" ht="26.4" x14ac:dyDescent="0.45">
      <c r="B24" s="95" t="s">
        <v>9</v>
      </c>
      <c r="C24" s="95"/>
      <c r="D24" s="2" t="s">
        <v>110</v>
      </c>
    </row>
    <row r="25" spans="2:5" x14ac:dyDescent="0.45">
      <c r="B25" s="3" t="s">
        <v>1</v>
      </c>
      <c r="C25" s="6" t="s">
        <v>60</v>
      </c>
      <c r="D25" s="3" t="s">
        <v>28</v>
      </c>
      <c r="E25" s="3" t="s">
        <v>27</v>
      </c>
    </row>
    <row r="26" spans="2:5" x14ac:dyDescent="0.45">
      <c r="B26" s="43"/>
      <c r="C26" s="45"/>
      <c r="D26" s="45" t="s">
        <v>182</v>
      </c>
      <c r="E26" s="44">
        <v>280000</v>
      </c>
    </row>
    <row r="27" spans="2:5" x14ac:dyDescent="0.45">
      <c r="B27" s="43"/>
      <c r="C27" s="45"/>
      <c r="D27" s="45" t="s">
        <v>62</v>
      </c>
      <c r="E27" s="44">
        <v>220000</v>
      </c>
    </row>
    <row r="28" spans="2:5" x14ac:dyDescent="0.45">
      <c r="B28" s="43"/>
      <c r="C28" s="45"/>
      <c r="D28" s="45" t="s">
        <v>63</v>
      </c>
      <c r="E28" s="44">
        <v>320000</v>
      </c>
    </row>
    <row r="29" spans="2:5" x14ac:dyDescent="0.45">
      <c r="B29" s="43"/>
      <c r="C29" s="45"/>
      <c r="D29" s="45" t="s">
        <v>183</v>
      </c>
      <c r="E29" s="44">
        <v>240000</v>
      </c>
    </row>
    <row r="30" spans="2:5" x14ac:dyDescent="0.45">
      <c r="B30" s="43"/>
      <c r="C30" s="45"/>
      <c r="D30" s="45" t="s">
        <v>64</v>
      </c>
      <c r="E30" s="44">
        <v>20000</v>
      </c>
    </row>
    <row r="31" spans="2:5" x14ac:dyDescent="0.45">
      <c r="B31" s="43"/>
      <c r="C31" s="45"/>
      <c r="D31" s="45"/>
      <c r="E31" s="44"/>
    </row>
    <row r="32" spans="2:5" x14ac:dyDescent="0.45">
      <c r="B32" s="6"/>
      <c r="C32" s="6"/>
      <c r="D32" s="6"/>
      <c r="E32" s="5"/>
    </row>
    <row r="33" spans="2:5" x14ac:dyDescent="0.45">
      <c r="B33" s="6"/>
      <c r="C33" s="6"/>
      <c r="D33" s="6"/>
      <c r="E33" s="5"/>
    </row>
    <row r="34" spans="2:5" x14ac:dyDescent="0.45">
      <c r="B34" s="3" t="s">
        <v>31</v>
      </c>
      <c r="C34" s="6"/>
      <c r="D34" s="6"/>
      <c r="E34" s="5">
        <f>SUM(E26:E33)</f>
        <v>1080000</v>
      </c>
    </row>
    <row r="35" spans="2:5" x14ac:dyDescent="0.45">
      <c r="B35" s="7" t="s">
        <v>36</v>
      </c>
      <c r="E35" s="8">
        <v>1080000</v>
      </c>
    </row>
  </sheetData>
  <mergeCells count="2">
    <mergeCell ref="B1:C1"/>
    <mergeCell ref="B24:C24"/>
  </mergeCells>
  <phoneticPr fontId="2"/>
  <pageMargins left="0.25" right="0.25" top="0.75" bottom="0.75" header="0.3" footer="0.3"/>
  <pageSetup paperSize="9" scale="9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52AA-7204-481C-B716-AA0DA65A9366}">
  <sheetPr codeName="Sheet5">
    <tabColor rgb="FF00B0F0"/>
  </sheetPr>
  <dimension ref="B1:E59"/>
  <sheetViews>
    <sheetView zoomScaleNormal="100" workbookViewId="0">
      <selection activeCell="G26" sqref="G26"/>
    </sheetView>
  </sheetViews>
  <sheetFormatPr defaultColWidth="9" defaultRowHeight="18" x14ac:dyDescent="0.45"/>
  <cols>
    <col min="1" max="1" width="5.59765625" style="2" customWidth="1"/>
    <col min="2" max="2" width="10" style="2" bestFit="1" customWidth="1"/>
    <col min="3" max="3" width="10.8984375" style="2" customWidth="1"/>
    <col min="4" max="4" width="53.3984375" style="2" customWidth="1"/>
    <col min="5" max="5" width="10.59765625" style="2" bestFit="1" customWidth="1"/>
    <col min="6" max="16384" width="9" style="2"/>
  </cols>
  <sheetData>
    <row r="1" spans="2:5" ht="26.4" x14ac:dyDescent="0.45">
      <c r="B1" s="95" t="s">
        <v>12</v>
      </c>
      <c r="C1" s="95"/>
    </row>
    <row r="2" spans="2:5" x14ac:dyDescent="0.45">
      <c r="B2" s="3" t="s">
        <v>1</v>
      </c>
      <c r="C2" s="6" t="s">
        <v>60</v>
      </c>
      <c r="D2" s="3" t="s">
        <v>28</v>
      </c>
      <c r="E2" s="3" t="s">
        <v>27</v>
      </c>
    </row>
    <row r="3" spans="2:5" x14ac:dyDescent="0.45">
      <c r="B3" s="38">
        <v>45468</v>
      </c>
      <c r="C3" s="39" t="s">
        <v>12</v>
      </c>
      <c r="D3" s="39" t="s">
        <v>169</v>
      </c>
      <c r="E3" s="40">
        <v>80000</v>
      </c>
    </row>
    <row r="4" spans="2:5" x14ac:dyDescent="0.45">
      <c r="B4" s="38">
        <v>45498</v>
      </c>
      <c r="C4" s="39" t="s">
        <v>12</v>
      </c>
      <c r="D4" s="39" t="s">
        <v>165</v>
      </c>
      <c r="E4" s="40">
        <v>297900</v>
      </c>
    </row>
    <row r="5" spans="2:5" x14ac:dyDescent="0.45">
      <c r="B5" s="38">
        <v>45524</v>
      </c>
      <c r="C5" s="39" t="s">
        <v>12</v>
      </c>
      <c r="D5" s="39" t="s">
        <v>172</v>
      </c>
      <c r="E5" s="40">
        <v>27700</v>
      </c>
    </row>
    <row r="6" spans="2:5" x14ac:dyDescent="0.45">
      <c r="B6" s="38">
        <v>45642</v>
      </c>
      <c r="C6" s="39" t="s">
        <v>12</v>
      </c>
      <c r="D6" s="39" t="s">
        <v>166</v>
      </c>
      <c r="E6" s="40">
        <v>33100</v>
      </c>
    </row>
    <row r="7" spans="2:5" x14ac:dyDescent="0.45">
      <c r="B7" s="79">
        <v>45713</v>
      </c>
      <c r="C7" s="49" t="s">
        <v>12</v>
      </c>
      <c r="D7" s="49" t="s">
        <v>181</v>
      </c>
      <c r="E7" s="80">
        <v>205832</v>
      </c>
    </row>
    <row r="8" spans="2:5" x14ac:dyDescent="0.45">
      <c r="B8" s="38"/>
      <c r="C8" s="75"/>
      <c r="D8" s="75"/>
      <c r="E8" s="76"/>
    </row>
    <row r="9" spans="2:5" x14ac:dyDescent="0.45">
      <c r="B9" s="74"/>
      <c r="C9" s="75" t="s">
        <v>12</v>
      </c>
      <c r="D9" s="75" t="s">
        <v>186</v>
      </c>
      <c r="E9" s="76"/>
    </row>
    <row r="10" spans="2:5" x14ac:dyDescent="0.45">
      <c r="B10" s="43"/>
      <c r="C10" s="39"/>
      <c r="D10" s="39"/>
      <c r="E10" s="55"/>
    </row>
    <row r="11" spans="2:5" x14ac:dyDescent="0.45">
      <c r="B11" s="6"/>
      <c r="C11" s="5"/>
      <c r="D11" s="26"/>
      <c r="E11" s="6"/>
    </row>
    <row r="12" spans="2:5" x14ac:dyDescent="0.45">
      <c r="B12" s="6"/>
      <c r="C12" s="5"/>
      <c r="D12" s="6"/>
      <c r="E12" s="6"/>
    </row>
    <row r="13" spans="2:5" x14ac:dyDescent="0.45">
      <c r="B13" s="6"/>
      <c r="C13" s="5"/>
      <c r="D13" s="6"/>
      <c r="E13" s="6"/>
    </row>
    <row r="14" spans="2:5" x14ac:dyDescent="0.45">
      <c r="B14" s="6"/>
      <c r="C14" s="5"/>
      <c r="D14" s="6"/>
      <c r="E14" s="6"/>
    </row>
    <row r="15" spans="2:5" x14ac:dyDescent="0.45">
      <c r="B15" s="6"/>
      <c r="C15" s="5"/>
      <c r="D15" s="6"/>
      <c r="E15" s="6"/>
    </row>
    <row r="16" spans="2:5" x14ac:dyDescent="0.45">
      <c r="B16" s="6"/>
      <c r="C16" s="5"/>
      <c r="D16" s="6"/>
      <c r="E16" s="6"/>
    </row>
    <row r="17" spans="2:5" x14ac:dyDescent="0.45">
      <c r="B17" s="6"/>
      <c r="C17" s="5"/>
      <c r="D17" s="6"/>
      <c r="E17" s="6"/>
    </row>
    <row r="18" spans="2:5" x14ac:dyDescent="0.45">
      <c r="B18" s="6"/>
      <c r="C18" s="5"/>
      <c r="D18" s="6"/>
      <c r="E18" s="6"/>
    </row>
    <row r="19" spans="2:5" x14ac:dyDescent="0.45">
      <c r="B19" s="6"/>
      <c r="C19" s="5"/>
      <c r="D19" s="6"/>
      <c r="E19" s="6"/>
    </row>
    <row r="20" spans="2:5" x14ac:dyDescent="0.45">
      <c r="B20" s="3" t="s">
        <v>31</v>
      </c>
      <c r="C20" s="5">
        <f>SUM(C3:C19)</f>
        <v>0</v>
      </c>
      <c r="D20" s="6"/>
      <c r="E20" s="54">
        <f>SUM(E3:E19)</f>
        <v>644532</v>
      </c>
    </row>
    <row r="21" spans="2:5" x14ac:dyDescent="0.45">
      <c r="B21" s="7" t="s">
        <v>36</v>
      </c>
      <c r="C21" s="8">
        <v>850000</v>
      </c>
    </row>
    <row r="23" spans="2:5" x14ac:dyDescent="0.45">
      <c r="D23" s="2" t="s">
        <v>110</v>
      </c>
    </row>
    <row r="24" spans="2:5" x14ac:dyDescent="0.45">
      <c r="B24" s="3" t="s">
        <v>1</v>
      </c>
      <c r="C24" s="3"/>
      <c r="D24" s="3" t="s">
        <v>28</v>
      </c>
      <c r="E24" s="3" t="s">
        <v>27</v>
      </c>
    </row>
    <row r="25" spans="2:5" x14ac:dyDescent="0.45">
      <c r="B25" s="46"/>
      <c r="C25" s="44"/>
      <c r="D25" s="48"/>
      <c r="E25" s="44"/>
    </row>
    <row r="26" spans="2:5" x14ac:dyDescent="0.45">
      <c r="B26" s="43"/>
      <c r="C26" s="44"/>
      <c r="D26" s="45"/>
      <c r="E26" s="44"/>
    </row>
    <row r="27" spans="2:5" x14ac:dyDescent="0.45">
      <c r="B27" s="43"/>
      <c r="C27" s="44"/>
      <c r="D27" s="45"/>
      <c r="E27" s="44"/>
    </row>
    <row r="28" spans="2:5" x14ac:dyDescent="0.45">
      <c r="B28" s="43"/>
      <c r="C28" s="44"/>
      <c r="D28" s="45"/>
      <c r="E28" s="44"/>
    </row>
    <row r="29" spans="2:5" x14ac:dyDescent="0.45">
      <c r="B29" s="43"/>
      <c r="C29" s="44"/>
      <c r="D29" s="45"/>
      <c r="E29" s="44"/>
    </row>
    <row r="30" spans="2:5" x14ac:dyDescent="0.45">
      <c r="B30" s="43"/>
      <c r="C30" s="44"/>
      <c r="D30" s="49"/>
      <c r="E30" s="44"/>
    </row>
    <row r="31" spans="2:5" x14ac:dyDescent="0.45">
      <c r="B31" s="45"/>
      <c r="C31" s="44"/>
      <c r="D31" s="45"/>
      <c r="E31" s="44"/>
    </row>
    <row r="32" spans="2:5" x14ac:dyDescent="0.45">
      <c r="B32" s="43"/>
      <c r="C32" s="44"/>
      <c r="D32" s="45"/>
      <c r="E32" s="44"/>
    </row>
    <row r="33" spans="2:5" x14ac:dyDescent="0.45">
      <c r="B33" s="6"/>
      <c r="C33" s="5"/>
      <c r="D33" s="6"/>
      <c r="E33" s="6"/>
    </row>
    <row r="34" spans="2:5" x14ac:dyDescent="0.45">
      <c r="B34" s="6"/>
      <c r="C34" s="5"/>
      <c r="D34" s="6"/>
      <c r="E34" s="6"/>
    </row>
    <row r="35" spans="2:5" x14ac:dyDescent="0.45">
      <c r="B35" s="6"/>
      <c r="C35" s="5"/>
      <c r="D35" s="6"/>
      <c r="E35" s="6"/>
    </row>
    <row r="36" spans="2:5" x14ac:dyDescent="0.45">
      <c r="B36" s="6"/>
      <c r="C36" s="5"/>
      <c r="D36" s="6"/>
      <c r="E36" s="6"/>
    </row>
    <row r="37" spans="2:5" x14ac:dyDescent="0.45">
      <c r="B37" s="6"/>
      <c r="C37" s="5"/>
      <c r="D37" s="6"/>
      <c r="E37" s="6"/>
    </row>
    <row r="38" spans="2:5" x14ac:dyDescent="0.45">
      <c r="B38" s="6"/>
      <c r="C38" s="5"/>
      <c r="D38" s="6"/>
      <c r="E38" s="6"/>
    </row>
    <row r="39" spans="2:5" x14ac:dyDescent="0.45">
      <c r="B39" s="6"/>
      <c r="C39" s="5"/>
      <c r="D39" s="6"/>
      <c r="E39" s="6"/>
    </row>
    <row r="40" spans="2:5" x14ac:dyDescent="0.45">
      <c r="B40" s="6"/>
      <c r="C40" s="5"/>
      <c r="D40" s="6"/>
      <c r="E40" s="6"/>
    </row>
    <row r="41" spans="2:5" x14ac:dyDescent="0.45">
      <c r="B41" s="6"/>
      <c r="C41" s="5"/>
      <c r="D41" s="6"/>
      <c r="E41" s="6"/>
    </row>
    <row r="42" spans="2:5" x14ac:dyDescent="0.45">
      <c r="B42" s="6"/>
      <c r="C42" s="5"/>
      <c r="D42" s="6"/>
      <c r="E42" s="6"/>
    </row>
    <row r="43" spans="2:5" x14ac:dyDescent="0.45">
      <c r="B43" s="6"/>
      <c r="C43" s="5"/>
      <c r="D43" s="6"/>
      <c r="E43" s="6"/>
    </row>
    <row r="44" spans="2:5" x14ac:dyDescent="0.45">
      <c r="B44" s="6"/>
      <c r="C44" s="5"/>
      <c r="D44" s="6"/>
      <c r="E44" s="6"/>
    </row>
    <row r="45" spans="2:5" x14ac:dyDescent="0.45">
      <c r="B45" s="6"/>
      <c r="C45" s="5"/>
      <c r="D45" s="6"/>
      <c r="E45" s="6"/>
    </row>
    <row r="46" spans="2:5" x14ac:dyDescent="0.45">
      <c r="B46" s="6"/>
      <c r="C46" s="5"/>
      <c r="D46" s="6"/>
      <c r="E46" s="6"/>
    </row>
    <row r="47" spans="2:5" x14ac:dyDescent="0.45">
      <c r="B47" s="6"/>
      <c r="C47" s="5"/>
      <c r="D47" s="6"/>
      <c r="E47" s="6"/>
    </row>
    <row r="48" spans="2:5" x14ac:dyDescent="0.45">
      <c r="B48" s="6"/>
      <c r="C48" s="5"/>
      <c r="D48" s="6"/>
      <c r="E48" s="6"/>
    </row>
    <row r="49" spans="2:5" x14ac:dyDescent="0.45">
      <c r="B49" s="6"/>
      <c r="C49" s="5"/>
      <c r="D49" s="6"/>
      <c r="E49" s="6"/>
    </row>
    <row r="50" spans="2:5" x14ac:dyDescent="0.45">
      <c r="B50" s="6"/>
      <c r="C50" s="5"/>
      <c r="D50" s="6"/>
      <c r="E50" s="6"/>
    </row>
    <row r="51" spans="2:5" x14ac:dyDescent="0.45">
      <c r="B51" s="6"/>
      <c r="C51" s="5"/>
      <c r="D51" s="6"/>
      <c r="E51" s="6"/>
    </row>
    <row r="52" spans="2:5" x14ac:dyDescent="0.45">
      <c r="B52" s="6"/>
      <c r="C52" s="5"/>
      <c r="D52" s="6"/>
      <c r="E52" s="6"/>
    </row>
    <row r="53" spans="2:5" x14ac:dyDescent="0.45">
      <c r="B53" s="6"/>
      <c r="C53" s="5"/>
      <c r="D53" s="6"/>
      <c r="E53" s="6"/>
    </row>
    <row r="54" spans="2:5" x14ac:dyDescent="0.45">
      <c r="B54" s="6"/>
      <c r="C54" s="5"/>
      <c r="D54" s="6"/>
      <c r="E54" s="6"/>
    </row>
    <row r="55" spans="2:5" x14ac:dyDescent="0.45">
      <c r="B55" s="6"/>
      <c r="C55" s="5"/>
      <c r="D55" s="6"/>
      <c r="E55" s="6"/>
    </row>
    <row r="56" spans="2:5" x14ac:dyDescent="0.45">
      <c r="B56" s="6"/>
      <c r="C56" s="5"/>
      <c r="D56" s="6"/>
      <c r="E56" s="6"/>
    </row>
    <row r="57" spans="2:5" x14ac:dyDescent="0.45">
      <c r="B57" s="6"/>
      <c r="C57" s="5"/>
      <c r="D57" s="6"/>
      <c r="E57" s="6"/>
    </row>
    <row r="58" spans="2:5" x14ac:dyDescent="0.45">
      <c r="B58" s="3" t="s">
        <v>31</v>
      </c>
      <c r="C58" s="5">
        <f>SUM(C25:C57)</f>
        <v>0</v>
      </c>
      <c r="D58" s="6"/>
      <c r="E58" s="54">
        <f>SUM(E25:E57)</f>
        <v>0</v>
      </c>
    </row>
    <row r="59" spans="2:5" x14ac:dyDescent="0.45">
      <c r="B59" s="7" t="s">
        <v>36</v>
      </c>
      <c r="C59" s="8">
        <v>800000</v>
      </c>
    </row>
  </sheetData>
  <mergeCells count="1">
    <mergeCell ref="B1:C1"/>
  </mergeCells>
  <phoneticPr fontId="2"/>
  <pageMargins left="0.25" right="0.25" top="0.75" bottom="0.75" header="0.3" footer="0.3"/>
  <pageSetup paperSize="9" scale="9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E5349-CE6C-4D2B-8F5B-4487E37841E4}">
  <sheetPr codeName="Sheet6">
    <tabColor rgb="FF00B0F0"/>
  </sheetPr>
  <dimension ref="B1:F77"/>
  <sheetViews>
    <sheetView zoomScaleNormal="100" workbookViewId="0">
      <selection activeCell="G10" sqref="G10"/>
    </sheetView>
  </sheetViews>
  <sheetFormatPr defaultColWidth="9" defaultRowHeight="18" x14ac:dyDescent="0.45"/>
  <cols>
    <col min="1" max="1" width="5.59765625" style="2" customWidth="1"/>
    <col min="2" max="2" width="10" style="2" bestFit="1" customWidth="1"/>
    <col min="3" max="3" width="10.8984375" style="2" customWidth="1"/>
    <col min="4" max="4" width="36" style="2" customWidth="1"/>
    <col min="5" max="16384" width="9" style="2"/>
  </cols>
  <sheetData>
    <row r="1" spans="2:5" ht="26.4" x14ac:dyDescent="0.45">
      <c r="B1" s="95" t="s">
        <v>10</v>
      </c>
      <c r="C1" s="95"/>
    </row>
    <row r="2" spans="2:5" x14ac:dyDescent="0.45">
      <c r="B2" s="3" t="s">
        <v>1</v>
      </c>
      <c r="C2" s="6" t="s">
        <v>60</v>
      </c>
      <c r="D2" s="3" t="s">
        <v>28</v>
      </c>
      <c r="E2" s="3" t="s">
        <v>27</v>
      </c>
    </row>
    <row r="3" spans="2:5" x14ac:dyDescent="0.45">
      <c r="B3" s="38">
        <v>45653</v>
      </c>
      <c r="C3" s="39" t="s">
        <v>56</v>
      </c>
      <c r="D3" s="39" t="s">
        <v>56</v>
      </c>
      <c r="E3" s="40">
        <v>47000</v>
      </c>
    </row>
    <row r="4" spans="2:5" x14ac:dyDescent="0.45">
      <c r="B4" s="6"/>
      <c r="C4" s="6"/>
      <c r="D4" s="6"/>
      <c r="E4" s="6"/>
    </row>
    <row r="5" spans="2:5" x14ac:dyDescent="0.45">
      <c r="B5" s="6"/>
      <c r="C5" s="5"/>
      <c r="D5" s="6"/>
      <c r="E5" s="6"/>
    </row>
    <row r="6" spans="2:5" x14ac:dyDescent="0.45">
      <c r="B6" s="6"/>
      <c r="C6" s="5"/>
      <c r="D6" s="6"/>
      <c r="E6" s="6"/>
    </row>
    <row r="7" spans="2:5" x14ac:dyDescent="0.45">
      <c r="B7" s="6"/>
      <c r="C7" s="5"/>
      <c r="D7" s="6"/>
      <c r="E7" s="6"/>
    </row>
    <row r="8" spans="2:5" x14ac:dyDescent="0.45">
      <c r="B8" s="6"/>
      <c r="C8" s="5"/>
      <c r="D8" s="6"/>
      <c r="E8" s="6"/>
    </row>
    <row r="9" spans="2:5" x14ac:dyDescent="0.45">
      <c r="B9" s="6"/>
      <c r="C9" s="5"/>
      <c r="D9" s="6"/>
      <c r="E9" s="6"/>
    </row>
    <row r="10" spans="2:5" x14ac:dyDescent="0.45">
      <c r="B10" s="6"/>
      <c r="C10" s="5"/>
      <c r="D10" s="6"/>
      <c r="E10" s="6"/>
    </row>
    <row r="11" spans="2:5" x14ac:dyDescent="0.45">
      <c r="B11" s="6"/>
      <c r="C11" s="5"/>
      <c r="D11" s="6"/>
      <c r="E11" s="6"/>
    </row>
    <row r="12" spans="2:5" x14ac:dyDescent="0.45">
      <c r="B12" s="6"/>
      <c r="C12" s="5"/>
      <c r="D12" s="6"/>
      <c r="E12" s="6"/>
    </row>
    <row r="13" spans="2:5" x14ac:dyDescent="0.45">
      <c r="B13" s="6"/>
      <c r="C13" s="5"/>
      <c r="D13" s="6"/>
      <c r="E13" s="6"/>
    </row>
    <row r="14" spans="2:5" x14ac:dyDescent="0.45">
      <c r="B14" s="6"/>
      <c r="C14" s="5"/>
      <c r="D14" s="6"/>
      <c r="E14" s="6"/>
    </row>
    <row r="15" spans="2:5" x14ac:dyDescent="0.45">
      <c r="B15" s="6"/>
      <c r="C15" s="5"/>
      <c r="D15" s="6"/>
      <c r="E15" s="6"/>
    </row>
    <row r="16" spans="2:5" x14ac:dyDescent="0.45">
      <c r="B16" s="6"/>
      <c r="C16" s="5"/>
      <c r="D16" s="6"/>
      <c r="E16" s="6"/>
    </row>
    <row r="17" spans="2:5" x14ac:dyDescent="0.45">
      <c r="B17" s="6"/>
      <c r="C17" s="5"/>
      <c r="D17" s="6"/>
      <c r="E17" s="6"/>
    </row>
    <row r="18" spans="2:5" x14ac:dyDescent="0.45">
      <c r="B18" s="6"/>
      <c r="C18" s="5"/>
      <c r="D18" s="6"/>
      <c r="E18" s="6"/>
    </row>
    <row r="19" spans="2:5" x14ac:dyDescent="0.45">
      <c r="B19" s="6"/>
      <c r="C19" s="5"/>
      <c r="D19" s="6"/>
      <c r="E19" s="6"/>
    </row>
    <row r="20" spans="2:5" x14ac:dyDescent="0.45">
      <c r="B20" s="6"/>
      <c r="C20" s="5"/>
      <c r="D20" s="6"/>
      <c r="E20" s="6"/>
    </row>
    <row r="21" spans="2:5" x14ac:dyDescent="0.45">
      <c r="B21" s="6"/>
      <c r="C21" s="5"/>
      <c r="D21" s="6"/>
      <c r="E21" s="6"/>
    </row>
    <row r="22" spans="2:5" x14ac:dyDescent="0.45">
      <c r="B22" s="6"/>
      <c r="C22" s="5"/>
      <c r="D22" s="6"/>
      <c r="E22" s="6"/>
    </row>
    <row r="23" spans="2:5" x14ac:dyDescent="0.45">
      <c r="B23" s="6"/>
      <c r="C23" s="5"/>
      <c r="D23" s="6"/>
      <c r="E23" s="6"/>
    </row>
    <row r="24" spans="2:5" x14ac:dyDescent="0.45">
      <c r="B24" s="6"/>
      <c r="C24" s="5"/>
      <c r="D24" s="6"/>
      <c r="E24" s="6"/>
    </row>
    <row r="25" spans="2:5" x14ac:dyDescent="0.45">
      <c r="B25" s="6"/>
      <c r="C25" s="5"/>
      <c r="D25" s="6"/>
      <c r="E25" s="6"/>
    </row>
    <row r="26" spans="2:5" x14ac:dyDescent="0.45">
      <c r="B26" s="6"/>
      <c r="C26" s="5"/>
      <c r="D26" s="6"/>
      <c r="E26" s="6"/>
    </row>
    <row r="27" spans="2:5" x14ac:dyDescent="0.45">
      <c r="B27" s="6"/>
      <c r="C27" s="5"/>
      <c r="D27" s="6"/>
      <c r="E27" s="6"/>
    </row>
    <row r="28" spans="2:5" x14ac:dyDescent="0.45">
      <c r="B28" s="6"/>
      <c r="C28" s="5"/>
      <c r="D28" s="6"/>
      <c r="E28" s="6"/>
    </row>
    <row r="29" spans="2:5" x14ac:dyDescent="0.45">
      <c r="B29" s="6"/>
      <c r="C29" s="5"/>
      <c r="D29" s="6"/>
      <c r="E29" s="6"/>
    </row>
    <row r="30" spans="2:5" x14ac:dyDescent="0.45">
      <c r="B30" s="6"/>
      <c r="C30" s="5"/>
      <c r="D30" s="6"/>
      <c r="E30" s="6"/>
    </row>
    <row r="31" spans="2:5" x14ac:dyDescent="0.45">
      <c r="B31" s="6"/>
      <c r="C31" s="5"/>
      <c r="D31" s="6"/>
      <c r="E31" s="6"/>
    </row>
    <row r="32" spans="2:5" x14ac:dyDescent="0.45">
      <c r="B32" s="6"/>
      <c r="C32" s="5"/>
      <c r="D32" s="6"/>
      <c r="E32" s="6"/>
    </row>
    <row r="33" spans="2:6" x14ac:dyDescent="0.45">
      <c r="B33" s="6"/>
      <c r="C33" s="5"/>
      <c r="D33" s="6"/>
      <c r="E33" s="6"/>
    </row>
    <row r="34" spans="2:6" x14ac:dyDescent="0.45">
      <c r="B34" s="6"/>
      <c r="C34" s="5"/>
      <c r="D34" s="6"/>
      <c r="E34" s="6"/>
    </row>
    <row r="35" spans="2:6" x14ac:dyDescent="0.45">
      <c r="B35" s="6"/>
      <c r="C35" s="5"/>
      <c r="D35" s="6"/>
      <c r="E35" s="6"/>
    </row>
    <row r="36" spans="2:6" x14ac:dyDescent="0.45">
      <c r="B36" s="6"/>
      <c r="C36" s="5"/>
      <c r="D36" s="6"/>
      <c r="E36" s="6"/>
    </row>
    <row r="37" spans="2:6" x14ac:dyDescent="0.45">
      <c r="B37" s="6"/>
      <c r="C37" s="5"/>
      <c r="D37" s="6"/>
      <c r="E37" s="6"/>
    </row>
    <row r="38" spans="2:6" x14ac:dyDescent="0.45">
      <c r="B38" s="3" t="s">
        <v>31</v>
      </c>
      <c r="C38" s="5">
        <f>SUM(C3:C37)</f>
        <v>0</v>
      </c>
      <c r="D38" s="6"/>
      <c r="E38" s="5">
        <f>SUM(E2:E37)</f>
        <v>47000</v>
      </c>
      <c r="F38" s="5"/>
    </row>
    <row r="39" spans="2:6" x14ac:dyDescent="0.45">
      <c r="B39" s="7" t="s">
        <v>36</v>
      </c>
      <c r="C39" s="8">
        <v>48000</v>
      </c>
    </row>
    <row r="43" spans="2:6" ht="26.4" x14ac:dyDescent="0.45">
      <c r="B43" s="95" t="s">
        <v>10</v>
      </c>
      <c r="C43" s="95"/>
      <c r="D43" s="2" t="s">
        <v>110</v>
      </c>
    </row>
    <row r="44" spans="2:6" x14ac:dyDescent="0.45">
      <c r="B44" s="3" t="s">
        <v>1</v>
      </c>
      <c r="C44" s="3"/>
      <c r="D44" s="3" t="s">
        <v>28</v>
      </c>
      <c r="E44" s="3" t="s">
        <v>27</v>
      </c>
    </row>
    <row r="45" spans="2:6" x14ac:dyDescent="0.45">
      <c r="B45" s="43"/>
      <c r="C45" s="44" t="s">
        <v>56</v>
      </c>
      <c r="D45" s="45" t="s">
        <v>176</v>
      </c>
      <c r="E45" s="44">
        <v>11000</v>
      </c>
    </row>
    <row r="46" spans="2:6" x14ac:dyDescent="0.45">
      <c r="B46" s="6"/>
      <c r="C46" s="6"/>
      <c r="D46" s="45" t="s">
        <v>65</v>
      </c>
      <c r="E46" s="44">
        <v>11000</v>
      </c>
    </row>
    <row r="47" spans="2:6" x14ac:dyDescent="0.45">
      <c r="B47" s="6"/>
      <c r="C47" s="5"/>
      <c r="D47" s="45" t="s">
        <v>66</v>
      </c>
      <c r="E47" s="44">
        <v>15000</v>
      </c>
    </row>
    <row r="48" spans="2:6" x14ac:dyDescent="0.45">
      <c r="B48" s="6"/>
      <c r="C48" s="5"/>
      <c r="D48" s="45" t="s">
        <v>67</v>
      </c>
      <c r="E48" s="44">
        <v>10000</v>
      </c>
    </row>
    <row r="49" spans="2:5" x14ac:dyDescent="0.45">
      <c r="B49" s="6"/>
      <c r="C49" s="5"/>
      <c r="D49" s="45"/>
      <c r="E49" s="44"/>
    </row>
    <row r="50" spans="2:5" x14ac:dyDescent="0.45">
      <c r="B50" s="6"/>
      <c r="C50" s="5"/>
      <c r="D50" s="45"/>
      <c r="E50" s="6"/>
    </row>
    <row r="51" spans="2:5" x14ac:dyDescent="0.45">
      <c r="B51" s="6"/>
      <c r="C51" s="5"/>
      <c r="D51" s="6"/>
      <c r="E51" s="6"/>
    </row>
    <row r="52" spans="2:5" x14ac:dyDescent="0.45">
      <c r="B52" s="6"/>
      <c r="C52" s="5"/>
      <c r="D52" s="6"/>
      <c r="E52" s="6"/>
    </row>
    <row r="53" spans="2:5" x14ac:dyDescent="0.45">
      <c r="B53" s="6"/>
      <c r="C53" s="5"/>
      <c r="D53" s="6"/>
      <c r="E53" s="6"/>
    </row>
    <row r="54" spans="2:5" x14ac:dyDescent="0.45">
      <c r="B54" s="6"/>
      <c r="C54" s="5"/>
      <c r="D54" s="6"/>
      <c r="E54" s="6"/>
    </row>
    <row r="55" spans="2:5" x14ac:dyDescent="0.45">
      <c r="B55" s="6"/>
      <c r="C55" s="5"/>
      <c r="D55" s="6"/>
      <c r="E55" s="6"/>
    </row>
    <row r="56" spans="2:5" x14ac:dyDescent="0.45">
      <c r="B56" s="6"/>
      <c r="C56" s="5"/>
      <c r="D56" s="6"/>
      <c r="E56" s="6"/>
    </row>
    <row r="57" spans="2:5" x14ac:dyDescent="0.45">
      <c r="B57" s="6"/>
      <c r="C57" s="5"/>
      <c r="D57" s="6"/>
      <c r="E57" s="6"/>
    </row>
    <row r="58" spans="2:5" x14ac:dyDescent="0.45">
      <c r="B58" s="6"/>
      <c r="C58" s="5"/>
      <c r="D58" s="6"/>
      <c r="E58" s="6"/>
    </row>
    <row r="59" spans="2:5" x14ac:dyDescent="0.45">
      <c r="B59" s="6"/>
      <c r="C59" s="5"/>
      <c r="D59" s="6"/>
      <c r="E59" s="6"/>
    </row>
    <row r="60" spans="2:5" x14ac:dyDescent="0.45">
      <c r="B60" s="6"/>
      <c r="C60" s="5"/>
      <c r="D60" s="6"/>
      <c r="E60" s="6"/>
    </row>
    <row r="61" spans="2:5" x14ac:dyDescent="0.45">
      <c r="B61" s="6"/>
      <c r="C61" s="5"/>
      <c r="D61" s="6"/>
      <c r="E61" s="6"/>
    </row>
    <row r="62" spans="2:5" x14ac:dyDescent="0.45">
      <c r="B62" s="6"/>
      <c r="C62" s="5"/>
      <c r="D62" s="6"/>
      <c r="E62" s="6"/>
    </row>
    <row r="63" spans="2:5" x14ac:dyDescent="0.45">
      <c r="B63" s="6"/>
      <c r="C63" s="5"/>
      <c r="D63" s="6"/>
      <c r="E63" s="6"/>
    </row>
    <row r="64" spans="2:5" x14ac:dyDescent="0.45">
      <c r="B64" s="6"/>
      <c r="C64" s="5"/>
      <c r="D64" s="6"/>
      <c r="E64" s="6"/>
    </row>
    <row r="65" spans="2:5" x14ac:dyDescent="0.45">
      <c r="B65" s="6"/>
      <c r="C65" s="5"/>
      <c r="D65" s="6"/>
      <c r="E65" s="6"/>
    </row>
    <row r="66" spans="2:5" x14ac:dyDescent="0.45">
      <c r="B66" s="6"/>
      <c r="C66" s="5"/>
      <c r="D66" s="6"/>
      <c r="E66" s="6"/>
    </row>
    <row r="67" spans="2:5" x14ac:dyDescent="0.45">
      <c r="B67" s="6"/>
      <c r="C67" s="5"/>
      <c r="D67" s="6"/>
      <c r="E67" s="6"/>
    </row>
    <row r="68" spans="2:5" x14ac:dyDescent="0.45">
      <c r="B68" s="6"/>
      <c r="C68" s="5"/>
      <c r="D68" s="6"/>
      <c r="E68" s="6"/>
    </row>
    <row r="69" spans="2:5" x14ac:dyDescent="0.45">
      <c r="B69" s="6"/>
      <c r="C69" s="5"/>
      <c r="D69" s="6"/>
      <c r="E69" s="6"/>
    </row>
    <row r="70" spans="2:5" x14ac:dyDescent="0.45">
      <c r="B70" s="6"/>
      <c r="C70" s="5"/>
      <c r="D70" s="6"/>
      <c r="E70" s="6"/>
    </row>
    <row r="71" spans="2:5" x14ac:dyDescent="0.45">
      <c r="B71" s="6"/>
      <c r="C71" s="5"/>
      <c r="D71" s="6"/>
      <c r="E71" s="6"/>
    </row>
    <row r="72" spans="2:5" x14ac:dyDescent="0.45">
      <c r="B72" s="6"/>
      <c r="C72" s="5"/>
      <c r="D72" s="6"/>
      <c r="E72" s="6"/>
    </row>
    <row r="73" spans="2:5" x14ac:dyDescent="0.45">
      <c r="B73" s="6"/>
      <c r="C73" s="5"/>
      <c r="D73" s="6"/>
      <c r="E73" s="6"/>
    </row>
    <row r="74" spans="2:5" x14ac:dyDescent="0.45">
      <c r="B74" s="6"/>
      <c r="C74" s="5"/>
      <c r="D74" s="6"/>
      <c r="E74" s="6"/>
    </row>
    <row r="75" spans="2:5" x14ac:dyDescent="0.45">
      <c r="B75" s="6"/>
      <c r="C75" s="5"/>
      <c r="D75" s="6"/>
      <c r="E75" s="6"/>
    </row>
    <row r="76" spans="2:5" x14ac:dyDescent="0.45">
      <c r="B76" s="3" t="s">
        <v>31</v>
      </c>
      <c r="C76" s="5">
        <f>SUM(C45:C75)</f>
        <v>0</v>
      </c>
      <c r="D76" s="6"/>
      <c r="E76" s="5">
        <f>SUM(E44:E75)</f>
        <v>47000</v>
      </c>
    </row>
    <row r="77" spans="2:5" x14ac:dyDescent="0.45">
      <c r="B77" s="7" t="s">
        <v>36</v>
      </c>
      <c r="C77" s="8">
        <v>48000</v>
      </c>
    </row>
  </sheetData>
  <mergeCells count="2">
    <mergeCell ref="B1:C1"/>
    <mergeCell ref="B43:C43"/>
  </mergeCells>
  <phoneticPr fontId="2"/>
  <pageMargins left="0.25" right="0.25" top="0.75" bottom="0.75" header="0.3" footer="0.3"/>
  <pageSetup paperSize="9" scale="9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1FA8-4E8B-4141-9736-1BC595C43A4D}">
  <sheetPr codeName="Sheet7">
    <tabColor rgb="FF00B0F0"/>
  </sheetPr>
  <dimension ref="B1:E77"/>
  <sheetViews>
    <sheetView zoomScaleNormal="100" workbookViewId="0">
      <selection activeCell="G46" sqref="G46"/>
    </sheetView>
  </sheetViews>
  <sheetFormatPr defaultColWidth="9" defaultRowHeight="18" x14ac:dyDescent="0.45"/>
  <cols>
    <col min="1" max="1" width="5.59765625" style="2" customWidth="1"/>
    <col min="2" max="2" width="10" style="2" bestFit="1" customWidth="1"/>
    <col min="3" max="3" width="10.8984375" style="2" customWidth="1"/>
    <col min="4" max="4" width="47.09765625" style="2" customWidth="1"/>
    <col min="5" max="16384" width="9" style="2"/>
  </cols>
  <sheetData>
    <row r="1" spans="2:5" ht="26.4" x14ac:dyDescent="0.45">
      <c r="B1" s="95" t="s">
        <v>11</v>
      </c>
      <c r="C1" s="95"/>
    </row>
    <row r="2" spans="2:5" x14ac:dyDescent="0.45">
      <c r="B2" s="3" t="s">
        <v>1</v>
      </c>
      <c r="C2" s="6" t="s">
        <v>60</v>
      </c>
      <c r="D2" s="3" t="s">
        <v>28</v>
      </c>
      <c r="E2" s="3" t="s">
        <v>27</v>
      </c>
    </row>
    <row r="3" spans="2:5" x14ac:dyDescent="0.45">
      <c r="B3" s="38">
        <v>45642</v>
      </c>
      <c r="C3" s="39" t="s">
        <v>55</v>
      </c>
      <c r="D3" s="39" t="s">
        <v>145</v>
      </c>
      <c r="E3" s="40">
        <v>26110</v>
      </c>
    </row>
    <row r="4" spans="2:5" x14ac:dyDescent="0.45">
      <c r="B4" s="38">
        <v>45653</v>
      </c>
      <c r="C4" s="39" t="s">
        <v>55</v>
      </c>
      <c r="D4" s="39" t="s">
        <v>55</v>
      </c>
      <c r="E4" s="40">
        <v>32760</v>
      </c>
    </row>
    <row r="5" spans="2:5" x14ac:dyDescent="0.45">
      <c r="B5" s="6"/>
      <c r="C5" s="5"/>
      <c r="D5" s="6"/>
      <c r="E5" s="6"/>
    </row>
    <row r="6" spans="2:5" x14ac:dyDescent="0.45">
      <c r="B6" s="6"/>
      <c r="C6" s="5"/>
      <c r="D6" s="6"/>
      <c r="E6" s="6"/>
    </row>
    <row r="7" spans="2:5" x14ac:dyDescent="0.45">
      <c r="B7" s="6"/>
      <c r="C7" s="5"/>
      <c r="D7" s="6"/>
      <c r="E7" s="6"/>
    </row>
    <row r="8" spans="2:5" x14ac:dyDescent="0.45">
      <c r="B8" s="6"/>
      <c r="C8" s="5"/>
      <c r="D8" s="6"/>
      <c r="E8" s="6"/>
    </row>
    <row r="9" spans="2:5" x14ac:dyDescent="0.45">
      <c r="B9" s="6"/>
      <c r="C9" s="5"/>
      <c r="D9" s="6"/>
      <c r="E9" s="6"/>
    </row>
    <row r="10" spans="2:5" x14ac:dyDescent="0.45">
      <c r="B10" s="6"/>
      <c r="C10" s="5"/>
      <c r="D10" s="6"/>
      <c r="E10" s="6"/>
    </row>
    <row r="11" spans="2:5" x14ac:dyDescent="0.45">
      <c r="B11" s="6"/>
      <c r="C11" s="5"/>
      <c r="D11" s="6"/>
      <c r="E11" s="6"/>
    </row>
    <row r="12" spans="2:5" x14ac:dyDescent="0.45">
      <c r="B12" s="6"/>
      <c r="C12" s="5"/>
      <c r="D12" s="6"/>
      <c r="E12" s="6"/>
    </row>
    <row r="13" spans="2:5" x14ac:dyDescent="0.45">
      <c r="B13" s="6"/>
      <c r="C13" s="5"/>
      <c r="D13" s="6"/>
      <c r="E13" s="6"/>
    </row>
    <row r="14" spans="2:5" x14ac:dyDescent="0.45">
      <c r="B14" s="6"/>
      <c r="C14" s="5"/>
      <c r="D14" s="6"/>
      <c r="E14" s="6"/>
    </row>
    <row r="15" spans="2:5" x14ac:dyDescent="0.45">
      <c r="B15" s="6"/>
      <c r="C15" s="5"/>
      <c r="D15" s="6"/>
      <c r="E15" s="6"/>
    </row>
    <row r="16" spans="2:5" x14ac:dyDescent="0.45">
      <c r="B16" s="6"/>
      <c r="C16" s="5"/>
      <c r="D16" s="6"/>
      <c r="E16" s="6"/>
    </row>
    <row r="17" spans="2:5" x14ac:dyDescent="0.45">
      <c r="B17" s="6"/>
      <c r="C17" s="5"/>
      <c r="D17" s="6"/>
      <c r="E17" s="6"/>
    </row>
    <row r="18" spans="2:5" x14ac:dyDescent="0.45">
      <c r="B18" s="6"/>
      <c r="C18" s="5"/>
      <c r="D18" s="6"/>
      <c r="E18" s="6"/>
    </row>
    <row r="19" spans="2:5" x14ac:dyDescent="0.45">
      <c r="B19" s="6"/>
      <c r="C19" s="5"/>
      <c r="D19" s="6"/>
      <c r="E19" s="6"/>
    </row>
    <row r="20" spans="2:5" x14ac:dyDescent="0.45">
      <c r="B20" s="6"/>
      <c r="C20" s="5"/>
      <c r="D20" s="6"/>
      <c r="E20" s="6"/>
    </row>
    <row r="21" spans="2:5" x14ac:dyDescent="0.45">
      <c r="B21" s="6"/>
      <c r="C21" s="5"/>
      <c r="D21" s="6"/>
      <c r="E21" s="6"/>
    </row>
    <row r="22" spans="2:5" x14ac:dyDescent="0.45">
      <c r="B22" s="6"/>
      <c r="C22" s="5"/>
      <c r="D22" s="6"/>
      <c r="E22" s="6"/>
    </row>
    <row r="23" spans="2:5" x14ac:dyDescent="0.45">
      <c r="B23" s="6"/>
      <c r="C23" s="5"/>
      <c r="D23" s="6"/>
      <c r="E23" s="6"/>
    </row>
    <row r="24" spans="2:5" x14ac:dyDescent="0.45">
      <c r="B24" s="6"/>
      <c r="C24" s="5"/>
      <c r="D24" s="6"/>
      <c r="E24" s="6"/>
    </row>
    <row r="25" spans="2:5" x14ac:dyDescent="0.45">
      <c r="B25" s="6"/>
      <c r="C25" s="5"/>
      <c r="D25" s="6"/>
      <c r="E25" s="6"/>
    </row>
    <row r="26" spans="2:5" x14ac:dyDescent="0.45">
      <c r="B26" s="6"/>
      <c r="C26" s="5"/>
      <c r="D26" s="6"/>
      <c r="E26" s="6"/>
    </row>
    <row r="27" spans="2:5" x14ac:dyDescent="0.45">
      <c r="B27" s="6"/>
      <c r="C27" s="5"/>
      <c r="D27" s="6"/>
      <c r="E27" s="6"/>
    </row>
    <row r="28" spans="2:5" x14ac:dyDescent="0.45">
      <c r="B28" s="6"/>
      <c r="C28" s="5"/>
      <c r="D28" s="6"/>
      <c r="E28" s="6"/>
    </row>
    <row r="29" spans="2:5" x14ac:dyDescent="0.45">
      <c r="B29" s="6"/>
      <c r="C29" s="5"/>
      <c r="D29" s="6"/>
      <c r="E29" s="6"/>
    </row>
    <row r="30" spans="2:5" x14ac:dyDescent="0.45">
      <c r="B30" s="6"/>
      <c r="C30" s="5"/>
      <c r="D30" s="6"/>
      <c r="E30" s="6"/>
    </row>
    <row r="31" spans="2:5" x14ac:dyDescent="0.45">
      <c r="B31" s="6"/>
      <c r="C31" s="5"/>
      <c r="D31" s="6"/>
      <c r="E31" s="6"/>
    </row>
    <row r="32" spans="2:5" x14ac:dyDescent="0.45">
      <c r="B32" s="6"/>
      <c r="C32" s="5"/>
      <c r="D32" s="6"/>
      <c r="E32" s="6"/>
    </row>
    <row r="33" spans="2:5" x14ac:dyDescent="0.45">
      <c r="B33" s="6"/>
      <c r="C33" s="5"/>
      <c r="D33" s="6"/>
      <c r="E33" s="6"/>
    </row>
    <row r="34" spans="2:5" x14ac:dyDescent="0.45">
      <c r="B34" s="6"/>
      <c r="C34" s="5"/>
      <c r="D34" s="6"/>
      <c r="E34" s="6"/>
    </row>
    <row r="35" spans="2:5" x14ac:dyDescent="0.45">
      <c r="B35" s="6"/>
      <c r="C35" s="5"/>
      <c r="D35" s="6"/>
      <c r="E35" s="6"/>
    </row>
    <row r="36" spans="2:5" x14ac:dyDescent="0.45">
      <c r="B36" s="6"/>
      <c r="C36" s="5"/>
      <c r="D36" s="6"/>
      <c r="E36" s="6"/>
    </row>
    <row r="37" spans="2:5" x14ac:dyDescent="0.45">
      <c r="B37" s="3" t="s">
        <v>31</v>
      </c>
      <c r="C37" s="5">
        <f>SUM(C3:C36)</f>
        <v>0</v>
      </c>
      <c r="D37" s="6"/>
      <c r="E37" s="54">
        <f>SUM(E3:E36)</f>
        <v>58870</v>
      </c>
    </row>
    <row r="38" spans="2:5" x14ac:dyDescent="0.45">
      <c r="B38" s="7" t="s">
        <v>36</v>
      </c>
      <c r="C38" s="8">
        <v>80000</v>
      </c>
    </row>
    <row r="41" spans="2:5" ht="26.4" x14ac:dyDescent="0.45">
      <c r="B41" s="95" t="s">
        <v>11</v>
      </c>
      <c r="C41" s="95"/>
      <c r="D41" s="2" t="s">
        <v>110</v>
      </c>
    </row>
    <row r="42" spans="2:5" x14ac:dyDescent="0.45">
      <c r="B42" s="3" t="s">
        <v>1</v>
      </c>
      <c r="C42" s="3"/>
      <c r="D42" s="3" t="s">
        <v>28</v>
      </c>
      <c r="E42" s="3" t="s">
        <v>27</v>
      </c>
    </row>
    <row r="43" spans="2:5" x14ac:dyDescent="0.45">
      <c r="B43" s="43"/>
      <c r="C43" s="44" t="s">
        <v>55</v>
      </c>
      <c r="D43" s="45" t="s">
        <v>52</v>
      </c>
      <c r="E43" s="44">
        <v>26110</v>
      </c>
    </row>
    <row r="44" spans="2:5" x14ac:dyDescent="0.45">
      <c r="B44" s="43"/>
      <c r="C44" s="44" t="s">
        <v>55</v>
      </c>
      <c r="D44" s="45" t="s">
        <v>68</v>
      </c>
      <c r="E44" s="44">
        <v>3400</v>
      </c>
    </row>
    <row r="45" spans="2:5" x14ac:dyDescent="0.45">
      <c r="B45" s="6"/>
      <c r="C45" s="5"/>
      <c r="D45" s="45" t="s">
        <v>69</v>
      </c>
      <c r="E45" s="44">
        <v>3980</v>
      </c>
    </row>
    <row r="46" spans="2:5" x14ac:dyDescent="0.45">
      <c r="B46" s="6"/>
      <c r="C46" s="5"/>
      <c r="D46" s="45" t="s">
        <v>70</v>
      </c>
      <c r="E46" s="44">
        <v>9030</v>
      </c>
    </row>
    <row r="47" spans="2:5" x14ac:dyDescent="0.45">
      <c r="B47" s="6"/>
      <c r="C47" s="5"/>
      <c r="D47" s="45" t="s">
        <v>177</v>
      </c>
      <c r="E47" s="44">
        <v>16350</v>
      </c>
    </row>
    <row r="48" spans="2:5" x14ac:dyDescent="0.45">
      <c r="B48" s="6"/>
      <c r="C48" s="5"/>
      <c r="D48" s="45"/>
      <c r="E48" s="5"/>
    </row>
    <row r="49" spans="2:5" x14ac:dyDescent="0.45">
      <c r="B49" s="6"/>
      <c r="C49" s="5"/>
      <c r="D49" s="6"/>
      <c r="E49" s="6"/>
    </row>
    <row r="50" spans="2:5" x14ac:dyDescent="0.45">
      <c r="B50" s="6"/>
      <c r="C50" s="5"/>
      <c r="D50" s="6"/>
      <c r="E50" s="6"/>
    </row>
    <row r="51" spans="2:5" x14ac:dyDescent="0.45">
      <c r="B51" s="6"/>
      <c r="C51" s="5"/>
      <c r="D51" s="6"/>
      <c r="E51" s="6"/>
    </row>
    <row r="52" spans="2:5" x14ac:dyDescent="0.45">
      <c r="B52" s="6"/>
      <c r="C52" s="5"/>
      <c r="D52" s="6"/>
      <c r="E52" s="6"/>
    </row>
    <row r="53" spans="2:5" x14ac:dyDescent="0.45">
      <c r="B53" s="6"/>
      <c r="C53" s="5"/>
      <c r="D53" s="6"/>
      <c r="E53" s="6"/>
    </row>
    <row r="54" spans="2:5" x14ac:dyDescent="0.45">
      <c r="B54" s="6"/>
      <c r="C54" s="5"/>
      <c r="D54" s="6"/>
      <c r="E54" s="6"/>
    </row>
    <row r="55" spans="2:5" x14ac:dyDescent="0.45">
      <c r="B55" s="6"/>
      <c r="C55" s="5"/>
      <c r="D55" s="6"/>
      <c r="E55" s="6"/>
    </row>
    <row r="56" spans="2:5" x14ac:dyDescent="0.45">
      <c r="B56" s="6"/>
      <c r="C56" s="5"/>
      <c r="D56" s="6"/>
      <c r="E56" s="6"/>
    </row>
    <row r="57" spans="2:5" x14ac:dyDescent="0.45">
      <c r="B57" s="6"/>
      <c r="C57" s="5"/>
      <c r="D57" s="6"/>
      <c r="E57" s="6"/>
    </row>
    <row r="58" spans="2:5" x14ac:dyDescent="0.45">
      <c r="B58" s="6"/>
      <c r="C58" s="5"/>
      <c r="D58" s="6"/>
      <c r="E58" s="6"/>
    </row>
    <row r="59" spans="2:5" x14ac:dyDescent="0.45">
      <c r="B59" s="6"/>
      <c r="C59" s="5"/>
      <c r="D59" s="6"/>
      <c r="E59" s="6"/>
    </row>
    <row r="60" spans="2:5" x14ac:dyDescent="0.45">
      <c r="B60" s="6"/>
      <c r="C60" s="5"/>
      <c r="D60" s="6"/>
      <c r="E60" s="6"/>
    </row>
    <row r="61" spans="2:5" x14ac:dyDescent="0.45">
      <c r="B61" s="6"/>
      <c r="C61" s="5"/>
      <c r="D61" s="6"/>
      <c r="E61" s="6"/>
    </row>
    <row r="62" spans="2:5" x14ac:dyDescent="0.45">
      <c r="B62" s="6"/>
      <c r="C62" s="5"/>
      <c r="D62" s="6"/>
      <c r="E62" s="6"/>
    </row>
    <row r="63" spans="2:5" x14ac:dyDescent="0.45">
      <c r="B63" s="6"/>
      <c r="C63" s="5"/>
      <c r="D63" s="6"/>
      <c r="E63" s="6"/>
    </row>
    <row r="64" spans="2:5" x14ac:dyDescent="0.45">
      <c r="B64" s="6"/>
      <c r="C64" s="5"/>
      <c r="D64" s="6"/>
      <c r="E64" s="6"/>
    </row>
    <row r="65" spans="2:5" x14ac:dyDescent="0.45">
      <c r="B65" s="6"/>
      <c r="C65" s="5"/>
      <c r="D65" s="6"/>
      <c r="E65" s="6"/>
    </row>
    <row r="66" spans="2:5" x14ac:dyDescent="0.45">
      <c r="B66" s="6"/>
      <c r="C66" s="5"/>
      <c r="D66" s="6"/>
      <c r="E66" s="6"/>
    </row>
    <row r="67" spans="2:5" x14ac:dyDescent="0.45">
      <c r="B67" s="6"/>
      <c r="C67" s="5"/>
      <c r="D67" s="6"/>
      <c r="E67" s="6"/>
    </row>
    <row r="68" spans="2:5" x14ac:dyDescent="0.45">
      <c r="B68" s="6"/>
      <c r="C68" s="5"/>
      <c r="D68" s="6"/>
      <c r="E68" s="6"/>
    </row>
    <row r="69" spans="2:5" x14ac:dyDescent="0.45">
      <c r="B69" s="6"/>
      <c r="C69" s="5"/>
      <c r="D69" s="6"/>
      <c r="E69" s="6"/>
    </row>
    <row r="70" spans="2:5" x14ac:dyDescent="0.45">
      <c r="B70" s="6"/>
      <c r="C70" s="5"/>
      <c r="D70" s="6"/>
      <c r="E70" s="6"/>
    </row>
    <row r="71" spans="2:5" x14ac:dyDescent="0.45">
      <c r="B71" s="6"/>
      <c r="C71" s="5"/>
      <c r="D71" s="6"/>
      <c r="E71" s="6"/>
    </row>
    <row r="72" spans="2:5" x14ac:dyDescent="0.45">
      <c r="B72" s="6"/>
      <c r="C72" s="5"/>
      <c r="D72" s="6"/>
      <c r="E72" s="6"/>
    </row>
    <row r="73" spans="2:5" x14ac:dyDescent="0.45">
      <c r="B73" s="6"/>
      <c r="C73" s="5"/>
      <c r="D73" s="6"/>
      <c r="E73" s="6"/>
    </row>
    <row r="74" spans="2:5" x14ac:dyDescent="0.45">
      <c r="B74" s="6"/>
      <c r="C74" s="5"/>
      <c r="D74" s="6"/>
      <c r="E74" s="6"/>
    </row>
    <row r="75" spans="2:5" x14ac:dyDescent="0.45">
      <c r="B75" s="6"/>
      <c r="C75" s="5"/>
      <c r="D75" s="6"/>
      <c r="E75" s="6"/>
    </row>
    <row r="76" spans="2:5" x14ac:dyDescent="0.45">
      <c r="B76" s="3" t="s">
        <v>31</v>
      </c>
      <c r="C76" s="5">
        <f>SUM(C43:C75)</f>
        <v>0</v>
      </c>
      <c r="D76" s="6"/>
      <c r="E76" s="54">
        <f>SUM(E43:E75)</f>
        <v>58870</v>
      </c>
    </row>
    <row r="77" spans="2:5" x14ac:dyDescent="0.45">
      <c r="B77" s="7" t="s">
        <v>36</v>
      </c>
      <c r="C77" s="8">
        <v>80000</v>
      </c>
    </row>
  </sheetData>
  <mergeCells count="2">
    <mergeCell ref="B1:C1"/>
    <mergeCell ref="B41:C41"/>
  </mergeCells>
  <phoneticPr fontId="2"/>
  <pageMargins left="0.25" right="0.25" top="0.75" bottom="0.75" header="0.3" footer="0.3"/>
  <pageSetup paperSize="9" scale="9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D1AC-907C-4890-AAB5-FF3119658E79}">
  <sheetPr codeName="Sheet8">
    <tabColor rgb="FF00B0F0"/>
    <pageSetUpPr fitToPage="1"/>
  </sheetPr>
  <dimension ref="B1:H53"/>
  <sheetViews>
    <sheetView topLeftCell="A13" zoomScaleNormal="100" workbookViewId="0">
      <selection activeCell="C25" sqref="C25:D25"/>
    </sheetView>
  </sheetViews>
  <sheetFormatPr defaultColWidth="9" defaultRowHeight="18" x14ac:dyDescent="0.45"/>
  <cols>
    <col min="1" max="1" width="5.59765625" style="2" customWidth="1"/>
    <col min="2" max="2" width="10" style="2" bestFit="1" customWidth="1"/>
    <col min="3" max="3" width="9" style="2" customWidth="1"/>
    <col min="4" max="4" width="47.59765625" style="2" customWidth="1"/>
    <col min="5" max="5" width="0.3984375" style="2" customWidth="1"/>
    <col min="6" max="6" width="10.59765625" style="2" bestFit="1" customWidth="1"/>
    <col min="7" max="16384" width="9" style="2"/>
  </cols>
  <sheetData>
    <row r="1" spans="2:6" ht="26.4" x14ac:dyDescent="0.45">
      <c r="B1" s="95" t="s">
        <v>13</v>
      </c>
      <c r="C1" s="95"/>
    </row>
    <row r="2" spans="2:6" x14ac:dyDescent="0.45">
      <c r="B2" s="3" t="s">
        <v>1</v>
      </c>
      <c r="C2" s="6" t="s">
        <v>60</v>
      </c>
      <c r="D2" s="3" t="s">
        <v>28</v>
      </c>
      <c r="E2" s="3"/>
      <c r="F2" s="3" t="s">
        <v>27</v>
      </c>
    </row>
    <row r="3" spans="2:6" x14ac:dyDescent="0.45">
      <c r="B3" s="38">
        <v>45380</v>
      </c>
      <c r="C3" s="39" t="s">
        <v>154</v>
      </c>
      <c r="D3" s="39" t="s">
        <v>207</v>
      </c>
      <c r="E3" s="40"/>
      <c r="F3" s="40">
        <v>5056</v>
      </c>
    </row>
    <row r="4" spans="2:6" x14ac:dyDescent="0.45">
      <c r="B4" s="38">
        <v>45392</v>
      </c>
      <c r="C4" s="39" t="s">
        <v>154</v>
      </c>
      <c r="D4" s="39" t="s">
        <v>121</v>
      </c>
      <c r="E4" s="40"/>
      <c r="F4" s="40">
        <v>32000</v>
      </c>
    </row>
    <row r="5" spans="2:6" x14ac:dyDescent="0.45">
      <c r="B5" s="38">
        <v>45422</v>
      </c>
      <c r="C5" s="39" t="s">
        <v>154</v>
      </c>
      <c r="D5" s="39" t="s">
        <v>159</v>
      </c>
      <c r="E5" s="40"/>
      <c r="F5" s="40">
        <v>32000</v>
      </c>
    </row>
    <row r="6" spans="2:6" x14ac:dyDescent="0.45">
      <c r="B6" s="38">
        <v>45453</v>
      </c>
      <c r="C6" s="39" t="s">
        <v>154</v>
      </c>
      <c r="D6" s="39" t="s">
        <v>159</v>
      </c>
      <c r="E6" s="40"/>
      <c r="F6" s="40">
        <v>33000</v>
      </c>
    </row>
    <row r="7" spans="2:6" x14ac:dyDescent="0.45">
      <c r="B7" s="38">
        <v>45483</v>
      </c>
      <c r="C7" s="39" t="s">
        <v>154</v>
      </c>
      <c r="D7" s="39" t="s">
        <v>159</v>
      </c>
      <c r="E7" s="40"/>
      <c r="F7" s="40">
        <v>34500</v>
      </c>
    </row>
    <row r="8" spans="2:6" x14ac:dyDescent="0.45">
      <c r="B8" s="38">
        <v>45517</v>
      </c>
      <c r="C8" s="39" t="s">
        <v>154</v>
      </c>
      <c r="D8" s="39" t="s">
        <v>159</v>
      </c>
      <c r="E8" s="40"/>
      <c r="F8" s="40">
        <v>34500</v>
      </c>
    </row>
    <row r="9" spans="2:6" x14ac:dyDescent="0.45">
      <c r="B9" s="38">
        <v>45523</v>
      </c>
      <c r="C9" s="39" t="s">
        <v>154</v>
      </c>
      <c r="D9" s="39" t="s">
        <v>130</v>
      </c>
      <c r="E9" s="40"/>
      <c r="F9" s="40">
        <v>10</v>
      </c>
    </row>
    <row r="10" spans="2:6" x14ac:dyDescent="0.45">
      <c r="B10" s="38">
        <v>45545</v>
      </c>
      <c r="C10" s="39" t="s">
        <v>154</v>
      </c>
      <c r="D10" s="39" t="s">
        <v>159</v>
      </c>
      <c r="E10" s="40"/>
      <c r="F10" s="40">
        <v>34000</v>
      </c>
    </row>
    <row r="11" spans="2:6" x14ac:dyDescent="0.45">
      <c r="B11" s="50">
        <v>45570</v>
      </c>
      <c r="C11" s="45" t="s">
        <v>154</v>
      </c>
      <c r="D11" s="45" t="s">
        <v>173</v>
      </c>
      <c r="E11" s="51"/>
      <c r="F11" s="51">
        <v>3000</v>
      </c>
    </row>
    <row r="12" spans="2:6" x14ac:dyDescent="0.45">
      <c r="B12" s="50">
        <v>45570</v>
      </c>
      <c r="C12" s="45" t="s">
        <v>154</v>
      </c>
      <c r="D12" s="45" t="s">
        <v>173</v>
      </c>
      <c r="E12" s="51"/>
      <c r="F12" s="51">
        <v>6630</v>
      </c>
    </row>
    <row r="13" spans="2:6" x14ac:dyDescent="0.45">
      <c r="B13" s="50">
        <v>45575</v>
      </c>
      <c r="C13" s="45" t="s">
        <v>154</v>
      </c>
      <c r="D13" s="45" t="s">
        <v>159</v>
      </c>
      <c r="E13" s="51"/>
      <c r="F13" s="51">
        <v>33500</v>
      </c>
    </row>
    <row r="14" spans="2:6" x14ac:dyDescent="0.45">
      <c r="B14" s="38">
        <v>45607</v>
      </c>
      <c r="C14" s="39" t="s">
        <v>154</v>
      </c>
      <c r="D14" s="39" t="s">
        <v>159</v>
      </c>
      <c r="E14" s="40"/>
      <c r="F14" s="40">
        <v>33500</v>
      </c>
    </row>
    <row r="15" spans="2:6" x14ac:dyDescent="0.45">
      <c r="B15" s="38">
        <v>45636</v>
      </c>
      <c r="C15" s="39" t="s">
        <v>154</v>
      </c>
      <c r="D15" s="39" t="s">
        <v>121</v>
      </c>
      <c r="E15" s="40"/>
      <c r="F15" s="40">
        <v>34000</v>
      </c>
    </row>
    <row r="16" spans="2:6" x14ac:dyDescent="0.45">
      <c r="B16" s="38">
        <v>45667</v>
      </c>
      <c r="C16" s="39" t="s">
        <v>154</v>
      </c>
      <c r="D16" s="39" t="s">
        <v>121</v>
      </c>
      <c r="E16" s="40"/>
      <c r="F16" s="40">
        <v>33000</v>
      </c>
    </row>
    <row r="17" spans="2:8" x14ac:dyDescent="0.45">
      <c r="B17" s="38">
        <v>45688</v>
      </c>
      <c r="C17" s="39" t="s">
        <v>154</v>
      </c>
      <c r="D17" s="39" t="s">
        <v>162</v>
      </c>
      <c r="E17" s="40"/>
      <c r="F17" s="40">
        <v>24000</v>
      </c>
      <c r="H17" s="77"/>
    </row>
    <row r="18" spans="2:8" x14ac:dyDescent="0.45">
      <c r="B18" s="38">
        <v>45691</v>
      </c>
      <c r="C18" s="39" t="s">
        <v>154</v>
      </c>
      <c r="D18" s="39" t="s">
        <v>246</v>
      </c>
      <c r="E18" s="40"/>
      <c r="F18" s="40">
        <v>30000</v>
      </c>
    </row>
    <row r="19" spans="2:8" x14ac:dyDescent="0.45">
      <c r="B19" s="38">
        <v>45695</v>
      </c>
      <c r="C19" s="39" t="s">
        <v>154</v>
      </c>
      <c r="D19" s="39" t="s">
        <v>53</v>
      </c>
      <c r="E19" s="40"/>
      <c r="F19" s="40">
        <v>71000</v>
      </c>
    </row>
    <row r="20" spans="2:8" x14ac:dyDescent="0.45">
      <c r="B20" s="79">
        <v>45698</v>
      </c>
      <c r="C20" s="49" t="s">
        <v>154</v>
      </c>
      <c r="D20" s="49" t="s">
        <v>159</v>
      </c>
      <c r="E20" s="80"/>
      <c r="F20" s="80">
        <v>30500</v>
      </c>
    </row>
    <row r="21" spans="2:8" x14ac:dyDescent="0.45">
      <c r="B21" s="79">
        <v>45705</v>
      </c>
      <c r="C21" s="49" t="s">
        <v>154</v>
      </c>
      <c r="D21" s="49" t="s">
        <v>130</v>
      </c>
      <c r="E21" s="80"/>
      <c r="F21" s="80">
        <v>212</v>
      </c>
    </row>
    <row r="22" spans="2:8" x14ac:dyDescent="0.45">
      <c r="B22" s="38">
        <v>45709</v>
      </c>
      <c r="C22" s="39" t="s">
        <v>154</v>
      </c>
      <c r="D22" s="39" t="s">
        <v>259</v>
      </c>
      <c r="E22" s="40"/>
      <c r="F22" s="40">
        <v>50000</v>
      </c>
    </row>
    <row r="23" spans="2:8" x14ac:dyDescent="0.45">
      <c r="B23" s="79">
        <v>45716</v>
      </c>
      <c r="C23" s="39" t="s">
        <v>154</v>
      </c>
      <c r="D23" s="49" t="s">
        <v>263</v>
      </c>
      <c r="E23" s="80"/>
      <c r="F23" s="80">
        <v>16700</v>
      </c>
    </row>
    <row r="24" spans="2:8" x14ac:dyDescent="0.45">
      <c r="B24" s="79">
        <v>45716</v>
      </c>
      <c r="C24" s="39" t="s">
        <v>154</v>
      </c>
      <c r="D24" s="49" t="s">
        <v>265</v>
      </c>
      <c r="E24" s="80"/>
      <c r="F24" s="80">
        <v>177622</v>
      </c>
    </row>
    <row r="25" spans="2:8" x14ac:dyDescent="0.45">
      <c r="B25" s="38"/>
      <c r="C25" s="75" t="s">
        <v>154</v>
      </c>
      <c r="D25" s="75" t="s">
        <v>184</v>
      </c>
      <c r="E25" s="76"/>
      <c r="F25" s="5"/>
    </row>
    <row r="26" spans="2:8" x14ac:dyDescent="0.45">
      <c r="B26" s="4"/>
      <c r="C26" s="5"/>
      <c r="D26" s="6"/>
      <c r="E26" s="6"/>
      <c r="F26" s="5"/>
    </row>
    <row r="27" spans="2:8" x14ac:dyDescent="0.45">
      <c r="B27" s="6"/>
      <c r="C27" s="5"/>
      <c r="D27" s="6"/>
      <c r="E27" s="6"/>
      <c r="F27" s="5"/>
    </row>
    <row r="28" spans="2:8" x14ac:dyDescent="0.45">
      <c r="B28" s="3" t="s">
        <v>31</v>
      </c>
      <c r="C28" s="5">
        <f>SUM(C3:C27)</f>
        <v>0</v>
      </c>
      <c r="D28" s="6"/>
      <c r="E28" s="6"/>
      <c r="F28" s="5">
        <f>SUM(F3:F27)</f>
        <v>748730</v>
      </c>
    </row>
    <row r="29" spans="2:8" x14ac:dyDescent="0.45">
      <c r="B29" s="7" t="s">
        <v>36</v>
      </c>
      <c r="C29" s="8">
        <v>650000</v>
      </c>
    </row>
    <row r="31" spans="2:8" x14ac:dyDescent="0.45">
      <c r="D31" s="2" t="s">
        <v>110</v>
      </c>
    </row>
    <row r="32" spans="2:8" x14ac:dyDescent="0.45">
      <c r="B32" s="3" t="s">
        <v>1</v>
      </c>
      <c r="C32" s="3"/>
      <c r="D32" s="3" t="s">
        <v>28</v>
      </c>
      <c r="E32" s="3"/>
      <c r="F32" s="3" t="s">
        <v>27</v>
      </c>
    </row>
    <row r="33" spans="2:7" x14ac:dyDescent="0.45">
      <c r="B33" s="4"/>
      <c r="C33" s="5"/>
      <c r="D33" s="6" t="s">
        <v>57</v>
      </c>
      <c r="E33" s="6"/>
      <c r="F33" s="93">
        <f>SUMIF(D$3:D$27,"アートホームサービス",F$3:F$27)</f>
        <v>364500</v>
      </c>
    </row>
    <row r="34" spans="2:7" x14ac:dyDescent="0.45">
      <c r="B34" s="4"/>
      <c r="C34" s="5"/>
      <c r="D34" s="6" t="s">
        <v>59</v>
      </c>
      <c r="E34" s="6"/>
      <c r="F34" s="93">
        <f>SUMIF(D$3:D$27,"NTT電柱敷地料",F$3:F$27)</f>
        <v>9630</v>
      </c>
    </row>
    <row r="35" spans="2:7" x14ac:dyDescent="0.45">
      <c r="B35" s="4"/>
      <c r="C35" s="5"/>
      <c r="D35" s="6" t="s">
        <v>71</v>
      </c>
      <c r="E35" s="6"/>
      <c r="F35" s="5">
        <v>222</v>
      </c>
    </row>
    <row r="36" spans="2:7" x14ac:dyDescent="0.45">
      <c r="B36" s="4"/>
      <c r="C36" s="5"/>
      <c r="D36" s="6" t="s">
        <v>263</v>
      </c>
      <c r="E36" s="6"/>
      <c r="F36" s="5">
        <v>16700</v>
      </c>
    </row>
    <row r="37" spans="2:7" x14ac:dyDescent="0.45">
      <c r="B37" s="4"/>
      <c r="C37" s="5"/>
      <c r="D37" s="6" t="s">
        <v>184</v>
      </c>
      <c r="E37" s="6"/>
      <c r="F37" s="5"/>
    </row>
    <row r="38" spans="2:7" x14ac:dyDescent="0.45">
      <c r="B38" s="4"/>
      <c r="C38" s="5"/>
      <c r="D38" s="6" t="s">
        <v>271</v>
      </c>
      <c r="E38" s="6"/>
      <c r="F38" s="5">
        <f>SUM(F3,F24)</f>
        <v>182678</v>
      </c>
    </row>
    <row r="39" spans="2:7" x14ac:dyDescent="0.45">
      <c r="B39" s="4"/>
      <c r="C39" s="5"/>
      <c r="D39" s="6"/>
      <c r="E39" s="6"/>
      <c r="F39" s="5"/>
    </row>
    <row r="40" spans="2:7" x14ac:dyDescent="0.45">
      <c r="B40" s="4"/>
      <c r="C40" s="5"/>
      <c r="D40" s="6" t="s">
        <v>53</v>
      </c>
      <c r="E40" s="6"/>
      <c r="F40" s="5"/>
      <c r="G40" s="5">
        <f>SUM(F41:F50)</f>
        <v>175000</v>
      </c>
    </row>
    <row r="41" spans="2:7" x14ac:dyDescent="0.45">
      <c r="B41" s="4"/>
      <c r="C41" s="5"/>
      <c r="D41" s="45" t="s">
        <v>111</v>
      </c>
      <c r="E41" s="45"/>
      <c r="F41" s="5">
        <v>10000</v>
      </c>
    </row>
    <row r="42" spans="2:7" x14ac:dyDescent="0.45">
      <c r="B42" s="4"/>
      <c r="C42" s="5"/>
      <c r="D42" s="45" t="s">
        <v>249</v>
      </c>
      <c r="E42" s="45"/>
      <c r="F42" s="5">
        <v>10000</v>
      </c>
    </row>
    <row r="43" spans="2:7" x14ac:dyDescent="0.45">
      <c r="B43" s="4"/>
      <c r="C43" s="5"/>
      <c r="D43" s="45" t="s">
        <v>250</v>
      </c>
      <c r="E43" s="45"/>
      <c r="F43" s="5">
        <v>5000</v>
      </c>
    </row>
    <row r="44" spans="2:7" x14ac:dyDescent="0.45">
      <c r="B44" s="4"/>
      <c r="C44" s="5"/>
      <c r="D44" s="45" t="s">
        <v>251</v>
      </c>
      <c r="E44" s="45"/>
      <c r="F44" s="5">
        <v>50000</v>
      </c>
    </row>
    <row r="45" spans="2:7" x14ac:dyDescent="0.45">
      <c r="B45" s="4"/>
      <c r="C45" s="5"/>
      <c r="D45" s="45" t="s">
        <v>252</v>
      </c>
      <c r="E45" s="45"/>
      <c r="F45" s="5">
        <v>24000</v>
      </c>
    </row>
    <row r="46" spans="2:7" x14ac:dyDescent="0.45">
      <c r="B46" s="4"/>
      <c r="C46" s="5"/>
      <c r="D46" s="45" t="s">
        <v>253</v>
      </c>
      <c r="E46" s="45"/>
      <c r="F46" s="5">
        <v>30000</v>
      </c>
    </row>
    <row r="47" spans="2:7" x14ac:dyDescent="0.45">
      <c r="B47" s="4"/>
      <c r="C47" s="5"/>
      <c r="D47" s="45" t="s">
        <v>254</v>
      </c>
      <c r="E47" s="45"/>
      <c r="F47" s="5">
        <v>10000</v>
      </c>
    </row>
    <row r="48" spans="2:7" x14ac:dyDescent="0.45">
      <c r="B48" s="4"/>
      <c r="C48" s="5"/>
      <c r="D48" s="45" t="s">
        <v>112</v>
      </c>
      <c r="E48" s="45"/>
      <c r="F48" s="5">
        <v>6000</v>
      </c>
    </row>
    <row r="49" spans="2:6" x14ac:dyDescent="0.45">
      <c r="B49" s="4"/>
      <c r="C49" s="5"/>
      <c r="D49" s="45" t="s">
        <v>255</v>
      </c>
      <c r="E49" s="45"/>
      <c r="F49" s="5">
        <v>20000</v>
      </c>
    </row>
    <row r="50" spans="2:6" x14ac:dyDescent="0.45">
      <c r="B50" s="6"/>
      <c r="C50" s="5"/>
      <c r="D50" s="45" t="s">
        <v>270</v>
      </c>
      <c r="E50" s="45"/>
      <c r="F50" s="5">
        <v>10000</v>
      </c>
    </row>
    <row r="51" spans="2:6" x14ac:dyDescent="0.45">
      <c r="B51" s="6"/>
      <c r="C51" s="5"/>
      <c r="D51" s="6"/>
      <c r="E51" s="6"/>
      <c r="F51" s="5"/>
    </row>
    <row r="52" spans="2:6" x14ac:dyDescent="0.45">
      <c r="B52" s="3" t="s">
        <v>31</v>
      </c>
      <c r="C52" s="5">
        <f>SUM(C33:C51)</f>
        <v>0</v>
      </c>
      <c r="D52" s="6"/>
      <c r="E52" s="6"/>
      <c r="F52" s="5">
        <f>SUM(F33:F51)</f>
        <v>748730</v>
      </c>
    </row>
    <row r="53" spans="2:6" x14ac:dyDescent="0.45">
      <c r="B53" s="7" t="s">
        <v>36</v>
      </c>
      <c r="C53" s="8">
        <v>650000</v>
      </c>
    </row>
  </sheetData>
  <mergeCells count="1">
    <mergeCell ref="B1:C1"/>
  </mergeCells>
  <phoneticPr fontId="2"/>
  <pageMargins left="0.25" right="0.25" top="0.75" bottom="0.75" header="0.3" footer="0.3"/>
  <pageSetup paperSize="9" scale="7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3B45-811B-4BC0-9F21-DC479A9429E9}">
  <sheetPr codeName="Sheet9">
    <tabColor rgb="FFC00000"/>
  </sheetPr>
  <dimension ref="B1:H62"/>
  <sheetViews>
    <sheetView workbookViewId="0">
      <selection activeCell="J24" sqref="J24"/>
    </sheetView>
  </sheetViews>
  <sheetFormatPr defaultColWidth="9" defaultRowHeight="18" x14ac:dyDescent="0.45"/>
  <cols>
    <col min="1" max="1" width="5.59765625" style="2" customWidth="1"/>
    <col min="2" max="2" width="15.59765625" style="2" bestFit="1" customWidth="1"/>
    <col min="3" max="3" width="10.8984375" style="2" customWidth="1"/>
    <col min="4" max="4" width="39" style="2" customWidth="1"/>
    <col min="5" max="5" width="0.8984375" style="2" customWidth="1"/>
    <col min="6" max="6" width="9.5" style="8" bestFit="1" customWidth="1"/>
    <col min="7" max="7" width="4.09765625" style="2" customWidth="1"/>
    <col min="8" max="16384" width="9" style="2"/>
  </cols>
  <sheetData>
    <row r="1" spans="2:8" ht="26.4" x14ac:dyDescent="0.45">
      <c r="B1" s="95" t="s">
        <v>24</v>
      </c>
      <c r="C1" s="95"/>
    </row>
    <row r="2" spans="2:8" x14ac:dyDescent="0.45">
      <c r="B2" s="3" t="s">
        <v>1</v>
      </c>
      <c r="C2" s="3" t="s">
        <v>60</v>
      </c>
      <c r="D2" s="3" t="s">
        <v>28</v>
      </c>
      <c r="E2" s="3"/>
      <c r="F2" s="41" t="s">
        <v>27</v>
      </c>
    </row>
    <row r="3" spans="2:8" x14ac:dyDescent="0.45">
      <c r="B3" s="38">
        <v>45506</v>
      </c>
      <c r="C3" s="39" t="s">
        <v>54</v>
      </c>
      <c r="D3" s="39" t="s">
        <v>216</v>
      </c>
      <c r="E3" s="40"/>
      <c r="F3" s="40">
        <v>3180</v>
      </c>
      <c r="G3">
        <v>1</v>
      </c>
      <c r="H3"/>
    </row>
    <row r="4" spans="2:8" x14ac:dyDescent="0.45">
      <c r="B4" s="38">
        <v>45506</v>
      </c>
      <c r="C4" s="39" t="s">
        <v>54</v>
      </c>
      <c r="D4" s="39" t="s">
        <v>217</v>
      </c>
      <c r="E4" s="40"/>
      <c r="F4" s="40">
        <v>4345</v>
      </c>
      <c r="G4">
        <v>2</v>
      </c>
      <c r="H4"/>
    </row>
    <row r="5" spans="2:8" x14ac:dyDescent="0.45">
      <c r="B5" s="38">
        <v>45513</v>
      </c>
      <c r="C5" s="39" t="s">
        <v>54</v>
      </c>
      <c r="D5" s="39" t="s">
        <v>221</v>
      </c>
      <c r="E5" s="40"/>
      <c r="F5" s="40">
        <v>70000</v>
      </c>
      <c r="G5">
        <v>3</v>
      </c>
      <c r="H5"/>
    </row>
    <row r="6" spans="2:8" x14ac:dyDescent="0.45">
      <c r="B6" s="38">
        <v>45519</v>
      </c>
      <c r="C6" s="39" t="s">
        <v>54</v>
      </c>
      <c r="D6" s="39" t="s">
        <v>224</v>
      </c>
      <c r="E6" s="40"/>
      <c r="F6" s="40">
        <v>80000</v>
      </c>
      <c r="G6"/>
      <c r="H6"/>
    </row>
    <row r="7" spans="2:8" x14ac:dyDescent="0.45">
      <c r="B7" s="38">
        <v>45523</v>
      </c>
      <c r="C7" s="39" t="s">
        <v>54</v>
      </c>
      <c r="D7" s="39" t="s">
        <v>225</v>
      </c>
      <c r="E7" s="40">
        <v>80000</v>
      </c>
      <c r="F7" s="40"/>
      <c r="G7"/>
      <c r="H7"/>
    </row>
    <row r="8" spans="2:8" x14ac:dyDescent="0.45">
      <c r="B8" s="38">
        <v>45520</v>
      </c>
      <c r="C8" s="39" t="s">
        <v>54</v>
      </c>
      <c r="D8" s="39" t="s">
        <v>222</v>
      </c>
      <c r="E8" s="40"/>
      <c r="F8" s="40">
        <v>79500</v>
      </c>
      <c r="G8">
        <v>4</v>
      </c>
      <c r="H8"/>
    </row>
    <row r="9" spans="2:8" x14ac:dyDescent="0.45">
      <c r="B9" s="38">
        <v>45523</v>
      </c>
      <c r="C9" s="39" t="s">
        <v>54</v>
      </c>
      <c r="D9" s="39" t="s">
        <v>226</v>
      </c>
      <c r="E9" s="40"/>
      <c r="F9" s="40">
        <v>35000</v>
      </c>
      <c r="G9">
        <v>5</v>
      </c>
      <c r="H9"/>
    </row>
    <row r="10" spans="2:8" x14ac:dyDescent="0.45">
      <c r="B10" s="38">
        <v>45523</v>
      </c>
      <c r="C10" s="39" t="s">
        <v>54</v>
      </c>
      <c r="D10" s="39" t="s">
        <v>227</v>
      </c>
      <c r="E10" s="40"/>
      <c r="F10" s="40">
        <v>17669</v>
      </c>
      <c r="G10">
        <v>6</v>
      </c>
      <c r="H10"/>
    </row>
    <row r="11" spans="2:8" x14ac:dyDescent="0.45">
      <c r="B11" s="38">
        <v>45523</v>
      </c>
      <c r="C11" s="39" t="s">
        <v>54</v>
      </c>
      <c r="D11" s="39" t="s">
        <v>228</v>
      </c>
      <c r="E11" s="40"/>
      <c r="F11" s="40">
        <v>5000</v>
      </c>
      <c r="G11">
        <v>7</v>
      </c>
      <c r="H11"/>
    </row>
    <row r="12" spans="2:8" x14ac:dyDescent="0.45">
      <c r="B12" s="38">
        <v>45523</v>
      </c>
      <c r="C12" s="39" t="s">
        <v>54</v>
      </c>
      <c r="D12" s="39" t="s">
        <v>229</v>
      </c>
      <c r="E12" s="40"/>
      <c r="F12" s="40">
        <v>6564</v>
      </c>
      <c r="G12">
        <v>8</v>
      </c>
      <c r="H12"/>
    </row>
    <row r="13" spans="2:8" x14ac:dyDescent="0.45">
      <c r="B13" s="38">
        <v>45523</v>
      </c>
      <c r="C13" s="39" t="s">
        <v>54</v>
      </c>
      <c r="D13" s="39" t="s">
        <v>230</v>
      </c>
      <c r="E13" s="40"/>
      <c r="F13" s="40">
        <v>2266</v>
      </c>
      <c r="G13">
        <v>9</v>
      </c>
      <c r="H13"/>
    </row>
    <row r="14" spans="2:8" x14ac:dyDescent="0.45">
      <c r="B14" s="38">
        <v>45538</v>
      </c>
      <c r="C14" s="39" t="s">
        <v>54</v>
      </c>
      <c r="D14" s="39" t="s">
        <v>134</v>
      </c>
      <c r="E14" s="40"/>
      <c r="F14" s="40">
        <v>5913</v>
      </c>
      <c r="G14">
        <v>10</v>
      </c>
      <c r="H14"/>
    </row>
    <row r="15" spans="2:8" x14ac:dyDescent="0.45">
      <c r="B15" s="38">
        <v>45548</v>
      </c>
      <c r="C15" s="39" t="s">
        <v>54</v>
      </c>
      <c r="D15" s="39" t="s">
        <v>231</v>
      </c>
      <c r="E15" s="40"/>
      <c r="F15" s="40">
        <v>3240</v>
      </c>
      <c r="G15">
        <v>11</v>
      </c>
      <c r="H15"/>
    </row>
    <row r="16" spans="2:8" x14ac:dyDescent="0.45">
      <c r="B16" s="38">
        <v>45548</v>
      </c>
      <c r="C16" s="39" t="s">
        <v>54</v>
      </c>
      <c r="D16" s="39" t="s">
        <v>232</v>
      </c>
      <c r="E16" s="40"/>
      <c r="F16" s="40">
        <v>5000</v>
      </c>
      <c r="G16">
        <v>12</v>
      </c>
      <c r="H16"/>
    </row>
    <row r="17" spans="2:8" x14ac:dyDescent="0.45">
      <c r="B17" s="38">
        <v>45548</v>
      </c>
      <c r="C17" s="39" t="s">
        <v>54</v>
      </c>
      <c r="D17" s="39" t="s">
        <v>233</v>
      </c>
      <c r="E17" s="40"/>
      <c r="F17" s="40">
        <v>100000</v>
      </c>
      <c r="G17"/>
      <c r="H17"/>
    </row>
    <row r="18" spans="2:8" x14ac:dyDescent="0.45">
      <c r="B18" s="38">
        <v>45548</v>
      </c>
      <c r="C18" s="39" t="s">
        <v>54</v>
      </c>
      <c r="D18" s="39" t="s">
        <v>234</v>
      </c>
      <c r="E18" s="40"/>
      <c r="F18" s="40">
        <v>40000</v>
      </c>
      <c r="G18">
        <v>13</v>
      </c>
      <c r="H18"/>
    </row>
    <row r="19" spans="2:8" x14ac:dyDescent="0.45">
      <c r="B19" s="38">
        <v>45555</v>
      </c>
      <c r="C19" s="39" t="s">
        <v>54</v>
      </c>
      <c r="D19" s="39" t="s">
        <v>235</v>
      </c>
      <c r="E19" s="40">
        <v>3018</v>
      </c>
      <c r="F19" s="40"/>
      <c r="G19">
        <v>14</v>
      </c>
      <c r="H19"/>
    </row>
    <row r="20" spans="2:8" x14ac:dyDescent="0.45">
      <c r="B20" s="50">
        <v>45590</v>
      </c>
      <c r="C20" s="39" t="s">
        <v>54</v>
      </c>
      <c r="D20" s="39" t="s">
        <v>140</v>
      </c>
      <c r="E20" s="51"/>
      <c r="F20" s="51">
        <v>16653</v>
      </c>
      <c r="G20">
        <v>15</v>
      </c>
      <c r="H20"/>
    </row>
    <row r="21" spans="2:8" x14ac:dyDescent="0.45">
      <c r="B21" s="79">
        <v>45713</v>
      </c>
      <c r="C21" s="49" t="s">
        <v>54</v>
      </c>
      <c r="D21" s="49" t="s">
        <v>161</v>
      </c>
      <c r="E21" s="80"/>
      <c r="F21" s="80">
        <v>30000</v>
      </c>
      <c r="G21">
        <v>16</v>
      </c>
      <c r="H21"/>
    </row>
    <row r="22" spans="2:8" x14ac:dyDescent="0.45">
      <c r="B22" s="6"/>
      <c r="C22" s="5"/>
      <c r="D22" s="6"/>
      <c r="E22" s="6"/>
      <c r="F22" s="5"/>
    </row>
    <row r="23" spans="2:8" x14ac:dyDescent="0.45">
      <c r="B23" s="3" t="s">
        <v>31</v>
      </c>
      <c r="C23" s="5">
        <f>SUM(C3:C22)</f>
        <v>0</v>
      </c>
      <c r="D23" s="6"/>
      <c r="E23" s="6"/>
      <c r="F23" s="5">
        <f>SUM(F3:F22)</f>
        <v>504330</v>
      </c>
    </row>
    <row r="24" spans="2:8" x14ac:dyDescent="0.45">
      <c r="B24" s="7" t="s">
        <v>37</v>
      </c>
      <c r="C24" s="8">
        <v>500000</v>
      </c>
    </row>
    <row r="26" spans="2:8" x14ac:dyDescent="0.45">
      <c r="B26" s="3" t="s">
        <v>1</v>
      </c>
      <c r="C26" s="3" t="s">
        <v>60</v>
      </c>
      <c r="D26" s="3" t="s">
        <v>28</v>
      </c>
      <c r="E26" s="3"/>
      <c r="F26" s="41" t="s">
        <v>27</v>
      </c>
    </row>
    <row r="27" spans="2:8" x14ac:dyDescent="0.45">
      <c r="B27" s="43"/>
      <c r="C27" s="44"/>
      <c r="D27" s="45"/>
      <c r="E27" s="45"/>
      <c r="F27" s="44"/>
    </row>
    <row r="28" spans="2:8" x14ac:dyDescent="0.45">
      <c r="B28" s="43"/>
      <c r="C28" s="44"/>
      <c r="D28" s="45"/>
      <c r="E28" s="45"/>
      <c r="F28" s="44"/>
    </row>
    <row r="29" spans="2:8" x14ac:dyDescent="0.45">
      <c r="B29" s="43"/>
      <c r="C29" s="44"/>
      <c r="D29" s="45"/>
      <c r="E29" s="45"/>
      <c r="F29" s="44"/>
    </row>
    <row r="30" spans="2:8" x14ac:dyDescent="0.45">
      <c r="B30" s="45"/>
      <c r="C30" s="44"/>
      <c r="D30" s="45"/>
      <c r="E30" s="45"/>
      <c r="F30" s="44"/>
    </row>
    <row r="31" spans="2:8" x14ac:dyDescent="0.45">
      <c r="B31" s="45"/>
      <c r="C31" s="44"/>
      <c r="D31" s="45"/>
      <c r="E31" s="45"/>
      <c r="F31" s="44"/>
    </row>
    <row r="32" spans="2:8" x14ac:dyDescent="0.45">
      <c r="B32" s="45"/>
      <c r="C32" s="44"/>
      <c r="D32" s="45"/>
      <c r="E32" s="45"/>
      <c r="F32" s="44"/>
    </row>
    <row r="33" spans="2:6" x14ac:dyDescent="0.45">
      <c r="B33" s="45"/>
      <c r="C33" s="44"/>
      <c r="D33" s="45"/>
      <c r="E33" s="45"/>
      <c r="F33" s="44"/>
    </row>
    <row r="34" spans="2:6" x14ac:dyDescent="0.45">
      <c r="B34" s="45"/>
      <c r="C34" s="44"/>
      <c r="D34" s="45"/>
      <c r="E34" s="45"/>
      <c r="F34" s="44"/>
    </row>
    <row r="35" spans="2:6" x14ac:dyDescent="0.45">
      <c r="B35" s="45"/>
      <c r="C35" s="44"/>
      <c r="D35" s="45"/>
      <c r="E35" s="45"/>
      <c r="F35" s="44"/>
    </row>
    <row r="36" spans="2:6" x14ac:dyDescent="0.45">
      <c r="B36" s="45"/>
      <c r="C36" s="44"/>
      <c r="D36" s="45"/>
      <c r="E36" s="45"/>
      <c r="F36" s="44"/>
    </row>
    <row r="37" spans="2:6" x14ac:dyDescent="0.45">
      <c r="B37" s="45"/>
      <c r="C37" s="44"/>
      <c r="D37" s="45"/>
      <c r="E37" s="45"/>
      <c r="F37" s="44"/>
    </row>
    <row r="38" spans="2:6" x14ac:dyDescent="0.45">
      <c r="B38" s="45"/>
      <c r="C38" s="44"/>
      <c r="D38" s="45"/>
      <c r="E38" s="45"/>
      <c r="F38" s="44"/>
    </row>
    <row r="39" spans="2:6" x14ac:dyDescent="0.45">
      <c r="B39" s="6"/>
      <c r="C39" s="5"/>
      <c r="D39" s="6"/>
      <c r="E39" s="6"/>
      <c r="F39" s="5"/>
    </row>
    <row r="40" spans="2:6" x14ac:dyDescent="0.45">
      <c r="B40" s="6"/>
      <c r="C40" s="5"/>
      <c r="D40" s="6"/>
      <c r="E40" s="6"/>
      <c r="F40" s="5"/>
    </row>
    <row r="41" spans="2:6" x14ac:dyDescent="0.45">
      <c r="B41" s="6"/>
      <c r="C41" s="5"/>
      <c r="D41" s="6"/>
      <c r="E41" s="6"/>
      <c r="F41" s="5"/>
    </row>
    <row r="42" spans="2:6" x14ac:dyDescent="0.45">
      <c r="B42" s="6"/>
      <c r="C42" s="5"/>
      <c r="D42" s="6"/>
      <c r="E42" s="6"/>
      <c r="F42" s="5"/>
    </row>
    <row r="43" spans="2:6" x14ac:dyDescent="0.45">
      <c r="B43" s="6"/>
      <c r="C43" s="5"/>
      <c r="D43" s="6"/>
      <c r="E43" s="6"/>
      <c r="F43" s="5"/>
    </row>
    <row r="44" spans="2:6" x14ac:dyDescent="0.45">
      <c r="B44" s="6"/>
      <c r="C44" s="5"/>
      <c r="D44" s="6"/>
      <c r="E44" s="6"/>
      <c r="F44" s="5"/>
    </row>
    <row r="45" spans="2:6" x14ac:dyDescent="0.45">
      <c r="B45" s="6"/>
      <c r="C45" s="5"/>
      <c r="D45" s="6"/>
      <c r="E45" s="6"/>
      <c r="F45" s="5"/>
    </row>
    <row r="46" spans="2:6" x14ac:dyDescent="0.45">
      <c r="B46" s="6"/>
      <c r="C46" s="5"/>
      <c r="D46" s="6"/>
      <c r="E46" s="6"/>
      <c r="F46" s="5"/>
    </row>
    <row r="47" spans="2:6" x14ac:dyDescent="0.45">
      <c r="B47" s="6"/>
      <c r="C47" s="5"/>
      <c r="D47" s="6"/>
      <c r="E47" s="6"/>
      <c r="F47" s="5"/>
    </row>
    <row r="48" spans="2:6" x14ac:dyDescent="0.45">
      <c r="B48" s="6"/>
      <c r="C48" s="5"/>
      <c r="D48" s="6"/>
      <c r="E48" s="6"/>
      <c r="F48" s="5"/>
    </row>
    <row r="49" spans="2:6" x14ac:dyDescent="0.45">
      <c r="B49" s="6"/>
      <c r="C49" s="5"/>
      <c r="D49" s="6"/>
      <c r="E49" s="6"/>
      <c r="F49" s="5"/>
    </row>
    <row r="50" spans="2:6" x14ac:dyDescent="0.45">
      <c r="B50" s="6"/>
      <c r="C50" s="5"/>
      <c r="D50" s="6"/>
      <c r="E50" s="6"/>
      <c r="F50" s="5"/>
    </row>
    <row r="51" spans="2:6" x14ac:dyDescent="0.45">
      <c r="B51" s="6"/>
      <c r="C51" s="5"/>
      <c r="D51" s="6"/>
      <c r="E51" s="6"/>
      <c r="F51" s="5"/>
    </row>
    <row r="52" spans="2:6" x14ac:dyDescent="0.45">
      <c r="B52" s="6"/>
      <c r="C52" s="5"/>
      <c r="D52" s="6"/>
      <c r="E52" s="6"/>
      <c r="F52" s="5"/>
    </row>
    <row r="53" spans="2:6" x14ac:dyDescent="0.45">
      <c r="B53" s="6"/>
      <c r="C53" s="5"/>
      <c r="D53" s="6"/>
      <c r="E53" s="6"/>
      <c r="F53" s="5"/>
    </row>
    <row r="54" spans="2:6" x14ac:dyDescent="0.45">
      <c r="B54" s="6"/>
      <c r="C54" s="5"/>
      <c r="D54" s="6"/>
      <c r="E54" s="6"/>
      <c r="F54" s="5"/>
    </row>
    <row r="55" spans="2:6" x14ac:dyDescent="0.45">
      <c r="B55" s="6"/>
      <c r="C55" s="5"/>
      <c r="D55" s="6"/>
      <c r="E55" s="6"/>
      <c r="F55" s="5"/>
    </row>
    <row r="56" spans="2:6" x14ac:dyDescent="0.45">
      <c r="B56" s="6"/>
      <c r="C56" s="5"/>
      <c r="D56" s="6"/>
      <c r="E56" s="6"/>
      <c r="F56" s="5"/>
    </row>
    <row r="57" spans="2:6" x14ac:dyDescent="0.45">
      <c r="B57" s="6"/>
      <c r="C57" s="5"/>
      <c r="D57" s="6"/>
      <c r="E57" s="6"/>
      <c r="F57" s="5"/>
    </row>
    <row r="58" spans="2:6" x14ac:dyDescent="0.45">
      <c r="B58" s="6"/>
      <c r="C58" s="5"/>
      <c r="D58" s="6"/>
      <c r="E58" s="6"/>
      <c r="F58" s="5"/>
    </row>
    <row r="59" spans="2:6" x14ac:dyDescent="0.45">
      <c r="B59" s="6"/>
      <c r="C59" s="5"/>
      <c r="D59" s="6"/>
      <c r="E59" s="6"/>
      <c r="F59" s="5"/>
    </row>
    <row r="60" spans="2:6" x14ac:dyDescent="0.45">
      <c r="B60" s="6"/>
      <c r="C60" s="5"/>
      <c r="D60" s="6"/>
      <c r="E60" s="6"/>
      <c r="F60" s="5"/>
    </row>
    <row r="61" spans="2:6" x14ac:dyDescent="0.45">
      <c r="B61" s="3" t="s">
        <v>31</v>
      </c>
      <c r="C61" s="5">
        <f>SUM(C27:C60)</f>
        <v>0</v>
      </c>
      <c r="D61" s="6"/>
      <c r="E61" s="6"/>
      <c r="F61" s="5">
        <f>SUM(F27:F60)</f>
        <v>0</v>
      </c>
    </row>
    <row r="62" spans="2:6" x14ac:dyDescent="0.45">
      <c r="B62" s="7" t="s">
        <v>36</v>
      </c>
      <c r="C62" s="8">
        <v>350000</v>
      </c>
    </row>
  </sheetData>
  <mergeCells count="1">
    <mergeCell ref="B1:C1"/>
  </mergeCells>
  <phoneticPr fontId="2"/>
  <pageMargins left="0.25" right="0.25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20</vt:i4>
      </vt:variant>
    </vt:vector>
  </HeadingPairs>
  <TitlesOfParts>
    <vt:vector size="45" baseType="lpstr">
      <vt:lpstr>普通預金</vt:lpstr>
      <vt:lpstr>データー</vt:lpstr>
      <vt:lpstr>定期解約</vt:lpstr>
      <vt:lpstr>協議費</vt:lpstr>
      <vt:lpstr>補助金</vt:lpstr>
      <vt:lpstr>山年貢</vt:lpstr>
      <vt:lpstr>水利費</vt:lpstr>
      <vt:lpstr>雑収入</vt:lpstr>
      <vt:lpstr>行事費</vt:lpstr>
      <vt:lpstr>補助金1</vt:lpstr>
      <vt:lpstr>役員手当</vt:lpstr>
      <vt:lpstr>光熱水費</vt:lpstr>
      <vt:lpstr>雑支出</vt:lpstr>
      <vt:lpstr>営繕費</vt:lpstr>
      <vt:lpstr>会議費</vt:lpstr>
      <vt:lpstr>負担金</vt:lpstr>
      <vt:lpstr>河川山林維持費</vt:lpstr>
      <vt:lpstr>保険料</vt:lpstr>
      <vt:lpstr>水利費1</vt:lpstr>
      <vt:lpstr>区長交際費</vt:lpstr>
      <vt:lpstr>環境衛生費</vt:lpstr>
      <vt:lpstr>通信費</vt:lpstr>
      <vt:lpstr>ﾚｸﾘｪｰｼｮﾝ費</vt:lpstr>
      <vt:lpstr>コミュニティ助成金</vt:lpstr>
      <vt:lpstr>事務消耗品費</vt:lpstr>
      <vt:lpstr>コミュニティ助成金!Print_Area</vt:lpstr>
      <vt:lpstr>データー!Print_Area</vt:lpstr>
      <vt:lpstr>営繕費!Print_Area</vt:lpstr>
      <vt:lpstr>河川山林維持費!Print_Area</vt:lpstr>
      <vt:lpstr>会議費!Print_Area</vt:lpstr>
      <vt:lpstr>環境衛生費!Print_Area</vt:lpstr>
      <vt:lpstr>光熱水費!Print_Area</vt:lpstr>
      <vt:lpstr>行事費!Print_Area</vt:lpstr>
      <vt:lpstr>雑支出!Print_Area</vt:lpstr>
      <vt:lpstr>雑収入!Print_Area</vt:lpstr>
      <vt:lpstr>山年貢!Print_Area</vt:lpstr>
      <vt:lpstr>水利費!Print_Area</vt:lpstr>
      <vt:lpstr>水利費1!Print_Area</vt:lpstr>
      <vt:lpstr>通信費!Print_Area</vt:lpstr>
      <vt:lpstr>普通預金!Print_Area</vt:lpstr>
      <vt:lpstr>負担金!Print_Area</vt:lpstr>
      <vt:lpstr>保険料!Print_Area</vt:lpstr>
      <vt:lpstr>補助金!Print_Area</vt:lpstr>
      <vt:lpstr>補助金1!Print_Area</vt:lpstr>
      <vt:lpstr>役員手当!Print_Area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直美</dc:creator>
  <cp:lastModifiedBy>Michihiko Yonetsu</cp:lastModifiedBy>
  <cp:lastPrinted>2025-03-01T10:53:33Z</cp:lastPrinted>
  <dcterms:created xsi:type="dcterms:W3CDTF">2020-03-26T01:40:15Z</dcterms:created>
  <dcterms:modified xsi:type="dcterms:W3CDTF">2025-03-03T10:42:48Z</dcterms:modified>
</cp:coreProperties>
</file>