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binkim/Documents/Research/USC/product/qEOM-UCCSD-Davidson-archive/data/"/>
    </mc:Choice>
  </mc:AlternateContent>
  <xr:revisionPtr revIDLastSave="0" documentId="13_ncr:1_{0AE9C1D5-9FD0-3E45-9269-1E2D2610D986}" xr6:coauthVersionLast="47" xr6:coauthVersionMax="47" xr10:uidLastSave="{00000000-0000-0000-0000-000000000000}"/>
  <bookViews>
    <workbookView xWindow="35940" yWindow="980" windowWidth="34560" windowHeight="21100" activeTab="7" xr2:uid="{CBCF6317-290D-454B-BF07-A5EC015596E9}"/>
  </bookViews>
  <sheets>
    <sheet name="H2" sheetId="1" r:id="rId1"/>
    <sheet name="H4" sheetId="2" r:id="rId2"/>
    <sheet name="H4_SDT" sheetId="20" r:id="rId3"/>
    <sheet name="H4_SDTQ" sheetId="21" r:id="rId4"/>
    <sheet name="LiH" sheetId="5" r:id="rId5"/>
    <sheet name="H2O" sheetId="6" r:id="rId6"/>
    <sheet name="H2O_SDT" sheetId="22" r:id="rId7"/>
    <sheet name="Sheet2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1" i="13" l="1"/>
  <c r="W21" i="13"/>
  <c r="X19" i="13"/>
  <c r="X18" i="13"/>
  <c r="X17" i="13"/>
  <c r="X16" i="13"/>
  <c r="X15" i="13"/>
  <c r="X14" i="13"/>
  <c r="X13" i="13"/>
  <c r="X12" i="13"/>
  <c r="X11" i="13"/>
  <c r="X10" i="13"/>
  <c r="W19" i="13"/>
  <c r="W18" i="13"/>
  <c r="W17" i="13"/>
  <c r="W16" i="13"/>
  <c r="W15" i="13"/>
  <c r="W14" i="13"/>
  <c r="W13" i="13"/>
  <c r="W12" i="13"/>
  <c r="W11" i="13"/>
  <c r="W10" i="13"/>
  <c r="T29" i="22"/>
  <c r="S29" i="22"/>
  <c r="R29" i="22"/>
  <c r="P29" i="22"/>
  <c r="O29" i="22"/>
  <c r="N29" i="22"/>
  <c r="M29" i="22"/>
  <c r="L29" i="22"/>
  <c r="K29" i="22"/>
  <c r="J29" i="22"/>
  <c r="I29" i="22"/>
  <c r="T28" i="22"/>
  <c r="S28" i="22"/>
  <c r="R28" i="22"/>
  <c r="P28" i="22"/>
  <c r="O28" i="22"/>
  <c r="N28" i="22"/>
  <c r="M28" i="22"/>
  <c r="L28" i="22"/>
  <c r="K28" i="22"/>
  <c r="J28" i="22"/>
  <c r="I28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T25" i="22"/>
  <c r="S25" i="22"/>
  <c r="R25" i="22"/>
  <c r="P25" i="22"/>
  <c r="O25" i="22"/>
  <c r="N25" i="22"/>
  <c r="M25" i="22"/>
  <c r="L25" i="22"/>
  <c r="K25" i="22"/>
  <c r="J25" i="22"/>
  <c r="I25" i="22"/>
  <c r="T24" i="22"/>
  <c r="S24" i="22"/>
  <c r="R24" i="22"/>
  <c r="P24" i="22"/>
  <c r="O24" i="22"/>
  <c r="N24" i="22"/>
  <c r="M24" i="22"/>
  <c r="L24" i="22"/>
  <c r="K24" i="22"/>
  <c r="J24" i="22"/>
  <c r="I24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T20" i="22"/>
  <c r="S20" i="22"/>
  <c r="R20" i="22"/>
  <c r="P20" i="22"/>
  <c r="O20" i="22"/>
  <c r="N20" i="22"/>
  <c r="M20" i="22"/>
  <c r="L20" i="22"/>
  <c r="K20" i="22"/>
  <c r="J20" i="22"/>
  <c r="I20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T18" i="22"/>
  <c r="S18" i="22"/>
  <c r="R18" i="22"/>
  <c r="P18" i="22"/>
  <c r="O18" i="22"/>
  <c r="N18" i="22"/>
  <c r="M18" i="22"/>
  <c r="L18" i="22"/>
  <c r="K18" i="22"/>
  <c r="J18" i="22"/>
  <c r="I18" i="22"/>
  <c r="Q15" i="22"/>
  <c r="Q29" i="22" s="1"/>
  <c r="Q14" i="22"/>
  <c r="Q28" i="22" s="1"/>
  <c r="Q13" i="22"/>
  <c r="Q12" i="22"/>
  <c r="Q11" i="22"/>
  <c r="Q25" i="22" s="1"/>
  <c r="Q10" i="22"/>
  <c r="Q24" i="22" s="1"/>
  <c r="Q9" i="22"/>
  <c r="Q8" i="22"/>
  <c r="Q7" i="22"/>
  <c r="Q6" i="22"/>
  <c r="Q20" i="22" s="1"/>
  <c r="Q5" i="22"/>
  <c r="Q4" i="22"/>
  <c r="Q18" i="22" s="1"/>
  <c r="I32" i="1"/>
  <c r="I42" i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0" i="2"/>
  <c r="S33" i="21"/>
  <c r="R33" i="21"/>
  <c r="Q33" i="21"/>
  <c r="P33" i="21"/>
  <c r="O33" i="21"/>
  <c r="X33" i="21"/>
  <c r="W33" i="21"/>
  <c r="U33" i="21"/>
  <c r="T33" i="21"/>
  <c r="N33" i="21"/>
  <c r="M33" i="21"/>
  <c r="L33" i="21"/>
  <c r="K33" i="21"/>
  <c r="J33" i="21"/>
  <c r="S32" i="21"/>
  <c r="R32" i="21"/>
  <c r="Q32" i="21"/>
  <c r="P32" i="21"/>
  <c r="O32" i="21"/>
  <c r="X32" i="21"/>
  <c r="W32" i="21"/>
  <c r="U32" i="21"/>
  <c r="N32" i="21"/>
  <c r="M32" i="21"/>
  <c r="L32" i="21"/>
  <c r="K32" i="21"/>
  <c r="J32" i="21"/>
  <c r="S31" i="21"/>
  <c r="R31" i="21"/>
  <c r="Q31" i="21"/>
  <c r="P31" i="21"/>
  <c r="O31" i="21"/>
  <c r="X31" i="21"/>
  <c r="W31" i="21"/>
  <c r="U31" i="21"/>
  <c r="N31" i="21"/>
  <c r="M31" i="21"/>
  <c r="L31" i="21"/>
  <c r="K31" i="21"/>
  <c r="J31" i="21"/>
  <c r="S30" i="21"/>
  <c r="R30" i="21"/>
  <c r="Q30" i="21"/>
  <c r="P30" i="21"/>
  <c r="O30" i="21"/>
  <c r="X30" i="21"/>
  <c r="W30" i="21"/>
  <c r="U30" i="21"/>
  <c r="N30" i="21"/>
  <c r="M30" i="21"/>
  <c r="L30" i="21"/>
  <c r="K30" i="21"/>
  <c r="J30" i="21"/>
  <c r="S29" i="21"/>
  <c r="R29" i="21"/>
  <c r="Q29" i="21"/>
  <c r="P29" i="21"/>
  <c r="O29" i="21"/>
  <c r="X29" i="21"/>
  <c r="W29" i="21"/>
  <c r="V29" i="21"/>
  <c r="U29" i="21"/>
  <c r="N29" i="21"/>
  <c r="M29" i="21"/>
  <c r="L29" i="21"/>
  <c r="K29" i="21"/>
  <c r="J29" i="21"/>
  <c r="S28" i="21"/>
  <c r="R28" i="21"/>
  <c r="Q28" i="21"/>
  <c r="P28" i="21"/>
  <c r="O28" i="21"/>
  <c r="X28" i="21"/>
  <c r="W28" i="21"/>
  <c r="V28" i="21"/>
  <c r="U28" i="21"/>
  <c r="N28" i="21"/>
  <c r="M28" i="21"/>
  <c r="L28" i="21"/>
  <c r="K28" i="21"/>
  <c r="J28" i="21"/>
  <c r="S27" i="21"/>
  <c r="R27" i="21"/>
  <c r="Q27" i="21"/>
  <c r="P27" i="21"/>
  <c r="O27" i="21"/>
  <c r="X27" i="21"/>
  <c r="W27" i="21"/>
  <c r="U27" i="21"/>
  <c r="N27" i="21"/>
  <c r="M27" i="21"/>
  <c r="L27" i="21"/>
  <c r="K27" i="21"/>
  <c r="J27" i="21"/>
  <c r="S26" i="21"/>
  <c r="R26" i="21"/>
  <c r="Q26" i="21"/>
  <c r="P26" i="21"/>
  <c r="O26" i="21"/>
  <c r="X26" i="21"/>
  <c r="W26" i="21"/>
  <c r="U26" i="21"/>
  <c r="T26" i="21"/>
  <c r="N26" i="21"/>
  <c r="M26" i="21"/>
  <c r="L26" i="21"/>
  <c r="K26" i="21"/>
  <c r="J26" i="21"/>
  <c r="S25" i="21"/>
  <c r="R25" i="21"/>
  <c r="Q25" i="21"/>
  <c r="P25" i="21"/>
  <c r="O25" i="21"/>
  <c r="X25" i="21"/>
  <c r="W25" i="21"/>
  <c r="V25" i="21"/>
  <c r="U25" i="21"/>
  <c r="N25" i="21"/>
  <c r="M25" i="21"/>
  <c r="L25" i="21"/>
  <c r="K25" i="21"/>
  <c r="J25" i="21"/>
  <c r="S24" i="21"/>
  <c r="R24" i="21"/>
  <c r="Q24" i="21"/>
  <c r="P24" i="21"/>
  <c r="O24" i="21"/>
  <c r="X24" i="21"/>
  <c r="W24" i="21"/>
  <c r="V24" i="21"/>
  <c r="U24" i="21"/>
  <c r="T24" i="21"/>
  <c r="N24" i="21"/>
  <c r="M24" i="21"/>
  <c r="L24" i="21"/>
  <c r="K24" i="21"/>
  <c r="J24" i="21"/>
  <c r="S23" i="21"/>
  <c r="R23" i="21"/>
  <c r="Q23" i="21"/>
  <c r="P23" i="21"/>
  <c r="O23" i="21"/>
  <c r="X23" i="21"/>
  <c r="W23" i="21"/>
  <c r="U23" i="21"/>
  <c r="N23" i="21"/>
  <c r="M23" i="21"/>
  <c r="L23" i="21"/>
  <c r="K23" i="21"/>
  <c r="J23" i="21"/>
  <c r="S22" i="21"/>
  <c r="R22" i="21"/>
  <c r="Q22" i="21"/>
  <c r="P22" i="21"/>
  <c r="O22" i="21"/>
  <c r="X22" i="21"/>
  <c r="W22" i="21"/>
  <c r="U22" i="21"/>
  <c r="T22" i="21"/>
  <c r="N22" i="21"/>
  <c r="M22" i="21"/>
  <c r="L22" i="21"/>
  <c r="K22" i="21"/>
  <c r="J22" i="21"/>
  <c r="S21" i="21"/>
  <c r="R21" i="21"/>
  <c r="Q21" i="21"/>
  <c r="P21" i="21"/>
  <c r="O21" i="21"/>
  <c r="X21" i="21"/>
  <c r="W21" i="21"/>
  <c r="V21" i="21"/>
  <c r="U21" i="21"/>
  <c r="T21" i="21"/>
  <c r="N21" i="21"/>
  <c r="M21" i="21"/>
  <c r="L21" i="21"/>
  <c r="K21" i="21"/>
  <c r="J21" i="21"/>
  <c r="S20" i="21"/>
  <c r="R20" i="21"/>
  <c r="Q20" i="21"/>
  <c r="P20" i="21"/>
  <c r="O20" i="21"/>
  <c r="X20" i="21"/>
  <c r="W20" i="21"/>
  <c r="U20" i="21"/>
  <c r="N20" i="21"/>
  <c r="M20" i="21"/>
  <c r="L20" i="21"/>
  <c r="K20" i="21"/>
  <c r="J20" i="21"/>
  <c r="V17" i="21"/>
  <c r="V33" i="21" s="1"/>
  <c r="T17" i="21"/>
  <c r="I17" i="21"/>
  <c r="V16" i="21"/>
  <c r="V32" i="21" s="1"/>
  <c r="T16" i="21"/>
  <c r="T32" i="21" s="1"/>
  <c r="I16" i="21"/>
  <c r="V15" i="21"/>
  <c r="V31" i="21" s="1"/>
  <c r="T15" i="21"/>
  <c r="T31" i="21" s="1"/>
  <c r="I15" i="21"/>
  <c r="V14" i="21"/>
  <c r="V30" i="21" s="1"/>
  <c r="T14" i="21"/>
  <c r="T30" i="21" s="1"/>
  <c r="I14" i="21"/>
  <c r="V13" i="21"/>
  <c r="T13" i="21"/>
  <c r="T29" i="21" s="1"/>
  <c r="I13" i="21"/>
  <c r="T12" i="21"/>
  <c r="T28" i="21" s="1"/>
  <c r="I12" i="21"/>
  <c r="V11" i="21"/>
  <c r="V27" i="21" s="1"/>
  <c r="T11" i="21"/>
  <c r="T27" i="21" s="1"/>
  <c r="I11" i="21"/>
  <c r="V10" i="21"/>
  <c r="V26" i="21" s="1"/>
  <c r="T10" i="21"/>
  <c r="I10" i="21"/>
  <c r="T9" i="21"/>
  <c r="T25" i="21" s="1"/>
  <c r="I9" i="21"/>
  <c r="T8" i="21"/>
  <c r="I8" i="21"/>
  <c r="V7" i="21"/>
  <c r="V23" i="21" s="1"/>
  <c r="T7" i="21"/>
  <c r="T23" i="21" s="1"/>
  <c r="I7" i="21"/>
  <c r="V6" i="21"/>
  <c r="V22" i="21" s="1"/>
  <c r="T6" i="21"/>
  <c r="I6" i="21"/>
  <c r="V5" i="21"/>
  <c r="T5" i="21"/>
  <c r="I5" i="21"/>
  <c r="V4" i="21"/>
  <c r="V20" i="21" s="1"/>
  <c r="T4" i="21"/>
  <c r="T20" i="21" s="1"/>
  <c r="I4" i="2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20" i="20"/>
  <c r="S33" i="20"/>
  <c r="R33" i="20"/>
  <c r="Q33" i="20"/>
  <c r="P33" i="20"/>
  <c r="O33" i="20"/>
  <c r="X33" i="20"/>
  <c r="W33" i="20"/>
  <c r="U33" i="20"/>
  <c r="N33" i="20"/>
  <c r="M33" i="20"/>
  <c r="K33" i="20"/>
  <c r="J33" i="20"/>
  <c r="S32" i="20"/>
  <c r="R32" i="20"/>
  <c r="Q32" i="20"/>
  <c r="P32" i="20"/>
  <c r="O32" i="20"/>
  <c r="X32" i="20"/>
  <c r="W32" i="20"/>
  <c r="U32" i="20"/>
  <c r="N32" i="20"/>
  <c r="M32" i="20"/>
  <c r="K32" i="20"/>
  <c r="J32" i="20"/>
  <c r="S31" i="20"/>
  <c r="R31" i="20"/>
  <c r="Q31" i="20"/>
  <c r="P31" i="20"/>
  <c r="O31" i="20"/>
  <c r="X31" i="20"/>
  <c r="W31" i="20"/>
  <c r="U31" i="20"/>
  <c r="N31" i="20"/>
  <c r="M31" i="20"/>
  <c r="K31" i="20"/>
  <c r="J31" i="20"/>
  <c r="S30" i="20"/>
  <c r="R30" i="20"/>
  <c r="Q30" i="20"/>
  <c r="P30" i="20"/>
  <c r="O30" i="20"/>
  <c r="X30" i="20"/>
  <c r="W30" i="20"/>
  <c r="U30" i="20"/>
  <c r="N30" i="20"/>
  <c r="M30" i="20"/>
  <c r="K30" i="20"/>
  <c r="J30" i="20"/>
  <c r="S29" i="20"/>
  <c r="R29" i="20"/>
  <c r="Q29" i="20"/>
  <c r="P29" i="20"/>
  <c r="O29" i="20"/>
  <c r="X29" i="20"/>
  <c r="W29" i="20"/>
  <c r="U29" i="20"/>
  <c r="N29" i="20"/>
  <c r="M29" i="20"/>
  <c r="K29" i="20"/>
  <c r="J29" i="20"/>
  <c r="S28" i="20"/>
  <c r="R28" i="20"/>
  <c r="Q28" i="20"/>
  <c r="P28" i="20"/>
  <c r="O28" i="20"/>
  <c r="X28" i="20"/>
  <c r="W28" i="20"/>
  <c r="V28" i="20"/>
  <c r="U28" i="20"/>
  <c r="N28" i="20"/>
  <c r="M28" i="20"/>
  <c r="K28" i="20"/>
  <c r="J28" i="20"/>
  <c r="S27" i="20"/>
  <c r="R27" i="20"/>
  <c r="Q27" i="20"/>
  <c r="P27" i="20"/>
  <c r="O27" i="20"/>
  <c r="X27" i="20"/>
  <c r="W27" i="20"/>
  <c r="U27" i="20"/>
  <c r="T27" i="20"/>
  <c r="N27" i="20"/>
  <c r="M27" i="20"/>
  <c r="K27" i="20"/>
  <c r="J27" i="20"/>
  <c r="S26" i="20"/>
  <c r="R26" i="20"/>
  <c r="Q26" i="20"/>
  <c r="P26" i="20"/>
  <c r="O26" i="20"/>
  <c r="X26" i="20"/>
  <c r="W26" i="20"/>
  <c r="U26" i="20"/>
  <c r="T26" i="20"/>
  <c r="N26" i="20"/>
  <c r="M26" i="20"/>
  <c r="K26" i="20"/>
  <c r="J26" i="20"/>
  <c r="S25" i="20"/>
  <c r="R25" i="20"/>
  <c r="Q25" i="20"/>
  <c r="P25" i="20"/>
  <c r="O25" i="20"/>
  <c r="X25" i="20"/>
  <c r="W25" i="20"/>
  <c r="V25" i="20"/>
  <c r="U25" i="20"/>
  <c r="T25" i="20"/>
  <c r="N25" i="20"/>
  <c r="M25" i="20"/>
  <c r="K25" i="20"/>
  <c r="J25" i="20"/>
  <c r="S24" i="20"/>
  <c r="R24" i="20"/>
  <c r="Q24" i="20"/>
  <c r="P24" i="20"/>
  <c r="O24" i="20"/>
  <c r="X24" i="20"/>
  <c r="W24" i="20"/>
  <c r="V24" i="20"/>
  <c r="U24" i="20"/>
  <c r="N24" i="20"/>
  <c r="M24" i="20"/>
  <c r="K24" i="20"/>
  <c r="J24" i="20"/>
  <c r="S23" i="20"/>
  <c r="R23" i="20"/>
  <c r="Q23" i="20"/>
  <c r="P23" i="20"/>
  <c r="O23" i="20"/>
  <c r="X23" i="20"/>
  <c r="W23" i="20"/>
  <c r="U23" i="20"/>
  <c r="N23" i="20"/>
  <c r="M23" i="20"/>
  <c r="K23" i="20"/>
  <c r="J23" i="20"/>
  <c r="S22" i="20"/>
  <c r="R22" i="20"/>
  <c r="Q22" i="20"/>
  <c r="P22" i="20"/>
  <c r="O22" i="20"/>
  <c r="X22" i="20"/>
  <c r="W22" i="20"/>
  <c r="U22" i="20"/>
  <c r="T22" i="20"/>
  <c r="N22" i="20"/>
  <c r="M22" i="20"/>
  <c r="K22" i="20"/>
  <c r="J22" i="20"/>
  <c r="S21" i="20"/>
  <c r="R21" i="20"/>
  <c r="Q21" i="20"/>
  <c r="P21" i="20"/>
  <c r="O21" i="20"/>
  <c r="X21" i="20"/>
  <c r="W21" i="20"/>
  <c r="U21" i="20"/>
  <c r="N21" i="20"/>
  <c r="M21" i="20"/>
  <c r="K21" i="20"/>
  <c r="J21" i="20"/>
  <c r="S20" i="20"/>
  <c r="R20" i="20"/>
  <c r="Q20" i="20"/>
  <c r="P20" i="20"/>
  <c r="O20" i="20"/>
  <c r="X20" i="20"/>
  <c r="W20" i="20"/>
  <c r="U20" i="20"/>
  <c r="N20" i="20"/>
  <c r="M20" i="20"/>
  <c r="K20" i="20"/>
  <c r="J20" i="20"/>
  <c r="V17" i="20"/>
  <c r="V33" i="20" s="1"/>
  <c r="T17" i="20"/>
  <c r="T33" i="20" s="1"/>
  <c r="I17" i="20"/>
  <c r="V16" i="20"/>
  <c r="V32" i="20" s="1"/>
  <c r="T16" i="20"/>
  <c r="T32" i="20" s="1"/>
  <c r="I16" i="20"/>
  <c r="V15" i="20"/>
  <c r="V31" i="20" s="1"/>
  <c r="T15" i="20"/>
  <c r="T31" i="20" s="1"/>
  <c r="I15" i="20"/>
  <c r="V14" i="20"/>
  <c r="V30" i="20" s="1"/>
  <c r="T14" i="20"/>
  <c r="T30" i="20" s="1"/>
  <c r="I14" i="20"/>
  <c r="V13" i="20"/>
  <c r="V29" i="20" s="1"/>
  <c r="T13" i="20"/>
  <c r="T29" i="20" s="1"/>
  <c r="I13" i="20"/>
  <c r="T12" i="20"/>
  <c r="T28" i="20" s="1"/>
  <c r="I12" i="20"/>
  <c r="V11" i="20"/>
  <c r="V27" i="20" s="1"/>
  <c r="T11" i="20"/>
  <c r="I11" i="20"/>
  <c r="V10" i="20"/>
  <c r="V26" i="20" s="1"/>
  <c r="T10" i="20"/>
  <c r="I10" i="20"/>
  <c r="T9" i="20"/>
  <c r="I9" i="20"/>
  <c r="T8" i="20"/>
  <c r="T24" i="20" s="1"/>
  <c r="I8" i="20"/>
  <c r="V7" i="20"/>
  <c r="V23" i="20" s="1"/>
  <c r="T7" i="20"/>
  <c r="T23" i="20" s="1"/>
  <c r="I7" i="20"/>
  <c r="V6" i="20"/>
  <c r="V22" i="20" s="1"/>
  <c r="T6" i="20"/>
  <c r="I6" i="20"/>
  <c r="V5" i="20"/>
  <c r="V21" i="20" s="1"/>
  <c r="T5" i="20"/>
  <c r="T21" i="20" s="1"/>
  <c r="I5" i="20"/>
  <c r="V4" i="20"/>
  <c r="V20" i="20" s="1"/>
  <c r="T4" i="20"/>
  <c r="T20" i="20" s="1"/>
  <c r="I4" i="20"/>
  <c r="J24" i="2"/>
  <c r="J26" i="2"/>
  <c r="J27" i="2"/>
  <c r="J28" i="2"/>
  <c r="J29" i="2"/>
  <c r="J30" i="2"/>
  <c r="J32" i="2"/>
  <c r="M26" i="6"/>
  <c r="M22" i="6"/>
  <c r="M20" i="6"/>
  <c r="M28" i="6"/>
  <c r="M18" i="6"/>
  <c r="M34" i="13"/>
  <c r="N34" i="13"/>
  <c r="O34" i="13"/>
  <c r="P34" i="13"/>
  <c r="Q34" i="13"/>
  <c r="M35" i="13"/>
  <c r="N35" i="13"/>
  <c r="O35" i="13"/>
  <c r="P35" i="13"/>
  <c r="Q35" i="13"/>
  <c r="L35" i="13"/>
  <c r="L34" i="13"/>
  <c r="D35" i="13"/>
  <c r="E35" i="13"/>
  <c r="F35" i="13"/>
  <c r="G35" i="13"/>
  <c r="H35" i="13"/>
  <c r="D36" i="13"/>
  <c r="E36" i="13"/>
  <c r="F36" i="13"/>
  <c r="G36" i="13"/>
  <c r="H36" i="13"/>
  <c r="C36" i="13"/>
  <c r="C35" i="13"/>
  <c r="R24" i="13"/>
  <c r="Q24" i="13"/>
  <c r="P24" i="13"/>
  <c r="O24" i="13"/>
  <c r="N24" i="13"/>
  <c r="M24" i="13"/>
  <c r="R23" i="13"/>
  <c r="Q23" i="13"/>
  <c r="P23" i="13"/>
  <c r="O23" i="13"/>
  <c r="N23" i="13"/>
  <c r="M23" i="13"/>
  <c r="E26" i="13"/>
  <c r="F26" i="13"/>
  <c r="G26" i="13"/>
  <c r="H26" i="13"/>
  <c r="I26" i="13"/>
  <c r="D26" i="13"/>
  <c r="E25" i="13"/>
  <c r="F25" i="13"/>
  <c r="G25" i="13"/>
  <c r="H25" i="13"/>
  <c r="I25" i="13"/>
  <c r="D25" i="13"/>
  <c r="I23" i="6"/>
  <c r="I24" i="6"/>
  <c r="I25" i="6"/>
  <c r="I26" i="6"/>
  <c r="I27" i="6"/>
  <c r="I21" i="6"/>
  <c r="I20" i="6"/>
  <c r="I22" i="6"/>
  <c r="I26" i="5"/>
  <c r="I20" i="5"/>
  <c r="I19" i="5"/>
  <c r="I18" i="5"/>
  <c r="I24" i="5"/>
  <c r="I25" i="5"/>
  <c r="J25" i="2"/>
  <c r="I40" i="1"/>
  <c r="I38" i="1"/>
  <c r="I35" i="1"/>
  <c r="I34" i="1"/>
  <c r="I30" i="1"/>
  <c r="I28" i="1"/>
  <c r="I36" i="1"/>
  <c r="I37" i="1"/>
  <c r="Q15" i="6"/>
  <c r="Q14" i="6"/>
  <c r="Q13" i="6"/>
  <c r="Q12" i="6"/>
  <c r="Q26" i="6" s="1"/>
  <c r="Q11" i="6"/>
  <c r="Q25" i="6" s="1"/>
  <c r="Q10" i="6"/>
  <c r="Q24" i="6" s="1"/>
  <c r="Q9" i="6"/>
  <c r="Q23" i="6" s="1"/>
  <c r="Q8" i="6"/>
  <c r="Q22" i="6" s="1"/>
  <c r="Q7" i="6"/>
  <c r="Q21" i="6" s="1"/>
  <c r="Q6" i="6"/>
  <c r="Q20" i="6" s="1"/>
  <c r="Q5" i="6"/>
  <c r="Q4" i="6"/>
  <c r="Q27" i="6"/>
  <c r="M25" i="6"/>
  <c r="M24" i="6"/>
  <c r="M23" i="6"/>
  <c r="M21" i="6"/>
  <c r="I23" i="5"/>
  <c r="I22" i="5"/>
  <c r="I21" i="5"/>
  <c r="J33" i="2"/>
  <c r="J23" i="2"/>
  <c r="J21" i="2"/>
  <c r="I41" i="1"/>
  <c r="I33" i="1"/>
  <c r="I43" i="1"/>
  <c r="P29" i="6"/>
  <c r="O29" i="6"/>
  <c r="N29" i="6"/>
  <c r="M29" i="6"/>
  <c r="T29" i="6"/>
  <c r="S29" i="6"/>
  <c r="R29" i="6"/>
  <c r="Q29" i="6"/>
  <c r="L29" i="6"/>
  <c r="K29" i="6"/>
  <c r="J29" i="6"/>
  <c r="I29" i="6"/>
  <c r="P28" i="6"/>
  <c r="O28" i="6"/>
  <c r="N28" i="6"/>
  <c r="T28" i="6"/>
  <c r="S28" i="6"/>
  <c r="R28" i="6"/>
  <c r="Q28" i="6"/>
  <c r="L28" i="6"/>
  <c r="K28" i="6"/>
  <c r="J28" i="6"/>
  <c r="I28" i="6"/>
  <c r="P27" i="6"/>
  <c r="O27" i="6"/>
  <c r="N27" i="6"/>
  <c r="M27" i="6"/>
  <c r="T27" i="6"/>
  <c r="S27" i="6"/>
  <c r="R27" i="6"/>
  <c r="L27" i="6"/>
  <c r="K27" i="6"/>
  <c r="J27" i="6"/>
  <c r="P26" i="6"/>
  <c r="O26" i="6"/>
  <c r="N26" i="6"/>
  <c r="T26" i="6"/>
  <c r="S26" i="6"/>
  <c r="R26" i="6"/>
  <c r="L26" i="6"/>
  <c r="K26" i="6"/>
  <c r="J26" i="6"/>
  <c r="P25" i="6"/>
  <c r="O25" i="6"/>
  <c r="N25" i="6"/>
  <c r="T25" i="6"/>
  <c r="S25" i="6"/>
  <c r="R25" i="6"/>
  <c r="L25" i="6"/>
  <c r="K25" i="6"/>
  <c r="J25" i="6"/>
  <c r="P24" i="6"/>
  <c r="O24" i="6"/>
  <c r="N24" i="6"/>
  <c r="T24" i="6"/>
  <c r="S24" i="6"/>
  <c r="R24" i="6"/>
  <c r="L24" i="6"/>
  <c r="K24" i="6"/>
  <c r="J24" i="6"/>
  <c r="P23" i="6"/>
  <c r="O23" i="6"/>
  <c r="N23" i="6"/>
  <c r="T23" i="6"/>
  <c r="S23" i="6"/>
  <c r="R23" i="6"/>
  <c r="L23" i="6"/>
  <c r="K23" i="6"/>
  <c r="J23" i="6"/>
  <c r="P22" i="6"/>
  <c r="O22" i="6"/>
  <c r="N22" i="6"/>
  <c r="T22" i="6"/>
  <c r="S22" i="6"/>
  <c r="R22" i="6"/>
  <c r="L22" i="6"/>
  <c r="K22" i="6"/>
  <c r="J22" i="6"/>
  <c r="P21" i="6"/>
  <c r="O21" i="6"/>
  <c r="N21" i="6"/>
  <c r="T21" i="6"/>
  <c r="S21" i="6"/>
  <c r="R21" i="6"/>
  <c r="L21" i="6"/>
  <c r="K21" i="6"/>
  <c r="J21" i="6"/>
  <c r="P20" i="6"/>
  <c r="O20" i="6"/>
  <c r="N20" i="6"/>
  <c r="T20" i="6"/>
  <c r="S20" i="6"/>
  <c r="R20" i="6"/>
  <c r="L20" i="6"/>
  <c r="K20" i="6"/>
  <c r="J20" i="6"/>
  <c r="P19" i="6"/>
  <c r="O19" i="6"/>
  <c r="N19" i="6"/>
  <c r="M19" i="6"/>
  <c r="T19" i="6"/>
  <c r="S19" i="6"/>
  <c r="R19" i="6"/>
  <c r="Q19" i="6"/>
  <c r="L19" i="6"/>
  <c r="K19" i="6"/>
  <c r="J19" i="6"/>
  <c r="I19" i="6"/>
  <c r="P18" i="6"/>
  <c r="O18" i="6"/>
  <c r="N18" i="6"/>
  <c r="T18" i="6"/>
  <c r="S18" i="6"/>
  <c r="R18" i="6"/>
  <c r="Q18" i="6"/>
  <c r="L18" i="6"/>
  <c r="K18" i="6"/>
  <c r="J18" i="6"/>
  <c r="I18" i="6"/>
  <c r="I17" i="5"/>
  <c r="H14" i="5"/>
  <c r="H13" i="5"/>
  <c r="H12" i="5"/>
  <c r="H11" i="5"/>
  <c r="H10" i="5"/>
  <c r="H9" i="5"/>
  <c r="H8" i="5"/>
  <c r="H7" i="5"/>
  <c r="H6" i="5"/>
  <c r="H5" i="5"/>
  <c r="H4" i="5"/>
  <c r="Q14" i="5"/>
  <c r="Q27" i="5" s="1"/>
  <c r="Q13" i="5"/>
  <c r="Q26" i="5" s="1"/>
  <c r="Q12" i="5"/>
  <c r="Q25" i="5" s="1"/>
  <c r="Q11" i="5"/>
  <c r="Q24" i="5" s="1"/>
  <c r="Q10" i="5"/>
  <c r="Q23" i="5" s="1"/>
  <c r="Q9" i="5"/>
  <c r="Q22" i="5" s="1"/>
  <c r="Q8" i="5"/>
  <c r="Q21" i="5" s="1"/>
  <c r="Q7" i="5"/>
  <c r="Q20" i="5" s="1"/>
  <c r="Q6" i="5"/>
  <c r="Q19" i="5" s="1"/>
  <c r="Q5" i="5"/>
  <c r="Q18" i="5" s="1"/>
  <c r="Q4" i="5"/>
  <c r="Q17" i="5" s="1"/>
  <c r="S14" i="5"/>
  <c r="S27" i="5" s="1"/>
  <c r="S13" i="5"/>
  <c r="S26" i="5" s="1"/>
  <c r="S12" i="5"/>
  <c r="S25" i="5" s="1"/>
  <c r="S11" i="5"/>
  <c r="S24" i="5" s="1"/>
  <c r="S10" i="5"/>
  <c r="S9" i="5"/>
  <c r="S22" i="5" s="1"/>
  <c r="S8" i="5"/>
  <c r="S21" i="5" s="1"/>
  <c r="S7" i="5"/>
  <c r="S20" i="5" s="1"/>
  <c r="S6" i="5"/>
  <c r="S19" i="5" s="1"/>
  <c r="S5" i="5"/>
  <c r="S18" i="5" s="1"/>
  <c r="S4" i="5"/>
  <c r="S17" i="5" s="1"/>
  <c r="S23" i="5"/>
  <c r="P27" i="5"/>
  <c r="O27" i="5"/>
  <c r="N27" i="5"/>
  <c r="M27" i="5"/>
  <c r="T27" i="5"/>
  <c r="R27" i="5"/>
  <c r="L27" i="5"/>
  <c r="K27" i="5"/>
  <c r="J27" i="5"/>
  <c r="I27" i="5"/>
  <c r="P26" i="5"/>
  <c r="O26" i="5"/>
  <c r="N26" i="5"/>
  <c r="M26" i="5"/>
  <c r="T26" i="5"/>
  <c r="R26" i="5"/>
  <c r="L26" i="5"/>
  <c r="K26" i="5"/>
  <c r="J26" i="5"/>
  <c r="P25" i="5"/>
  <c r="O25" i="5"/>
  <c r="N25" i="5"/>
  <c r="M25" i="5"/>
  <c r="T25" i="5"/>
  <c r="R25" i="5"/>
  <c r="L25" i="5"/>
  <c r="K25" i="5"/>
  <c r="J25" i="5"/>
  <c r="P24" i="5"/>
  <c r="O24" i="5"/>
  <c r="N24" i="5"/>
  <c r="M24" i="5"/>
  <c r="T24" i="5"/>
  <c r="R24" i="5"/>
  <c r="L24" i="5"/>
  <c r="K24" i="5"/>
  <c r="J24" i="5"/>
  <c r="P23" i="5"/>
  <c r="O23" i="5"/>
  <c r="N23" i="5"/>
  <c r="M23" i="5"/>
  <c r="T23" i="5"/>
  <c r="R23" i="5"/>
  <c r="L23" i="5"/>
  <c r="K23" i="5"/>
  <c r="J23" i="5"/>
  <c r="P22" i="5"/>
  <c r="O22" i="5"/>
  <c r="N22" i="5"/>
  <c r="M22" i="5"/>
  <c r="T22" i="5"/>
  <c r="R22" i="5"/>
  <c r="L22" i="5"/>
  <c r="K22" i="5"/>
  <c r="J22" i="5"/>
  <c r="P21" i="5"/>
  <c r="O21" i="5"/>
  <c r="N21" i="5"/>
  <c r="M21" i="5"/>
  <c r="T21" i="5"/>
  <c r="R21" i="5"/>
  <c r="L21" i="5"/>
  <c r="K21" i="5"/>
  <c r="J21" i="5"/>
  <c r="P20" i="5"/>
  <c r="O20" i="5"/>
  <c r="N20" i="5"/>
  <c r="M20" i="5"/>
  <c r="T20" i="5"/>
  <c r="R20" i="5"/>
  <c r="L20" i="5"/>
  <c r="K20" i="5"/>
  <c r="J20" i="5"/>
  <c r="P19" i="5"/>
  <c r="O19" i="5"/>
  <c r="N19" i="5"/>
  <c r="M19" i="5"/>
  <c r="T19" i="5"/>
  <c r="R19" i="5"/>
  <c r="L19" i="5"/>
  <c r="K19" i="5"/>
  <c r="J19" i="5"/>
  <c r="P18" i="5"/>
  <c r="O18" i="5"/>
  <c r="N18" i="5"/>
  <c r="M18" i="5"/>
  <c r="T18" i="5"/>
  <c r="R18" i="5"/>
  <c r="L18" i="5"/>
  <c r="K18" i="5"/>
  <c r="J18" i="5"/>
  <c r="H20" i="5" s="1"/>
  <c r="P17" i="5"/>
  <c r="O17" i="5"/>
  <c r="N17" i="5"/>
  <c r="M17" i="5"/>
  <c r="T17" i="5"/>
  <c r="R17" i="5"/>
  <c r="L17" i="5"/>
  <c r="K17" i="5"/>
  <c r="J17" i="5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20" i="2"/>
  <c r="O32" i="2"/>
  <c r="O29" i="2"/>
  <c r="O27" i="2"/>
  <c r="O25" i="2"/>
  <c r="O24" i="2"/>
  <c r="O23" i="2"/>
  <c r="O20" i="2"/>
  <c r="O30" i="2"/>
  <c r="O28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20" i="2"/>
  <c r="T17" i="2"/>
  <c r="T33" i="2" s="1"/>
  <c r="T16" i="2"/>
  <c r="T32" i="2" s="1"/>
  <c r="T15" i="2"/>
  <c r="T14" i="2"/>
  <c r="T30" i="2" s="1"/>
  <c r="T13" i="2"/>
  <c r="T29" i="2" s="1"/>
  <c r="T12" i="2"/>
  <c r="T28" i="2" s="1"/>
  <c r="T11" i="2"/>
  <c r="T27" i="2" s="1"/>
  <c r="T10" i="2"/>
  <c r="T26" i="2" s="1"/>
  <c r="T9" i="2"/>
  <c r="T25" i="2" s="1"/>
  <c r="T8" i="2"/>
  <c r="T24" i="2" s="1"/>
  <c r="T7" i="2"/>
  <c r="T23" i="2" s="1"/>
  <c r="T6" i="2"/>
  <c r="T22" i="2" s="1"/>
  <c r="T5" i="2"/>
  <c r="T4" i="2"/>
  <c r="T20" i="2" s="1"/>
  <c r="V17" i="2"/>
  <c r="V33" i="2" s="1"/>
  <c r="V16" i="2"/>
  <c r="V32" i="2" s="1"/>
  <c r="V15" i="2"/>
  <c r="V31" i="2" s="1"/>
  <c r="V14" i="2"/>
  <c r="V30" i="2" s="1"/>
  <c r="V13" i="2"/>
  <c r="V29" i="2" s="1"/>
  <c r="V11" i="2"/>
  <c r="V27" i="2" s="1"/>
  <c r="V10" i="2"/>
  <c r="V26" i="2" s="1"/>
  <c r="V7" i="2"/>
  <c r="V23" i="2" s="1"/>
  <c r="V6" i="2"/>
  <c r="V22" i="2" s="1"/>
  <c r="V5" i="2"/>
  <c r="V21" i="2" s="1"/>
  <c r="V4" i="2"/>
  <c r="V20" i="2" s="1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20" i="2"/>
  <c r="J31" i="2"/>
  <c r="J22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R33" i="2"/>
  <c r="Q33" i="2"/>
  <c r="P33" i="2"/>
  <c r="O33" i="2"/>
  <c r="W33" i="2"/>
  <c r="U33" i="2"/>
  <c r="K33" i="2"/>
  <c r="R32" i="2"/>
  <c r="Q32" i="2"/>
  <c r="P32" i="2"/>
  <c r="W32" i="2"/>
  <c r="U32" i="2"/>
  <c r="K32" i="2"/>
  <c r="R31" i="2"/>
  <c r="Q31" i="2"/>
  <c r="P31" i="2"/>
  <c r="O31" i="2"/>
  <c r="W31" i="2"/>
  <c r="U31" i="2"/>
  <c r="T31" i="2"/>
  <c r="K31" i="2"/>
  <c r="R30" i="2"/>
  <c r="Q30" i="2"/>
  <c r="P30" i="2"/>
  <c r="W30" i="2"/>
  <c r="U30" i="2"/>
  <c r="K30" i="2"/>
  <c r="R29" i="2"/>
  <c r="Q29" i="2"/>
  <c r="P29" i="2"/>
  <c r="W29" i="2"/>
  <c r="U29" i="2"/>
  <c r="K29" i="2"/>
  <c r="R28" i="2"/>
  <c r="Q28" i="2"/>
  <c r="P28" i="2"/>
  <c r="W28" i="2"/>
  <c r="V28" i="2"/>
  <c r="U28" i="2"/>
  <c r="K28" i="2"/>
  <c r="R27" i="2"/>
  <c r="Q27" i="2"/>
  <c r="P27" i="2"/>
  <c r="W27" i="2"/>
  <c r="U27" i="2"/>
  <c r="K27" i="2"/>
  <c r="R26" i="2"/>
  <c r="Q26" i="2"/>
  <c r="P26" i="2"/>
  <c r="O26" i="2"/>
  <c r="W26" i="2"/>
  <c r="U26" i="2"/>
  <c r="K26" i="2"/>
  <c r="R25" i="2"/>
  <c r="Q25" i="2"/>
  <c r="P25" i="2"/>
  <c r="W25" i="2"/>
  <c r="V25" i="2"/>
  <c r="U25" i="2"/>
  <c r="K25" i="2"/>
  <c r="R24" i="2"/>
  <c r="Q24" i="2"/>
  <c r="P24" i="2"/>
  <c r="W24" i="2"/>
  <c r="V24" i="2"/>
  <c r="U24" i="2"/>
  <c r="K24" i="2"/>
  <c r="R23" i="2"/>
  <c r="Q23" i="2"/>
  <c r="P23" i="2"/>
  <c r="W23" i="2"/>
  <c r="U23" i="2"/>
  <c r="K23" i="2"/>
  <c r="R22" i="2"/>
  <c r="Q22" i="2"/>
  <c r="P22" i="2"/>
  <c r="O22" i="2"/>
  <c r="W22" i="2"/>
  <c r="U22" i="2"/>
  <c r="K22" i="2"/>
  <c r="R21" i="2"/>
  <c r="Q21" i="2"/>
  <c r="P21" i="2"/>
  <c r="O21" i="2"/>
  <c r="W21" i="2"/>
  <c r="U21" i="2"/>
  <c r="T21" i="2"/>
  <c r="K21" i="2"/>
  <c r="R20" i="2"/>
  <c r="Q20" i="2"/>
  <c r="P20" i="2"/>
  <c r="W20" i="2"/>
  <c r="U20" i="2"/>
  <c r="K20" i="2"/>
  <c r="J20" i="2"/>
  <c r="I26" i="1"/>
  <c r="J26" i="1"/>
  <c r="K26" i="1"/>
  <c r="L26" i="1"/>
  <c r="Q26" i="1"/>
  <c r="R26" i="1"/>
  <c r="S26" i="1"/>
  <c r="T26" i="1"/>
  <c r="M26" i="1"/>
  <c r="N26" i="1"/>
  <c r="O26" i="1"/>
  <c r="P26" i="1"/>
  <c r="I27" i="1"/>
  <c r="J27" i="1"/>
  <c r="K27" i="1"/>
  <c r="L27" i="1"/>
  <c r="Q27" i="1"/>
  <c r="R27" i="1"/>
  <c r="S27" i="1"/>
  <c r="T27" i="1"/>
  <c r="M27" i="1"/>
  <c r="N27" i="1"/>
  <c r="O27" i="1"/>
  <c r="P27" i="1"/>
  <c r="J28" i="1"/>
  <c r="K28" i="1"/>
  <c r="L28" i="1"/>
  <c r="Q28" i="1"/>
  <c r="R28" i="1"/>
  <c r="S28" i="1"/>
  <c r="T28" i="1"/>
  <c r="M28" i="1"/>
  <c r="N28" i="1"/>
  <c r="O28" i="1"/>
  <c r="P28" i="1"/>
  <c r="I29" i="1"/>
  <c r="J29" i="1"/>
  <c r="K29" i="1"/>
  <c r="L29" i="1"/>
  <c r="Q29" i="1"/>
  <c r="R29" i="1"/>
  <c r="S29" i="1"/>
  <c r="T29" i="1"/>
  <c r="M29" i="1"/>
  <c r="N29" i="1"/>
  <c r="O29" i="1"/>
  <c r="P29" i="1"/>
  <c r="J30" i="1"/>
  <c r="K30" i="1"/>
  <c r="L30" i="1"/>
  <c r="Q30" i="1"/>
  <c r="R30" i="1"/>
  <c r="S30" i="1"/>
  <c r="T30" i="1"/>
  <c r="M30" i="1"/>
  <c r="N30" i="1"/>
  <c r="O30" i="1"/>
  <c r="P30" i="1"/>
  <c r="I31" i="1"/>
  <c r="J31" i="1"/>
  <c r="K31" i="1"/>
  <c r="L31" i="1"/>
  <c r="Q31" i="1"/>
  <c r="R31" i="1"/>
  <c r="S31" i="1"/>
  <c r="T31" i="1"/>
  <c r="M31" i="1"/>
  <c r="N31" i="1"/>
  <c r="O31" i="1"/>
  <c r="P31" i="1"/>
  <c r="J32" i="1"/>
  <c r="K32" i="1"/>
  <c r="L32" i="1"/>
  <c r="Q32" i="1"/>
  <c r="R32" i="1"/>
  <c r="S32" i="1"/>
  <c r="T32" i="1"/>
  <c r="M32" i="1"/>
  <c r="N32" i="1"/>
  <c r="O32" i="1"/>
  <c r="P32" i="1"/>
  <c r="J33" i="1"/>
  <c r="K33" i="1"/>
  <c r="L33" i="1"/>
  <c r="Q33" i="1"/>
  <c r="R33" i="1"/>
  <c r="S33" i="1"/>
  <c r="T33" i="1"/>
  <c r="M33" i="1"/>
  <c r="N33" i="1"/>
  <c r="O33" i="1"/>
  <c r="P33" i="1"/>
  <c r="J34" i="1"/>
  <c r="K34" i="1"/>
  <c r="L34" i="1"/>
  <c r="Q34" i="1"/>
  <c r="R34" i="1"/>
  <c r="S34" i="1"/>
  <c r="T34" i="1"/>
  <c r="M34" i="1"/>
  <c r="N34" i="1"/>
  <c r="O34" i="1"/>
  <c r="P34" i="1"/>
  <c r="J35" i="1"/>
  <c r="K35" i="1"/>
  <c r="L35" i="1"/>
  <c r="Q35" i="1"/>
  <c r="R35" i="1"/>
  <c r="S35" i="1"/>
  <c r="T35" i="1"/>
  <c r="M35" i="1"/>
  <c r="N35" i="1"/>
  <c r="O35" i="1"/>
  <c r="P35" i="1"/>
  <c r="J36" i="1"/>
  <c r="K36" i="1"/>
  <c r="L36" i="1"/>
  <c r="Q36" i="1"/>
  <c r="R36" i="1"/>
  <c r="S36" i="1"/>
  <c r="T36" i="1"/>
  <c r="M36" i="1"/>
  <c r="N36" i="1"/>
  <c r="O36" i="1"/>
  <c r="P36" i="1"/>
  <c r="J37" i="1"/>
  <c r="K37" i="1"/>
  <c r="L37" i="1"/>
  <c r="Q37" i="1"/>
  <c r="R37" i="1"/>
  <c r="S37" i="1"/>
  <c r="T37" i="1"/>
  <c r="M37" i="1"/>
  <c r="N37" i="1"/>
  <c r="O37" i="1"/>
  <c r="P37" i="1"/>
  <c r="J38" i="1"/>
  <c r="K38" i="1"/>
  <c r="L38" i="1"/>
  <c r="Q38" i="1"/>
  <c r="R38" i="1"/>
  <c r="S38" i="1"/>
  <c r="T38" i="1"/>
  <c r="M38" i="1"/>
  <c r="N38" i="1"/>
  <c r="O38" i="1"/>
  <c r="P38" i="1"/>
  <c r="I39" i="1"/>
  <c r="J39" i="1"/>
  <c r="K39" i="1"/>
  <c r="L39" i="1"/>
  <c r="Q39" i="1"/>
  <c r="R39" i="1"/>
  <c r="S39" i="1"/>
  <c r="T39" i="1"/>
  <c r="M39" i="1"/>
  <c r="N39" i="1"/>
  <c r="O39" i="1"/>
  <c r="P39" i="1"/>
  <c r="J40" i="1"/>
  <c r="K40" i="1"/>
  <c r="L40" i="1"/>
  <c r="Q40" i="1"/>
  <c r="R40" i="1"/>
  <c r="S40" i="1"/>
  <c r="T40" i="1"/>
  <c r="M40" i="1"/>
  <c r="N40" i="1"/>
  <c r="O40" i="1"/>
  <c r="P40" i="1"/>
  <c r="J41" i="1"/>
  <c r="K41" i="1"/>
  <c r="L41" i="1"/>
  <c r="Q41" i="1"/>
  <c r="R41" i="1"/>
  <c r="S41" i="1"/>
  <c r="T41" i="1"/>
  <c r="M41" i="1"/>
  <c r="N41" i="1"/>
  <c r="O41" i="1"/>
  <c r="P41" i="1"/>
  <c r="J42" i="1"/>
  <c r="K42" i="1"/>
  <c r="L42" i="1"/>
  <c r="Q42" i="1"/>
  <c r="R42" i="1"/>
  <c r="S42" i="1"/>
  <c r="T42" i="1"/>
  <c r="M42" i="1"/>
  <c r="N42" i="1"/>
  <c r="O42" i="1"/>
  <c r="P42" i="1"/>
  <c r="J43" i="1"/>
  <c r="K43" i="1"/>
  <c r="L43" i="1"/>
  <c r="Q43" i="1"/>
  <c r="R43" i="1"/>
  <c r="S43" i="1"/>
  <c r="T43" i="1"/>
  <c r="M43" i="1"/>
  <c r="N43" i="1"/>
  <c r="O43" i="1"/>
  <c r="P43" i="1"/>
  <c r="N25" i="1"/>
  <c r="O25" i="1"/>
  <c r="P25" i="1"/>
  <c r="M25" i="1"/>
  <c r="R25" i="1"/>
  <c r="S25" i="1"/>
  <c r="T25" i="1"/>
  <c r="Q25" i="1"/>
  <c r="J25" i="1"/>
  <c r="K25" i="1"/>
  <c r="L25" i="1"/>
  <c r="I25" i="1"/>
  <c r="H21" i="5" l="1"/>
</calcChain>
</file>

<file path=xl/sharedStrings.xml><?xml version="1.0" encoding="utf-8"?>
<sst xmlns="http://schemas.openxmlformats.org/spreadsheetml/2006/main" count="256" uniqueCount="26">
  <si>
    <t>FCI</t>
  </si>
  <si>
    <t>GS</t>
  </si>
  <si>
    <t>T1</t>
  </si>
  <si>
    <t>T2</t>
  </si>
  <si>
    <t>S1</t>
  </si>
  <si>
    <t>S2</t>
  </si>
  <si>
    <t>VQE-EOM</t>
  </si>
  <si>
    <t>r</t>
  </si>
  <si>
    <t>ADAPT-VQE</t>
  </si>
  <si>
    <t>error</t>
  </si>
  <si>
    <t>S3</t>
  </si>
  <si>
    <t xml:space="preserve"> </t>
  </si>
  <si>
    <t>SD</t>
  </si>
  <si>
    <t>SDTQ</t>
  </si>
  <si>
    <t>H4</t>
  </si>
  <si>
    <t>S</t>
  </si>
  <si>
    <t>T</t>
  </si>
  <si>
    <t>H2O</t>
  </si>
  <si>
    <t>SDT</t>
  </si>
  <si>
    <t>AVG</t>
  </si>
  <si>
    <t>STDEV</t>
  </si>
  <si>
    <t>scaled</t>
  </si>
  <si>
    <t>Davidson</t>
  </si>
  <si>
    <t>DavidsonVar</t>
  </si>
  <si>
    <t>A</t>
  </si>
  <si>
    <t>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</si>
</sst>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'H2'!$C$4:$C$22</c:f>
              <c:numCache>
                <c:formatCode>General</c:formatCode>
                <c:ptCount val="19"/>
                <c:pt idx="0">
                  <c:v>6.5168880999999998E-2</c:v>
                </c:pt>
                <c:pt idx="1">
                  <c:v>-0.66051017590000005</c:v>
                </c:pt>
                <c:pt idx="2">
                  <c:v>-0.95067865230000004</c:v>
                </c:pt>
                <c:pt idx="3">
                  <c:v>-1.0778638980999999</c:v>
                </c:pt>
                <c:pt idx="4">
                  <c:v>-1.1319534575000001</c:v>
                </c:pt>
                <c:pt idx="5">
                  <c:v>-1.1501568433</c:v>
                </c:pt>
                <c:pt idx="6">
                  <c:v>-1.1500278825000001</c:v>
                </c:pt>
                <c:pt idx="7">
                  <c:v>-1.1406024516</c:v>
                </c:pt>
                <c:pt idx="8">
                  <c:v>-1.1267783498999999</c:v>
                </c:pt>
                <c:pt idx="9">
                  <c:v>-1.1112698803000001</c:v>
                </c:pt>
                <c:pt idx="10">
                  <c:v>-1.0955954917999999</c:v>
                </c:pt>
                <c:pt idx="11">
                  <c:v>-1.0806069067999999</c:v>
                </c:pt>
                <c:pt idx="12">
                  <c:v>-1.0667752785</c:v>
                </c:pt>
                <c:pt idx="13">
                  <c:v>-1.0543474433</c:v>
                </c:pt>
                <c:pt idx="14">
                  <c:v>-1.0434318158</c:v>
                </c:pt>
                <c:pt idx="15">
                  <c:v>-1.0340447442</c:v>
                </c:pt>
                <c:pt idx="16">
                  <c:v>-1.0261357143000001</c:v>
                </c:pt>
                <c:pt idx="17">
                  <c:v>-1.0196035253</c:v>
                </c:pt>
                <c:pt idx="18">
                  <c:v>-1.0143102688000001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0-EE49-ACC9-740749A6300C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'H2'!$D$4:$D$22</c:f>
              <c:numCache>
                <c:formatCode>General</c:formatCode>
                <c:ptCount val="19"/>
                <c:pt idx="0">
                  <c:v>0.8030234409</c:v>
                </c:pt>
                <c:pt idx="1">
                  <c:v>1.1905632399999999E-2</c:v>
                </c:pt>
                <c:pt idx="2">
                  <c:v>-0.3444728748</c:v>
                </c:pt>
                <c:pt idx="3">
                  <c:v>-0.53648430270000003</c:v>
                </c:pt>
                <c:pt idx="4">
                  <c:v>-0.65347495280000001</c:v>
                </c:pt>
                <c:pt idx="5">
                  <c:v>-0.73210535730000004</c:v>
                </c:pt>
                <c:pt idx="6">
                  <c:v>-0.7890798215</c:v>
                </c:pt>
                <c:pt idx="7">
                  <c:v>-0.83250883809999998</c:v>
                </c:pt>
                <c:pt idx="8">
                  <c:v>-0.86660008239999997</c:v>
                </c:pt>
                <c:pt idx="9">
                  <c:v>-0.89375203540000003</c:v>
                </c:pt>
                <c:pt idx="10">
                  <c:v>-0.91549698239999999</c:v>
                </c:pt>
                <c:pt idx="11">
                  <c:v>-0.93291780849999995</c:v>
                </c:pt>
                <c:pt idx="12">
                  <c:v>-0.94683628630000005</c:v>
                </c:pt>
                <c:pt idx="13">
                  <c:v>-0.95790573170000004</c:v>
                </c:pt>
                <c:pt idx="14">
                  <c:v>-0.9666604352</c:v>
                </c:pt>
                <c:pt idx="15">
                  <c:v>-0.97354324950000004</c:v>
                </c:pt>
                <c:pt idx="16">
                  <c:v>-0.97892203759999996</c:v>
                </c:pt>
                <c:pt idx="17">
                  <c:v>-0.98310105219999999</c:v>
                </c:pt>
                <c:pt idx="18">
                  <c:v>-0.98632992819999998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0-EE49-ACC9-740749A6300C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'H2'!$E$4:$E$22</c:f>
              <c:numCache>
                <c:formatCode>General</c:formatCode>
                <c:ptCount val="19"/>
                <c:pt idx="0">
                  <c:v>0.9101296015</c:v>
                </c:pt>
                <c:pt idx="1">
                  <c:v>0.1652016727</c:v>
                </c:pt>
                <c:pt idx="2">
                  <c:v>-0.13572727409999999</c:v>
                </c:pt>
                <c:pt idx="3">
                  <c:v>-0.2628944466</c:v>
                </c:pt>
                <c:pt idx="4">
                  <c:v>-0.3054086983</c:v>
                </c:pt>
                <c:pt idx="5">
                  <c:v>-0.30155364060000001</c:v>
                </c:pt>
                <c:pt idx="6">
                  <c:v>-0.27116331970000002</c:v>
                </c:pt>
                <c:pt idx="7">
                  <c:v>-0.22636390689999999</c:v>
                </c:pt>
                <c:pt idx="8">
                  <c:v>-0.17577363709999999</c:v>
                </c:pt>
                <c:pt idx="9">
                  <c:v>-0.12615202210000001</c:v>
                </c:pt>
                <c:pt idx="10">
                  <c:v>-8.2803055400000006E-2</c:v>
                </c:pt>
                <c:pt idx="11">
                  <c:v>-4.9271402800000003E-2</c:v>
                </c:pt>
                <c:pt idx="12">
                  <c:v>-3.06656664E-2</c:v>
                </c:pt>
                <c:pt idx="13">
                  <c:v>-2.80327805E-2</c:v>
                </c:pt>
                <c:pt idx="14">
                  <c:v>-2.2446074E-2</c:v>
                </c:pt>
                <c:pt idx="15">
                  <c:v>-1.5785546899999999E-2</c:v>
                </c:pt>
                <c:pt idx="16">
                  <c:v>-1.35687671E-2</c:v>
                </c:pt>
                <c:pt idx="17">
                  <c:v>-1.8606061600000001E-2</c:v>
                </c:pt>
                <c:pt idx="18">
                  <c:v>-2.4338929499999998E-2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0-EE49-ACC9-740749A6300C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'H2'!$F$4:$F$22</c:f>
              <c:numCache>
                <c:formatCode>General</c:formatCode>
                <c:ptCount val="19"/>
                <c:pt idx="0">
                  <c:v>0.85512184719999995</c:v>
                </c:pt>
                <c:pt idx="1">
                  <c:v>7.7402342900000004E-2</c:v>
                </c:pt>
                <c:pt idx="2">
                  <c:v>-0.26122187920000001</c:v>
                </c:pt>
                <c:pt idx="3">
                  <c:v>-0.43134126080000001</c:v>
                </c:pt>
                <c:pt idx="4">
                  <c:v>-0.52313604250000001</c:v>
                </c:pt>
                <c:pt idx="5">
                  <c:v>-0.57496661699999996</c:v>
                </c:pt>
                <c:pt idx="6">
                  <c:v>-0.60562501219999998</c:v>
                </c:pt>
                <c:pt idx="7">
                  <c:v>-0.6250360962</c:v>
                </c:pt>
                <c:pt idx="8">
                  <c:v>-0.63846491729999999</c:v>
                </c:pt>
                <c:pt idx="9">
                  <c:v>-0.64851505710000001</c:v>
                </c:pt>
                <c:pt idx="10">
                  <c:v>-0.65630819380000005</c:v>
                </c:pt>
                <c:pt idx="11">
                  <c:v>-0.66224006710000005</c:v>
                </c:pt>
                <c:pt idx="12">
                  <c:v>-0.66643103920000002</c:v>
                </c:pt>
                <c:pt idx="13">
                  <c:v>-0.66895226870000002</c:v>
                </c:pt>
                <c:pt idx="14">
                  <c:v>-0.66990928459999999</c:v>
                </c:pt>
                <c:pt idx="15">
                  <c:v>-0.66945262009999995</c:v>
                </c:pt>
                <c:pt idx="16">
                  <c:v>-0.66776157110000001</c:v>
                </c:pt>
                <c:pt idx="17">
                  <c:v>-0.66502471470000002</c:v>
                </c:pt>
                <c:pt idx="18">
                  <c:v>-0.66142541850000003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E0-EE49-ACC9-740749A6300C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'H2'!$G$4:$G$22</c:f>
              <c:numCache>
                <c:formatCode>General</c:formatCode>
                <c:ptCount val="19"/>
                <c:pt idx="0">
                  <c:v>1.0891847992999999</c:v>
                </c:pt>
                <c:pt idx="1">
                  <c:v>0.36001913800000002</c:v>
                </c:pt>
                <c:pt idx="2">
                  <c:v>6.9142183600000004E-2</c:v>
                </c:pt>
                <c:pt idx="3">
                  <c:v>-5.5098184100000003E-2</c:v>
                </c:pt>
                <c:pt idx="4">
                  <c:v>-0.1017376457</c:v>
                </c:pt>
                <c:pt idx="5">
                  <c:v>-0.10837603630000001</c:v>
                </c:pt>
                <c:pt idx="6">
                  <c:v>-0.114756462</c:v>
                </c:pt>
                <c:pt idx="7">
                  <c:v>-0.2196340581</c:v>
                </c:pt>
                <c:pt idx="8">
                  <c:v>-0.30562439400000002</c:v>
                </c:pt>
                <c:pt idx="9">
                  <c:v>-0.37637168679999999</c:v>
                </c:pt>
                <c:pt idx="10">
                  <c:v>-0.4345114115</c:v>
                </c:pt>
                <c:pt idx="11">
                  <c:v>-0.48204793080000002</c:v>
                </c:pt>
                <c:pt idx="12">
                  <c:v>-0.52057333859999999</c:v>
                </c:pt>
                <c:pt idx="13">
                  <c:v>-0.55140192239999997</c:v>
                </c:pt>
                <c:pt idx="14">
                  <c:v>-0.57565111369999999</c:v>
                </c:pt>
                <c:pt idx="15">
                  <c:v>-0.59429008130000005</c:v>
                </c:pt>
                <c:pt idx="16">
                  <c:v>-0.6081704564</c:v>
                </c:pt>
                <c:pt idx="17">
                  <c:v>-0.61804689940000002</c:v>
                </c:pt>
                <c:pt idx="18">
                  <c:v>-0.62459018300000002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0-EE49-ACC9-740749A6300C}"/>
            </c:ext>
          </c:extLst>
        </c:ser>
        <c:ser>
          <c:idx val="5"/>
          <c:order val="5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'H2'!$H$4:$H$22</c:f>
              <c:numCache>
                <c:formatCode>General</c:formatCode>
                <c:ptCount val="19"/>
                <c:pt idx="0">
                  <c:v>6.5168881100000006E-2</c:v>
                </c:pt>
                <c:pt idx="1">
                  <c:v>-0.66051017590000005</c:v>
                </c:pt>
                <c:pt idx="2">
                  <c:v>-0.95067865230000004</c:v>
                </c:pt>
                <c:pt idx="3">
                  <c:v>-1.0778638979999999</c:v>
                </c:pt>
                <c:pt idx="4">
                  <c:v>-1.1319534575000001</c:v>
                </c:pt>
                <c:pt idx="5">
                  <c:v>-1.1501568433</c:v>
                </c:pt>
                <c:pt idx="6">
                  <c:v>-1.1500278825000001</c:v>
                </c:pt>
                <c:pt idx="7">
                  <c:v>-1.1406024516</c:v>
                </c:pt>
                <c:pt idx="8">
                  <c:v>-1.1267783498999999</c:v>
                </c:pt>
                <c:pt idx="9">
                  <c:v>-1.1112698803000001</c:v>
                </c:pt>
                <c:pt idx="10">
                  <c:v>-1.0955954917999999</c:v>
                </c:pt>
                <c:pt idx="11">
                  <c:v>-1.0806069067999999</c:v>
                </c:pt>
                <c:pt idx="12">
                  <c:v>-1.0667752785</c:v>
                </c:pt>
                <c:pt idx="13">
                  <c:v>-1.0543474433</c:v>
                </c:pt>
                <c:pt idx="14">
                  <c:v>-1.0434318158</c:v>
                </c:pt>
                <c:pt idx="15">
                  <c:v>-1.0340447442</c:v>
                </c:pt>
                <c:pt idx="16">
                  <c:v>-1.0261357143000001</c:v>
                </c:pt>
                <c:pt idx="17">
                  <c:v>-1.0196035253</c:v>
                </c:pt>
                <c:pt idx="18">
                  <c:v>-1.0143102688000001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E0-EE49-ACC9-740749A6300C}"/>
            </c:ext>
          </c:extLst>
        </c:ser>
        <c:ser>
          <c:idx val="6"/>
          <c:order val="6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'H2'!$I$4:$I$22</c:f>
              <c:numCache>
                <c:formatCode>General</c:formatCode>
                <c:ptCount val="19"/>
                <c:pt idx="0">
                  <c:v>0.80302341369999997</c:v>
                </c:pt>
                <c:pt idx="1">
                  <c:v>1.1905631999999999E-2</c:v>
                </c:pt>
                <c:pt idx="2">
                  <c:v>-0.34447286310000003</c:v>
                </c:pt>
                <c:pt idx="3">
                  <c:v>-0.53648428439999996</c:v>
                </c:pt>
                <c:pt idx="4">
                  <c:v>-0.65347493170000004</c:v>
                </c:pt>
                <c:pt idx="5">
                  <c:v>-0.73210533219999996</c:v>
                </c:pt>
                <c:pt idx="6">
                  <c:v>-0.78907979429999997</c:v>
                </c:pt>
                <c:pt idx="7">
                  <c:v>-0.83250880999999999</c:v>
                </c:pt>
                <c:pt idx="8">
                  <c:v>-0.86660005259999995</c:v>
                </c:pt>
                <c:pt idx="9">
                  <c:v>-0.89375200509999997</c:v>
                </c:pt>
                <c:pt idx="10">
                  <c:v>-0.91549695099999995</c:v>
                </c:pt>
                <c:pt idx="11">
                  <c:v>-0.93291777659999997</c:v>
                </c:pt>
                <c:pt idx="12">
                  <c:v>-0.94683625390000004</c:v>
                </c:pt>
                <c:pt idx="13">
                  <c:v>-0.957905699</c:v>
                </c:pt>
                <c:pt idx="14">
                  <c:v>-0.96666040210000004</c:v>
                </c:pt>
                <c:pt idx="15">
                  <c:v>-0.97354321619999995</c:v>
                </c:pt>
                <c:pt idx="16">
                  <c:v>-0.97892200419999997</c:v>
                </c:pt>
                <c:pt idx="17">
                  <c:v>-0.98310101859999999</c:v>
                </c:pt>
                <c:pt idx="18">
                  <c:v>-0.98632989449999997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E0-EE49-ACC9-740749A6300C}"/>
            </c:ext>
          </c:extLst>
        </c:ser>
        <c:ser>
          <c:idx val="7"/>
          <c:order val="7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'H2'!$J$4:$J$22</c:f>
              <c:numCache>
                <c:formatCode>General</c:formatCode>
                <c:ptCount val="19"/>
                <c:pt idx="0">
                  <c:v>0.91012957039999998</c:v>
                </c:pt>
                <c:pt idx="1">
                  <c:v>0.165201667</c:v>
                </c:pt>
                <c:pt idx="2">
                  <c:v>-0.13572726939999999</c:v>
                </c:pt>
                <c:pt idx="3">
                  <c:v>-0.26289443759999997</c:v>
                </c:pt>
                <c:pt idx="4">
                  <c:v>-0.30540868789999998</c:v>
                </c:pt>
                <c:pt idx="5">
                  <c:v>-0.30155363019999998</c:v>
                </c:pt>
                <c:pt idx="6">
                  <c:v>-0.27116331040000002</c:v>
                </c:pt>
                <c:pt idx="7">
                  <c:v>-0.22636389909999999</c:v>
                </c:pt>
                <c:pt idx="8">
                  <c:v>-0.17577363109999999</c:v>
                </c:pt>
                <c:pt idx="9">
                  <c:v>-0.12615201779999999</c:v>
                </c:pt>
                <c:pt idx="10">
                  <c:v>-8.2803052500000002E-2</c:v>
                </c:pt>
                <c:pt idx="11">
                  <c:v>-4.9271401100000001E-2</c:v>
                </c:pt>
                <c:pt idx="12">
                  <c:v>-3.06656654E-2</c:v>
                </c:pt>
                <c:pt idx="13">
                  <c:v>-2.8032779800000001E-2</c:v>
                </c:pt>
                <c:pt idx="14">
                  <c:v>-2.24460732E-2</c:v>
                </c:pt>
                <c:pt idx="15">
                  <c:v>-1.5785546399999999E-2</c:v>
                </c:pt>
                <c:pt idx="16">
                  <c:v>-1.3568766600000001E-2</c:v>
                </c:pt>
                <c:pt idx="17">
                  <c:v>-1.8606061E-2</c:v>
                </c:pt>
                <c:pt idx="18">
                  <c:v>-2.4338928700000002E-2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E0-EE49-ACC9-740749A6300C}"/>
            </c:ext>
          </c:extLst>
        </c:ser>
        <c:ser>
          <c:idx val="8"/>
          <c:order val="8"/>
          <c:tx>
            <c:v>YB (S1)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'H2'!$K$4:$K$22</c:f>
              <c:numCache>
                <c:formatCode>General</c:formatCode>
                <c:ptCount val="19"/>
                <c:pt idx="0">
                  <c:v>0.85512182069999998</c:v>
                </c:pt>
                <c:pt idx="1">
                  <c:v>7.7402340400000005E-2</c:v>
                </c:pt>
                <c:pt idx="2">
                  <c:v>-0.26122187009999998</c:v>
                </c:pt>
                <c:pt idx="3">
                  <c:v>-0.43134124689999997</c:v>
                </c:pt>
                <c:pt idx="4">
                  <c:v>-0.52313602479999999</c:v>
                </c:pt>
                <c:pt idx="5">
                  <c:v>-0.57496659770000003</c:v>
                </c:pt>
                <c:pt idx="6">
                  <c:v>-0.60562499160000005</c:v>
                </c:pt>
                <c:pt idx="7">
                  <c:v>-0.62503607559999996</c:v>
                </c:pt>
                <c:pt idx="8">
                  <c:v>-0.6384648959</c:v>
                </c:pt>
                <c:pt idx="9">
                  <c:v>-0.64851503470000005</c:v>
                </c:pt>
                <c:pt idx="10">
                  <c:v>-0.65630817109999995</c:v>
                </c:pt>
                <c:pt idx="11">
                  <c:v>-0.66224004459999997</c:v>
                </c:pt>
                <c:pt idx="12">
                  <c:v>-0.66643101650000003</c:v>
                </c:pt>
                <c:pt idx="13">
                  <c:v>-0.66895224450000002</c:v>
                </c:pt>
                <c:pt idx="14">
                  <c:v>-0.66990926240000004</c:v>
                </c:pt>
                <c:pt idx="15">
                  <c:v>-0.66945259589999995</c:v>
                </c:pt>
                <c:pt idx="16">
                  <c:v>-0.66776154899999995</c:v>
                </c:pt>
                <c:pt idx="17">
                  <c:v>-0.66502469239999995</c:v>
                </c:pt>
                <c:pt idx="18">
                  <c:v>-0.66142539489999996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E0-EE49-ACC9-740749A6300C}"/>
            </c:ext>
          </c:extLst>
        </c:ser>
        <c:ser>
          <c:idx val="9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'H2'!$L$4:$L$22</c:f>
              <c:numCache>
                <c:formatCode>General</c:formatCode>
                <c:ptCount val="19"/>
                <c:pt idx="0">
                  <c:v>1.089184763</c:v>
                </c:pt>
                <c:pt idx="1">
                  <c:v>0.36002008689999998</c:v>
                </c:pt>
                <c:pt idx="2">
                  <c:v>6.9142181100000005E-2</c:v>
                </c:pt>
                <c:pt idx="3">
                  <c:v>-5.5098182099999997E-2</c:v>
                </c:pt>
                <c:pt idx="4">
                  <c:v>-0.10173764239999999</c:v>
                </c:pt>
                <c:pt idx="5">
                  <c:v>-0.1083760327</c:v>
                </c:pt>
                <c:pt idx="6">
                  <c:v>-0.1147564606</c:v>
                </c:pt>
                <c:pt idx="7">
                  <c:v>-0.21963405859999999</c:v>
                </c:pt>
                <c:pt idx="8">
                  <c:v>-0.30562439250000001</c:v>
                </c:pt>
                <c:pt idx="9">
                  <c:v>-0.37637168659999998</c:v>
                </c:pt>
                <c:pt idx="10">
                  <c:v>-0.43451141199999999</c:v>
                </c:pt>
                <c:pt idx="11">
                  <c:v>-0.48204793089999998</c:v>
                </c:pt>
                <c:pt idx="12">
                  <c:v>-0.52057333719999999</c:v>
                </c:pt>
                <c:pt idx="13">
                  <c:v>-0.55140192330000004</c:v>
                </c:pt>
                <c:pt idx="14">
                  <c:v>-0.57565111349999998</c:v>
                </c:pt>
                <c:pt idx="15">
                  <c:v>-0.59428948189999997</c:v>
                </c:pt>
                <c:pt idx="16">
                  <c:v>-0.60817010670000005</c:v>
                </c:pt>
                <c:pt idx="17">
                  <c:v>-0.61804689840000004</c:v>
                </c:pt>
                <c:pt idx="18">
                  <c:v>-0.62459018290000001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E0-EE49-ACC9-740749A6300C}"/>
            </c:ext>
          </c:extLst>
        </c:ser>
        <c:ser>
          <c:idx val="14"/>
          <c:order val="10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'H2'!$M$4:$M$22</c:f>
              <c:numCache>
                <c:formatCode>General</c:formatCode>
                <c:ptCount val="19"/>
                <c:pt idx="0">
                  <c:v>0.80302378360000004</c:v>
                </c:pt>
                <c:pt idx="1">
                  <c:v>1.19060066E-2</c:v>
                </c:pt>
                <c:pt idx="2">
                  <c:v>-0.34447234139999999</c:v>
                </c:pt>
                <c:pt idx="3">
                  <c:v>-0.53648407470000004</c:v>
                </c:pt>
                <c:pt idx="4">
                  <c:v>-0.65347485220000001</c:v>
                </c:pt>
                <c:pt idx="5">
                  <c:v>-0.73210506720000001</c:v>
                </c:pt>
                <c:pt idx="6">
                  <c:v>-0.78907971359999995</c:v>
                </c:pt>
                <c:pt idx="7">
                  <c:v>-0.83250856220000002</c:v>
                </c:pt>
                <c:pt idx="8">
                  <c:v>-0.86659997030000002</c:v>
                </c:pt>
                <c:pt idx="9">
                  <c:v>-0.89375168630000001</c:v>
                </c:pt>
                <c:pt idx="10">
                  <c:v>-0.91549678180000005</c:v>
                </c:pt>
                <c:pt idx="11">
                  <c:v>-0.93291747089999999</c:v>
                </c:pt>
                <c:pt idx="12">
                  <c:v>-0.94683609700000004</c:v>
                </c:pt>
                <c:pt idx="13">
                  <c:v>-0.95790563390000005</c:v>
                </c:pt>
                <c:pt idx="14">
                  <c:v>-0.96666022709999999</c:v>
                </c:pt>
                <c:pt idx="15">
                  <c:v>-0.97354313449999996</c:v>
                </c:pt>
                <c:pt idx="16">
                  <c:v>-0.97892182630000002</c:v>
                </c:pt>
                <c:pt idx="17">
                  <c:v>-0.98310088539999996</c:v>
                </c:pt>
                <c:pt idx="18">
                  <c:v>-0.98632983370000005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BE0-EE49-ACC9-740749A6300C}"/>
            </c:ext>
          </c:extLst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'H2'!$N$4:$N$22</c:f>
              <c:numCache>
                <c:formatCode>General</c:formatCode>
                <c:ptCount val="19"/>
                <c:pt idx="0">
                  <c:v>0.91012972410000004</c:v>
                </c:pt>
                <c:pt idx="1">
                  <c:v>0.16520183050000001</c:v>
                </c:pt>
                <c:pt idx="2">
                  <c:v>-0.13572674779999999</c:v>
                </c:pt>
                <c:pt idx="3">
                  <c:v>-0.26289433359999997</c:v>
                </c:pt>
                <c:pt idx="4">
                  <c:v>-0.30540857510000002</c:v>
                </c:pt>
                <c:pt idx="5">
                  <c:v>-0.30155352940000002</c:v>
                </c:pt>
                <c:pt idx="6">
                  <c:v>-0.27116315559999998</c:v>
                </c:pt>
                <c:pt idx="7">
                  <c:v>-0.22636365019999999</c:v>
                </c:pt>
                <c:pt idx="8">
                  <c:v>-0.1757735882</c:v>
                </c:pt>
                <c:pt idx="9">
                  <c:v>-0.12615199799999999</c:v>
                </c:pt>
                <c:pt idx="10">
                  <c:v>-8.2803034600000006E-2</c:v>
                </c:pt>
                <c:pt idx="11">
                  <c:v>-4.92713792E-2</c:v>
                </c:pt>
                <c:pt idx="12">
                  <c:v>-3.0665538900000001E-2</c:v>
                </c:pt>
                <c:pt idx="13">
                  <c:v>-2.8032880999999999E-2</c:v>
                </c:pt>
                <c:pt idx="14">
                  <c:v>-2.2446187699999998E-2</c:v>
                </c:pt>
                <c:pt idx="15">
                  <c:v>-1.57858975E-2</c:v>
                </c:pt>
                <c:pt idx="16">
                  <c:v>-1.35687519E-2</c:v>
                </c:pt>
                <c:pt idx="17">
                  <c:v>-1.8605993800000001E-2</c:v>
                </c:pt>
                <c:pt idx="18">
                  <c:v>-2.43388709E-2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BE0-EE49-ACC9-740749A6300C}"/>
            </c:ext>
          </c:extLst>
        </c:ser>
        <c:ser>
          <c:idx val="11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'H2'!$O$4:$O$22</c:f>
              <c:numCache>
                <c:formatCode>General</c:formatCode>
                <c:ptCount val="19"/>
                <c:pt idx="0">
                  <c:v>0.85512215739999997</c:v>
                </c:pt>
                <c:pt idx="1">
                  <c:v>7.7402699800000002E-2</c:v>
                </c:pt>
                <c:pt idx="2">
                  <c:v>-0.26122143240000001</c:v>
                </c:pt>
                <c:pt idx="3">
                  <c:v>-0.43134090780000001</c:v>
                </c:pt>
                <c:pt idx="4">
                  <c:v>-0.52313568359999996</c:v>
                </c:pt>
                <c:pt idx="5">
                  <c:v>-0.57496627560000002</c:v>
                </c:pt>
                <c:pt idx="6">
                  <c:v>-0.60562474779999997</c:v>
                </c:pt>
                <c:pt idx="7">
                  <c:v>-0.62503584050000005</c:v>
                </c:pt>
                <c:pt idx="8">
                  <c:v>-0.63846479820000002</c:v>
                </c:pt>
                <c:pt idx="9">
                  <c:v>-0.64851464260000002</c:v>
                </c:pt>
                <c:pt idx="10">
                  <c:v>-0.6563079074</c:v>
                </c:pt>
                <c:pt idx="11">
                  <c:v>-0.66224003369999995</c:v>
                </c:pt>
                <c:pt idx="12">
                  <c:v>-0.66643083039999995</c:v>
                </c:pt>
                <c:pt idx="13">
                  <c:v>-0.66895214550000004</c:v>
                </c:pt>
                <c:pt idx="14">
                  <c:v>-0.66990815169999995</c:v>
                </c:pt>
                <c:pt idx="15">
                  <c:v>-0.66945180530000004</c:v>
                </c:pt>
                <c:pt idx="16">
                  <c:v>-0.66776139859999994</c:v>
                </c:pt>
                <c:pt idx="17">
                  <c:v>-0.66502439660000001</c:v>
                </c:pt>
                <c:pt idx="18">
                  <c:v>-0.66142515310000005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BE0-EE49-ACC9-740749A6300C}"/>
            </c:ext>
          </c:extLst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'H2'!$P$4:$P$22</c:f>
              <c:numCache>
                <c:formatCode>General</c:formatCode>
                <c:ptCount val="19"/>
                <c:pt idx="0">
                  <c:v>1.0891856096000001</c:v>
                </c:pt>
                <c:pt idx="1">
                  <c:v>0.36001955860000001</c:v>
                </c:pt>
                <c:pt idx="2">
                  <c:v>6.9142518900000005E-2</c:v>
                </c:pt>
                <c:pt idx="3">
                  <c:v>-5.5097830600000001E-2</c:v>
                </c:pt>
                <c:pt idx="4">
                  <c:v>-0.101737353</c:v>
                </c:pt>
                <c:pt idx="5">
                  <c:v>-0.1083757563</c:v>
                </c:pt>
                <c:pt idx="6">
                  <c:v>-0.11475636610000001</c:v>
                </c:pt>
                <c:pt idx="7">
                  <c:v>-0.21963384759999999</c:v>
                </c:pt>
                <c:pt idx="8">
                  <c:v>-0.30562415879999999</c:v>
                </c:pt>
                <c:pt idx="9">
                  <c:v>-0.37637136230000001</c:v>
                </c:pt>
                <c:pt idx="10">
                  <c:v>-0.43451118239999997</c:v>
                </c:pt>
                <c:pt idx="11">
                  <c:v>-0.4820476373</c:v>
                </c:pt>
                <c:pt idx="12">
                  <c:v>-0.52057307159999999</c:v>
                </c:pt>
                <c:pt idx="13">
                  <c:v>-0.55140169949999995</c:v>
                </c:pt>
                <c:pt idx="14">
                  <c:v>-0.57565094719999998</c:v>
                </c:pt>
                <c:pt idx="15">
                  <c:v>-0.59428980679999999</c:v>
                </c:pt>
                <c:pt idx="16">
                  <c:v>-0.60817024649999996</c:v>
                </c:pt>
                <c:pt idx="17">
                  <c:v>-0.61804681910000003</c:v>
                </c:pt>
                <c:pt idx="18">
                  <c:v>-0.62458978210000005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BE0-EE49-ACC9-740749A6300C}"/>
            </c:ext>
          </c:extLst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'H2'!$Q$4:$Q$22</c:f>
              <c:numCache>
                <c:formatCode>General</c:formatCode>
                <c:ptCount val="19"/>
                <c:pt idx="0">
                  <c:v>0.80302362999999999</c:v>
                </c:pt>
                <c:pt idx="1">
                  <c:v>1.190571E-2</c:v>
                </c:pt>
                <c:pt idx="2">
                  <c:v>-0.34447293000000001</c:v>
                </c:pt>
                <c:pt idx="3">
                  <c:v>-0.53648430000000003</c:v>
                </c:pt>
                <c:pt idx="4">
                  <c:v>-0.65347496000000005</c:v>
                </c:pt>
                <c:pt idx="5">
                  <c:v>-0.73210534999999999</c:v>
                </c:pt>
                <c:pt idx="6">
                  <c:v>-0.78907981999999999</c:v>
                </c:pt>
                <c:pt idx="7">
                  <c:v>-0.83250884000000003</c:v>
                </c:pt>
                <c:pt idx="8">
                  <c:v>-0.86660009000000005</c:v>
                </c:pt>
                <c:pt idx="9">
                  <c:v>-0.89375203999999997</c:v>
                </c:pt>
                <c:pt idx="10">
                  <c:v>-0.91549698999999995</c:v>
                </c:pt>
                <c:pt idx="11">
                  <c:v>-0.93291780000000002</c:v>
                </c:pt>
                <c:pt idx="12">
                  <c:v>-0.94683627999999997</c:v>
                </c:pt>
                <c:pt idx="13">
                  <c:v>-0.95790573000000001</c:v>
                </c:pt>
                <c:pt idx="14">
                  <c:v>-0.96666043999999995</c:v>
                </c:pt>
                <c:pt idx="15">
                  <c:v>-0.97354324999999997</c:v>
                </c:pt>
                <c:pt idx="16">
                  <c:v>-0.97892204000000005</c:v>
                </c:pt>
                <c:pt idx="17">
                  <c:v>-0.98310105000000003</c:v>
                </c:pt>
                <c:pt idx="18">
                  <c:v>-0.98632993000000002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BE0-EE49-ACC9-740749A6300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'H2'!$R$4:$R$22</c:f>
              <c:numCache>
                <c:formatCode>General</c:formatCode>
                <c:ptCount val="19"/>
                <c:pt idx="0">
                  <c:v>0.91012959999999998</c:v>
                </c:pt>
                <c:pt idx="1">
                  <c:v>0.16520166</c:v>
                </c:pt>
                <c:pt idx="2">
                  <c:v>-0.13572728000000001</c:v>
                </c:pt>
                <c:pt idx="3">
                  <c:v>-0.26289444000000001</c:v>
                </c:pt>
                <c:pt idx="4">
                  <c:v>-0.30540871000000003</c:v>
                </c:pt>
                <c:pt idx="5">
                  <c:v>-0.30155363000000002</c:v>
                </c:pt>
                <c:pt idx="6">
                  <c:v>-0.27116331999999999</c:v>
                </c:pt>
                <c:pt idx="7">
                  <c:v>-0.22636391</c:v>
                </c:pt>
                <c:pt idx="8">
                  <c:v>-0.17577364000000001</c:v>
                </c:pt>
                <c:pt idx="9">
                  <c:v>-0.12615202</c:v>
                </c:pt>
                <c:pt idx="10">
                  <c:v>-8.2803059999999998E-2</c:v>
                </c:pt>
                <c:pt idx="11">
                  <c:v>-4.92714E-2</c:v>
                </c:pt>
                <c:pt idx="12">
                  <c:v>-3.0665669999999999E-2</c:v>
                </c:pt>
                <c:pt idx="13">
                  <c:v>-2.803278E-2</c:v>
                </c:pt>
                <c:pt idx="14">
                  <c:v>-2.244608E-2</c:v>
                </c:pt>
                <c:pt idx="15">
                  <c:v>-1.5785540000000001E-2</c:v>
                </c:pt>
                <c:pt idx="16">
                  <c:v>-1.3568770000000001E-2</c:v>
                </c:pt>
                <c:pt idx="17">
                  <c:v>-1.8606060000000001E-2</c:v>
                </c:pt>
                <c:pt idx="18">
                  <c:v>-2.433894E-2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BE0-EE49-ACC9-740749A6300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'H2'!$S$4:$S$22</c:f>
              <c:numCache>
                <c:formatCode>General</c:formatCode>
                <c:ptCount val="19"/>
                <c:pt idx="0">
                  <c:v>0.85512204000000003</c:v>
                </c:pt>
                <c:pt idx="1">
                  <c:v>7.740242E-2</c:v>
                </c:pt>
                <c:pt idx="2">
                  <c:v>-0.26122194999999998</c:v>
                </c:pt>
                <c:pt idx="3">
                  <c:v>-0.43134126</c:v>
                </c:pt>
                <c:pt idx="4">
                  <c:v>-0.52313604999999996</c:v>
                </c:pt>
                <c:pt idx="5">
                  <c:v>-0.57496661000000004</c:v>
                </c:pt>
                <c:pt idx="6">
                  <c:v>-0.60562501000000002</c:v>
                </c:pt>
                <c:pt idx="7">
                  <c:v>-0.62503609000000004</c:v>
                </c:pt>
                <c:pt idx="8">
                  <c:v>-0.63846491999999999</c:v>
                </c:pt>
                <c:pt idx="9">
                  <c:v>-0.64851506000000003</c:v>
                </c:pt>
                <c:pt idx="10">
                  <c:v>-0.65630820000000001</c:v>
                </c:pt>
                <c:pt idx="11">
                  <c:v>-0.66224006000000002</c:v>
                </c:pt>
                <c:pt idx="12">
                  <c:v>-0.66643103999999997</c:v>
                </c:pt>
                <c:pt idx="13">
                  <c:v>-0.66895227000000002</c:v>
                </c:pt>
                <c:pt idx="14">
                  <c:v>-0.66990928999999999</c:v>
                </c:pt>
                <c:pt idx="15">
                  <c:v>-0.66945262000000005</c:v>
                </c:pt>
                <c:pt idx="16">
                  <c:v>-0.66776157000000003</c:v>
                </c:pt>
                <c:pt idx="17">
                  <c:v>-0.66502470999999996</c:v>
                </c:pt>
                <c:pt idx="18">
                  <c:v>-0.66142542000000004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BE0-EE49-ACC9-740749A6300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'H2'!$T$4:$T$22</c:f>
              <c:numCache>
                <c:formatCode>General</c:formatCode>
                <c:ptCount val="19"/>
                <c:pt idx="0">
                  <c:v>1.0891848</c:v>
                </c:pt>
                <c:pt idx="1">
                  <c:v>0.36001912000000003</c:v>
                </c:pt>
                <c:pt idx="2">
                  <c:v>6.9142170000000003E-2</c:v>
                </c:pt>
                <c:pt idx="3">
                  <c:v>-5.5098179999999997E-2</c:v>
                </c:pt>
                <c:pt idx="4">
                  <c:v>-0.10173765</c:v>
                </c:pt>
                <c:pt idx="5">
                  <c:v>-0.10837603</c:v>
                </c:pt>
                <c:pt idx="6">
                  <c:v>-0.11475646</c:v>
                </c:pt>
                <c:pt idx="7">
                  <c:v>-0.21963405</c:v>
                </c:pt>
                <c:pt idx="8">
                  <c:v>-0.30562440000000002</c:v>
                </c:pt>
                <c:pt idx="9">
                  <c:v>-0.37637168999999998</c:v>
                </c:pt>
                <c:pt idx="10">
                  <c:v>-0.43451141999999998</c:v>
                </c:pt>
                <c:pt idx="11">
                  <c:v>-0.48204793000000001</c:v>
                </c:pt>
                <c:pt idx="12">
                  <c:v>-0.52057334</c:v>
                </c:pt>
                <c:pt idx="13">
                  <c:v>-0.55140191999999999</c:v>
                </c:pt>
                <c:pt idx="14">
                  <c:v>-0.57565111999999996</c:v>
                </c:pt>
                <c:pt idx="15">
                  <c:v>-0.59429008000000005</c:v>
                </c:pt>
                <c:pt idx="16">
                  <c:v>-0.60817045999999997</c:v>
                </c:pt>
                <c:pt idx="17">
                  <c:v>-0.61804689999999995</c:v>
                </c:pt>
                <c:pt idx="18">
                  <c:v>-0.62459019000000005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BE0-EE49-ACC9-740749A6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H-H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7632"/>
        <c:crosses val="autoZero"/>
        <c:crossBetween val="midCat"/>
      </c:valAx>
      <c:valAx>
        <c:axId val="1250207632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4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LiH!$I$17:$I$27</c:f>
              <c:numCache>
                <c:formatCode>General</c:formatCode>
                <c:ptCount val="11"/>
                <c:pt idx="0">
                  <c:v>2.1113700000796598E-2</c:v>
                </c:pt>
                <c:pt idx="1">
                  <c:v>3.0351299999509251E-2</c:v>
                </c:pt>
                <c:pt idx="2">
                  <c:v>2.967260000019678E-2</c:v>
                </c:pt>
                <c:pt idx="3">
                  <c:v>4.2384199999467853E-2</c:v>
                </c:pt>
                <c:pt idx="4">
                  <c:v>3.3404099999856385E-2</c:v>
                </c:pt>
                <c:pt idx="5">
                  <c:v>3.3500799999863773E-2</c:v>
                </c:pt>
                <c:pt idx="6">
                  <c:v>3.4120799999648455E-2</c:v>
                </c:pt>
                <c:pt idx="7">
                  <c:v>3.2410200000221323E-2</c:v>
                </c:pt>
                <c:pt idx="8">
                  <c:v>3.1926000000126464E-2</c:v>
                </c:pt>
                <c:pt idx="9">
                  <c:v>3.3775400000379818E-2</c:v>
                </c:pt>
                <c:pt idx="10">
                  <c:v>3.2995999999840819E-2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8F43-BE3A-B05484D8BB56}"/>
            </c:ext>
          </c:extLst>
        </c:ser>
        <c:ser>
          <c:idx val="7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LiH!$J$17:$J$27</c:f>
              <c:numCache>
                <c:formatCode>General</c:formatCode>
                <c:ptCount val="11"/>
                <c:pt idx="0">
                  <c:v>1.0077299999800005E-2</c:v>
                </c:pt>
                <c:pt idx="1">
                  <c:v>1.5378000000509928E-2</c:v>
                </c:pt>
                <c:pt idx="2">
                  <c:v>1.6186499999903958E-2</c:v>
                </c:pt>
                <c:pt idx="3">
                  <c:v>3.605120000038653E-2</c:v>
                </c:pt>
                <c:pt idx="4">
                  <c:v>2.3674500000403498E-2</c:v>
                </c:pt>
                <c:pt idx="5">
                  <c:v>2.6821399999654716E-2</c:v>
                </c:pt>
                <c:pt idx="6">
                  <c:v>3.0183099999803176E-2</c:v>
                </c:pt>
                <c:pt idx="7">
                  <c:v>2.7429899999376062E-2</c:v>
                </c:pt>
                <c:pt idx="8">
                  <c:v>3.0083999999597211E-2</c:v>
                </c:pt>
                <c:pt idx="9">
                  <c:v>3.773979999976973E-2</c:v>
                </c:pt>
                <c:pt idx="10">
                  <c:v>4.2077699999865104E-2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8F43-BE3A-B05484D8BB56}"/>
            </c:ext>
          </c:extLst>
        </c:ser>
        <c:ser>
          <c:idx val="8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LiH!$K$17:$K$27</c:f>
              <c:numCache>
                <c:formatCode>General</c:formatCode>
                <c:ptCount val="11"/>
                <c:pt idx="0">
                  <c:v>1.8521599999488103E-2</c:v>
                </c:pt>
                <c:pt idx="1">
                  <c:v>2.250470000042526E-2</c:v>
                </c:pt>
                <c:pt idx="2">
                  <c:v>3.4493399999391272E-2</c:v>
                </c:pt>
                <c:pt idx="3">
                  <c:v>5.1499100000462761E-2</c:v>
                </c:pt>
                <c:pt idx="4">
                  <c:v>7.5818900000079736E-2</c:v>
                </c:pt>
                <c:pt idx="5">
                  <c:v>8.968880000015389E-2</c:v>
                </c:pt>
                <c:pt idx="6">
                  <c:v>0.10303659999966186</c:v>
                </c:pt>
                <c:pt idx="7">
                  <c:v>9.3228800000844103E-2</c:v>
                </c:pt>
                <c:pt idx="8">
                  <c:v>0.10118880000042907</c:v>
                </c:pt>
                <c:pt idx="9">
                  <c:v>0.15473580000069376</c:v>
                </c:pt>
                <c:pt idx="10">
                  <c:v>0.17113730000062333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0-8F43-BE3A-B05484D8BB56}"/>
            </c:ext>
          </c:extLst>
        </c:ser>
        <c:ser>
          <c:idx val="9"/>
          <c:order val="3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LiH!$L$17:$L$27</c:f>
              <c:numCache>
                <c:formatCode>General</c:formatCode>
                <c:ptCount val="11"/>
                <c:pt idx="0">
                  <c:v>1.3210200000557393E-2</c:v>
                </c:pt>
                <c:pt idx="1">
                  <c:v>1.893369999983463E-2</c:v>
                </c:pt>
                <c:pt idx="2">
                  <c:v>2.6548200000142685E-2</c:v>
                </c:pt>
                <c:pt idx="3">
                  <c:v>3.3694899999936467E-2</c:v>
                </c:pt>
                <c:pt idx="4">
                  <c:v>5.2220999999796902E-2</c:v>
                </c:pt>
                <c:pt idx="5">
                  <c:v>6.1448799999475057E-2</c:v>
                </c:pt>
                <c:pt idx="6">
                  <c:v>6.948379999993648E-2</c:v>
                </c:pt>
                <c:pt idx="7">
                  <c:v>6.3964999999832628E-2</c:v>
                </c:pt>
                <c:pt idx="8">
                  <c:v>6.776679999997981E-2</c:v>
                </c:pt>
                <c:pt idx="9">
                  <c:v>9.4953799999686339E-2</c:v>
                </c:pt>
                <c:pt idx="10">
                  <c:v>0.1031412000003229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90-8F43-BE3A-B05484D8BB5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LiH!$M$17:$M$27</c:f>
              <c:numCache>
                <c:formatCode>General</c:formatCode>
                <c:ptCount val="11"/>
                <c:pt idx="0">
                  <c:v>2.5736900000516982E-2</c:v>
                </c:pt>
                <c:pt idx="1">
                  <c:v>3.224499999987529E-2</c:v>
                </c:pt>
                <c:pt idx="2">
                  <c:v>3.074940000047377E-2</c:v>
                </c:pt>
                <c:pt idx="3">
                  <c:v>4.6651499999939006E-2</c:v>
                </c:pt>
                <c:pt idx="4">
                  <c:v>3.4593599999688252E-2</c:v>
                </c:pt>
                <c:pt idx="5">
                  <c:v>3.9215500000189252E-2</c:v>
                </c:pt>
                <c:pt idx="6">
                  <c:v>3.8157099999658328E-2</c:v>
                </c:pt>
                <c:pt idx="7">
                  <c:v>3.9592900000329223E-2</c:v>
                </c:pt>
                <c:pt idx="8">
                  <c:v>4.0463799999557182E-2</c:v>
                </c:pt>
                <c:pt idx="9">
                  <c:v>3.9909499999879472E-2</c:v>
                </c:pt>
                <c:pt idx="10">
                  <c:v>3.5614999999822317E-2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2-C94C-896B-F5CED68A45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LiH!$N$17:$N$27</c:f>
              <c:numCache>
                <c:formatCode>General</c:formatCode>
                <c:ptCount val="11"/>
                <c:pt idx="0">
                  <c:v>1.1164200000024493E-2</c:v>
                </c:pt>
                <c:pt idx="1">
                  <c:v>1.8122600000225475E-2</c:v>
                </c:pt>
                <c:pt idx="2">
                  <c:v>1.7766700000088065E-2</c:v>
                </c:pt>
                <c:pt idx="3">
                  <c:v>3.8830000000267262E-2</c:v>
                </c:pt>
                <c:pt idx="4">
                  <c:v>2.893440000040215E-2</c:v>
                </c:pt>
                <c:pt idx="5">
                  <c:v>3.5762399999583749E-2</c:v>
                </c:pt>
                <c:pt idx="6">
                  <c:v>3.1097699999982353E-2</c:v>
                </c:pt>
                <c:pt idx="7">
                  <c:v>3.3921600000041963E-2</c:v>
                </c:pt>
                <c:pt idx="8">
                  <c:v>3.0953299999580963E-2</c:v>
                </c:pt>
                <c:pt idx="9">
                  <c:v>4.7587300000095922E-2</c:v>
                </c:pt>
                <c:pt idx="10">
                  <c:v>5.2360199999768042E-2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2-C94C-896B-F5CED68A45ED}"/>
            </c:ext>
          </c:extLst>
        </c:ser>
        <c:ser>
          <c:idx val="10"/>
          <c:order val="6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LiH!$O$17:$O$27</c:f>
              <c:numCache>
                <c:formatCode>General</c:formatCode>
                <c:ptCount val="11"/>
                <c:pt idx="0">
                  <c:v>2.3687299999686218E-2</c:v>
                </c:pt>
                <c:pt idx="1">
                  <c:v>3.3525500000131103E-2</c:v>
                </c:pt>
                <c:pt idx="2">
                  <c:v>7.1777899999680983E-2</c:v>
                </c:pt>
                <c:pt idx="3">
                  <c:v>0.11074300000046833</c:v>
                </c:pt>
                <c:pt idx="4">
                  <c:v>0.20488569999965733</c:v>
                </c:pt>
                <c:pt idx="5">
                  <c:v>0.2363085999999015</c:v>
                </c:pt>
                <c:pt idx="6">
                  <c:v>0.25911060000005648</c:v>
                </c:pt>
                <c:pt idx="7">
                  <c:v>0.25888990000044743</c:v>
                </c:pt>
                <c:pt idx="8">
                  <c:v>0.24975010000005682</c:v>
                </c:pt>
                <c:pt idx="9">
                  <c:v>0.28815830000006315</c:v>
                </c:pt>
                <c:pt idx="10">
                  <c:v>0.30074160000026495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2-C94C-896B-F5CED68A45ED}"/>
            </c:ext>
          </c:extLst>
        </c:ser>
        <c:ser>
          <c:idx val="11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LiH!$P$17:$P$27</c:f>
              <c:numCache>
                <c:formatCode>General</c:formatCode>
                <c:ptCount val="11"/>
                <c:pt idx="0">
                  <c:v>0.18098670000021855</c:v>
                </c:pt>
                <c:pt idx="1">
                  <c:v>0.21229639999997829</c:v>
                </c:pt>
                <c:pt idx="2">
                  <c:v>0.20473819999988763</c:v>
                </c:pt>
                <c:pt idx="3">
                  <c:v>0.16135570000042065</c:v>
                </c:pt>
                <c:pt idx="4">
                  <c:v>0.20544430000057901</c:v>
                </c:pt>
                <c:pt idx="5">
                  <c:v>0.20906680000010169</c:v>
                </c:pt>
                <c:pt idx="6">
                  <c:v>0.21502340000001396</c:v>
                </c:pt>
                <c:pt idx="7">
                  <c:v>0.20732619999996871</c:v>
                </c:pt>
                <c:pt idx="8">
                  <c:v>0.19365009999994243</c:v>
                </c:pt>
                <c:pt idx="9">
                  <c:v>0.20958859999975488</c:v>
                </c:pt>
                <c:pt idx="10">
                  <c:v>0.18320640000002442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2-C94C-896B-F5CED68A45ED}"/>
            </c:ext>
          </c:extLst>
        </c:ser>
        <c:ser>
          <c:idx val="0"/>
          <c:order val="8"/>
          <c:spPr>
            <a:ln w="25400" cap="rnd">
              <a:noFill/>
              <a:round/>
            </a:ln>
            <a:effectLst/>
          </c:spPr>
          <c:marker>
            <c:symbol val="x"/>
            <c:size val="20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LiH!$Q$17:$Q$27</c:f>
              <c:numCache>
                <c:formatCode>General</c:formatCode>
                <c:ptCount val="11"/>
                <c:pt idx="0">
                  <c:v>3.967870000032292E-2</c:v>
                </c:pt>
                <c:pt idx="1">
                  <c:v>3.6279499999736231E-2</c:v>
                </c:pt>
                <c:pt idx="2">
                  <c:v>3.3882200000334706E-2</c:v>
                </c:pt>
                <c:pt idx="3">
                  <c:v>3.2664799999970739E-2</c:v>
                </c:pt>
                <c:pt idx="4">
                  <c:v>3.1144699999430259E-2</c:v>
                </c:pt>
                <c:pt idx="5">
                  <c:v>2.8195099999628326E-2</c:v>
                </c:pt>
                <c:pt idx="6">
                  <c:v>3.2575599999695726E-2</c:v>
                </c:pt>
                <c:pt idx="7">
                  <c:v>3.2793599999969558E-2</c:v>
                </c:pt>
                <c:pt idx="8">
                  <c:v>3.314830000000768E-2</c:v>
                </c:pt>
                <c:pt idx="9">
                  <c:v>3.04721999997426E-2</c:v>
                </c:pt>
                <c:pt idx="10">
                  <c:v>3.1149599999835687E-2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90-8F43-BE3A-B05484D8BB56}"/>
            </c:ext>
          </c:extLst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LiH!$R$17:$R$27</c:f>
              <c:numCache>
                <c:formatCode>General</c:formatCode>
                <c:ptCount val="11"/>
                <c:pt idx="0">
                  <c:v>2.0506000000253266E-2</c:v>
                </c:pt>
                <c:pt idx="1">
                  <c:v>1.9802600000673465E-2</c:v>
                </c:pt>
                <c:pt idx="2">
                  <c:v>2.0534899999979928E-2</c:v>
                </c:pt>
                <c:pt idx="3">
                  <c:v>2.2620400000228358E-2</c:v>
                </c:pt>
                <c:pt idx="4">
                  <c:v>2.574720000048103E-2</c:v>
                </c:pt>
                <c:pt idx="5">
                  <c:v>2.7363700000115898E-2</c:v>
                </c:pt>
                <c:pt idx="6">
                  <c:v>3.252120000052372E-2</c:v>
                </c:pt>
                <c:pt idx="7">
                  <c:v>3.7150599999868916E-2</c:v>
                </c:pt>
                <c:pt idx="8">
                  <c:v>4.2260299999874462E-2</c:v>
                </c:pt>
                <c:pt idx="9">
                  <c:v>4.6863799999741218E-2</c:v>
                </c:pt>
                <c:pt idx="10">
                  <c:v>5.2429399999276427E-2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90-8F43-BE3A-B05484D8BB56}"/>
            </c:ext>
          </c:extLst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LiH!$S$17:$S$27</c:f>
              <c:numCache>
                <c:formatCode>General</c:formatCode>
                <c:ptCount val="11"/>
                <c:pt idx="0">
                  <c:v>3.2460499999942272E-2</c:v>
                </c:pt>
                <c:pt idx="1">
                  <c:v>4.1302299999657066E-2</c:v>
                </c:pt>
                <c:pt idx="2">
                  <c:v>5.3819099999685704E-2</c:v>
                </c:pt>
                <c:pt idx="3">
                  <c:v>6.9562700000247446E-2</c:v>
                </c:pt>
                <c:pt idx="4">
                  <c:v>8.7962800000340735E-2</c:v>
                </c:pt>
                <c:pt idx="5">
                  <c:v>9.7669899999708321E-2</c:v>
                </c:pt>
                <c:pt idx="6">
                  <c:v>0.11832780000009535</c:v>
                </c:pt>
                <c:pt idx="7">
                  <c:v>0.13371820000074308</c:v>
                </c:pt>
                <c:pt idx="8">
                  <c:v>0.1488681000001435</c:v>
                </c:pt>
                <c:pt idx="9">
                  <c:v>0.16049570000031821</c:v>
                </c:pt>
                <c:pt idx="10">
                  <c:v>0.17626939999981772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90-8F43-BE3A-B05484D8BB56}"/>
            </c:ext>
          </c:extLst>
        </c:ser>
        <c:ser>
          <c:idx val="3"/>
          <c:order val="11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LiH!$T$17:$T$27</c:f>
              <c:numCache>
                <c:formatCode>General</c:formatCode>
                <c:ptCount val="11"/>
                <c:pt idx="0">
                  <c:v>2.4617800000292789E-2</c:v>
                </c:pt>
                <c:pt idx="1">
                  <c:v>2.8814900000284638E-2</c:v>
                </c:pt>
                <c:pt idx="2">
                  <c:v>3.5661600000125304E-2</c:v>
                </c:pt>
                <c:pt idx="3">
                  <c:v>4.4657100000122796E-2</c:v>
                </c:pt>
                <c:pt idx="4">
                  <c:v>5.4971700000017165E-2</c:v>
                </c:pt>
                <c:pt idx="5">
                  <c:v>6.0485999999748685E-2</c:v>
                </c:pt>
                <c:pt idx="6">
                  <c:v>7.1613999999442512E-2</c:v>
                </c:pt>
                <c:pt idx="7">
                  <c:v>7.9835500000235982E-2</c:v>
                </c:pt>
                <c:pt idx="8">
                  <c:v>8.7761199999647488E-2</c:v>
                </c:pt>
                <c:pt idx="9">
                  <c:v>9.4028599999518292E-2</c:v>
                </c:pt>
                <c:pt idx="10">
                  <c:v>0.1009822000002103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90-8F43-BE3A-B05484D8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2.1"/>
          <c:min val="0.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4"/>
      </c:valAx>
      <c:spPr>
        <a:solidFill>
          <a:schemeClr val="bg2">
            <a:alpha val="50000"/>
          </a:schemeClr>
        </a:solidFill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H2O!$C$4:$C$15</c:f>
              <c:numCache>
                <c:formatCode>General</c:formatCode>
                <c:ptCount val="12"/>
                <c:pt idx="0">
                  <c:v>-73.137643909000005</c:v>
                </c:pt>
                <c:pt idx="1">
                  <c:v>-74.146204151899994</c:v>
                </c:pt>
                <c:pt idx="2">
                  <c:v>-74.643692978900006</c:v>
                </c:pt>
                <c:pt idx="3">
                  <c:v>-74.883001783699996</c:v>
                </c:pt>
                <c:pt idx="4">
                  <c:v>-74.987692704200001</c:v>
                </c:pt>
                <c:pt idx="5">
                  <c:v>-75.019854800399997</c:v>
                </c:pt>
                <c:pt idx="6">
                  <c:v>-75.012624602000002</c:v>
                </c:pt>
                <c:pt idx="7">
                  <c:v>-74.985126376799997</c:v>
                </c:pt>
                <c:pt idx="8">
                  <c:v>-74.948779021299998</c:v>
                </c:pt>
                <c:pt idx="9">
                  <c:v>-74.910271374199993</c:v>
                </c:pt>
                <c:pt idx="10">
                  <c:v>-74.873436117400004</c:v>
                </c:pt>
                <c:pt idx="11">
                  <c:v>-74.840495326400003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B340-BEC5-20D51DE105DD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H2O!$D$4:$D$15</c:f>
              <c:numCache>
                <c:formatCode>General</c:formatCode>
                <c:ptCount val="12"/>
                <c:pt idx="0">
                  <c:v>-72.167971992700004</c:v>
                </c:pt>
                <c:pt idx="1">
                  <c:v>-73.288012620200007</c:v>
                </c:pt>
                <c:pt idx="2">
                  <c:v>-73.924520819999998</c:v>
                </c:pt>
                <c:pt idx="3">
                  <c:v>-74.301831150400005</c:v>
                </c:pt>
                <c:pt idx="4">
                  <c:v>-74.528527698600001</c:v>
                </c:pt>
                <c:pt idx="5">
                  <c:v>-74.662318232800004</c:v>
                </c:pt>
                <c:pt idx="6">
                  <c:v>-74.736936444899996</c:v>
                </c:pt>
                <c:pt idx="7">
                  <c:v>-74.774042876799996</c:v>
                </c:pt>
                <c:pt idx="8">
                  <c:v>-74.788168322399997</c:v>
                </c:pt>
                <c:pt idx="9">
                  <c:v>-74.7890140003</c:v>
                </c:pt>
                <c:pt idx="10">
                  <c:v>-74.782946407500006</c:v>
                </c:pt>
                <c:pt idx="11">
                  <c:v>-74.774094301600002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0-B340-BEC5-20D51DE105DD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H2O!$E$4:$E$15</c:f>
              <c:numCache>
                <c:formatCode>General</c:formatCode>
                <c:ptCount val="12"/>
                <c:pt idx="0">
                  <c:v>-72.087704273</c:v>
                </c:pt>
                <c:pt idx="1">
                  <c:v>-73.193899263999995</c:v>
                </c:pt>
                <c:pt idx="2">
                  <c:v>-73.821246673399997</c:v>
                </c:pt>
                <c:pt idx="3">
                  <c:v>-74.194481185399994</c:v>
                </c:pt>
                <c:pt idx="4">
                  <c:v>-74.422163997400006</c:v>
                </c:pt>
                <c:pt idx="5">
                  <c:v>-74.563126224900003</c:v>
                </c:pt>
                <c:pt idx="6">
                  <c:v>-74.652349800899998</c:v>
                </c:pt>
                <c:pt idx="7">
                  <c:v>-74.7030651619</c:v>
                </c:pt>
                <c:pt idx="8">
                  <c:v>-74.730061098600004</c:v>
                </c:pt>
                <c:pt idx="9">
                  <c:v>-74.742937908000002</c:v>
                </c:pt>
                <c:pt idx="10">
                  <c:v>-74.747801923400004</c:v>
                </c:pt>
                <c:pt idx="11">
                  <c:v>-74.748450586499999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0-B340-BEC5-20D51DE105DD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H2O!$F$4:$F$15</c:f>
              <c:numCache>
                <c:formatCode>General</c:formatCode>
                <c:ptCount val="12"/>
                <c:pt idx="0">
                  <c:v>-72.085717812599995</c:v>
                </c:pt>
                <c:pt idx="1">
                  <c:v>-73.2050367967</c:v>
                </c:pt>
                <c:pt idx="2">
                  <c:v>-73.845589512999993</c:v>
                </c:pt>
                <c:pt idx="3">
                  <c:v>-74.229468158499998</c:v>
                </c:pt>
                <c:pt idx="4">
                  <c:v>-74.463992916099997</c:v>
                </c:pt>
                <c:pt idx="5">
                  <c:v>-74.6061632057</c:v>
                </c:pt>
                <c:pt idx="6">
                  <c:v>-74.689275369000001</c:v>
                </c:pt>
                <c:pt idx="7">
                  <c:v>-74.734666862599994</c:v>
                </c:pt>
                <c:pt idx="8">
                  <c:v>-74.756594245200006</c:v>
                </c:pt>
                <c:pt idx="9">
                  <c:v>-74.764526262299995</c:v>
                </c:pt>
                <c:pt idx="10">
                  <c:v>-74.764648059899997</c:v>
                </c:pt>
                <c:pt idx="11">
                  <c:v>-74.760965340699997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0-B340-BEC5-20D51DE105DD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H2O!$G$4:$G$15</c:f>
              <c:numCache>
                <c:formatCode>General</c:formatCode>
                <c:ptCount val="12"/>
                <c:pt idx="0">
                  <c:v>-72.060122711100007</c:v>
                </c:pt>
                <c:pt idx="1">
                  <c:v>-73.156265990400001</c:v>
                </c:pt>
                <c:pt idx="2">
                  <c:v>-73.771267609299997</c:v>
                </c:pt>
                <c:pt idx="3">
                  <c:v>-74.128879314700001</c:v>
                </c:pt>
                <c:pt idx="4">
                  <c:v>-74.374586385100002</c:v>
                </c:pt>
                <c:pt idx="5">
                  <c:v>-74.526442187399994</c:v>
                </c:pt>
                <c:pt idx="6">
                  <c:v>-74.617544811800002</c:v>
                </c:pt>
                <c:pt idx="7">
                  <c:v>-74.670844000700001</c:v>
                </c:pt>
                <c:pt idx="8">
                  <c:v>-74.7009663969</c:v>
                </c:pt>
                <c:pt idx="9">
                  <c:v>-74.717304368599997</c:v>
                </c:pt>
                <c:pt idx="10">
                  <c:v>-74.725768141200007</c:v>
                </c:pt>
                <c:pt idx="11">
                  <c:v>-74.730001818299996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40-B340-BEC5-20D51DE105DD}"/>
            </c:ext>
          </c:extLst>
        </c:ser>
        <c:ser>
          <c:idx val="5"/>
          <c:order val="5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H2O!$H$4:$H$15</c:f>
              <c:numCache>
                <c:formatCode>General</c:formatCode>
                <c:ptCount val="12"/>
                <c:pt idx="0">
                  <c:v>-73.137501937379</c:v>
                </c:pt>
                <c:pt idx="1">
                  <c:v>-74.146061281806993</c:v>
                </c:pt>
                <c:pt idx="2">
                  <c:v>-74.643566133072994</c:v>
                </c:pt>
                <c:pt idx="3">
                  <c:v>-74.882895084245007</c:v>
                </c:pt>
                <c:pt idx="4">
                  <c:v>-74.987596289818001</c:v>
                </c:pt>
                <c:pt idx="5">
                  <c:v>-75.019766197340005</c:v>
                </c:pt>
                <c:pt idx="6">
                  <c:v>-75.012546255396998</c:v>
                </c:pt>
                <c:pt idx="7">
                  <c:v>-74.985043134921</c:v>
                </c:pt>
                <c:pt idx="8">
                  <c:v>-74.948688440547997</c:v>
                </c:pt>
                <c:pt idx="9">
                  <c:v>-74.910193409132006</c:v>
                </c:pt>
                <c:pt idx="10">
                  <c:v>-74.873395088212007</c:v>
                </c:pt>
                <c:pt idx="11">
                  <c:v>-74.840449433828994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40-B340-BEC5-20D51DE105DD}"/>
            </c:ext>
          </c:extLst>
        </c:ser>
        <c:ser>
          <c:idx val="6"/>
          <c:order val="6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H2O!$I$4:$I$15</c:f>
              <c:numCache>
                <c:formatCode>General</c:formatCode>
                <c:ptCount val="12"/>
                <c:pt idx="0">
                  <c:v>-72.1677849915</c:v>
                </c:pt>
                <c:pt idx="1">
                  <c:v>-73.287805913</c:v>
                </c:pt>
                <c:pt idx="2">
                  <c:v>-73.924268933299999</c:v>
                </c:pt>
                <c:pt idx="3">
                  <c:v>-74.301482359800005</c:v>
                </c:pt>
                <c:pt idx="4">
                  <c:v>-74.528207557299993</c:v>
                </c:pt>
                <c:pt idx="5">
                  <c:v>-74.661848932300003</c:v>
                </c:pt>
                <c:pt idx="6">
                  <c:v>-74.736082482100002</c:v>
                </c:pt>
                <c:pt idx="7">
                  <c:v>-74.772945760900001</c:v>
                </c:pt>
                <c:pt idx="8">
                  <c:v>-74.7866318767</c:v>
                </c:pt>
                <c:pt idx="9">
                  <c:v>-74.786436072900003</c:v>
                </c:pt>
                <c:pt idx="10">
                  <c:v>-74.777413574600004</c:v>
                </c:pt>
                <c:pt idx="11">
                  <c:v>-74.767200056500002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40-B340-BEC5-20D51DE105DD}"/>
            </c:ext>
          </c:extLst>
        </c:ser>
        <c:ser>
          <c:idx val="7"/>
          <c:order val="7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H2O!$J$4:$J$15</c:f>
              <c:numCache>
                <c:formatCode>General</c:formatCode>
                <c:ptCount val="12"/>
                <c:pt idx="0">
                  <c:v>-72.087487144099995</c:v>
                </c:pt>
                <c:pt idx="1">
                  <c:v>-73.193714465900001</c:v>
                </c:pt>
                <c:pt idx="2">
                  <c:v>-73.8210606154</c:v>
                </c:pt>
                <c:pt idx="3">
                  <c:v>-74.194275232899997</c:v>
                </c:pt>
                <c:pt idx="4">
                  <c:v>-74.421952688800005</c:v>
                </c:pt>
                <c:pt idx="5">
                  <c:v>-74.562497854</c:v>
                </c:pt>
                <c:pt idx="6">
                  <c:v>-74.651299900599994</c:v>
                </c:pt>
                <c:pt idx="7">
                  <c:v>-74.701212333300006</c:v>
                </c:pt>
                <c:pt idx="8">
                  <c:v>-74.727271374500006</c:v>
                </c:pt>
                <c:pt idx="9">
                  <c:v>-74.737859365999995</c:v>
                </c:pt>
                <c:pt idx="10">
                  <c:v>-74.742999223300004</c:v>
                </c:pt>
                <c:pt idx="11">
                  <c:v>-74.744382225400003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40-B340-BEC5-20D51DE105DD}"/>
            </c:ext>
          </c:extLst>
        </c:ser>
        <c:ser>
          <c:idx val="8"/>
          <c:order val="8"/>
          <c:tx>
            <c:v>YB (S1)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H2O!$K$4:$K$15</c:f>
              <c:numCache>
                <c:formatCode>General</c:formatCode>
                <c:ptCount val="12"/>
                <c:pt idx="0">
                  <c:v>-72.085382384200003</c:v>
                </c:pt>
                <c:pt idx="1">
                  <c:v>-73.204825176499995</c:v>
                </c:pt>
                <c:pt idx="2">
                  <c:v>-73.845408526400007</c:v>
                </c:pt>
                <c:pt idx="3">
                  <c:v>-74.2292643846</c:v>
                </c:pt>
                <c:pt idx="4">
                  <c:v>-74.463747460500002</c:v>
                </c:pt>
                <c:pt idx="5">
                  <c:v>-74.605945785700001</c:v>
                </c:pt>
                <c:pt idx="6">
                  <c:v>-74.688994794400003</c:v>
                </c:pt>
                <c:pt idx="7">
                  <c:v>-74.734189357199995</c:v>
                </c:pt>
                <c:pt idx="8">
                  <c:v>-74.756188105899994</c:v>
                </c:pt>
                <c:pt idx="9">
                  <c:v>-74.763666085200001</c:v>
                </c:pt>
                <c:pt idx="10">
                  <c:v>-74.7627272334</c:v>
                </c:pt>
                <c:pt idx="11">
                  <c:v>-74.759634763600005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40-B340-BEC5-20D51DE105DD}"/>
            </c:ext>
          </c:extLst>
        </c:ser>
        <c:ser>
          <c:idx val="9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H2O!$L$4:$L$15</c:f>
              <c:numCache>
                <c:formatCode>General</c:formatCode>
                <c:ptCount val="12"/>
                <c:pt idx="0">
                  <c:v>-72.059828245700004</c:v>
                </c:pt>
                <c:pt idx="1">
                  <c:v>-73.156052443799993</c:v>
                </c:pt>
                <c:pt idx="2">
                  <c:v>-73.771029741700005</c:v>
                </c:pt>
                <c:pt idx="3">
                  <c:v>-74.128504112399995</c:v>
                </c:pt>
                <c:pt idx="4">
                  <c:v>-74.374485739099995</c:v>
                </c:pt>
                <c:pt idx="5">
                  <c:v>-74.526356608200004</c:v>
                </c:pt>
                <c:pt idx="6">
                  <c:v>-74.6173758292</c:v>
                </c:pt>
                <c:pt idx="7">
                  <c:v>-74.670619948400002</c:v>
                </c:pt>
                <c:pt idx="8">
                  <c:v>-74.700743512700001</c:v>
                </c:pt>
                <c:pt idx="9">
                  <c:v>-74.717031751799993</c:v>
                </c:pt>
                <c:pt idx="10">
                  <c:v>-74.724346262300003</c:v>
                </c:pt>
                <c:pt idx="11">
                  <c:v>-74.728754132700004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40-B340-BEC5-20D51DE105DD}"/>
            </c:ext>
          </c:extLst>
        </c:ser>
        <c:ser>
          <c:idx val="14"/>
          <c:order val="10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H2O!$M$4:$M$15</c:f>
              <c:numCache>
                <c:formatCode>General</c:formatCode>
                <c:ptCount val="12"/>
                <c:pt idx="0">
                  <c:v>-72.167757746000007</c:v>
                </c:pt>
                <c:pt idx="1">
                  <c:v>-73.287707610200002</c:v>
                </c:pt>
                <c:pt idx="2">
                  <c:v>-73.924171488499994</c:v>
                </c:pt>
                <c:pt idx="3">
                  <c:v>-74.301123237799999</c:v>
                </c:pt>
                <c:pt idx="4">
                  <c:v>-74.528115480899999</c:v>
                </c:pt>
                <c:pt idx="5">
                  <c:v>-74.661691114600004</c:v>
                </c:pt>
                <c:pt idx="6">
                  <c:v>-74.736049045499996</c:v>
                </c:pt>
                <c:pt idx="7">
                  <c:v>-74.772700958800002</c:v>
                </c:pt>
                <c:pt idx="8">
                  <c:v>-74.786527787599994</c:v>
                </c:pt>
                <c:pt idx="9">
                  <c:v>-74.786371989800003</c:v>
                </c:pt>
                <c:pt idx="10">
                  <c:v>-74.777115601800006</c:v>
                </c:pt>
                <c:pt idx="11">
                  <c:v>-74.767013676199994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6-9C4E-A281-701BC63F1E17}"/>
            </c:ext>
          </c:extLst>
        </c:ser>
        <c:ser>
          <c:idx val="15"/>
          <c:order val="11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H2O!$N$4:$N$15</c:f>
              <c:numCache>
                <c:formatCode>General</c:formatCode>
                <c:ptCount val="12"/>
                <c:pt idx="0">
                  <c:v>-72.087379243200004</c:v>
                </c:pt>
                <c:pt idx="1">
                  <c:v>-73.193439556499996</c:v>
                </c:pt>
                <c:pt idx="2">
                  <c:v>-73.821030514</c:v>
                </c:pt>
                <c:pt idx="3">
                  <c:v>-74.194072168100007</c:v>
                </c:pt>
                <c:pt idx="4">
                  <c:v>-74.421433535800006</c:v>
                </c:pt>
                <c:pt idx="5">
                  <c:v>-74.562306488499999</c:v>
                </c:pt>
                <c:pt idx="6">
                  <c:v>-74.650941564700005</c:v>
                </c:pt>
                <c:pt idx="7">
                  <c:v>-74.701042276199999</c:v>
                </c:pt>
                <c:pt idx="8">
                  <c:v>-74.727167097199995</c:v>
                </c:pt>
                <c:pt idx="9">
                  <c:v>-74.737798094200002</c:v>
                </c:pt>
                <c:pt idx="10">
                  <c:v>-74.742725817899995</c:v>
                </c:pt>
                <c:pt idx="11">
                  <c:v>-74.744198247499995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6-9C4E-A281-701BC63F1E17}"/>
            </c:ext>
          </c:extLst>
        </c:ser>
        <c:ser>
          <c:idx val="16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H2O!$O$4:$O$15</c:f>
              <c:numCache>
                <c:formatCode>General</c:formatCode>
                <c:ptCount val="12"/>
                <c:pt idx="0">
                  <c:v>-72.085168755500007</c:v>
                </c:pt>
                <c:pt idx="1">
                  <c:v>-73.204814354299998</c:v>
                </c:pt>
                <c:pt idx="2">
                  <c:v>-73.845364328499997</c:v>
                </c:pt>
                <c:pt idx="3">
                  <c:v>-74.229252315799997</c:v>
                </c:pt>
                <c:pt idx="4">
                  <c:v>-74.463673043399993</c:v>
                </c:pt>
                <c:pt idx="5">
                  <c:v>-74.605822947199997</c:v>
                </c:pt>
                <c:pt idx="6">
                  <c:v>-74.688955292299994</c:v>
                </c:pt>
                <c:pt idx="7">
                  <c:v>-74.734116804799996</c:v>
                </c:pt>
                <c:pt idx="8">
                  <c:v>-74.756109609800006</c:v>
                </c:pt>
                <c:pt idx="9">
                  <c:v>-74.763587802100005</c:v>
                </c:pt>
                <c:pt idx="10">
                  <c:v>-74.762613206500006</c:v>
                </c:pt>
                <c:pt idx="11">
                  <c:v>-74.759600715999994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9C4E-A281-701BC63F1E17}"/>
            </c:ext>
          </c:extLst>
        </c:ser>
        <c:ser>
          <c:idx val="17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H2O!$P$4:$P$15</c:f>
              <c:numCache>
                <c:formatCode>General</c:formatCode>
                <c:ptCount val="12"/>
                <c:pt idx="0">
                  <c:v>-72.059647120600005</c:v>
                </c:pt>
                <c:pt idx="1">
                  <c:v>-73.155983956100002</c:v>
                </c:pt>
                <c:pt idx="2">
                  <c:v>-73.770905846199994</c:v>
                </c:pt>
                <c:pt idx="3">
                  <c:v>-74.128356763499994</c:v>
                </c:pt>
                <c:pt idx="4">
                  <c:v>-74.374395739400001</c:v>
                </c:pt>
                <c:pt idx="5">
                  <c:v>-74.526295151599996</c:v>
                </c:pt>
                <c:pt idx="6">
                  <c:v>-74.617254893999998</c:v>
                </c:pt>
                <c:pt idx="7">
                  <c:v>-74.670563144900001</c:v>
                </c:pt>
                <c:pt idx="8">
                  <c:v>-74.700411662299999</c:v>
                </c:pt>
                <c:pt idx="9">
                  <c:v>-74.716935683599999</c:v>
                </c:pt>
                <c:pt idx="10">
                  <c:v>-74.724328075900004</c:v>
                </c:pt>
                <c:pt idx="11">
                  <c:v>-74.728629873100004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A6-9C4E-A281-701BC63F1E17}"/>
            </c:ext>
          </c:extLst>
        </c:ser>
        <c:ser>
          <c:idx val="10"/>
          <c:order val="14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H2O!$Q$4:$Q$15</c:f>
              <c:numCache>
                <c:formatCode>General</c:formatCode>
                <c:ptCount val="12"/>
                <c:pt idx="0">
                  <c:v>-72.167777049999998</c:v>
                </c:pt>
                <c:pt idx="1">
                  <c:v>-73.287812759999994</c:v>
                </c:pt>
                <c:pt idx="2">
                  <c:v>-73.924277649999993</c:v>
                </c:pt>
                <c:pt idx="3">
                  <c:v>-74.301513569999997</c:v>
                </c:pt>
                <c:pt idx="4">
                  <c:v>-74.528217369999993</c:v>
                </c:pt>
                <c:pt idx="5">
                  <c:v>-74.661857139999995</c:v>
                </c:pt>
                <c:pt idx="6">
                  <c:v>-74.736088960000004</c:v>
                </c:pt>
                <c:pt idx="7">
                  <c:v>-74.772942599999993</c:v>
                </c:pt>
                <c:pt idx="8">
                  <c:v>-74.786624009999997</c:v>
                </c:pt>
                <c:pt idx="9">
                  <c:v>-74.786436670000001</c:v>
                </c:pt>
                <c:pt idx="10">
                  <c:v>-74.777330620000001</c:v>
                </c:pt>
                <c:pt idx="11">
                  <c:v>-74.767208359999998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A40-B340-BEC5-20D51DE105DD}"/>
            </c:ext>
          </c:extLst>
        </c:ser>
        <c:ser>
          <c:idx val="11"/>
          <c:order val="15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H2O!$R$4:$R$15</c:f>
              <c:numCache>
                <c:formatCode>General</c:formatCode>
                <c:ptCount val="12"/>
                <c:pt idx="0">
                  <c:v>-72.08747631</c:v>
                </c:pt>
                <c:pt idx="1">
                  <c:v>-73.193723210000002</c:v>
                </c:pt>
                <c:pt idx="2">
                  <c:v>-73.821068179999997</c:v>
                </c:pt>
                <c:pt idx="3">
                  <c:v>-74.194277459999995</c:v>
                </c:pt>
                <c:pt idx="4">
                  <c:v>-74.421961499999995</c:v>
                </c:pt>
                <c:pt idx="5">
                  <c:v>-74.562473089999997</c:v>
                </c:pt>
                <c:pt idx="6">
                  <c:v>-74.651304269999997</c:v>
                </c:pt>
                <c:pt idx="7">
                  <c:v>-74.701211599999993</c:v>
                </c:pt>
                <c:pt idx="8">
                  <c:v>-74.727272549999995</c:v>
                </c:pt>
                <c:pt idx="9">
                  <c:v>-74.737861219999999</c:v>
                </c:pt>
                <c:pt idx="10">
                  <c:v>-74.742957009999998</c:v>
                </c:pt>
                <c:pt idx="11">
                  <c:v>-74.744382439999995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40-B340-BEC5-20D51DE105DD}"/>
            </c:ext>
          </c:extLst>
        </c:ser>
        <c:ser>
          <c:idx val="12"/>
          <c:order val="16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H2O!$S$4:$S$15</c:f>
              <c:numCache>
                <c:formatCode>General</c:formatCode>
                <c:ptCount val="12"/>
                <c:pt idx="0">
                  <c:v>-72.085368759999994</c:v>
                </c:pt>
                <c:pt idx="1">
                  <c:v>-73.204837220000002</c:v>
                </c:pt>
                <c:pt idx="2">
                  <c:v>-73.845409290000006</c:v>
                </c:pt>
                <c:pt idx="3">
                  <c:v>-74.229265929999997</c:v>
                </c:pt>
                <c:pt idx="4">
                  <c:v>-74.463752869999993</c:v>
                </c:pt>
                <c:pt idx="5">
                  <c:v>-74.605899059999999</c:v>
                </c:pt>
                <c:pt idx="6">
                  <c:v>-74.689000320000005</c:v>
                </c:pt>
                <c:pt idx="7">
                  <c:v>-74.734186530000002</c:v>
                </c:pt>
                <c:pt idx="8">
                  <c:v>-74.756185000000002</c:v>
                </c:pt>
                <c:pt idx="9">
                  <c:v>-74.76366591</c:v>
                </c:pt>
                <c:pt idx="10">
                  <c:v>-74.762616030000004</c:v>
                </c:pt>
                <c:pt idx="11">
                  <c:v>-74.759643049999994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A40-B340-BEC5-20D51DE105DD}"/>
            </c:ext>
          </c:extLst>
        </c:ser>
        <c:ser>
          <c:idx val="13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H2O!$T$4:$T$15</c:f>
              <c:numCache>
                <c:formatCode>General</c:formatCode>
                <c:ptCount val="12"/>
                <c:pt idx="0">
                  <c:v>-72.059815080000007</c:v>
                </c:pt>
                <c:pt idx="1">
                  <c:v>-73.156061809999997</c:v>
                </c:pt>
                <c:pt idx="2">
                  <c:v>-73.771046850000005</c:v>
                </c:pt>
                <c:pt idx="3">
                  <c:v>-74.128505689999997</c:v>
                </c:pt>
                <c:pt idx="4">
                  <c:v>-74.374490089999995</c:v>
                </c:pt>
                <c:pt idx="5">
                  <c:v>-74.526326319999995</c:v>
                </c:pt>
                <c:pt idx="6">
                  <c:v>-74.617383959999998</c:v>
                </c:pt>
                <c:pt idx="7">
                  <c:v>-74.670619540000004</c:v>
                </c:pt>
                <c:pt idx="8">
                  <c:v>-74.700735850000001</c:v>
                </c:pt>
                <c:pt idx="9">
                  <c:v>-74.717029150000002</c:v>
                </c:pt>
                <c:pt idx="10">
                  <c:v>-74.724285260000002</c:v>
                </c:pt>
                <c:pt idx="11">
                  <c:v>-74.72876479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A40-B340-BEC5-20D51DE1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1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O-H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-71.8"/>
          <c:min val="-7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5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H2O!$I$18:$I$29</c:f>
              <c:numCache>
                <c:formatCode>General</c:formatCode>
                <c:ptCount val="12"/>
                <c:pt idx="0">
                  <c:v>0.18700120000403331</c:v>
                </c:pt>
                <c:pt idx="1">
                  <c:v>0.20670720000737219</c:v>
                </c:pt>
                <c:pt idx="2">
                  <c:v>0.25188669999920421</c:v>
                </c:pt>
                <c:pt idx="3">
                  <c:v>0.34879060000037043</c:v>
                </c:pt>
                <c:pt idx="4">
                  <c:v>0.32014130000845853</c:v>
                </c:pt>
                <c:pt idx="5">
                  <c:v>0.46930050000071333</c:v>
                </c:pt>
                <c:pt idx="6">
                  <c:v>0.85396279999372382</c:v>
                </c:pt>
                <c:pt idx="7">
                  <c:v>1.0971158999950603</c:v>
                </c:pt>
                <c:pt idx="8">
                  <c:v>1.5364456999975573</c:v>
                </c:pt>
                <c:pt idx="9">
                  <c:v>2.5779273999972929</c:v>
                </c:pt>
                <c:pt idx="10">
                  <c:v>5.5328329000019494</c:v>
                </c:pt>
                <c:pt idx="11">
                  <c:v>6.8942450999998073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9-6C4B-9D46-B6AA1A43F93A}"/>
            </c:ext>
          </c:extLst>
        </c:ser>
        <c:ser>
          <c:idx val="7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H2O!$J$18:$J$29</c:f>
              <c:numCache>
                <c:formatCode>General</c:formatCode>
                <c:ptCount val="12"/>
                <c:pt idx="0">
                  <c:v>0.21712890000458174</c:v>
                </c:pt>
                <c:pt idx="1">
                  <c:v>0.18479809999405461</c:v>
                </c:pt>
                <c:pt idx="2">
                  <c:v>0.18605799999704686</c:v>
                </c:pt>
                <c:pt idx="3">
                  <c:v>0.20595249999644238</c:v>
                </c:pt>
                <c:pt idx="4">
                  <c:v>0.21130860000084795</c:v>
                </c:pt>
                <c:pt idx="5">
                  <c:v>0.62837090000300577</c:v>
                </c:pt>
                <c:pt idx="6">
                  <c:v>1.0499003000035145</c:v>
                </c:pt>
                <c:pt idx="7">
                  <c:v>1.8528285999934724</c:v>
                </c:pt>
                <c:pt idx="8">
                  <c:v>2.7897240999976702</c:v>
                </c:pt>
                <c:pt idx="9">
                  <c:v>5.0785420000067916</c:v>
                </c:pt>
                <c:pt idx="10">
                  <c:v>4.802700100000834</c:v>
                </c:pt>
                <c:pt idx="11">
                  <c:v>4.0683610999963093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9-6C4B-9D46-B6AA1A43F93A}"/>
            </c:ext>
          </c:extLst>
        </c:ser>
        <c:ser>
          <c:idx val="8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H2O!$K$18:$K$29</c:f>
              <c:numCache>
                <c:formatCode>General</c:formatCode>
                <c:ptCount val="12"/>
                <c:pt idx="0">
                  <c:v>0.33542839999256557</c:v>
                </c:pt>
                <c:pt idx="1">
                  <c:v>0.21162020000531356</c:v>
                </c:pt>
                <c:pt idx="2">
                  <c:v>0.18098659998599942</c:v>
                </c:pt>
                <c:pt idx="3">
                  <c:v>0.20377389999737261</c:v>
                </c:pt>
                <c:pt idx="4">
                  <c:v>0.24545559999467059</c:v>
                </c:pt>
                <c:pt idx="5">
                  <c:v>0.21741999999846939</c:v>
                </c:pt>
                <c:pt idx="6">
                  <c:v>0.28057459999786261</c:v>
                </c:pt>
                <c:pt idx="7">
                  <c:v>0.47750539999924513</c:v>
                </c:pt>
                <c:pt idx="8">
                  <c:v>0.40613930001143217</c:v>
                </c:pt>
                <c:pt idx="9">
                  <c:v>0.86017709999453018</c:v>
                </c:pt>
                <c:pt idx="10">
                  <c:v>1.9208264999974745</c:v>
                </c:pt>
                <c:pt idx="11">
                  <c:v>1.3305770999920696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9-6C4B-9D46-B6AA1A43F93A}"/>
            </c:ext>
          </c:extLst>
        </c:ser>
        <c:ser>
          <c:idx val="9"/>
          <c:order val="3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H2O!$L$18:$L$29</c:f>
              <c:numCache>
                <c:formatCode>General</c:formatCode>
                <c:ptCount val="12"/>
                <c:pt idx="0">
                  <c:v>0.29446540000321875</c:v>
                </c:pt>
                <c:pt idx="1">
                  <c:v>0.21354660000838521</c:v>
                </c:pt>
                <c:pt idx="2">
                  <c:v>0.23786759999211426</c:v>
                </c:pt>
                <c:pt idx="3">
                  <c:v>0.37520230000609445</c:v>
                </c:pt>
                <c:pt idx="4">
                  <c:v>0.10064600000703194</c:v>
                </c:pt>
                <c:pt idx="5">
                  <c:v>8.5579199989638255E-2</c:v>
                </c:pt>
                <c:pt idx="6">
                  <c:v>0.16898260000175469</c:v>
                </c:pt>
                <c:pt idx="7">
                  <c:v>0.22405229999833409</c:v>
                </c:pt>
                <c:pt idx="8">
                  <c:v>0.22288419999938469</c:v>
                </c:pt>
                <c:pt idx="9">
                  <c:v>0.27261680000378874</c:v>
                </c:pt>
                <c:pt idx="10">
                  <c:v>1.4218789000040033</c:v>
                </c:pt>
                <c:pt idx="11">
                  <c:v>1.2476855999921099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09-6C4B-9D46-B6AA1A43F93A}"/>
            </c:ext>
          </c:extLst>
        </c:ser>
        <c:ser>
          <c:idx val="0"/>
          <c:order val="4"/>
          <c:tx>
            <c:v>Accuracy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H2O!$F$17:$F$30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</c:numCache>
            </c:numRef>
          </c:xVal>
          <c:yVal>
            <c:numRef>
              <c:f>H2O!$G$17:$G$30</c:f>
              <c:numCache>
                <c:formatCode>General</c:formatCode>
                <c:ptCount val="1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09-6C4B-9D46-B6AA1A43F93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H2O!$M$18:$M$29</c:f>
              <c:numCache>
                <c:formatCode>General</c:formatCode>
                <c:ptCount val="12"/>
                <c:pt idx="0">
                  <c:v>0.21424669999703383</c:v>
                </c:pt>
                <c:pt idx="1">
                  <c:v>0.30501000000526801</c:v>
                </c:pt>
                <c:pt idx="2">
                  <c:v>0.34933150000426849</c:v>
                </c:pt>
                <c:pt idx="3">
                  <c:v>0.70791260000646616</c:v>
                </c:pt>
                <c:pt idx="4">
                  <c:v>0.41221770000277047</c:v>
                </c:pt>
                <c:pt idx="5">
                  <c:v>0.62711820000060925</c:v>
                </c:pt>
                <c:pt idx="6">
                  <c:v>0.88739939999982198</c:v>
                </c:pt>
                <c:pt idx="7">
                  <c:v>1.3419179999942799</c:v>
                </c:pt>
                <c:pt idx="8">
                  <c:v>1.6405348000034792</c:v>
                </c:pt>
                <c:pt idx="9">
                  <c:v>2.6420104999971272</c:v>
                </c:pt>
                <c:pt idx="10">
                  <c:v>5.8308057000004965</c:v>
                </c:pt>
                <c:pt idx="11">
                  <c:v>7.0806254000075342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A-264F-BB9F-F7031FEC51DB}"/>
            </c:ext>
          </c:extLst>
        </c:ser>
        <c:ser>
          <c:idx val="10"/>
          <c:order val="6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H2O!$N$18:$N$29</c:f>
              <c:numCache>
                <c:formatCode>General</c:formatCode>
                <c:ptCount val="12"/>
                <c:pt idx="0">
                  <c:v>0.32502979999549098</c:v>
                </c:pt>
                <c:pt idx="1">
                  <c:v>0.4597074999992401</c:v>
                </c:pt>
                <c:pt idx="2">
                  <c:v>0.21615939999719558</c:v>
                </c:pt>
                <c:pt idx="3">
                  <c:v>0.40901729998665814</c:v>
                </c:pt>
                <c:pt idx="4">
                  <c:v>0.73046159999989868</c:v>
                </c:pt>
                <c:pt idx="5">
                  <c:v>0.81973640000398973</c:v>
                </c:pt>
                <c:pt idx="6">
                  <c:v>1.4082361999925297</c:v>
                </c:pt>
                <c:pt idx="7">
                  <c:v>2.0228857000006428</c:v>
                </c:pt>
                <c:pt idx="8">
                  <c:v>2.8940014000085057</c:v>
                </c:pt>
                <c:pt idx="9">
                  <c:v>5.1398137999996152</c:v>
                </c:pt>
                <c:pt idx="10">
                  <c:v>5.0761055000094757</c:v>
                </c:pt>
                <c:pt idx="11">
                  <c:v>4.2523390000042127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A-264F-BB9F-F7031FEC51DB}"/>
            </c:ext>
          </c:extLst>
        </c:ser>
        <c:ser>
          <c:idx val="11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H2O!$O$18:$O$29</c:f>
              <c:numCache>
                <c:formatCode>General</c:formatCode>
                <c:ptCount val="12"/>
                <c:pt idx="0">
                  <c:v>0.54905709998820384</c:v>
                </c:pt>
                <c:pt idx="1">
                  <c:v>0.22244240000190985</c:v>
                </c:pt>
                <c:pt idx="2">
                  <c:v>0.22518449999608947</c:v>
                </c:pt>
                <c:pt idx="3">
                  <c:v>0.21584270000118977</c:v>
                </c:pt>
                <c:pt idx="4">
                  <c:v>0.31987270000399803</c:v>
                </c:pt>
                <c:pt idx="5">
                  <c:v>0.34025850000318769</c:v>
                </c:pt>
                <c:pt idx="6">
                  <c:v>0.32007670000666621</c:v>
                </c:pt>
                <c:pt idx="7">
                  <c:v>0.5500577999981715</c:v>
                </c:pt>
                <c:pt idx="8">
                  <c:v>0.4846353999994335</c:v>
                </c:pt>
                <c:pt idx="9">
                  <c:v>0.93846019998977681</c:v>
                </c:pt>
                <c:pt idx="10">
                  <c:v>2.0348533999907659</c:v>
                </c:pt>
                <c:pt idx="11">
                  <c:v>1.3646247000025369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8A-264F-BB9F-F7031FEC51DB}"/>
            </c:ext>
          </c:extLst>
        </c:ser>
        <c:ser>
          <c:idx val="12"/>
          <c:order val="8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H2O!$P$18:$P$29</c:f>
              <c:numCache>
                <c:formatCode>General</c:formatCode>
                <c:ptCount val="12"/>
                <c:pt idx="0">
                  <c:v>0.47559050000245406</c:v>
                </c:pt>
                <c:pt idx="1">
                  <c:v>0.28203429999962282</c:v>
                </c:pt>
                <c:pt idx="2">
                  <c:v>0.36176310000257672</c:v>
                </c:pt>
                <c:pt idx="3">
                  <c:v>0.52255120000666011</c:v>
                </c:pt>
                <c:pt idx="4">
                  <c:v>0.19064570000182357</c:v>
                </c:pt>
                <c:pt idx="5">
                  <c:v>0.14703579999775229</c:v>
                </c:pt>
                <c:pt idx="6">
                  <c:v>0.28991780000353629</c:v>
                </c:pt>
                <c:pt idx="7">
                  <c:v>0.28085579999981292</c:v>
                </c:pt>
                <c:pt idx="8">
                  <c:v>0.55473460000143859</c:v>
                </c:pt>
                <c:pt idx="9">
                  <c:v>0.36868499999798132</c:v>
                </c:pt>
                <c:pt idx="10">
                  <c:v>1.4400653000024022</c:v>
                </c:pt>
                <c:pt idx="11">
                  <c:v>1.3719451999918419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8A-264F-BB9F-F7031FEC51DB}"/>
            </c:ext>
          </c:extLst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H2O!$Q$18:$Q$29</c:f>
              <c:numCache>
                <c:formatCode>General</c:formatCode>
                <c:ptCount val="12"/>
                <c:pt idx="0">
                  <c:v>0.19494270000564029</c:v>
                </c:pt>
                <c:pt idx="1">
                  <c:v>0.19986020001283578</c:v>
                </c:pt>
                <c:pt idx="2">
                  <c:v>0.24317000000451117</c:v>
                </c:pt>
                <c:pt idx="3">
                  <c:v>0.31758040000795518</c:v>
                </c:pt>
                <c:pt idx="4">
                  <c:v>0.31032860000834717</c:v>
                </c:pt>
                <c:pt idx="5">
                  <c:v>0.46109280000905528</c:v>
                </c:pt>
                <c:pt idx="6">
                  <c:v>0.84748489999242338</c:v>
                </c:pt>
                <c:pt idx="7">
                  <c:v>1.1002768000025753</c:v>
                </c:pt>
                <c:pt idx="8">
                  <c:v>1.5443124000000807</c:v>
                </c:pt>
                <c:pt idx="9">
                  <c:v>2.577330299999403</c:v>
                </c:pt>
                <c:pt idx="10">
                  <c:v>5.6157875000053536</c:v>
                </c:pt>
                <c:pt idx="11">
                  <c:v>6.8859416000037754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09-6C4B-9D46-B6AA1A43F93A}"/>
            </c:ext>
          </c:extLst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H2O!$R$18:$R$29</c:f>
              <c:numCache>
                <c:formatCode>General</c:formatCode>
                <c:ptCount val="12"/>
                <c:pt idx="0">
                  <c:v>0.22796300000038627</c:v>
                </c:pt>
                <c:pt idx="1">
                  <c:v>0.17605399999354177</c:v>
                </c:pt>
                <c:pt idx="2">
                  <c:v>0.17849339999997937</c:v>
                </c:pt>
                <c:pt idx="3">
                  <c:v>0.20372539999868877</c:v>
                </c:pt>
                <c:pt idx="4">
                  <c:v>0.20249740001077043</c:v>
                </c:pt>
                <c:pt idx="5">
                  <c:v>0.65313490000562524</c:v>
                </c:pt>
                <c:pt idx="6">
                  <c:v>1.0455309000008128</c:v>
                </c:pt>
                <c:pt idx="7">
                  <c:v>1.8535619000061843</c:v>
                </c:pt>
                <c:pt idx="8">
                  <c:v>2.7885486000087667</c:v>
                </c:pt>
                <c:pt idx="9">
                  <c:v>5.0766880000026049</c:v>
                </c:pt>
                <c:pt idx="10">
                  <c:v>4.8449134000065897</c:v>
                </c:pt>
                <c:pt idx="11">
                  <c:v>4.0681465000034223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09-6C4B-9D46-B6AA1A43F93A}"/>
            </c:ext>
          </c:extLst>
        </c:ser>
        <c:ser>
          <c:idx val="3"/>
          <c:order val="11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H2O!$S$18:$S$29</c:f>
              <c:numCache>
                <c:formatCode>General</c:formatCode>
                <c:ptCount val="12"/>
                <c:pt idx="0">
                  <c:v>0.34905260000073213</c:v>
                </c:pt>
                <c:pt idx="1">
                  <c:v>0.19957669999826066</c:v>
                </c:pt>
                <c:pt idx="2">
                  <c:v>0.18022299998676772</c:v>
                </c:pt>
                <c:pt idx="3">
                  <c:v>0.20222850000095605</c:v>
                </c:pt>
                <c:pt idx="4">
                  <c:v>0.24004610000361026</c:v>
                </c:pt>
                <c:pt idx="5">
                  <c:v>0.26414570000099502</c:v>
                </c:pt>
                <c:pt idx="6">
                  <c:v>0.27504899999541976</c:v>
                </c:pt>
                <c:pt idx="7">
                  <c:v>0.48033259999158417</c:v>
                </c:pt>
                <c:pt idx="8">
                  <c:v>0.40924520000373832</c:v>
                </c:pt>
                <c:pt idx="9">
                  <c:v>0.86035229999481544</c:v>
                </c:pt>
                <c:pt idx="10">
                  <c:v>2.0320298999934039</c:v>
                </c:pt>
                <c:pt idx="11">
                  <c:v>1.3222907000027817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09-6C4B-9D46-B6AA1A43F93A}"/>
            </c:ext>
          </c:extLst>
        </c:ser>
        <c:ser>
          <c:idx val="4"/>
          <c:order val="1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H2O!$T$18:$T$29</c:f>
              <c:numCache>
                <c:formatCode>General</c:formatCode>
                <c:ptCount val="12"/>
                <c:pt idx="0">
                  <c:v>0.30763110000009419</c:v>
                </c:pt>
                <c:pt idx="1">
                  <c:v>0.20418040000436122</c:v>
                </c:pt>
                <c:pt idx="2">
                  <c:v>0.22075929999232358</c:v>
                </c:pt>
                <c:pt idx="3">
                  <c:v>0.37362470000346093</c:v>
                </c:pt>
                <c:pt idx="4">
                  <c:v>9.6295100007637302E-2</c:v>
                </c:pt>
                <c:pt idx="5">
                  <c:v>0.11586739999813744</c:v>
                </c:pt>
                <c:pt idx="6">
                  <c:v>0.16085180000402488</c:v>
                </c:pt>
                <c:pt idx="7">
                  <c:v>0.22446069999659812</c:v>
                </c:pt>
                <c:pt idx="8">
                  <c:v>0.23054689999923994</c:v>
                </c:pt>
                <c:pt idx="9">
                  <c:v>0.27521859999524168</c:v>
                </c:pt>
                <c:pt idx="10">
                  <c:v>1.4828812000047265</c:v>
                </c:pt>
                <c:pt idx="11">
                  <c:v>1.237028299996723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09-6C4B-9D46-B6AA1A43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1.7"/>
          <c:min val="0.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3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H2O_SDT!$C$4:$C$15</c:f>
              <c:numCache>
                <c:formatCode>General</c:formatCode>
                <c:ptCount val="12"/>
                <c:pt idx="0">
                  <c:v>-73.137643909000005</c:v>
                </c:pt>
                <c:pt idx="1">
                  <c:v>-74.146204151899994</c:v>
                </c:pt>
                <c:pt idx="2">
                  <c:v>-74.643692978900006</c:v>
                </c:pt>
                <c:pt idx="3">
                  <c:v>-74.883001783699996</c:v>
                </c:pt>
                <c:pt idx="4">
                  <c:v>-74.987692704200001</c:v>
                </c:pt>
                <c:pt idx="5">
                  <c:v>-75.019854800399997</c:v>
                </c:pt>
                <c:pt idx="6">
                  <c:v>-75.012624602000002</c:v>
                </c:pt>
                <c:pt idx="7">
                  <c:v>-74.985126376799997</c:v>
                </c:pt>
                <c:pt idx="8">
                  <c:v>-74.948779021299998</c:v>
                </c:pt>
                <c:pt idx="9">
                  <c:v>-74.910271374199993</c:v>
                </c:pt>
                <c:pt idx="10">
                  <c:v>-74.873436117400004</c:v>
                </c:pt>
                <c:pt idx="11">
                  <c:v>-74.840495326400003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6-EB4B-852C-9CA7D800E8B5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H2O_SDT!$D$4:$D$15</c:f>
              <c:numCache>
                <c:formatCode>General</c:formatCode>
                <c:ptCount val="12"/>
                <c:pt idx="0">
                  <c:v>-72.167971992700004</c:v>
                </c:pt>
                <c:pt idx="1">
                  <c:v>-73.288012620200007</c:v>
                </c:pt>
                <c:pt idx="2">
                  <c:v>-73.924520819999998</c:v>
                </c:pt>
                <c:pt idx="3">
                  <c:v>-74.301831150400005</c:v>
                </c:pt>
                <c:pt idx="4">
                  <c:v>-74.528527698600001</c:v>
                </c:pt>
                <c:pt idx="5">
                  <c:v>-74.662318232800004</c:v>
                </c:pt>
                <c:pt idx="6">
                  <c:v>-74.736936444899996</c:v>
                </c:pt>
                <c:pt idx="7">
                  <c:v>-74.774042876799996</c:v>
                </c:pt>
                <c:pt idx="8">
                  <c:v>-74.788168322399997</c:v>
                </c:pt>
                <c:pt idx="9">
                  <c:v>-74.7890140003</c:v>
                </c:pt>
                <c:pt idx="10">
                  <c:v>-74.782946407500006</c:v>
                </c:pt>
                <c:pt idx="11">
                  <c:v>-74.774094301600002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6-EB4B-852C-9CA7D800E8B5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H2O_SDT!$E$4:$E$15</c:f>
              <c:numCache>
                <c:formatCode>General</c:formatCode>
                <c:ptCount val="12"/>
                <c:pt idx="0">
                  <c:v>-72.087704273</c:v>
                </c:pt>
                <c:pt idx="1">
                  <c:v>-73.193899263999995</c:v>
                </c:pt>
                <c:pt idx="2">
                  <c:v>-73.821246673399997</c:v>
                </c:pt>
                <c:pt idx="3">
                  <c:v>-74.194481185399994</c:v>
                </c:pt>
                <c:pt idx="4">
                  <c:v>-74.422163997400006</c:v>
                </c:pt>
                <c:pt idx="5">
                  <c:v>-74.563126224900003</c:v>
                </c:pt>
                <c:pt idx="6">
                  <c:v>-74.652349800899998</c:v>
                </c:pt>
                <c:pt idx="7">
                  <c:v>-74.7030651619</c:v>
                </c:pt>
                <c:pt idx="8">
                  <c:v>-74.730061098600004</c:v>
                </c:pt>
                <c:pt idx="9">
                  <c:v>-74.742937908000002</c:v>
                </c:pt>
                <c:pt idx="10">
                  <c:v>-74.747801923400004</c:v>
                </c:pt>
                <c:pt idx="11">
                  <c:v>-74.748450586499999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6-EB4B-852C-9CA7D800E8B5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H2O_SDT!$F$4:$F$15</c:f>
              <c:numCache>
                <c:formatCode>General</c:formatCode>
                <c:ptCount val="12"/>
                <c:pt idx="0">
                  <c:v>-72.085717812599995</c:v>
                </c:pt>
                <c:pt idx="1">
                  <c:v>-73.2050367967</c:v>
                </c:pt>
                <c:pt idx="2">
                  <c:v>-73.845589512999993</c:v>
                </c:pt>
                <c:pt idx="3">
                  <c:v>-74.229468158499998</c:v>
                </c:pt>
                <c:pt idx="4">
                  <c:v>-74.463992916099997</c:v>
                </c:pt>
                <c:pt idx="5">
                  <c:v>-74.6061632057</c:v>
                </c:pt>
                <c:pt idx="6">
                  <c:v>-74.689275369000001</c:v>
                </c:pt>
                <c:pt idx="7">
                  <c:v>-74.734666862599994</c:v>
                </c:pt>
                <c:pt idx="8">
                  <c:v>-74.756594245200006</c:v>
                </c:pt>
                <c:pt idx="9">
                  <c:v>-74.764526262299995</c:v>
                </c:pt>
                <c:pt idx="10">
                  <c:v>-74.764648059899997</c:v>
                </c:pt>
                <c:pt idx="11">
                  <c:v>-74.760965340699997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6-EB4B-852C-9CA7D800E8B5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H2O_SDT!$G$4:$G$15</c:f>
              <c:numCache>
                <c:formatCode>General</c:formatCode>
                <c:ptCount val="12"/>
                <c:pt idx="0">
                  <c:v>-72.060122711100007</c:v>
                </c:pt>
                <c:pt idx="1">
                  <c:v>-73.156265990400001</c:v>
                </c:pt>
                <c:pt idx="2">
                  <c:v>-73.771267609299997</c:v>
                </c:pt>
                <c:pt idx="3">
                  <c:v>-74.128879314700001</c:v>
                </c:pt>
                <c:pt idx="4">
                  <c:v>-74.374586385100002</c:v>
                </c:pt>
                <c:pt idx="5">
                  <c:v>-74.526442187399994</c:v>
                </c:pt>
                <c:pt idx="6">
                  <c:v>-74.617544811800002</c:v>
                </c:pt>
                <c:pt idx="7">
                  <c:v>-74.670844000700001</c:v>
                </c:pt>
                <c:pt idx="8">
                  <c:v>-74.7009663969</c:v>
                </c:pt>
                <c:pt idx="9">
                  <c:v>-74.717304368599997</c:v>
                </c:pt>
                <c:pt idx="10">
                  <c:v>-74.725768141200007</c:v>
                </c:pt>
                <c:pt idx="11">
                  <c:v>-74.730001818299996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6-EB4B-852C-9CA7D800E8B5}"/>
            </c:ext>
          </c:extLst>
        </c:ser>
        <c:ser>
          <c:idx val="5"/>
          <c:order val="5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H2O_SDT!$H$4:$H$15</c:f>
              <c:numCache>
                <c:formatCode>General</c:formatCode>
                <c:ptCount val="12"/>
                <c:pt idx="0">
                  <c:v>-73.137501937379</c:v>
                </c:pt>
                <c:pt idx="1">
                  <c:v>-74.146061281806993</c:v>
                </c:pt>
                <c:pt idx="2">
                  <c:v>-74.643566133072994</c:v>
                </c:pt>
                <c:pt idx="3">
                  <c:v>-74.882895084245007</c:v>
                </c:pt>
                <c:pt idx="4">
                  <c:v>-74.987596289818001</c:v>
                </c:pt>
                <c:pt idx="5">
                  <c:v>-75.019766197340005</c:v>
                </c:pt>
                <c:pt idx="6">
                  <c:v>-75.012546255396998</c:v>
                </c:pt>
                <c:pt idx="7">
                  <c:v>-74.985043134921</c:v>
                </c:pt>
                <c:pt idx="8">
                  <c:v>-74.948688440547997</c:v>
                </c:pt>
                <c:pt idx="9">
                  <c:v>-74.910193409132006</c:v>
                </c:pt>
                <c:pt idx="10">
                  <c:v>-74.873395088212007</c:v>
                </c:pt>
                <c:pt idx="11">
                  <c:v>-74.840449433828994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6-EB4B-852C-9CA7D800E8B5}"/>
            </c:ext>
          </c:extLst>
        </c:ser>
        <c:ser>
          <c:idx val="6"/>
          <c:order val="6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H2O_SDT!$I$4:$I$15</c:f>
              <c:numCache>
                <c:formatCode>General</c:formatCode>
                <c:ptCount val="12"/>
                <c:pt idx="0">
                  <c:v>-72.167857456199997</c:v>
                </c:pt>
                <c:pt idx="1">
                  <c:v>-73.287901344299996</c:v>
                </c:pt>
                <c:pt idx="2">
                  <c:v>-73.924415725100005</c:v>
                </c:pt>
                <c:pt idx="3">
                  <c:v>-74.301709444099998</c:v>
                </c:pt>
                <c:pt idx="4">
                  <c:v>-74.528438862200005</c:v>
                </c:pt>
                <c:pt idx="5">
                  <c:v>-74.662237610800005</c:v>
                </c:pt>
                <c:pt idx="6">
                  <c:v>-74.736853466599996</c:v>
                </c:pt>
                <c:pt idx="7">
                  <c:v>-74.7739494554</c:v>
                </c:pt>
                <c:pt idx="8">
                  <c:v>-74.788073848799996</c:v>
                </c:pt>
                <c:pt idx="9">
                  <c:v>-74.788692233299997</c:v>
                </c:pt>
                <c:pt idx="10">
                  <c:v>-74.782873174299993</c:v>
                </c:pt>
                <c:pt idx="11">
                  <c:v>-74.773711973600001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6-EB4B-852C-9CA7D800E8B5}"/>
            </c:ext>
          </c:extLst>
        </c:ser>
        <c:ser>
          <c:idx val="7"/>
          <c:order val="7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H2O_SDT!$J$4:$J$15</c:f>
              <c:numCache>
                <c:formatCode>General</c:formatCode>
                <c:ptCount val="12"/>
                <c:pt idx="0">
                  <c:v>-72.087581004100002</c:v>
                </c:pt>
                <c:pt idx="1">
                  <c:v>-73.193761230700005</c:v>
                </c:pt>
                <c:pt idx="2">
                  <c:v>-73.821107872900001</c:v>
                </c:pt>
                <c:pt idx="3">
                  <c:v>-74.194351311099993</c:v>
                </c:pt>
                <c:pt idx="4">
                  <c:v>-74.422047300700001</c:v>
                </c:pt>
                <c:pt idx="5">
                  <c:v>-74.563049526599997</c:v>
                </c:pt>
                <c:pt idx="6">
                  <c:v>-74.652260356100001</c:v>
                </c:pt>
                <c:pt idx="7">
                  <c:v>-74.702969514200007</c:v>
                </c:pt>
                <c:pt idx="8">
                  <c:v>-74.729847499800002</c:v>
                </c:pt>
                <c:pt idx="9">
                  <c:v>-74.742723865599999</c:v>
                </c:pt>
                <c:pt idx="10">
                  <c:v>-74.746940396400007</c:v>
                </c:pt>
                <c:pt idx="11">
                  <c:v>-74.747919339600003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26-EB4B-852C-9CA7D800E8B5}"/>
            </c:ext>
          </c:extLst>
        </c:ser>
        <c:ser>
          <c:idx val="8"/>
          <c:order val="8"/>
          <c:tx>
            <c:v>YB (S1)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H2O_SDT!$K$4:$K$15</c:f>
              <c:numCache>
                <c:formatCode>General</c:formatCode>
                <c:ptCount val="12"/>
                <c:pt idx="0">
                  <c:v>-72.0856297821</c:v>
                </c:pt>
                <c:pt idx="1">
                  <c:v>-73.204951106899998</c:v>
                </c:pt>
                <c:pt idx="2">
                  <c:v>-73.845514432200005</c:v>
                </c:pt>
                <c:pt idx="3">
                  <c:v>-74.229401044699998</c:v>
                </c:pt>
                <c:pt idx="4">
                  <c:v>-74.463935096499995</c:v>
                </c:pt>
                <c:pt idx="5">
                  <c:v>-74.606107757900006</c:v>
                </c:pt>
                <c:pt idx="6">
                  <c:v>-74.689215793599999</c:v>
                </c:pt>
                <c:pt idx="7">
                  <c:v>-74.734611450800003</c:v>
                </c:pt>
                <c:pt idx="8">
                  <c:v>-74.756536912599998</c:v>
                </c:pt>
                <c:pt idx="9">
                  <c:v>-74.764486052600006</c:v>
                </c:pt>
                <c:pt idx="10">
                  <c:v>-74.764568855299999</c:v>
                </c:pt>
                <c:pt idx="11">
                  <c:v>-74.760922287699998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6-EB4B-852C-9CA7D800E8B5}"/>
            </c:ext>
          </c:extLst>
        </c:ser>
        <c:ser>
          <c:idx val="9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H2O_SDT!$L$4:$L$15</c:f>
              <c:numCache>
                <c:formatCode>General</c:formatCode>
                <c:ptCount val="12"/>
                <c:pt idx="0">
                  <c:v>-72.060002620600002</c:v>
                </c:pt>
                <c:pt idx="1">
                  <c:v>-73.156125442900006</c:v>
                </c:pt>
                <c:pt idx="2">
                  <c:v>-73.7711199843</c:v>
                </c:pt>
                <c:pt idx="3">
                  <c:v>-74.128728902500001</c:v>
                </c:pt>
                <c:pt idx="4">
                  <c:v>-74.374541285899994</c:v>
                </c:pt>
                <c:pt idx="5">
                  <c:v>-74.526400061999993</c:v>
                </c:pt>
                <c:pt idx="6">
                  <c:v>-74.617501967699994</c:v>
                </c:pt>
                <c:pt idx="7">
                  <c:v>-74.670805160300006</c:v>
                </c:pt>
                <c:pt idx="8">
                  <c:v>-74.700908249999998</c:v>
                </c:pt>
                <c:pt idx="9">
                  <c:v>-74.717274250599999</c:v>
                </c:pt>
                <c:pt idx="10">
                  <c:v>-74.725672451099996</c:v>
                </c:pt>
                <c:pt idx="11">
                  <c:v>-74.729918314900004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6-EB4B-852C-9CA7D800E8B5}"/>
            </c:ext>
          </c:extLst>
        </c:ser>
        <c:ser>
          <c:idx val="14"/>
          <c:order val="10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H2O_SDT!$M$4:$M$15</c:f>
              <c:numCache>
                <c:formatCode>General</c:formatCode>
                <c:ptCount val="12"/>
                <c:pt idx="0">
                  <c:v>-72.167803969999994</c:v>
                </c:pt>
                <c:pt idx="1">
                  <c:v>-73.287761739499999</c:v>
                </c:pt>
                <c:pt idx="2">
                  <c:v>-73.924301342899994</c:v>
                </c:pt>
                <c:pt idx="3">
                  <c:v>-74.301515883799993</c:v>
                </c:pt>
                <c:pt idx="4">
                  <c:v>-74.528166600199995</c:v>
                </c:pt>
                <c:pt idx="5">
                  <c:v>-74.662059540399994</c:v>
                </c:pt>
                <c:pt idx="6">
                  <c:v>-74.736704357600004</c:v>
                </c:pt>
                <c:pt idx="7">
                  <c:v>-74.773599644399994</c:v>
                </c:pt>
                <c:pt idx="8">
                  <c:v>-74.787812043900004</c:v>
                </c:pt>
                <c:pt idx="9">
                  <c:v>-74.788691092199997</c:v>
                </c:pt>
                <c:pt idx="10">
                  <c:v>-74.782593909900001</c:v>
                </c:pt>
                <c:pt idx="11">
                  <c:v>-74.773503809499999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26-EB4B-852C-9CA7D800E8B5}"/>
            </c:ext>
          </c:extLst>
        </c:ser>
        <c:ser>
          <c:idx val="15"/>
          <c:order val="11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H2O_SDT!$N$4:$N$15</c:f>
              <c:numCache>
                <c:formatCode>General</c:formatCode>
                <c:ptCount val="12"/>
                <c:pt idx="0">
                  <c:v>-72.087483759199998</c:v>
                </c:pt>
                <c:pt idx="1">
                  <c:v>-73.193451089500002</c:v>
                </c:pt>
                <c:pt idx="2">
                  <c:v>-73.821026339200003</c:v>
                </c:pt>
                <c:pt idx="3">
                  <c:v>-74.194219756799995</c:v>
                </c:pt>
                <c:pt idx="4">
                  <c:v>-74.421844763600006</c:v>
                </c:pt>
                <c:pt idx="5">
                  <c:v>-74.562757385400005</c:v>
                </c:pt>
                <c:pt idx="6">
                  <c:v>-74.651903222100003</c:v>
                </c:pt>
                <c:pt idx="7">
                  <c:v>-74.702570881900002</c:v>
                </c:pt>
                <c:pt idx="8">
                  <c:v>-74.729646037500004</c:v>
                </c:pt>
                <c:pt idx="9">
                  <c:v>-74.7422621037</c:v>
                </c:pt>
                <c:pt idx="10">
                  <c:v>-74.746707819299999</c:v>
                </c:pt>
                <c:pt idx="11">
                  <c:v>-74.747504846699997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26-EB4B-852C-9CA7D800E8B5}"/>
            </c:ext>
          </c:extLst>
        </c:ser>
        <c:ser>
          <c:idx val="16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H2O_SDT!$O$4:$O$15</c:f>
              <c:numCache>
                <c:formatCode>General</c:formatCode>
                <c:ptCount val="12"/>
                <c:pt idx="0">
                  <c:v>-72.085560899800001</c:v>
                </c:pt>
                <c:pt idx="1">
                  <c:v>-73.204866362499999</c:v>
                </c:pt>
                <c:pt idx="2">
                  <c:v>-73.845479370099994</c:v>
                </c:pt>
                <c:pt idx="3">
                  <c:v>-74.229319455699994</c:v>
                </c:pt>
                <c:pt idx="4">
                  <c:v>-74.463694428099998</c:v>
                </c:pt>
                <c:pt idx="5">
                  <c:v>-74.605833203200007</c:v>
                </c:pt>
                <c:pt idx="6">
                  <c:v>-74.689082523600007</c:v>
                </c:pt>
                <c:pt idx="7">
                  <c:v>-74.734330705600001</c:v>
                </c:pt>
                <c:pt idx="8">
                  <c:v>-74.756375446000007</c:v>
                </c:pt>
                <c:pt idx="9">
                  <c:v>-74.764177402499996</c:v>
                </c:pt>
                <c:pt idx="10">
                  <c:v>-74.764261381200001</c:v>
                </c:pt>
                <c:pt idx="11">
                  <c:v>-74.7604695319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26-EB4B-852C-9CA7D800E8B5}"/>
            </c:ext>
          </c:extLst>
        </c:ser>
        <c:ser>
          <c:idx val="17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H2O_SDT!$P$4:$P$15</c:f>
              <c:numCache>
                <c:formatCode>General</c:formatCode>
                <c:ptCount val="12"/>
                <c:pt idx="0">
                  <c:v>-72.059816729700003</c:v>
                </c:pt>
                <c:pt idx="1">
                  <c:v>-73.155983956100002</c:v>
                </c:pt>
                <c:pt idx="2">
                  <c:v>-73.770880954099994</c:v>
                </c:pt>
                <c:pt idx="3">
                  <c:v>-74.1285558979</c:v>
                </c:pt>
                <c:pt idx="4">
                  <c:v>-74.374479621700004</c:v>
                </c:pt>
                <c:pt idx="5">
                  <c:v>-74.526171527499997</c:v>
                </c:pt>
                <c:pt idx="6">
                  <c:v>-74.617119794600001</c:v>
                </c:pt>
                <c:pt idx="7">
                  <c:v>-74.670391678900003</c:v>
                </c:pt>
                <c:pt idx="8">
                  <c:v>-74.700793785800002</c:v>
                </c:pt>
                <c:pt idx="9">
                  <c:v>-74.717169102499994</c:v>
                </c:pt>
                <c:pt idx="10">
                  <c:v>-74.725542908899996</c:v>
                </c:pt>
                <c:pt idx="11">
                  <c:v>-74.729468862299996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26-EB4B-852C-9CA7D800E8B5}"/>
            </c:ext>
          </c:extLst>
        </c:ser>
        <c:ser>
          <c:idx val="10"/>
          <c:order val="14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H2O_SDT!$Q$4:$Q$15</c:f>
              <c:numCache>
                <c:formatCode>General</c:formatCode>
                <c:ptCount val="12"/>
                <c:pt idx="0">
                  <c:v>-72.167777049999998</c:v>
                </c:pt>
                <c:pt idx="1">
                  <c:v>-73.287812759999994</c:v>
                </c:pt>
                <c:pt idx="2">
                  <c:v>-73.924277649999993</c:v>
                </c:pt>
                <c:pt idx="3">
                  <c:v>-74.301513569999997</c:v>
                </c:pt>
                <c:pt idx="4">
                  <c:v>-74.528217369999993</c:v>
                </c:pt>
                <c:pt idx="5">
                  <c:v>-74.661857139999995</c:v>
                </c:pt>
                <c:pt idx="6">
                  <c:v>-74.736088960000004</c:v>
                </c:pt>
                <c:pt idx="7">
                  <c:v>-74.772942599999993</c:v>
                </c:pt>
                <c:pt idx="8">
                  <c:v>-74.786624009999997</c:v>
                </c:pt>
                <c:pt idx="9">
                  <c:v>-74.786436670000001</c:v>
                </c:pt>
                <c:pt idx="10">
                  <c:v>-74.777330620000001</c:v>
                </c:pt>
                <c:pt idx="11">
                  <c:v>-74.767208359999998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6-EB4B-852C-9CA7D800E8B5}"/>
            </c:ext>
          </c:extLst>
        </c:ser>
        <c:ser>
          <c:idx val="11"/>
          <c:order val="15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H2O_SDT!$R$4:$R$15</c:f>
              <c:numCache>
                <c:formatCode>General</c:formatCode>
                <c:ptCount val="12"/>
                <c:pt idx="0">
                  <c:v>-72.08747631</c:v>
                </c:pt>
                <c:pt idx="1">
                  <c:v>-73.193723210000002</c:v>
                </c:pt>
                <c:pt idx="2">
                  <c:v>-73.821068179999997</c:v>
                </c:pt>
                <c:pt idx="3">
                  <c:v>-74.194277459999995</c:v>
                </c:pt>
                <c:pt idx="4">
                  <c:v>-74.421961499999995</c:v>
                </c:pt>
                <c:pt idx="5">
                  <c:v>-74.562473089999997</c:v>
                </c:pt>
                <c:pt idx="6">
                  <c:v>-74.651304269999997</c:v>
                </c:pt>
                <c:pt idx="7">
                  <c:v>-74.701211599999993</c:v>
                </c:pt>
                <c:pt idx="8">
                  <c:v>-74.727272549999995</c:v>
                </c:pt>
                <c:pt idx="9">
                  <c:v>-74.737861219999999</c:v>
                </c:pt>
                <c:pt idx="10">
                  <c:v>-74.742957009999998</c:v>
                </c:pt>
                <c:pt idx="11">
                  <c:v>-74.744382439999995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6-EB4B-852C-9CA7D800E8B5}"/>
            </c:ext>
          </c:extLst>
        </c:ser>
        <c:ser>
          <c:idx val="12"/>
          <c:order val="16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H2O_SDT!$S$4:$S$15</c:f>
              <c:numCache>
                <c:formatCode>General</c:formatCode>
                <c:ptCount val="12"/>
                <c:pt idx="0">
                  <c:v>-72.085368759999994</c:v>
                </c:pt>
                <c:pt idx="1">
                  <c:v>-73.204837220000002</c:v>
                </c:pt>
                <c:pt idx="2">
                  <c:v>-73.845409290000006</c:v>
                </c:pt>
                <c:pt idx="3">
                  <c:v>-74.229265929999997</c:v>
                </c:pt>
                <c:pt idx="4">
                  <c:v>-74.463752869999993</c:v>
                </c:pt>
                <c:pt idx="5">
                  <c:v>-74.605899059999999</c:v>
                </c:pt>
                <c:pt idx="6">
                  <c:v>-74.689000320000005</c:v>
                </c:pt>
                <c:pt idx="7">
                  <c:v>-74.734186530000002</c:v>
                </c:pt>
                <c:pt idx="8">
                  <c:v>-74.756185000000002</c:v>
                </c:pt>
                <c:pt idx="9">
                  <c:v>-74.76366591</c:v>
                </c:pt>
                <c:pt idx="10">
                  <c:v>-74.762616030000004</c:v>
                </c:pt>
                <c:pt idx="11">
                  <c:v>-74.759643049999994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6-EB4B-852C-9CA7D800E8B5}"/>
            </c:ext>
          </c:extLst>
        </c:ser>
        <c:ser>
          <c:idx val="13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H2O_SDT!$T$4:$T$15</c:f>
              <c:numCache>
                <c:formatCode>General</c:formatCode>
                <c:ptCount val="12"/>
                <c:pt idx="0">
                  <c:v>-72.059815080000007</c:v>
                </c:pt>
                <c:pt idx="1">
                  <c:v>-73.156061809999997</c:v>
                </c:pt>
                <c:pt idx="2">
                  <c:v>-73.771046850000005</c:v>
                </c:pt>
                <c:pt idx="3">
                  <c:v>-74.128505689999997</c:v>
                </c:pt>
                <c:pt idx="4">
                  <c:v>-74.374490089999995</c:v>
                </c:pt>
                <c:pt idx="5">
                  <c:v>-74.526326319999995</c:v>
                </c:pt>
                <c:pt idx="6">
                  <c:v>-74.617383959999998</c:v>
                </c:pt>
                <c:pt idx="7">
                  <c:v>-74.670619540000004</c:v>
                </c:pt>
                <c:pt idx="8">
                  <c:v>-74.700735850000001</c:v>
                </c:pt>
                <c:pt idx="9">
                  <c:v>-74.717029150000002</c:v>
                </c:pt>
                <c:pt idx="10">
                  <c:v>-74.724285260000002</c:v>
                </c:pt>
                <c:pt idx="11">
                  <c:v>-74.72876479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6-EB4B-852C-9CA7D800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1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O-H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-71.8"/>
          <c:min val="-7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5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H2O_SDT!$I$18:$I$29</c:f>
              <c:numCache>
                <c:formatCode>General</c:formatCode>
                <c:ptCount val="12"/>
                <c:pt idx="0">
                  <c:v>0.11453650000703419</c:v>
                </c:pt>
                <c:pt idx="1">
                  <c:v>0.11127590001080989</c:v>
                </c:pt>
                <c:pt idx="2">
                  <c:v>0.10509489999321886</c:v>
                </c:pt>
                <c:pt idx="3">
                  <c:v>0.12170630000696292</c:v>
                </c:pt>
                <c:pt idx="4">
                  <c:v>8.8836399996239379E-2</c:v>
                </c:pt>
                <c:pt idx="5">
                  <c:v>8.0621999998697902E-2</c:v>
                </c:pt>
                <c:pt idx="6">
                  <c:v>8.2978300000036143E-2</c:v>
                </c:pt>
                <c:pt idx="7">
                  <c:v>9.3421399995463617E-2</c:v>
                </c:pt>
                <c:pt idx="8">
                  <c:v>9.447360000081062E-2</c:v>
                </c:pt>
                <c:pt idx="9">
                  <c:v>0.32176700000263736</c:v>
                </c:pt>
                <c:pt idx="10">
                  <c:v>7.3233200012623456E-2</c:v>
                </c:pt>
                <c:pt idx="11">
                  <c:v>0.38232800000059797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8-2748-94F8-408F5B0C7593}"/>
            </c:ext>
          </c:extLst>
        </c:ser>
        <c:ser>
          <c:idx val="7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H2O_SDT!$J$18:$J$29</c:f>
              <c:numCache>
                <c:formatCode>General</c:formatCode>
                <c:ptCount val="12"/>
                <c:pt idx="0">
                  <c:v>0.12326889999769719</c:v>
                </c:pt>
                <c:pt idx="1">
                  <c:v>0.13803329999007019</c:v>
                </c:pt>
                <c:pt idx="2">
                  <c:v>0.13880049999670518</c:v>
                </c:pt>
                <c:pt idx="3">
                  <c:v>0.12987430000066524</c:v>
                </c:pt>
                <c:pt idx="4">
                  <c:v>0.11669670000458154</c:v>
                </c:pt>
                <c:pt idx="5">
                  <c:v>7.6698300006228237E-2</c:v>
                </c:pt>
                <c:pt idx="6">
                  <c:v>8.9444799996840629E-2</c:v>
                </c:pt>
                <c:pt idx="7">
                  <c:v>9.5647699993151036E-2</c:v>
                </c:pt>
                <c:pt idx="8">
                  <c:v>0.21359880000204612</c:v>
                </c:pt>
                <c:pt idx="9">
                  <c:v>0.21404240000322261</c:v>
                </c:pt>
                <c:pt idx="10">
                  <c:v>0.86152699999786364</c:v>
                </c:pt>
                <c:pt idx="11">
                  <c:v>0.53124689999606289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8-2748-94F8-408F5B0C7593}"/>
            </c:ext>
          </c:extLst>
        </c:ser>
        <c:ser>
          <c:idx val="8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H2O_SDT!$K$18:$K$29</c:f>
              <c:numCache>
                <c:formatCode>General</c:formatCode>
                <c:ptCount val="12"/>
                <c:pt idx="0">
                  <c:v>8.8030499995284117E-2</c:v>
                </c:pt>
                <c:pt idx="1">
                  <c:v>8.5689800002342054E-2</c:v>
                </c:pt>
                <c:pt idx="2">
                  <c:v>7.5080799987858882E-2</c:v>
                </c:pt>
                <c:pt idx="3">
                  <c:v>6.7113800000129231E-2</c:v>
                </c:pt>
                <c:pt idx="4">
                  <c:v>5.7819600002062543E-2</c:v>
                </c:pt>
                <c:pt idx="5">
                  <c:v>5.5447799994112756E-2</c:v>
                </c:pt>
                <c:pt idx="6">
                  <c:v>5.9575400001676826E-2</c:v>
                </c:pt>
                <c:pt idx="7">
                  <c:v>5.5411799991134103E-2</c:v>
                </c:pt>
                <c:pt idx="8">
                  <c:v>5.7332600007953261E-2</c:v>
                </c:pt>
                <c:pt idx="9">
                  <c:v>4.0209699989190995E-2</c:v>
                </c:pt>
                <c:pt idx="10">
                  <c:v>7.9204599998661251E-2</c:v>
                </c:pt>
                <c:pt idx="11">
                  <c:v>4.3052999998849373E-2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8-2748-94F8-408F5B0C7593}"/>
            </c:ext>
          </c:extLst>
        </c:ser>
        <c:ser>
          <c:idx val="9"/>
          <c:order val="3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H2O_SDT!$L$18:$L$29</c:f>
              <c:numCache>
                <c:formatCode>General</c:formatCode>
                <c:ptCount val="12"/>
                <c:pt idx="0">
                  <c:v>0.12009050000472143</c:v>
                </c:pt>
                <c:pt idx="1">
                  <c:v>0.14054749999559135</c:v>
                </c:pt>
                <c:pt idx="2">
                  <c:v>0.14762499999676493</c:v>
                </c:pt>
                <c:pt idx="3">
                  <c:v>0.15041220000000521</c:v>
                </c:pt>
                <c:pt idx="4">
                  <c:v>4.5099200008280604E-2</c:v>
                </c:pt>
                <c:pt idx="5">
                  <c:v>4.2125400000259106E-2</c:v>
                </c:pt>
                <c:pt idx="6">
                  <c:v>4.2844100008210262E-2</c:v>
                </c:pt>
                <c:pt idx="7">
                  <c:v>3.8840399994910513E-2</c:v>
                </c:pt>
                <c:pt idx="8">
                  <c:v>5.8146900002498114E-2</c:v>
                </c:pt>
                <c:pt idx="9">
                  <c:v>3.0117999997969491E-2</c:v>
                </c:pt>
                <c:pt idx="10">
                  <c:v>9.5690100010870083E-2</c:v>
                </c:pt>
                <c:pt idx="11">
                  <c:v>8.3503399991968763E-2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88-2748-94F8-408F5B0C7593}"/>
            </c:ext>
          </c:extLst>
        </c:ser>
        <c:ser>
          <c:idx val="0"/>
          <c:order val="4"/>
          <c:tx>
            <c:v>Accuracy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H2O_SDT!$F$17:$F$30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</c:numCache>
            </c:numRef>
          </c:xVal>
          <c:yVal>
            <c:numRef>
              <c:f>H2O_SDT!$G$17:$G$30</c:f>
              <c:numCache>
                <c:formatCode>General</c:formatCode>
                <c:ptCount val="1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88-2748-94F8-408F5B0C759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H2O_SDT!$M$18:$M$29</c:f>
              <c:numCache>
                <c:formatCode>General</c:formatCode>
                <c:ptCount val="12"/>
                <c:pt idx="0">
                  <c:v>0.16802270000937369</c:v>
                </c:pt>
                <c:pt idx="1">
                  <c:v>0.25088070000833795</c:v>
                </c:pt>
                <c:pt idx="2">
                  <c:v>0.21947710000347342</c:v>
                </c:pt>
                <c:pt idx="3">
                  <c:v>0.31526660001190976</c:v>
                </c:pt>
                <c:pt idx="4">
                  <c:v>0.36109840000619897</c:v>
                </c:pt>
                <c:pt idx="5">
                  <c:v>0.25869240000986338</c:v>
                </c:pt>
                <c:pt idx="6">
                  <c:v>0.23208729999169009</c:v>
                </c:pt>
                <c:pt idx="7">
                  <c:v>0.44323240000210262</c:v>
                </c:pt>
                <c:pt idx="8">
                  <c:v>0.35627849999286809</c:v>
                </c:pt>
                <c:pt idx="9">
                  <c:v>0.32290810000290548</c:v>
                </c:pt>
                <c:pt idx="10">
                  <c:v>0.35249760000510832</c:v>
                </c:pt>
                <c:pt idx="11">
                  <c:v>0.59049210000239327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88-2748-94F8-408F5B0C7593}"/>
            </c:ext>
          </c:extLst>
        </c:ser>
        <c:ser>
          <c:idx val="10"/>
          <c:order val="6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H2O_SDT!$N$18:$N$29</c:f>
              <c:numCache>
                <c:formatCode>General</c:formatCode>
                <c:ptCount val="12"/>
                <c:pt idx="0">
                  <c:v>0.22051380000220888</c:v>
                </c:pt>
                <c:pt idx="1">
                  <c:v>0.44817449999356995</c:v>
                </c:pt>
                <c:pt idx="2">
                  <c:v>0.22033419999445414</c:v>
                </c:pt>
                <c:pt idx="3">
                  <c:v>0.26142859999822576</c:v>
                </c:pt>
                <c:pt idx="4">
                  <c:v>0.31923379999909685</c:v>
                </c:pt>
                <c:pt idx="5">
                  <c:v>0.36883949999833021</c:v>
                </c:pt>
                <c:pt idx="6">
                  <c:v>0.44657879999476791</c:v>
                </c:pt>
                <c:pt idx="7">
                  <c:v>0.49427999999807071</c:v>
                </c:pt>
                <c:pt idx="8">
                  <c:v>0.41506110000000263</c:v>
                </c:pt>
                <c:pt idx="9">
                  <c:v>0.67580430000191427</c:v>
                </c:pt>
                <c:pt idx="10">
                  <c:v>1.094104100005211</c:v>
                </c:pt>
                <c:pt idx="11">
                  <c:v>0.94573980000234315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88-2748-94F8-408F5B0C7593}"/>
            </c:ext>
          </c:extLst>
        </c:ser>
        <c:ser>
          <c:idx val="11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H2O_SDT!$O$18:$O$29</c:f>
              <c:numCache>
                <c:formatCode>General</c:formatCode>
                <c:ptCount val="12"/>
                <c:pt idx="0">
                  <c:v>0.15691279999430208</c:v>
                </c:pt>
                <c:pt idx="1">
                  <c:v>0.17043420000106835</c:v>
                </c:pt>
                <c:pt idx="2">
                  <c:v>0.11014289999877747</c:v>
                </c:pt>
                <c:pt idx="3">
                  <c:v>0.14870280000423008</c:v>
                </c:pt>
                <c:pt idx="4">
                  <c:v>0.29848799999854236</c:v>
                </c:pt>
                <c:pt idx="5">
                  <c:v>0.33000249999304287</c:v>
                </c:pt>
                <c:pt idx="6">
                  <c:v>0.19284539999375738</c:v>
                </c:pt>
                <c:pt idx="7">
                  <c:v>0.33615699999245408</c:v>
                </c:pt>
                <c:pt idx="8">
                  <c:v>0.21879919999889808</c:v>
                </c:pt>
                <c:pt idx="9">
                  <c:v>0.34885979999899064</c:v>
                </c:pt>
                <c:pt idx="10">
                  <c:v>0.38667869999642335</c:v>
                </c:pt>
                <c:pt idx="11">
                  <c:v>0.49580879999666649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88-2748-94F8-408F5B0C7593}"/>
            </c:ext>
          </c:extLst>
        </c:ser>
        <c:ser>
          <c:idx val="12"/>
          <c:order val="8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H2O_SDT!$P$18:$P$29</c:f>
              <c:numCache>
                <c:formatCode>General</c:formatCode>
                <c:ptCount val="12"/>
                <c:pt idx="0">
                  <c:v>0.30598140000392959</c:v>
                </c:pt>
                <c:pt idx="1">
                  <c:v>0.28203429999962282</c:v>
                </c:pt>
                <c:pt idx="2">
                  <c:v>0.38665520000336073</c:v>
                </c:pt>
                <c:pt idx="3">
                  <c:v>0.32341680000058659</c:v>
                </c:pt>
                <c:pt idx="4">
                  <c:v>0.10676339999804441</c:v>
                </c:pt>
                <c:pt idx="5">
                  <c:v>0.27065989999641715</c:v>
                </c:pt>
                <c:pt idx="6">
                  <c:v>0.42501720000132082</c:v>
                </c:pt>
                <c:pt idx="7">
                  <c:v>0.45232179999743494</c:v>
                </c:pt>
                <c:pt idx="8">
                  <c:v>0.17261109999822111</c:v>
                </c:pt>
                <c:pt idx="9">
                  <c:v>0.13526610000269557</c:v>
                </c:pt>
                <c:pt idx="10">
                  <c:v>0.2252323000107026</c:v>
                </c:pt>
                <c:pt idx="11">
                  <c:v>0.53295600000069498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88-2748-94F8-408F5B0C7593}"/>
            </c:ext>
          </c:extLst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H2O_SDT!$Q$18:$Q$29</c:f>
              <c:numCache>
                <c:formatCode>General</c:formatCode>
                <c:ptCount val="12"/>
                <c:pt idx="0">
                  <c:v>0.19494270000564029</c:v>
                </c:pt>
                <c:pt idx="1">
                  <c:v>0.19986020001283578</c:v>
                </c:pt>
                <c:pt idx="2">
                  <c:v>0.24317000000451117</c:v>
                </c:pt>
                <c:pt idx="3">
                  <c:v>0.31758040000795518</c:v>
                </c:pt>
                <c:pt idx="4">
                  <c:v>0.31032860000834717</c:v>
                </c:pt>
                <c:pt idx="5">
                  <c:v>0.46109280000905528</c:v>
                </c:pt>
                <c:pt idx="6">
                  <c:v>0.84748489999242338</c:v>
                </c:pt>
                <c:pt idx="7">
                  <c:v>1.1002768000025753</c:v>
                </c:pt>
                <c:pt idx="8">
                  <c:v>1.5443124000000807</c:v>
                </c:pt>
                <c:pt idx="9">
                  <c:v>2.577330299999403</c:v>
                </c:pt>
                <c:pt idx="10">
                  <c:v>5.6157875000053536</c:v>
                </c:pt>
                <c:pt idx="11">
                  <c:v>6.8859416000037754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88-2748-94F8-408F5B0C7593}"/>
            </c:ext>
          </c:extLst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H2O_SDT!$R$18:$R$29</c:f>
              <c:numCache>
                <c:formatCode>General</c:formatCode>
                <c:ptCount val="12"/>
                <c:pt idx="0">
                  <c:v>0.22796300000038627</c:v>
                </c:pt>
                <c:pt idx="1">
                  <c:v>0.17605399999354177</c:v>
                </c:pt>
                <c:pt idx="2">
                  <c:v>0.17849339999997937</c:v>
                </c:pt>
                <c:pt idx="3">
                  <c:v>0.20372539999868877</c:v>
                </c:pt>
                <c:pt idx="4">
                  <c:v>0.20249740001077043</c:v>
                </c:pt>
                <c:pt idx="5">
                  <c:v>0.65313490000562524</c:v>
                </c:pt>
                <c:pt idx="6">
                  <c:v>1.0455309000008128</c:v>
                </c:pt>
                <c:pt idx="7">
                  <c:v>1.8535619000061843</c:v>
                </c:pt>
                <c:pt idx="8">
                  <c:v>2.7885486000087667</c:v>
                </c:pt>
                <c:pt idx="9">
                  <c:v>5.0766880000026049</c:v>
                </c:pt>
                <c:pt idx="10">
                  <c:v>4.8449134000065897</c:v>
                </c:pt>
                <c:pt idx="11">
                  <c:v>4.0681465000034223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88-2748-94F8-408F5B0C7593}"/>
            </c:ext>
          </c:extLst>
        </c:ser>
        <c:ser>
          <c:idx val="3"/>
          <c:order val="11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H2O_SDT!$S$18:$S$29</c:f>
              <c:numCache>
                <c:formatCode>General</c:formatCode>
                <c:ptCount val="12"/>
                <c:pt idx="0">
                  <c:v>0.34905260000073213</c:v>
                </c:pt>
                <c:pt idx="1">
                  <c:v>0.19957669999826066</c:v>
                </c:pt>
                <c:pt idx="2">
                  <c:v>0.18022299998676772</c:v>
                </c:pt>
                <c:pt idx="3">
                  <c:v>0.20222850000095605</c:v>
                </c:pt>
                <c:pt idx="4">
                  <c:v>0.24004610000361026</c:v>
                </c:pt>
                <c:pt idx="5">
                  <c:v>0.26414570000099502</c:v>
                </c:pt>
                <c:pt idx="6">
                  <c:v>0.27504899999541976</c:v>
                </c:pt>
                <c:pt idx="7">
                  <c:v>0.48033259999158417</c:v>
                </c:pt>
                <c:pt idx="8">
                  <c:v>0.40924520000373832</c:v>
                </c:pt>
                <c:pt idx="9">
                  <c:v>0.86035229999481544</c:v>
                </c:pt>
                <c:pt idx="10">
                  <c:v>2.0320298999934039</c:v>
                </c:pt>
                <c:pt idx="11">
                  <c:v>1.3222907000027817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488-2748-94F8-408F5B0C7593}"/>
            </c:ext>
          </c:extLst>
        </c:ser>
        <c:ser>
          <c:idx val="4"/>
          <c:order val="1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H2O_SDT!$B$4:$B$15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</c:numCache>
            </c:numRef>
          </c:xVal>
          <c:yVal>
            <c:numRef>
              <c:f>H2O_SDT!$T$18:$T$29</c:f>
              <c:numCache>
                <c:formatCode>General</c:formatCode>
                <c:ptCount val="12"/>
                <c:pt idx="0">
                  <c:v>0.30763110000009419</c:v>
                </c:pt>
                <c:pt idx="1">
                  <c:v>0.20418040000436122</c:v>
                </c:pt>
                <c:pt idx="2">
                  <c:v>0.22075929999232358</c:v>
                </c:pt>
                <c:pt idx="3">
                  <c:v>0.37362470000346093</c:v>
                </c:pt>
                <c:pt idx="4">
                  <c:v>9.6295100007637302E-2</c:v>
                </c:pt>
                <c:pt idx="5">
                  <c:v>0.11586739999813744</c:v>
                </c:pt>
                <c:pt idx="6">
                  <c:v>0.16085180000402488</c:v>
                </c:pt>
                <c:pt idx="7">
                  <c:v>0.22446069999659812</c:v>
                </c:pt>
                <c:pt idx="8">
                  <c:v>0.23054689999923994</c:v>
                </c:pt>
                <c:pt idx="9">
                  <c:v>0.27521859999524168</c:v>
                </c:pt>
                <c:pt idx="10">
                  <c:v>1.4828812000047265</c:v>
                </c:pt>
                <c:pt idx="11">
                  <c:v>1.237028299996723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488-2748-94F8-408F5B0C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1.7"/>
          <c:min val="0.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3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1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Sheet2!$B$31:$B$32</c:f>
              <c:strCache>
                <c:ptCount val="2"/>
                <c:pt idx="0">
                  <c:v>SD</c:v>
                </c:pt>
                <c:pt idx="1">
                  <c:v>SDTQ</c:v>
                </c:pt>
              </c:strCache>
            </c:strRef>
          </c:cat>
          <c:val>
            <c:numRef>
              <c:f>Sheet2!$C$35:$C$36</c:f>
              <c:numCache>
                <c:formatCode>General</c:formatCode>
                <c:ptCount val="2"/>
                <c:pt idx="0">
                  <c:v>2.6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F-054F-93FB-29D4B7C3AA4C}"/>
            </c:ext>
          </c:extLst>
        </c:ser>
        <c:ser>
          <c:idx val="1"/>
          <c:order val="1"/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diamond"/>
            <c:size val="20"/>
            <c:spPr>
              <a:solidFill>
                <a:srgbClr val="C00000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Sheet2!$B$31:$B$32</c:f>
              <c:strCache>
                <c:ptCount val="2"/>
                <c:pt idx="0">
                  <c:v>SD</c:v>
                </c:pt>
                <c:pt idx="1">
                  <c:v>SDTQ</c:v>
                </c:pt>
              </c:strCache>
            </c:strRef>
          </c:cat>
          <c:val>
            <c:numRef>
              <c:f>Sheet2!$E$35:$E$36</c:f>
              <c:numCache>
                <c:formatCode>General</c:formatCode>
                <c:ptCount val="2"/>
                <c:pt idx="0">
                  <c:v>0.9</c:v>
                </c:pt>
                <c:pt idx="1">
                  <c:v>1.3642857142857143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F-054F-93FB-29D4B7C3AA4C}"/>
            </c:ext>
          </c:extLst>
        </c:ser>
        <c:ser>
          <c:idx val="2"/>
          <c:order val="2"/>
          <c:spPr>
            <a:ln w="508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20"/>
            <c:spPr>
              <a:solidFill>
                <a:schemeClr val="accent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Sheet2!$B$31:$B$32</c:f>
              <c:strCache>
                <c:ptCount val="2"/>
                <c:pt idx="0">
                  <c:v>SD</c:v>
                </c:pt>
                <c:pt idx="1">
                  <c:v>SDTQ</c:v>
                </c:pt>
              </c:strCache>
            </c:strRef>
          </c:cat>
          <c:val>
            <c:numRef>
              <c:f>Sheet2!$G$35:$G$36</c:f>
              <c:numCache>
                <c:formatCode>General</c:formatCode>
                <c:ptCount val="2"/>
                <c:pt idx="0">
                  <c:v>0.4</c:v>
                </c:pt>
                <c:pt idx="1">
                  <c:v>0.77857142857142858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F-054F-93FB-29D4B7C3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317792"/>
        <c:axId val="998613311"/>
      </c:lineChart>
      <c:catAx>
        <c:axId val="12313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excitations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13311"/>
        <c:crosses val="autoZero"/>
        <c:auto val="1"/>
        <c:lblAlgn val="ctr"/>
        <c:lblOffset val="100"/>
        <c:noMultiLvlLbl val="0"/>
      </c:catAx>
      <c:valAx>
        <c:axId val="9986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Dim(H), ×10</a:t>
                </a:r>
                <a:r>
                  <a:rPr lang="en-US" baseline="30000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7792"/>
        <c:crosses val="autoZero"/>
        <c:crossBetween val="between"/>
        <c:majorUnit val="2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1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Sheet2!$K$30:$K$31</c:f>
              <c:strCache>
                <c:ptCount val="2"/>
                <c:pt idx="0">
                  <c:v>SD</c:v>
                </c:pt>
                <c:pt idx="1">
                  <c:v>SDT</c:v>
                </c:pt>
              </c:strCache>
            </c:strRef>
          </c:cat>
          <c:val>
            <c:numRef>
              <c:f>Sheet2!$L$34:$L$35</c:f>
              <c:numCache>
                <c:formatCode>General</c:formatCode>
                <c:ptCount val="2"/>
                <c:pt idx="0">
                  <c:v>0.92</c:v>
                </c:pt>
                <c:pt idx="1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2D4E-BBF7-BFEF9DFDF115}"/>
            </c:ext>
          </c:extLst>
        </c:ser>
        <c:ser>
          <c:idx val="1"/>
          <c:order val="1"/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diamond"/>
            <c:size val="20"/>
            <c:spPr>
              <a:solidFill>
                <a:srgbClr val="C00000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Sheet2!$K$30:$K$31</c:f>
              <c:strCache>
                <c:ptCount val="2"/>
                <c:pt idx="0">
                  <c:v>SD</c:v>
                </c:pt>
                <c:pt idx="1">
                  <c:v>SDT</c:v>
                </c:pt>
              </c:strCache>
            </c:strRef>
          </c:cat>
          <c:val>
            <c:numRef>
              <c:f>Sheet2!$N$34:$N$35</c:f>
              <c:numCache>
                <c:formatCode>General</c:formatCode>
                <c:ptCount val="2"/>
                <c:pt idx="0">
                  <c:v>0.14833333333333334</c:v>
                </c:pt>
                <c:pt idx="1">
                  <c:v>0.22416666666666668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2D4E-BBF7-BFEF9DFDF115}"/>
            </c:ext>
          </c:extLst>
        </c:ser>
        <c:ser>
          <c:idx val="2"/>
          <c:order val="2"/>
          <c:spPr>
            <a:ln w="508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20"/>
            <c:spPr>
              <a:solidFill>
                <a:schemeClr val="accent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Sheet2!$K$30:$K$31</c:f>
              <c:strCache>
                <c:ptCount val="2"/>
                <c:pt idx="0">
                  <c:v>SD</c:v>
                </c:pt>
                <c:pt idx="1">
                  <c:v>SDT</c:v>
                </c:pt>
              </c:strCache>
            </c:strRef>
          </c:cat>
          <c:val>
            <c:numRef>
              <c:f>Sheet2!$P$34:$P$35</c:f>
              <c:numCache>
                <c:formatCode>General</c:formatCode>
                <c:ptCount val="2"/>
                <c:pt idx="0">
                  <c:v>0.15583333333333335</c:v>
                </c:pt>
                <c:pt idx="1">
                  <c:v>0.24416666666666667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2D4E-BBF7-BFEF9DFD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317792"/>
        <c:axId val="998613311"/>
      </c:lineChart>
      <c:catAx>
        <c:axId val="12313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excitations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13311"/>
        <c:crosses val="autoZero"/>
        <c:auto val="1"/>
        <c:lblAlgn val="ctr"/>
        <c:lblOffset val="100"/>
        <c:noMultiLvlLbl val="0"/>
      </c:catAx>
      <c:valAx>
        <c:axId val="9986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Dim(H), </a:t>
                </a:r>
                <a:r>
                  <a:rPr lang="en-US" sz="3200" b="0" i="0" u="none" strike="noStrike" baseline="0">
                    <a:effectLst/>
                  </a:rPr>
                  <a:t>×10</a:t>
                </a:r>
                <a:r>
                  <a:rPr lang="en-US" sz="3200" b="0" i="0" u="none" strike="noStrike" baseline="30000">
                    <a:effectLst/>
                  </a:rPr>
                  <a:t>2</a:t>
                </a:r>
                <a:r>
                  <a:rPr lang="en-US" sz="32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7792"/>
        <c:crosses val="autoZero"/>
        <c:crossBetween val="between"/>
        <c:majorUnit val="1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Sheet2!$D$39:$F$39</c:f>
              <c:strCache>
                <c:ptCount val="3"/>
                <c:pt idx="0">
                  <c:v>A</c:v>
                </c:pt>
                <c:pt idx="1">
                  <c:v>S</c:v>
                </c:pt>
                <c:pt idx="2">
                  <c:v>T</c:v>
                </c:pt>
              </c:strCache>
            </c:strRef>
          </c:cat>
          <c:val>
            <c:numRef>
              <c:f>Sheet2!$D$40:$F$40</c:f>
              <c:numCache>
                <c:formatCode>General</c:formatCode>
                <c:ptCount val="3"/>
                <c:pt idx="0">
                  <c:v>26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4-4547-9CE6-317DB75C1474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LiH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Sheet2!$D$39:$F$39</c:f>
              <c:strCache>
                <c:ptCount val="3"/>
                <c:pt idx="0">
                  <c:v>A</c:v>
                </c:pt>
                <c:pt idx="1">
                  <c:v>S</c:v>
                </c:pt>
                <c:pt idx="2">
                  <c:v>T</c:v>
                </c:pt>
              </c:strCache>
            </c:strRef>
          </c:cat>
          <c:val>
            <c:numRef>
              <c:f>Sheet2!$D$41:$F$41</c:f>
              <c:numCache>
                <c:formatCode>General</c:formatCode>
                <c:ptCount val="3"/>
                <c:pt idx="0">
                  <c:v>92</c:v>
                </c:pt>
                <c:pt idx="1">
                  <c:v>18.100000000000001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4-4547-9CE6-317DB75C1474}"/>
            </c:ext>
          </c:extLst>
        </c:ser>
        <c:ser>
          <c:idx val="2"/>
          <c:order val="2"/>
          <c:tx>
            <c:strRef>
              <c:f>Sheet2!$C$42</c:f>
              <c:strCache>
                <c:ptCount val="1"/>
                <c:pt idx="0">
                  <c:v>H2O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Sheet2!$D$39:$F$39</c:f>
              <c:strCache>
                <c:ptCount val="3"/>
                <c:pt idx="0">
                  <c:v>A</c:v>
                </c:pt>
                <c:pt idx="1">
                  <c:v>S</c:v>
                </c:pt>
                <c:pt idx="2">
                  <c:v>T</c:v>
                </c:pt>
              </c:strCache>
            </c:strRef>
          </c:cat>
          <c:val>
            <c:numRef>
              <c:f>Sheet2!$D$42:$F$42</c:f>
              <c:numCache>
                <c:formatCode>General</c:formatCode>
                <c:ptCount val="3"/>
                <c:pt idx="0">
                  <c:v>92</c:v>
                </c:pt>
                <c:pt idx="1">
                  <c:v>14.8333333333333</c:v>
                </c:pt>
                <c:pt idx="2">
                  <c:v>15.5833333333333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4-4547-9CE6-317DB75C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626512"/>
        <c:axId val="2127674655"/>
      </c:barChart>
      <c:catAx>
        <c:axId val="7936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74655"/>
        <c:crosses val="autoZero"/>
        <c:auto val="1"/>
        <c:lblAlgn val="ctr"/>
        <c:lblOffset val="100"/>
        <c:noMultiLvlLbl val="0"/>
      </c:catAx>
      <c:valAx>
        <c:axId val="21276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'H2'!$I$25:$I$43</c:f>
              <c:numCache>
                <c:formatCode>General</c:formatCode>
                <c:ptCount val="19"/>
                <c:pt idx="0">
                  <c:v>2.7200000030092042E-5</c:v>
                </c:pt>
                <c:pt idx="1">
                  <c:v>4.0000000013640236E-7</c:v>
                </c:pt>
                <c:pt idx="2">
                  <c:v>1.1699999968861619E-5</c:v>
                </c:pt>
                <c:pt idx="3">
                  <c:v>1.8300000070858857E-5</c:v>
                </c:pt>
                <c:pt idx="4">
                  <c:v>2.1099999969464989E-5</c:v>
                </c:pt>
                <c:pt idx="5">
                  <c:v>2.5100000078381868E-5</c:v>
                </c:pt>
                <c:pt idx="6">
                  <c:v>2.7200000030092042E-5</c:v>
                </c:pt>
                <c:pt idx="7">
                  <c:v>2.8099999993536073E-5</c:v>
                </c:pt>
                <c:pt idx="8">
                  <c:v>2.9800000023172402E-5</c:v>
                </c:pt>
                <c:pt idx="9">
                  <c:v>3.0300000064542587E-5</c:v>
                </c:pt>
                <c:pt idx="10">
                  <c:v>3.1400000044534693E-5</c:v>
                </c:pt>
                <c:pt idx="11">
                  <c:v>3.1899999974882576E-5</c:v>
                </c:pt>
                <c:pt idx="12">
                  <c:v>3.2400000016252761E-5</c:v>
                </c:pt>
                <c:pt idx="13">
                  <c:v>3.2700000041074873E-5</c:v>
                </c:pt>
                <c:pt idx="14">
                  <c:v>3.3099999963148719E-5</c:v>
                </c:pt>
                <c:pt idx="15">
                  <c:v>3.3300000090719095E-5</c:v>
                </c:pt>
                <c:pt idx="16">
                  <c:v>3.339999998797083E-5</c:v>
                </c:pt>
                <c:pt idx="17">
                  <c:v>3.3600000004518904E-5</c:v>
                </c:pt>
                <c:pt idx="18">
                  <c:v>3.3700000012792941E-5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C-354C-B658-2F2B8CA2EE0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'H2'!$M$25:$M$43</c:f>
              <c:numCache>
                <c:formatCode>General</c:formatCode>
                <c:ptCount val="19"/>
                <c:pt idx="0">
                  <c:v>3.4270000004443801E-4</c:v>
                </c:pt>
                <c:pt idx="1">
                  <c:v>3.7420000000010223E-4</c:v>
                </c:pt>
                <c:pt idx="2">
                  <c:v>5.3340000000234866E-4</c:v>
                </c:pt>
                <c:pt idx="3">
                  <c:v>2.2799999999101317E-4</c:v>
                </c:pt>
                <c:pt idx="4">
                  <c:v>1.0059999999700864E-4</c:v>
                </c:pt>
                <c:pt idx="5">
                  <c:v>2.9010000002216429E-4</c:v>
                </c:pt>
                <c:pt idx="6">
                  <c:v>1.0790000004590183E-4</c:v>
                </c:pt>
                <c:pt idx="7">
                  <c:v>2.7589999995747405E-4</c:v>
                </c:pt>
                <c:pt idx="8">
                  <c:v>1.1209999994932218E-4</c:v>
                </c:pt>
                <c:pt idx="9">
                  <c:v>3.4910000001886488E-4</c:v>
                </c:pt>
                <c:pt idx="10">
                  <c:v>2.0059999994437305E-4</c:v>
                </c:pt>
                <c:pt idx="11">
                  <c:v>3.3759999995552903E-4</c:v>
                </c:pt>
                <c:pt idx="12">
                  <c:v>1.8930000000860758E-4</c:v>
                </c:pt>
                <c:pt idx="13">
                  <c:v>9.7799999987380204E-5</c:v>
                </c:pt>
                <c:pt idx="14">
                  <c:v>2.0810000000981432E-4</c:v>
                </c:pt>
                <c:pt idx="15">
                  <c:v>1.1500000007824696E-4</c:v>
                </c:pt>
                <c:pt idx="16">
                  <c:v>2.112999999415166E-4</c:v>
                </c:pt>
                <c:pt idx="17">
                  <c:v>1.6680000003432838E-4</c:v>
                </c:pt>
                <c:pt idx="18">
                  <c:v>9.4499999936381585E-5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BC-354C-B658-2F2B8CA2EE03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'H2'!$Q$25:$Q$43</c:f>
              <c:numCache>
                <c:formatCode>General</c:formatCode>
                <c:ptCount val="19"/>
                <c:pt idx="0">
                  <c:v>1.8909999999205951E-4</c:v>
                </c:pt>
                <c:pt idx="1">
                  <c:v>7.7600000000441205E-5</c:v>
                </c:pt>
                <c:pt idx="2">
                  <c:v>5.5200000015354078E-5</c:v>
                </c:pt>
                <c:pt idx="3">
                  <c:v>2.7000000013543968E-6</c:v>
                </c:pt>
                <c:pt idx="4">
                  <c:v>7.2000000406191589E-6</c:v>
                </c:pt>
                <c:pt idx="5">
                  <c:v>7.300000048893196E-6</c:v>
                </c:pt>
                <c:pt idx="6">
                  <c:v>1.500000013088254E-6</c:v>
                </c:pt>
                <c:pt idx="7">
                  <c:v>1.9000000461844024E-6</c:v>
                </c:pt>
                <c:pt idx="8">
                  <c:v>7.6000000737153073E-6</c:v>
                </c:pt>
                <c:pt idx="9">
                  <c:v>4.5999999365164967E-6</c:v>
                </c:pt>
                <c:pt idx="10">
                  <c:v>7.5999999626930048E-6</c:v>
                </c:pt>
                <c:pt idx="11">
                  <c:v>8.4999999261370363E-6</c:v>
                </c:pt>
                <c:pt idx="12">
                  <c:v>6.3000000771751274E-6</c:v>
                </c:pt>
                <c:pt idx="13">
                  <c:v>1.7000000296363282E-6</c:v>
                </c:pt>
                <c:pt idx="14">
                  <c:v>4.7999999530645709E-6</c:v>
                </c:pt>
                <c:pt idx="15">
                  <c:v>4.9999993034788304E-7</c:v>
                </c:pt>
                <c:pt idx="16">
                  <c:v>2.4000000875545879E-6</c:v>
                </c:pt>
                <c:pt idx="17">
                  <c:v>2.1999999599842113E-6</c:v>
                </c:pt>
                <c:pt idx="18">
                  <c:v>1.8000000379103653E-6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BC-354C-B658-2F2B8CA2EE03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'H2'!$J$25:$J$43</c:f>
              <c:numCache>
                <c:formatCode>General</c:formatCode>
                <c:ptCount val="19"/>
                <c:pt idx="0">
                  <c:v>3.1100000019712581E-5</c:v>
                </c:pt>
                <c:pt idx="1">
                  <c:v>5.6999999997753292E-6</c:v>
                </c:pt>
                <c:pt idx="2">
                  <c:v>4.7000000003016851E-6</c:v>
                </c:pt>
                <c:pt idx="3">
                  <c:v>9.000000023018373E-6</c:v>
                </c:pt>
                <c:pt idx="4">
                  <c:v>1.040000002783259E-5</c:v>
                </c:pt>
                <c:pt idx="5">
                  <c:v>1.040000002783259E-5</c:v>
                </c:pt>
                <c:pt idx="6">
                  <c:v>9.2999999923293331E-6</c:v>
                </c:pt>
                <c:pt idx="7">
                  <c:v>7.8000000069966546E-6</c:v>
                </c:pt>
                <c:pt idx="8">
                  <c:v>5.9999999968418649E-6</c:v>
                </c:pt>
                <c:pt idx="9">
                  <c:v>4.3000000227166879E-6</c:v>
                </c:pt>
                <c:pt idx="10">
                  <c:v>2.9000000040246832E-6</c:v>
                </c:pt>
                <c:pt idx="11">
                  <c:v>1.7000000018807526E-6</c:v>
                </c:pt>
                <c:pt idx="12">
                  <c:v>9.9999999947364415E-7</c:v>
                </c:pt>
                <c:pt idx="13">
                  <c:v>6.9999999893766152E-7</c:v>
                </c:pt>
                <c:pt idx="14">
                  <c:v>8.0000000027280471E-7</c:v>
                </c:pt>
                <c:pt idx="15">
                  <c:v>4.9999999973682208E-7</c:v>
                </c:pt>
                <c:pt idx="16">
                  <c:v>4.9999999973682208E-7</c:v>
                </c:pt>
                <c:pt idx="17">
                  <c:v>6.0000000107196527E-7</c:v>
                </c:pt>
                <c:pt idx="18">
                  <c:v>7.9999999680335776E-7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BC-354C-B658-2F2B8CA2EE03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'H2'!$N$25:$N$43</c:f>
              <c:numCache>
                <c:formatCode>General</c:formatCode>
                <c:ptCount val="19"/>
                <c:pt idx="0">
                  <c:v>1.2260000004093996E-4</c:v>
                </c:pt>
                <c:pt idx="1">
                  <c:v>1.5780000001131E-4</c:v>
                </c:pt>
                <c:pt idx="2">
                  <c:v>5.2629999999775912E-4</c:v>
                </c:pt>
                <c:pt idx="3">
                  <c:v>1.1300000002378852E-4</c:v>
                </c:pt>
                <c:pt idx="4">
                  <c:v>1.2319999997956188E-4</c:v>
                </c:pt>
                <c:pt idx="5">
                  <c:v>1.1119999998587815E-4</c:v>
                </c:pt>
                <c:pt idx="6">
                  <c:v>1.6410000003297398E-4</c:v>
                </c:pt>
                <c:pt idx="7">
                  <c:v>2.5670000000643789E-4</c:v>
                </c:pt>
                <c:pt idx="8">
                  <c:v>4.8899999993690102E-5</c:v>
                </c:pt>
                <c:pt idx="9">
                  <c:v>2.4100000023397072E-5</c:v>
                </c:pt>
                <c:pt idx="10">
                  <c:v>2.0800000000154029E-5</c:v>
                </c:pt>
                <c:pt idx="11">
                  <c:v>2.3600000002843569E-5</c:v>
                </c:pt>
                <c:pt idx="12">
                  <c:v>1.2749999999880912E-4</c:v>
                </c:pt>
                <c:pt idx="13">
                  <c:v>1.0049999999914294E-4</c:v>
                </c:pt>
                <c:pt idx="14">
                  <c:v>1.1369999999844005E-4</c:v>
                </c:pt>
                <c:pt idx="15">
                  <c:v>3.5060000000072811E-4</c:v>
                </c:pt>
                <c:pt idx="16">
                  <c:v>1.5199999999979119E-5</c:v>
                </c:pt>
                <c:pt idx="17">
                  <c:v>6.7799999999701432E-5</c:v>
                </c:pt>
                <c:pt idx="18">
                  <c:v>5.8599999998298902E-5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9BC-354C-B658-2F2B8CA2EE03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'H2'!$R$25:$R$43</c:f>
              <c:numCache>
                <c:formatCode>General</c:formatCode>
                <c:ptCount val="19"/>
                <c:pt idx="0">
                  <c:v>1.500000013088254E-6</c:v>
                </c:pt>
                <c:pt idx="1">
                  <c:v>1.2699999996090838E-5</c:v>
                </c:pt>
                <c:pt idx="2">
                  <c:v>5.9000000163234034E-6</c:v>
                </c:pt>
                <c:pt idx="3">
                  <c:v>6.5999999909749363E-6</c:v>
                </c:pt>
                <c:pt idx="4">
                  <c:v>1.170000002437277E-5</c:v>
                </c:pt>
                <c:pt idx="5">
                  <c:v>1.0599999988869513E-5</c:v>
                </c:pt>
                <c:pt idx="6">
                  <c:v>2.9999996931096007E-7</c:v>
                </c:pt>
                <c:pt idx="7">
                  <c:v>3.1000000066949696E-6</c:v>
                </c:pt>
                <c:pt idx="8">
                  <c:v>2.900000017902471E-6</c:v>
                </c:pt>
                <c:pt idx="9">
                  <c:v>2.1000000072213254E-6</c:v>
                </c:pt>
                <c:pt idx="10">
                  <c:v>4.599999992027648E-6</c:v>
                </c:pt>
                <c:pt idx="11">
                  <c:v>2.80000000268954E-6</c:v>
                </c:pt>
                <c:pt idx="12">
                  <c:v>3.5999999994928977E-6</c:v>
                </c:pt>
                <c:pt idx="13">
                  <c:v>4.9999999973682208E-7</c:v>
                </c:pt>
                <c:pt idx="14">
                  <c:v>6.0000000003113119E-6</c:v>
                </c:pt>
                <c:pt idx="15">
                  <c:v>6.8999999984498128E-6</c:v>
                </c:pt>
                <c:pt idx="16">
                  <c:v>2.9000000005552362E-6</c:v>
                </c:pt>
                <c:pt idx="17">
                  <c:v>1.6000000005456094E-6</c:v>
                </c:pt>
                <c:pt idx="18">
                  <c:v>1.0500000001412158E-5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9BC-354C-B658-2F2B8CA2EE03}"/>
            </c:ext>
          </c:extLst>
        </c:ser>
        <c:ser>
          <c:idx val="5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'H2'!$K$25:$K$43</c:f>
              <c:numCache>
                <c:formatCode>General</c:formatCode>
                <c:ptCount val="19"/>
                <c:pt idx="0">
                  <c:v>2.6499999972173782E-5</c:v>
                </c:pt>
                <c:pt idx="1">
                  <c:v>2.4999999986841104E-6</c:v>
                </c:pt>
                <c:pt idx="2">
                  <c:v>9.1000000312924101E-6</c:v>
                </c:pt>
                <c:pt idx="3">
                  <c:v>1.3900000039868132E-5</c:v>
                </c:pt>
                <c:pt idx="4">
                  <c:v>1.7700000021214635E-5</c:v>
                </c:pt>
                <c:pt idx="5">
                  <c:v>1.9299999931554623E-5</c:v>
                </c:pt>
                <c:pt idx="6">
                  <c:v>2.0599999928094803E-5</c:v>
                </c:pt>
                <c:pt idx="7">
                  <c:v>2.0600000039117106E-5</c:v>
                </c:pt>
                <c:pt idx="8">
                  <c:v>2.13999999942871E-5</c:v>
                </c:pt>
                <c:pt idx="9">
                  <c:v>2.2399999966005169E-5</c:v>
                </c:pt>
                <c:pt idx="10">
                  <c:v>2.2700000101849582E-5</c:v>
                </c:pt>
                <c:pt idx="11">
                  <c:v>2.2500000085301508E-5</c:v>
                </c:pt>
                <c:pt idx="12">
                  <c:v>2.269999999082728E-5</c:v>
                </c:pt>
                <c:pt idx="13">
                  <c:v>2.4200000003915534E-5</c:v>
                </c:pt>
                <c:pt idx="14">
                  <c:v>2.2199999949457094E-5</c:v>
                </c:pt>
                <c:pt idx="15">
                  <c:v>2.4200000003915534E-5</c:v>
                </c:pt>
                <c:pt idx="16">
                  <c:v>2.210000005220536E-5</c:v>
                </c:pt>
                <c:pt idx="17">
                  <c:v>2.2300000068753434E-5</c:v>
                </c:pt>
                <c:pt idx="18">
                  <c:v>2.3600000065293614E-5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BC-354C-B658-2F2B8CA2EE0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'H2'!$O$25:$O$43</c:f>
              <c:numCache>
                <c:formatCode>General</c:formatCode>
                <c:ptCount val="19"/>
                <c:pt idx="0">
                  <c:v>3.1020000001991122E-4</c:v>
                </c:pt>
                <c:pt idx="1">
                  <c:v>3.5689999999810595E-4</c:v>
                </c:pt>
                <c:pt idx="2">
                  <c:v>4.4679999999797104E-4</c:v>
                </c:pt>
                <c:pt idx="3">
                  <c:v>3.5300000000848542E-4</c:v>
                </c:pt>
                <c:pt idx="4">
                  <c:v>3.5890000005256439E-4</c:v>
                </c:pt>
                <c:pt idx="5">
                  <c:v>3.4139999993687553E-4</c:v>
                </c:pt>
                <c:pt idx="6">
                  <c:v>2.6440000000516051E-4</c:v>
                </c:pt>
                <c:pt idx="7">
                  <c:v>2.5569999995145309E-4</c:v>
                </c:pt>
                <c:pt idx="8">
                  <c:v>1.1909999997339327E-4</c:v>
                </c:pt>
                <c:pt idx="9">
                  <c:v>4.1449999998999232E-4</c:v>
                </c:pt>
                <c:pt idx="10">
                  <c:v>2.8640000004909183E-4</c:v>
                </c:pt>
                <c:pt idx="11">
                  <c:v>3.3400000098993132E-5</c:v>
                </c:pt>
                <c:pt idx="12">
                  <c:v>2.0880000006773258E-4</c:v>
                </c:pt>
                <c:pt idx="13">
                  <c:v>1.2319999997956188E-4</c:v>
                </c:pt>
                <c:pt idx="14">
                  <c:v>1.132900000033743E-3</c:v>
                </c:pt>
                <c:pt idx="15">
                  <c:v>8.1479999991529439E-4</c:v>
                </c:pt>
                <c:pt idx="16">
                  <c:v>1.7250000006185928E-4</c:v>
                </c:pt>
                <c:pt idx="17">
                  <c:v>3.1810000000742633E-4</c:v>
                </c:pt>
                <c:pt idx="18">
                  <c:v>2.6539999997687858E-4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9BC-354C-B658-2F2B8CA2EE0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'H2'!$S$25:$S$43</c:f>
              <c:numCache>
                <c:formatCode>General</c:formatCode>
                <c:ptCount val="19"/>
                <c:pt idx="0">
                  <c:v>1.9280000007615428E-4</c:v>
                </c:pt>
                <c:pt idx="1">
                  <c:v>7.7099999995500212E-5</c:v>
                </c:pt>
                <c:pt idx="2">
                  <c:v>7.0799999973836236E-5</c:v>
                </c:pt>
                <c:pt idx="3">
                  <c:v>8.0000001068114557E-7</c:v>
                </c:pt>
                <c:pt idx="4">
                  <c:v>7.4999999544189677E-6</c:v>
                </c:pt>
                <c:pt idx="5">
                  <c:v>6.9999999130487822E-6</c:v>
                </c:pt>
                <c:pt idx="6">
                  <c:v>2.1999999599842113E-6</c:v>
                </c:pt>
                <c:pt idx="7">
                  <c:v>6.1999999578787879E-6</c:v>
                </c:pt>
                <c:pt idx="8">
                  <c:v>2.7000000013543968E-6</c:v>
                </c:pt>
                <c:pt idx="9">
                  <c:v>2.900000017902471E-6</c:v>
                </c:pt>
                <c:pt idx="10">
                  <c:v>6.1999999578787879E-6</c:v>
                </c:pt>
                <c:pt idx="11">
                  <c:v>7.1000000323451218E-6</c:v>
                </c:pt>
                <c:pt idx="12">
                  <c:v>7.9999995516999434E-7</c:v>
                </c:pt>
                <c:pt idx="13">
                  <c:v>1.2999999965401798E-6</c:v>
                </c:pt>
                <c:pt idx="14">
                  <c:v>5.4000000027087935E-6</c:v>
                </c:pt>
                <c:pt idx="15">
                  <c:v>9.9999897251734637E-8</c:v>
                </c:pt>
                <c:pt idx="16">
                  <c:v>1.0999999799921056E-6</c:v>
                </c:pt>
                <c:pt idx="17">
                  <c:v>4.7000000558128363E-6</c:v>
                </c:pt>
                <c:pt idx="18">
                  <c:v>1.500000013088254E-6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9BC-354C-B658-2F2B8CA2EE0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'H2'!$L$25:$L$43</c:f>
              <c:numCache>
                <c:formatCode>General</c:formatCode>
                <c:ptCount val="19"/>
                <c:pt idx="0">
                  <c:v>3.6299999894850998E-5</c:v>
                </c:pt>
                <c:pt idx="1">
                  <c:v>9.4889999996405905E-4</c:v>
                </c:pt>
                <c:pt idx="2">
                  <c:v>2.4999999986841104E-6</c:v>
                </c:pt>
                <c:pt idx="3">
                  <c:v>2.0000000058861822E-6</c:v>
                </c:pt>
                <c:pt idx="4">
                  <c:v>3.3000000093652559E-6</c:v>
                </c:pt>
                <c:pt idx="5">
                  <c:v>3.6000000064317916E-6</c:v>
                </c:pt>
                <c:pt idx="6">
                  <c:v>1.4000000048142169E-6</c:v>
                </c:pt>
                <c:pt idx="7">
                  <c:v>4.9999998585903427E-7</c:v>
                </c:pt>
                <c:pt idx="8">
                  <c:v>1.500000013088254E-6</c:v>
                </c:pt>
                <c:pt idx="9">
                  <c:v>2.000000165480742E-7</c:v>
                </c:pt>
                <c:pt idx="10">
                  <c:v>4.9999998585903427E-7</c:v>
                </c:pt>
                <c:pt idx="11">
                  <c:v>9.9999952762885869E-8</c:v>
                </c:pt>
                <c:pt idx="12">
                  <c:v>1.4000000048142169E-6</c:v>
                </c:pt>
                <c:pt idx="13">
                  <c:v>9.000000744663339E-7</c:v>
                </c:pt>
                <c:pt idx="14">
                  <c:v>2.000000165480742E-7</c:v>
                </c:pt>
                <c:pt idx="15">
                  <c:v>5.9940000007863148E-4</c:v>
                </c:pt>
                <c:pt idx="16">
                  <c:v>3.496999999574868E-4</c:v>
                </c:pt>
                <c:pt idx="17">
                  <c:v>9.9999997171806854E-7</c:v>
                </c:pt>
                <c:pt idx="18">
                  <c:v>1.000000082740371E-7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9BC-354C-B658-2F2B8CA2EE0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'H2'!$P$25:$P$43</c:f>
              <c:numCache>
                <c:formatCode>General</c:formatCode>
                <c:ptCount val="19"/>
                <c:pt idx="0">
                  <c:v>8.1030000020909654E-4</c:v>
                </c:pt>
                <c:pt idx="1">
                  <c:v>4.2059999999510822E-4</c:v>
                </c:pt>
                <c:pt idx="2">
                  <c:v>3.3530000000114857E-4</c:v>
                </c:pt>
                <c:pt idx="3">
                  <c:v>3.5350000000128334E-4</c:v>
                </c:pt>
                <c:pt idx="4">
                  <c:v>2.9270000000136687E-4</c:v>
                </c:pt>
                <c:pt idx="5">
                  <c:v>2.8000000000527603E-4</c:v>
                </c:pt>
                <c:pt idx="6">
                  <c:v>9.5899999996706953E-5</c:v>
                </c:pt>
                <c:pt idx="7">
                  <c:v>2.1050000001410218E-4</c:v>
                </c:pt>
                <c:pt idx="8">
                  <c:v>2.3520000003163233E-4</c:v>
                </c:pt>
                <c:pt idx="9">
                  <c:v>3.2449999998185319E-4</c:v>
                </c:pt>
                <c:pt idx="10">
                  <c:v>2.2910000002651643E-4</c:v>
                </c:pt>
                <c:pt idx="11">
                  <c:v>2.935000000259258E-4</c:v>
                </c:pt>
                <c:pt idx="12">
                  <c:v>2.6699999999824087E-4</c:v>
                </c:pt>
                <c:pt idx="13">
                  <c:v>2.2290000001312649E-4</c:v>
                </c:pt>
                <c:pt idx="14">
                  <c:v>1.6650000000950627E-4</c:v>
                </c:pt>
                <c:pt idx="15">
                  <c:v>2.7450000006368214E-4</c:v>
                </c:pt>
                <c:pt idx="16">
                  <c:v>2.0990000004772469E-4</c:v>
                </c:pt>
                <c:pt idx="17">
                  <c:v>8.0299999982713643E-5</c:v>
                </c:pt>
                <c:pt idx="18">
                  <c:v>4.008999999749463E-4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9BC-354C-B658-2F2B8CA2EE0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'H2'!$B$4:$B$22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xVal>
          <c:yVal>
            <c:numRef>
              <c:f>'H2'!$T$25:$T$43</c:f>
              <c:numCache>
                <c:formatCode>General</c:formatCode>
                <c:ptCount val="19"/>
                <c:pt idx="0">
                  <c:v>7.000000579182597E-7</c:v>
                </c:pt>
                <c:pt idx="1">
                  <c:v>1.7999999990525595E-5</c:v>
                </c:pt>
                <c:pt idx="2">
                  <c:v>1.3600000001168233E-5</c:v>
                </c:pt>
                <c:pt idx="3">
                  <c:v>4.1000000061686137E-6</c:v>
                </c:pt>
                <c:pt idx="4">
                  <c:v>4.2999999949611123E-6</c:v>
                </c:pt>
                <c:pt idx="5">
                  <c:v>6.3000000077861884E-6</c:v>
                </c:pt>
                <c:pt idx="6">
                  <c:v>1.9999999989472883E-6</c:v>
                </c:pt>
                <c:pt idx="7">
                  <c:v>8.1000000040631903E-6</c:v>
                </c:pt>
                <c:pt idx="8">
                  <c:v>5.9999999968418649E-6</c:v>
                </c:pt>
                <c:pt idx="9">
                  <c:v>3.199999987213431E-6</c:v>
                </c:pt>
                <c:pt idx="10">
                  <c:v>8.4999999816481875E-6</c:v>
                </c:pt>
                <c:pt idx="11">
                  <c:v>8.0000001068114557E-7</c:v>
                </c:pt>
                <c:pt idx="12">
                  <c:v>1.4000000048142169E-6</c:v>
                </c:pt>
                <c:pt idx="13">
                  <c:v>2.3999999765322855E-6</c:v>
                </c:pt>
                <c:pt idx="14">
                  <c:v>6.299999966152825E-6</c:v>
                </c:pt>
                <c:pt idx="15">
                  <c:v>1.2999999965401798E-6</c:v>
                </c:pt>
                <c:pt idx="16">
                  <c:v>3.5999999647984282E-6</c:v>
                </c:pt>
                <c:pt idx="17">
                  <c:v>5.9999993862192014E-7</c:v>
                </c:pt>
                <c:pt idx="18">
                  <c:v>7.0000000240710847E-6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9BC-354C-B658-2F2B8CA2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in val="0.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250207632"/>
        <c:crosses val="autoZero"/>
        <c:crossBetween val="midCat"/>
      </c:valAx>
      <c:valAx>
        <c:axId val="125020763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4"/>
      </c:valAx>
      <c:spPr>
        <a:solidFill>
          <a:schemeClr val="bg2">
            <a:alpha val="50000"/>
          </a:schemeClr>
        </a:solidFill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'H4'!$C$4:$C$17</c:f>
              <c:numCache>
                <c:formatCode>General</c:formatCode>
                <c:ptCount val="14"/>
                <c:pt idx="0">
                  <c:v>-1.9652631234</c:v>
                </c:pt>
                <c:pt idx="1">
                  <c:v>-1.9689148382999999</c:v>
                </c:pt>
                <c:pt idx="2">
                  <c:v>-1.9723388034</c:v>
                </c:pt>
                <c:pt idx="3">
                  <c:v>-1.9754663014</c:v>
                </c:pt>
                <c:pt idx="4">
                  <c:v>-1.9782747565000001</c:v>
                </c:pt>
                <c:pt idx="5">
                  <c:v>-1.9807672977999999</c:v>
                </c:pt>
                <c:pt idx="6">
                  <c:v>-1.9829606459</c:v>
                </c:pt>
                <c:pt idx="7">
                  <c:v>-1.9848782909</c:v>
                </c:pt>
                <c:pt idx="8">
                  <c:v>-1.9865462989</c:v>
                </c:pt>
                <c:pt idx="9">
                  <c:v>-1.9879911177</c:v>
                </c:pt>
                <c:pt idx="10">
                  <c:v>-1.9892381755999999</c:v>
                </c:pt>
                <c:pt idx="11">
                  <c:v>-1.9903112215000001</c:v>
                </c:pt>
                <c:pt idx="12">
                  <c:v>-1.9912319233</c:v>
                </c:pt>
                <c:pt idx="13">
                  <c:v>-1.9920199090999999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6-1942-845E-F5CA0ADD3D3A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'H4'!$D$4:$D$17</c:f>
              <c:numCache>
                <c:formatCode>General</c:formatCode>
                <c:ptCount val="14"/>
                <c:pt idx="0">
                  <c:v>-1.9086347521</c:v>
                </c:pt>
                <c:pt idx="1">
                  <c:v>-1.9061520502</c:v>
                </c:pt>
                <c:pt idx="2">
                  <c:v>-1.9038811844000001</c:v>
                </c:pt>
                <c:pt idx="3">
                  <c:v>-1.9018317115000001</c:v>
                </c:pt>
                <c:pt idx="4">
                  <c:v>-1.9000032609999999</c:v>
                </c:pt>
                <c:pt idx="5">
                  <c:v>-1.8983882337</c:v>
                </c:pt>
                <c:pt idx="6">
                  <c:v>-1.8969739229</c:v>
                </c:pt>
                <c:pt idx="7">
                  <c:v>-1.8957445536999999</c:v>
                </c:pt>
                <c:pt idx="8">
                  <c:v>-1.8946826375000001</c:v>
                </c:pt>
                <c:pt idx="9">
                  <c:v>-1.8937702887000001</c:v>
                </c:pt>
                <c:pt idx="10">
                  <c:v>-1.892989944</c:v>
                </c:pt>
                <c:pt idx="11">
                  <c:v>-1.8923250147999999</c:v>
                </c:pt>
                <c:pt idx="12">
                  <c:v>-1.8917601101999999</c:v>
                </c:pt>
                <c:pt idx="13">
                  <c:v>-1.8912813987999999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6-1942-845E-F5CA0ADD3D3A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'H4'!$E$4:$E$17</c:f>
              <c:numCache>
                <c:formatCode>General</c:formatCode>
                <c:ptCount val="14"/>
                <c:pt idx="0">
                  <c:v>-1.8497955715000001</c:v>
                </c:pt>
                <c:pt idx="1">
                  <c:v>-1.8555538048</c:v>
                </c:pt>
                <c:pt idx="2">
                  <c:v>-1.8604988782</c:v>
                </c:pt>
                <c:pt idx="3">
                  <c:v>-1.8647401391</c:v>
                </c:pt>
                <c:pt idx="4">
                  <c:v>-1.8683729473999999</c:v>
                </c:pt>
                <c:pt idx="5">
                  <c:v>-1.8714804696</c:v>
                </c:pt>
                <c:pt idx="6">
                  <c:v>-1.8741350294000001</c:v>
                </c:pt>
                <c:pt idx="7">
                  <c:v>-1.8763995893000001</c:v>
                </c:pt>
                <c:pt idx="8">
                  <c:v>-1.8783287453999999</c:v>
                </c:pt>
                <c:pt idx="9">
                  <c:v>-1.8799699244999999</c:v>
                </c:pt>
                <c:pt idx="10">
                  <c:v>-1.8813641488999999</c:v>
                </c:pt>
                <c:pt idx="11">
                  <c:v>-1.8825469325999999</c:v>
                </c:pt>
                <c:pt idx="12">
                  <c:v>-1.8835488446999999</c:v>
                </c:pt>
                <c:pt idx="13">
                  <c:v>-1.8843963197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6-1942-845E-F5CA0ADD3D3A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'H4'!$F$4:$F$17</c:f>
              <c:numCache>
                <c:formatCode>General</c:formatCode>
                <c:ptCount val="14"/>
                <c:pt idx="0">
                  <c:v>-1.8186022421000001</c:v>
                </c:pt>
                <c:pt idx="1">
                  <c:v>-1.8135832346</c:v>
                </c:pt>
                <c:pt idx="2">
                  <c:v>-1.8090105093</c:v>
                </c:pt>
                <c:pt idx="3">
                  <c:v>-1.8049395883999999</c:v>
                </c:pt>
                <c:pt idx="4">
                  <c:v>-1.8013719682</c:v>
                </c:pt>
                <c:pt idx="5">
                  <c:v>-1.7982800845</c:v>
                </c:pt>
                <c:pt idx="6">
                  <c:v>-1.7956220937</c:v>
                </c:pt>
                <c:pt idx="7">
                  <c:v>-1.7933508468999999</c:v>
                </c:pt>
                <c:pt idx="8">
                  <c:v>-1.7914187902000001</c:v>
                </c:pt>
                <c:pt idx="9">
                  <c:v>-1.7897809419999999</c:v>
                </c:pt>
                <c:pt idx="10">
                  <c:v>-1.7883961238999999</c:v>
                </c:pt>
                <c:pt idx="11">
                  <c:v>-1.7872276555</c:v>
                </c:pt>
                <c:pt idx="12">
                  <c:v>-1.7862432257</c:v>
                </c:pt>
                <c:pt idx="13">
                  <c:v>-1.7854148986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D6-1942-845E-F5CA0ADD3D3A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'H4'!$G$4:$G$17</c:f>
              <c:numCache>
                <c:formatCode>General</c:formatCode>
                <c:ptCount val="14"/>
                <c:pt idx="0">
                  <c:v>-1.5934387583</c:v>
                </c:pt>
                <c:pt idx="1">
                  <c:v>-1.5842032584000001</c:v>
                </c:pt>
                <c:pt idx="2">
                  <c:v>-1.5750926037999999</c:v>
                </c:pt>
                <c:pt idx="3">
                  <c:v>-1.5661578304999999</c:v>
                </c:pt>
                <c:pt idx="4">
                  <c:v>-1.5574397657000001</c:v>
                </c:pt>
                <c:pt idx="5">
                  <c:v>-1.5489705536</c:v>
                </c:pt>
                <c:pt idx="6">
                  <c:v>-1.5407748187000001</c:v>
                </c:pt>
                <c:pt idx="7">
                  <c:v>-1.5328709708999999</c:v>
                </c:pt>
                <c:pt idx="8">
                  <c:v>-1.5252721274000001</c:v>
                </c:pt>
                <c:pt idx="9">
                  <c:v>-1.5179872128</c:v>
                </c:pt>
                <c:pt idx="10">
                  <c:v>-1.5110217507999999</c:v>
                </c:pt>
                <c:pt idx="11">
                  <c:v>-1.504378706</c:v>
                </c:pt>
                <c:pt idx="12">
                  <c:v>-1.4980591108000001</c:v>
                </c:pt>
                <c:pt idx="13">
                  <c:v>-1.4920628579999999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D6-1942-845E-F5CA0ADD3D3A}"/>
            </c:ext>
          </c:extLst>
        </c:ser>
        <c:ser>
          <c:idx val="5"/>
          <c:order val="5"/>
          <c:tx>
            <c:v>FCI (S3)</c:v>
          </c:tx>
          <c:spPr>
            <a:ln w="508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'H4'!$H$4:$H$17</c:f>
              <c:numCache>
                <c:formatCode>General</c:formatCode>
                <c:ptCount val="14"/>
                <c:pt idx="0">
                  <c:v>-1.4508298728</c:v>
                </c:pt>
                <c:pt idx="1">
                  <c:v>-1.4527066808</c:v>
                </c:pt>
                <c:pt idx="2">
                  <c:v>-1.4537898485</c:v>
                </c:pt>
                <c:pt idx="3">
                  <c:v>-1.4541962422000001</c:v>
                </c:pt>
                <c:pt idx="4">
                  <c:v>-1.4540280392</c:v>
                </c:pt>
                <c:pt idx="5">
                  <c:v>-1.4533745204999999</c:v>
                </c:pt>
                <c:pt idx="6">
                  <c:v>-1.4523134311999999</c:v>
                </c:pt>
                <c:pt idx="7">
                  <c:v>-1.4509124920000001</c:v>
                </c:pt>
                <c:pt idx="8">
                  <c:v>-1.4492304380000001</c:v>
                </c:pt>
                <c:pt idx="9">
                  <c:v>-1.4473182515</c:v>
                </c:pt>
                <c:pt idx="10">
                  <c:v>-1.4452199939999999</c:v>
                </c:pt>
                <c:pt idx="11">
                  <c:v>-1.4429737315</c:v>
                </c:pt>
                <c:pt idx="12">
                  <c:v>-1.4406121814999999</c:v>
                </c:pt>
                <c:pt idx="13">
                  <c:v>-1.4381635802999999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D6-1942-845E-F5CA0ADD3D3A}"/>
            </c:ext>
          </c:extLst>
        </c:ser>
        <c:ser>
          <c:idx val="6"/>
          <c:order val="6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'H4'!$I$4:$I$17</c:f>
              <c:numCache>
                <c:formatCode>General</c:formatCode>
                <c:ptCount val="14"/>
                <c:pt idx="0">
                  <c:v>-1.9652631233</c:v>
                </c:pt>
                <c:pt idx="1">
                  <c:v>-1.9689148381999999</c:v>
                </c:pt>
                <c:pt idx="2">
                  <c:v>-1.9723281769000001</c:v>
                </c:pt>
                <c:pt idx="3">
                  <c:v>-1.9754617591000001</c:v>
                </c:pt>
                <c:pt idx="4">
                  <c:v>-1.9782728236</c:v>
                </c:pt>
                <c:pt idx="5">
                  <c:v>-1.9807664879</c:v>
                </c:pt>
                <c:pt idx="6">
                  <c:v>-1.9829603171000001</c:v>
                </c:pt>
                <c:pt idx="7">
                  <c:v>-1.984878165</c:v>
                </c:pt>
                <c:pt idx="8">
                  <c:v>-1.9865462555</c:v>
                </c:pt>
                <c:pt idx="9">
                  <c:v>-1.9879911054999999</c:v>
                </c:pt>
                <c:pt idx="10">
                  <c:v>-1.9892381735</c:v>
                </c:pt>
                <c:pt idx="11">
                  <c:v>-1.9903112215000001</c:v>
                </c:pt>
                <c:pt idx="12">
                  <c:v>-1.9912319225999999</c:v>
                </c:pt>
                <c:pt idx="13">
                  <c:v>-1.9920199071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D6-1942-845E-F5CA0ADD3D3A}"/>
            </c:ext>
          </c:extLst>
        </c:ser>
        <c:ser>
          <c:idx val="7"/>
          <c:order val="7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'H4'!$J$4:$J$17</c:f>
              <c:numCache>
                <c:formatCode>General</c:formatCode>
                <c:ptCount val="14"/>
                <c:pt idx="0">
                  <c:v>-1.90213254</c:v>
                </c:pt>
                <c:pt idx="1">
                  <c:v>-1.9010665739999999</c:v>
                </c:pt>
                <c:pt idx="2">
                  <c:v>-1.8994418039000001</c:v>
                </c:pt>
                <c:pt idx="3">
                  <c:v>-1.8984047655</c:v>
                </c:pt>
                <c:pt idx="4">
                  <c:v>-1.8973237460000001</c:v>
                </c:pt>
                <c:pt idx="5">
                  <c:v>-1.8962642088999999</c:v>
                </c:pt>
                <c:pt idx="6">
                  <c:v>-1.8952661130999999</c:v>
                </c:pt>
                <c:pt idx="7">
                  <c:v>-1.8943514116</c:v>
                </c:pt>
                <c:pt idx="8">
                  <c:v>-1.8935295766</c:v>
                </c:pt>
                <c:pt idx="9">
                  <c:v>-1.8928025775999999</c:v>
                </c:pt>
                <c:pt idx="10">
                  <c:v>-1.8921656273</c:v>
                </c:pt>
                <c:pt idx="11">
                  <c:v>-1.8916129615999999</c:v>
                </c:pt>
                <c:pt idx="12">
                  <c:v>-1.8911366220000001</c:v>
                </c:pt>
                <c:pt idx="13">
                  <c:v>-1.8907282764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D6-1942-845E-F5CA0ADD3D3A}"/>
            </c:ext>
          </c:extLst>
        </c:ser>
        <c:ser>
          <c:idx val="8"/>
          <c:order val="8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'H4'!$K$4:$K$17</c:f>
              <c:numCache>
                <c:formatCode>General</c:formatCode>
                <c:ptCount val="14"/>
                <c:pt idx="0">
                  <c:v>-1.8434999872</c:v>
                </c:pt>
                <c:pt idx="1">
                  <c:v>-1.8518607660999999</c:v>
                </c:pt>
                <c:pt idx="2">
                  <c:v>-1.8585898196999999</c:v>
                </c:pt>
                <c:pt idx="3">
                  <c:v>-1.8635290571000001</c:v>
                </c:pt>
                <c:pt idx="4">
                  <c:v>-1.8676000951</c:v>
                </c:pt>
                <c:pt idx="5">
                  <c:v>-1.8709855236999999</c:v>
                </c:pt>
                <c:pt idx="6">
                  <c:v>-1.8738177349</c:v>
                </c:pt>
                <c:pt idx="7">
                  <c:v>-1.8761965741</c:v>
                </c:pt>
                <c:pt idx="8">
                  <c:v>-1.878199543</c:v>
                </c:pt>
                <c:pt idx="9">
                  <c:v>-1.8798885003000001</c:v>
                </c:pt>
                <c:pt idx="10">
                  <c:v>-1.8813135566000001</c:v>
                </c:pt>
                <c:pt idx="11">
                  <c:v>-1.8825161501000001</c:v>
                </c:pt>
                <c:pt idx="12">
                  <c:v>-1.8835306653999999</c:v>
                </c:pt>
                <c:pt idx="13">
                  <c:v>-1.8843860292000001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D6-1942-845E-F5CA0ADD3D3A}"/>
            </c:ext>
          </c:extLst>
        </c:ser>
        <c:ser>
          <c:idx val="10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'H4'!$M$4:$M$17</c:f>
              <c:numCache>
                <c:formatCode>General</c:formatCode>
                <c:ptCount val="14"/>
                <c:pt idx="0">
                  <c:v>-1.5871401292</c:v>
                </c:pt>
                <c:pt idx="1">
                  <c:v>-1.5796812223000001</c:v>
                </c:pt>
                <c:pt idx="2">
                  <c:v>-1.5709049774999999</c:v>
                </c:pt>
                <c:pt idx="3">
                  <c:v>-1.5625966215</c:v>
                </c:pt>
                <c:pt idx="4">
                  <c:v>-1.5543566374</c:v>
                </c:pt>
                <c:pt idx="5">
                  <c:v>-1.5462604805</c:v>
                </c:pt>
                <c:pt idx="6">
                  <c:v>-1.5383618763</c:v>
                </c:pt>
                <c:pt idx="7">
                  <c:v>-1.5306991206</c:v>
                </c:pt>
                <c:pt idx="8">
                  <c:v>-1.5232990529999999</c:v>
                </c:pt>
                <c:pt idx="9">
                  <c:v>-1.5161804821</c:v>
                </c:pt>
                <c:pt idx="10">
                  <c:v>-1.5093552601</c:v>
                </c:pt>
                <c:pt idx="11">
                  <c:v>-1.5028316873000001</c:v>
                </c:pt>
                <c:pt idx="12">
                  <c:v>-1.4966145615999999</c:v>
                </c:pt>
                <c:pt idx="13">
                  <c:v>-1.4907038361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D6-1942-845E-F5CA0ADD3D3A}"/>
            </c:ext>
          </c:extLst>
        </c:ser>
        <c:ser>
          <c:idx val="11"/>
          <c:order val="10"/>
          <c:tx>
            <c:v>YB (S3)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'H4'!$N$4:$N$17</c:f>
              <c:numCache>
                <c:formatCode>General</c:formatCode>
                <c:ptCount val="14"/>
                <c:pt idx="0">
                  <c:v>-1.4491152376000001</c:v>
                </c:pt>
                <c:pt idx="1">
                  <c:v>-1.4521165865000001</c:v>
                </c:pt>
                <c:pt idx="2">
                  <c:v>-1.4536919117</c:v>
                </c:pt>
                <c:pt idx="3">
                  <c:v>-1.4541919075</c:v>
                </c:pt>
                <c:pt idx="4">
                  <c:v>-1.4539873005999999</c:v>
                </c:pt>
                <c:pt idx="5">
                  <c:v>-1.453240971</c:v>
                </c:pt>
                <c:pt idx="6">
                  <c:v>-1.4520702157000001</c:v>
                </c:pt>
                <c:pt idx="7">
                  <c:v>-1.4505628987000001</c:v>
                </c:pt>
                <c:pt idx="8">
                  <c:v>-1.4487870710999999</c:v>
                </c:pt>
                <c:pt idx="9">
                  <c:v>-1.4467967336000001</c:v>
                </c:pt>
                <c:pt idx="10">
                  <c:v>-1.4446372170999999</c:v>
                </c:pt>
                <c:pt idx="11">
                  <c:v>-1.4423449347999999</c:v>
                </c:pt>
                <c:pt idx="12">
                  <c:v>-1.439950828</c:v>
                </c:pt>
                <c:pt idx="13">
                  <c:v>-1.4374812228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D6-1942-845E-F5CA0ADD3D3A}"/>
            </c:ext>
          </c:extLst>
        </c:ser>
        <c:ser>
          <c:idx val="9"/>
          <c:order val="11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'H4'!$L$4:$L$17</c:f>
              <c:numCache>
                <c:formatCode>General</c:formatCode>
                <c:ptCount val="14"/>
                <c:pt idx="0">
                  <c:v>-1.8081051439</c:v>
                </c:pt>
                <c:pt idx="1">
                  <c:v>-1.8064784829</c:v>
                </c:pt>
                <c:pt idx="2">
                  <c:v>-1.8036770124999999</c:v>
                </c:pt>
                <c:pt idx="3">
                  <c:v>-1.8012685770000001</c:v>
                </c:pt>
                <c:pt idx="4">
                  <c:v>-1.7988445485</c:v>
                </c:pt>
                <c:pt idx="5">
                  <c:v>-1.7965381912</c:v>
                </c:pt>
                <c:pt idx="6">
                  <c:v>-1.7944202096999999</c:v>
                </c:pt>
                <c:pt idx="7">
                  <c:v>-1.7925203934</c:v>
                </c:pt>
                <c:pt idx="8">
                  <c:v>-1.7908441951</c:v>
                </c:pt>
                <c:pt idx="9">
                  <c:v>-1.7893833915999999</c:v>
                </c:pt>
                <c:pt idx="10">
                  <c:v>-1.788120419</c:v>
                </c:pt>
                <c:pt idx="11">
                  <c:v>-1.7870362660000001</c:v>
                </c:pt>
                <c:pt idx="12">
                  <c:v>-1.7861099526999999</c:v>
                </c:pt>
                <c:pt idx="13">
                  <c:v>-1.7853237125000001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D6-1942-845E-F5CA0ADD3D3A}"/>
            </c:ext>
          </c:extLst>
        </c:ser>
        <c:ser>
          <c:idx val="17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'H4'!$O$4:$O$17</c:f>
              <c:numCache>
                <c:formatCode>General</c:formatCode>
                <c:ptCount val="14"/>
                <c:pt idx="0">
                  <c:v>-1.9021325463000001</c:v>
                </c:pt>
                <c:pt idx="1">
                  <c:v>-1.9010664247</c:v>
                </c:pt>
                <c:pt idx="2">
                  <c:v>-1.8994417884000001</c:v>
                </c:pt>
                <c:pt idx="3">
                  <c:v>-1.898404714</c:v>
                </c:pt>
                <c:pt idx="4">
                  <c:v>-1.8973237508</c:v>
                </c:pt>
                <c:pt idx="5">
                  <c:v>-1.8962639830000001</c:v>
                </c:pt>
                <c:pt idx="6">
                  <c:v>-1.8952660365</c:v>
                </c:pt>
                <c:pt idx="7">
                  <c:v>-1.8943513618000001</c:v>
                </c:pt>
                <c:pt idx="8">
                  <c:v>-1.8935294579999999</c:v>
                </c:pt>
                <c:pt idx="9">
                  <c:v>-1.8928025661000001</c:v>
                </c:pt>
                <c:pt idx="10">
                  <c:v>-1.8921654597999999</c:v>
                </c:pt>
                <c:pt idx="11">
                  <c:v>-1.8916129241999999</c:v>
                </c:pt>
                <c:pt idx="12">
                  <c:v>-1.8911366824</c:v>
                </c:pt>
                <c:pt idx="13">
                  <c:v>-1.8907282959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F-6E4A-8899-255DF0A7900B}"/>
            </c:ext>
          </c:extLst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'H4'!$P$4:$P$17</c:f>
              <c:numCache>
                <c:formatCode>General</c:formatCode>
                <c:ptCount val="14"/>
                <c:pt idx="0">
                  <c:v>-1.8434999421</c:v>
                </c:pt>
                <c:pt idx="1">
                  <c:v>-1.8518606447999999</c:v>
                </c:pt>
                <c:pt idx="2">
                  <c:v>-1.8585895988000001</c:v>
                </c:pt>
                <c:pt idx="3">
                  <c:v>-1.8635286752</c:v>
                </c:pt>
                <c:pt idx="4">
                  <c:v>-1.867599944</c:v>
                </c:pt>
                <c:pt idx="5">
                  <c:v>-1.8709852631999999</c:v>
                </c:pt>
                <c:pt idx="6">
                  <c:v>-1.8738177287</c:v>
                </c:pt>
                <c:pt idx="7">
                  <c:v>-1.8761963768000001</c:v>
                </c:pt>
                <c:pt idx="8">
                  <c:v>-1.8781995131</c:v>
                </c:pt>
                <c:pt idx="9">
                  <c:v>-1.8798883189</c:v>
                </c:pt>
                <c:pt idx="10">
                  <c:v>-1.8813135620000001</c:v>
                </c:pt>
                <c:pt idx="11">
                  <c:v>-1.882516037</c:v>
                </c:pt>
                <c:pt idx="12">
                  <c:v>-1.8835306486000001</c:v>
                </c:pt>
                <c:pt idx="13">
                  <c:v>-1.8843861153000001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F-6E4A-8899-255DF0A7900B}"/>
            </c:ext>
          </c:extLst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'H4'!$Q$4:$Q$17</c:f>
              <c:numCache>
                <c:formatCode>General</c:formatCode>
                <c:ptCount val="14"/>
                <c:pt idx="0">
                  <c:v>-1.8081048825999999</c:v>
                </c:pt>
                <c:pt idx="1">
                  <c:v>-1.8064783277000001</c:v>
                </c:pt>
                <c:pt idx="2">
                  <c:v>-1.8036770918</c:v>
                </c:pt>
                <c:pt idx="3">
                  <c:v>-1.8012684418</c:v>
                </c:pt>
                <c:pt idx="4">
                  <c:v>-1.7988444269999999</c:v>
                </c:pt>
                <c:pt idx="5">
                  <c:v>-1.7965386119</c:v>
                </c:pt>
                <c:pt idx="6">
                  <c:v>-1.7944201698</c:v>
                </c:pt>
                <c:pt idx="7">
                  <c:v>-1.7925205156999999</c:v>
                </c:pt>
                <c:pt idx="8">
                  <c:v>-1.7908445876000001</c:v>
                </c:pt>
                <c:pt idx="9">
                  <c:v>-1.7893839707000001</c:v>
                </c:pt>
                <c:pt idx="10">
                  <c:v>-1.7881211263000001</c:v>
                </c:pt>
                <c:pt idx="11">
                  <c:v>-1.7870374439000001</c:v>
                </c:pt>
                <c:pt idx="12">
                  <c:v>-1.7861115551</c:v>
                </c:pt>
                <c:pt idx="13">
                  <c:v>-1.7853237130999999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FF-6E4A-8899-255DF0A7900B}"/>
            </c:ext>
          </c:extLst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'H4'!$R$4:$R$17</c:f>
              <c:numCache>
                <c:formatCode>General</c:formatCode>
                <c:ptCount val="14"/>
                <c:pt idx="0">
                  <c:v>-1.5871402109999999</c:v>
                </c:pt>
                <c:pt idx="1">
                  <c:v>-1.5796811549000001</c:v>
                </c:pt>
                <c:pt idx="2">
                  <c:v>-1.5709048824</c:v>
                </c:pt>
                <c:pt idx="3">
                  <c:v>-1.5625964093</c:v>
                </c:pt>
                <c:pt idx="4">
                  <c:v>-1.5543565561999999</c:v>
                </c:pt>
                <c:pt idx="5">
                  <c:v>-1.5462604794999999</c:v>
                </c:pt>
                <c:pt idx="6">
                  <c:v>-1.5383617248999999</c:v>
                </c:pt>
                <c:pt idx="7">
                  <c:v>-1.5306991081000001</c:v>
                </c:pt>
                <c:pt idx="8">
                  <c:v>-1.5232988492999999</c:v>
                </c:pt>
                <c:pt idx="9">
                  <c:v>-1.5161803945000001</c:v>
                </c:pt>
                <c:pt idx="10">
                  <c:v>-1.5093552771000001</c:v>
                </c:pt>
                <c:pt idx="11">
                  <c:v>-1.5028316019000001</c:v>
                </c:pt>
                <c:pt idx="12">
                  <c:v>-1.4966145367000001</c:v>
                </c:pt>
                <c:pt idx="13">
                  <c:v>-1.4907038361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FF-6E4A-8899-255DF0A7900B}"/>
            </c:ext>
          </c:extLst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'H4'!$S$4:$S$17</c:f>
              <c:numCache>
                <c:formatCode>General</c:formatCode>
                <c:ptCount val="14"/>
                <c:pt idx="0">
                  <c:v>-1.449115165</c:v>
                </c:pt>
                <c:pt idx="1">
                  <c:v>-1.4521166097</c:v>
                </c:pt>
                <c:pt idx="2">
                  <c:v>-1.4536915583000001</c:v>
                </c:pt>
                <c:pt idx="3">
                  <c:v>-1.4541919017</c:v>
                </c:pt>
                <c:pt idx="4">
                  <c:v>-1.453987286</c:v>
                </c:pt>
                <c:pt idx="5">
                  <c:v>-1.4532410528999999</c:v>
                </c:pt>
                <c:pt idx="6">
                  <c:v>-1.4520702252</c:v>
                </c:pt>
                <c:pt idx="7">
                  <c:v>-1.4505629280000001</c:v>
                </c:pt>
                <c:pt idx="8">
                  <c:v>-1.4487869014999999</c:v>
                </c:pt>
                <c:pt idx="9">
                  <c:v>-1.4467966778000001</c:v>
                </c:pt>
                <c:pt idx="10">
                  <c:v>-1.4446372446</c:v>
                </c:pt>
                <c:pt idx="11">
                  <c:v>-1.4423449726999999</c:v>
                </c:pt>
                <c:pt idx="12">
                  <c:v>-1.4399507687999999</c:v>
                </c:pt>
                <c:pt idx="13">
                  <c:v>-1.4374813146000001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FF-6E4A-8899-255DF0A7900B}"/>
            </c:ext>
          </c:extLst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'H4'!$T$4:$T$17</c:f>
              <c:numCache>
                <c:formatCode>General</c:formatCode>
                <c:ptCount val="14"/>
                <c:pt idx="0">
                  <c:v>-1.9021329499999999</c:v>
                </c:pt>
                <c:pt idx="1">
                  <c:v>-1.90106716</c:v>
                </c:pt>
                <c:pt idx="2">
                  <c:v>-1.8994418799999999</c:v>
                </c:pt>
                <c:pt idx="3">
                  <c:v>-1.89840447</c:v>
                </c:pt>
                <c:pt idx="4">
                  <c:v>-1.89732356</c:v>
                </c:pt>
                <c:pt idx="5">
                  <c:v>-1.8962640799999999</c:v>
                </c:pt>
                <c:pt idx="6">
                  <c:v>-1.8952660400000001</c:v>
                </c:pt>
                <c:pt idx="7">
                  <c:v>-1.89435135</c:v>
                </c:pt>
                <c:pt idx="8">
                  <c:v>-1.89352955</c:v>
                </c:pt>
                <c:pt idx="9">
                  <c:v>-1.8928020400000001</c:v>
                </c:pt>
                <c:pt idx="10">
                  <c:v>-1.89216523</c:v>
                </c:pt>
                <c:pt idx="11">
                  <c:v>-1.8916126499999999</c:v>
                </c:pt>
                <c:pt idx="12">
                  <c:v>-1.89113639</c:v>
                </c:pt>
                <c:pt idx="13">
                  <c:v>-1.8907280900000001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FF-6E4A-8899-255DF0A7900B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'H4'!$U$4:$U$17</c:f>
              <c:numCache>
                <c:formatCode>General</c:formatCode>
                <c:ptCount val="14"/>
                <c:pt idx="0">
                  <c:v>-1.84349874</c:v>
                </c:pt>
                <c:pt idx="1">
                  <c:v>-1.85185998</c:v>
                </c:pt>
                <c:pt idx="2">
                  <c:v>-1.8585898300000001</c:v>
                </c:pt>
                <c:pt idx="3">
                  <c:v>-1.86352859</c:v>
                </c:pt>
                <c:pt idx="4">
                  <c:v>-1.86759984</c:v>
                </c:pt>
                <c:pt idx="5">
                  <c:v>-1.87098538</c:v>
                </c:pt>
                <c:pt idx="6">
                  <c:v>-1.87381767</c:v>
                </c:pt>
                <c:pt idx="7">
                  <c:v>-1.87619654</c:v>
                </c:pt>
                <c:pt idx="8">
                  <c:v>-1.8781995499999999</c:v>
                </c:pt>
                <c:pt idx="9">
                  <c:v>-1.8798885000000001</c:v>
                </c:pt>
                <c:pt idx="10">
                  <c:v>-1.88131359</c:v>
                </c:pt>
                <c:pt idx="11">
                  <c:v>-1.8825161699999999</c:v>
                </c:pt>
                <c:pt idx="12">
                  <c:v>-1.8835306999999999</c:v>
                </c:pt>
                <c:pt idx="13">
                  <c:v>-1.8843860699999999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FF-6E4A-8899-255DF0A7900B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'H4'!$V$4:$V$17</c:f>
              <c:numCache>
                <c:formatCode>General</c:formatCode>
                <c:ptCount val="14"/>
                <c:pt idx="0">
                  <c:v>-1.80810381</c:v>
                </c:pt>
                <c:pt idx="1">
                  <c:v>-1.8064779500000001</c:v>
                </c:pt>
                <c:pt idx="2">
                  <c:v>-1.80367699</c:v>
                </c:pt>
                <c:pt idx="3">
                  <c:v>-1.80126732</c:v>
                </c:pt>
                <c:pt idx="4">
                  <c:v>-1.79884377</c:v>
                </c:pt>
                <c:pt idx="5">
                  <c:v>-1.7965379400000001</c:v>
                </c:pt>
                <c:pt idx="6">
                  <c:v>-1.79442013</c:v>
                </c:pt>
                <c:pt idx="7">
                  <c:v>-1.7925205399999999</c:v>
                </c:pt>
                <c:pt idx="8">
                  <c:v>-1.7908446499999999</c:v>
                </c:pt>
                <c:pt idx="9">
                  <c:v>-1.7893836299999999</c:v>
                </c:pt>
                <c:pt idx="10">
                  <c:v>-1.7881210700000001</c:v>
                </c:pt>
                <c:pt idx="11">
                  <c:v>-1.78703718</c:v>
                </c:pt>
                <c:pt idx="12">
                  <c:v>-1.7861113500000001</c:v>
                </c:pt>
                <c:pt idx="13">
                  <c:v>-1.7853236400000001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FF-6E4A-8899-255DF0A7900B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'H4'!$W$4:$W$17</c:f>
              <c:numCache>
                <c:formatCode>General</c:formatCode>
                <c:ptCount val="14"/>
                <c:pt idx="0">
                  <c:v>-1.58713974</c:v>
                </c:pt>
                <c:pt idx="1">
                  <c:v>-1.5796812099999999</c:v>
                </c:pt>
                <c:pt idx="2">
                  <c:v>-1.5709050899999999</c:v>
                </c:pt>
                <c:pt idx="3">
                  <c:v>-1.5625961900000001</c:v>
                </c:pt>
                <c:pt idx="4">
                  <c:v>-1.55435637</c:v>
                </c:pt>
                <c:pt idx="5">
                  <c:v>-1.5462602999999999</c:v>
                </c:pt>
                <c:pt idx="6">
                  <c:v>-1.5383617700000001</c:v>
                </c:pt>
                <c:pt idx="7">
                  <c:v>-1.5306990499999999</c:v>
                </c:pt>
                <c:pt idx="8">
                  <c:v>-1.52329903</c:v>
                </c:pt>
                <c:pt idx="9">
                  <c:v>-1.51618023</c:v>
                </c:pt>
                <c:pt idx="10">
                  <c:v>-1.5093550600000001</c:v>
                </c:pt>
                <c:pt idx="11">
                  <c:v>-1.50283152</c:v>
                </c:pt>
                <c:pt idx="12">
                  <c:v>-1.4966144299999999</c:v>
                </c:pt>
                <c:pt idx="13">
                  <c:v>-1.49070657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FF-6E4A-8899-255DF0A7900B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'H4'!$X$4:$X$17</c:f>
              <c:numCache>
                <c:formatCode>General</c:formatCode>
                <c:ptCount val="14"/>
                <c:pt idx="0">
                  <c:v>-1.44911466</c:v>
                </c:pt>
                <c:pt idx="1">
                  <c:v>-1.45211639</c:v>
                </c:pt>
                <c:pt idx="2">
                  <c:v>-1.45369193</c:v>
                </c:pt>
                <c:pt idx="3">
                  <c:v>-1.4541919299999999</c:v>
                </c:pt>
                <c:pt idx="4">
                  <c:v>-1.4539873999999999</c:v>
                </c:pt>
                <c:pt idx="5">
                  <c:v>-1.4532410899999999</c:v>
                </c:pt>
                <c:pt idx="6">
                  <c:v>-1.4520703500000001</c:v>
                </c:pt>
                <c:pt idx="7">
                  <c:v>-1.4505630199999999</c:v>
                </c:pt>
                <c:pt idx="8">
                  <c:v>-1.4487871999999999</c:v>
                </c:pt>
                <c:pt idx="9">
                  <c:v>-1.4467972899999999</c:v>
                </c:pt>
                <c:pt idx="10">
                  <c:v>-1.4446377100000001</c:v>
                </c:pt>
                <c:pt idx="11">
                  <c:v>-1.4423453500000001</c:v>
                </c:pt>
                <c:pt idx="12">
                  <c:v>-1.43995121</c:v>
                </c:pt>
                <c:pt idx="13">
                  <c:v>-1.43748159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FF-6E4A-8899-255DF0A7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in val="1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en-US" baseline="-25000"/>
                  <a:t>2</a:t>
                </a:r>
                <a:r>
                  <a:rPr lang="en-US"/>
                  <a:t>-H</a:t>
                </a:r>
                <a:r>
                  <a:rPr lang="en-US" baseline="-25000"/>
                  <a:t>2</a:t>
                </a:r>
                <a:r>
                  <a:rPr lang="en-US"/>
                  <a:t>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66928"/>
        <c:crosses val="autoZero"/>
        <c:crossBetween val="midCat"/>
      </c:valAx>
      <c:valAx>
        <c:axId val="1355566928"/>
        <c:scaling>
          <c:orientation val="minMax"/>
          <c:max val="-1.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'H4'!$J$20:$J$33</c:f>
              <c:numCache>
                <c:formatCode>General</c:formatCode>
                <c:ptCount val="14"/>
                <c:pt idx="0">
                  <c:v>6.5022121000000155</c:v>
                </c:pt>
                <c:pt idx="1">
                  <c:v>5.0854762000001053</c:v>
                </c:pt>
                <c:pt idx="2">
                  <c:v>4.4393805000000341</c:v>
                </c:pt>
                <c:pt idx="3">
                  <c:v>3.4269460000000418</c:v>
                </c:pt>
                <c:pt idx="4">
                  <c:v>2.6795149999998547</c:v>
                </c:pt>
                <c:pt idx="5">
                  <c:v>2.1240248000000683</c:v>
                </c:pt>
                <c:pt idx="6">
                  <c:v>1.7078098000000708</c:v>
                </c:pt>
                <c:pt idx="7">
                  <c:v>1.3931420999999666</c:v>
                </c:pt>
                <c:pt idx="8">
                  <c:v>1.1530609000001135</c:v>
                </c:pt>
                <c:pt idx="9">
                  <c:v>0.96771110000015703</c:v>
                </c:pt>
                <c:pt idx="10">
                  <c:v>0.82431669999993851</c:v>
                </c:pt>
                <c:pt idx="11">
                  <c:v>0.71205320000000683</c:v>
                </c:pt>
                <c:pt idx="12">
                  <c:v>0.62348819999979987</c:v>
                </c:pt>
                <c:pt idx="13">
                  <c:v>0.55312239999993906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4-9D48-8450-C36E0495D45A}"/>
            </c:ext>
          </c:extLst>
        </c:ser>
        <c:ser>
          <c:idx val="8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'H4'!$K$20:$K$33</c:f>
              <c:numCache>
                <c:formatCode>General</c:formatCode>
                <c:ptCount val="14"/>
                <c:pt idx="0">
                  <c:v>6.2955843000001011</c:v>
                </c:pt>
                <c:pt idx="1">
                  <c:v>3.6930387000000398</c:v>
                </c:pt>
                <c:pt idx="2">
                  <c:v>1.9090585000001159</c:v>
                </c:pt>
                <c:pt idx="3">
                  <c:v>1.2110819999999745</c:v>
                </c:pt>
                <c:pt idx="4">
                  <c:v>0.77285229999990435</c:v>
                </c:pt>
                <c:pt idx="5">
                  <c:v>0.49494590000009886</c:v>
                </c:pt>
                <c:pt idx="6">
                  <c:v>0.31729450000006487</c:v>
                </c:pt>
                <c:pt idx="7">
                  <c:v>0.20301520000010065</c:v>
                </c:pt>
                <c:pt idx="8">
                  <c:v>0.12920239999991701</c:v>
                </c:pt>
                <c:pt idx="9">
                  <c:v>8.1424199999791114E-2</c:v>
                </c:pt>
                <c:pt idx="10">
                  <c:v>5.0592299999818735E-2</c:v>
                </c:pt>
                <c:pt idx="11">
                  <c:v>3.0782499999881807E-2</c:v>
                </c:pt>
                <c:pt idx="12">
                  <c:v>1.8179300000031873E-2</c:v>
                </c:pt>
                <c:pt idx="13">
                  <c:v>1.0290499999898728E-2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4-9D48-8450-C36E0495D45A}"/>
            </c:ext>
          </c:extLst>
        </c:ser>
        <c:ser>
          <c:idx val="9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'H4'!$K$20:$K$33</c:f>
              <c:numCache>
                <c:formatCode>General</c:formatCode>
                <c:ptCount val="14"/>
                <c:pt idx="0">
                  <c:v>6.2955843000001011</c:v>
                </c:pt>
                <c:pt idx="1">
                  <c:v>3.6930387000000398</c:v>
                </c:pt>
                <c:pt idx="2">
                  <c:v>1.9090585000001159</c:v>
                </c:pt>
                <c:pt idx="3">
                  <c:v>1.2110819999999745</c:v>
                </c:pt>
                <c:pt idx="4">
                  <c:v>0.77285229999990435</c:v>
                </c:pt>
                <c:pt idx="5">
                  <c:v>0.49494590000009886</c:v>
                </c:pt>
                <c:pt idx="6">
                  <c:v>0.31729450000006487</c:v>
                </c:pt>
                <c:pt idx="7">
                  <c:v>0.20301520000010065</c:v>
                </c:pt>
                <c:pt idx="8">
                  <c:v>0.12920239999991701</c:v>
                </c:pt>
                <c:pt idx="9">
                  <c:v>8.1424199999791114E-2</c:v>
                </c:pt>
                <c:pt idx="10">
                  <c:v>5.0592299999818735E-2</c:v>
                </c:pt>
                <c:pt idx="11">
                  <c:v>3.0782499999881807E-2</c:v>
                </c:pt>
                <c:pt idx="12">
                  <c:v>1.8179300000031873E-2</c:v>
                </c:pt>
                <c:pt idx="13">
                  <c:v>1.0290499999898728E-2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4-9D48-8450-C36E0495D45A}"/>
            </c:ext>
          </c:extLst>
        </c:ser>
        <c:ser>
          <c:idx val="1"/>
          <c:order val="3"/>
          <c:tx>
            <c:v>YB(S1)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'H4'!$L$20:$L$33</c:f>
              <c:numCache>
                <c:formatCode>General</c:formatCode>
                <c:ptCount val="14"/>
                <c:pt idx="0">
                  <c:v>10.49709820000011</c:v>
                </c:pt>
                <c:pt idx="1">
                  <c:v>7.1047517000000227</c:v>
                </c:pt>
                <c:pt idx="2">
                  <c:v>5.3334968000000593</c:v>
                </c:pt>
                <c:pt idx="3">
                  <c:v>3.6710113999998129</c:v>
                </c:pt>
                <c:pt idx="4">
                  <c:v>2.5274197000000331</c:v>
                </c:pt>
                <c:pt idx="5">
                  <c:v>1.7418932999999637</c:v>
                </c:pt>
                <c:pt idx="6">
                  <c:v>1.2018840000000974</c:v>
                </c:pt>
                <c:pt idx="7">
                  <c:v>0.8304534999998836</c:v>
                </c:pt>
                <c:pt idx="8">
                  <c:v>0.57459510000001934</c:v>
                </c:pt>
                <c:pt idx="9">
                  <c:v>0.39755040000000186</c:v>
                </c:pt>
                <c:pt idx="10">
                  <c:v>0.27570489999995118</c:v>
                </c:pt>
                <c:pt idx="11">
                  <c:v>0.1913894999998611</c:v>
                </c:pt>
                <c:pt idx="12">
                  <c:v>0.13327300000010034</c:v>
                </c:pt>
                <c:pt idx="13">
                  <c:v>9.1186099999918113E-2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E4-9D48-8450-C36E0495D45A}"/>
            </c:ext>
          </c:extLst>
        </c:ser>
        <c:ser>
          <c:idx val="10"/>
          <c:order val="4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'H4'!$M$20:$M$33</c:f>
              <c:numCache>
                <c:formatCode>General</c:formatCode>
                <c:ptCount val="14"/>
                <c:pt idx="0">
                  <c:v>6.2986291000000083</c:v>
                </c:pt>
                <c:pt idx="1">
                  <c:v>4.5220361000000153</c:v>
                </c:pt>
                <c:pt idx="2">
                  <c:v>4.1876263000000247</c:v>
                </c:pt>
                <c:pt idx="3">
                  <c:v>3.5612089999998986</c:v>
                </c:pt>
                <c:pt idx="4">
                  <c:v>3.0831283000001264</c:v>
                </c:pt>
                <c:pt idx="5">
                  <c:v>2.7100731000000433</c:v>
                </c:pt>
                <c:pt idx="6">
                  <c:v>2.4129424000001176</c:v>
                </c:pt>
                <c:pt idx="7">
                  <c:v>2.171850299999889</c:v>
                </c:pt>
                <c:pt idx="8">
                  <c:v>1.9730744000001632</c:v>
                </c:pt>
                <c:pt idx="9">
                  <c:v>1.8067307000000365</c:v>
                </c:pt>
                <c:pt idx="10">
                  <c:v>1.6664906999999118</c:v>
                </c:pt>
                <c:pt idx="11">
                  <c:v>1.547018699999958</c:v>
                </c:pt>
                <c:pt idx="12">
                  <c:v>1.4445492000001448</c:v>
                </c:pt>
                <c:pt idx="13">
                  <c:v>1.3590218999999237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4-9D48-8450-C36E0495D45A}"/>
            </c:ext>
          </c:extLst>
        </c:ser>
        <c:ser>
          <c:idx val="11"/>
          <c:order val="5"/>
          <c:tx>
            <c:v>YB (S3)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'H4'!$N$20:$N$33</c:f>
              <c:numCache>
                <c:formatCode>General</c:formatCode>
                <c:ptCount val="14"/>
                <c:pt idx="0">
                  <c:v>1.7146351999999254</c:v>
                </c:pt>
                <c:pt idx="1">
                  <c:v>0.59009429999989926</c:v>
                </c:pt>
                <c:pt idx="2">
                  <c:v>9.7936800000031354E-2</c:v>
                </c:pt>
                <c:pt idx="3">
                  <c:v>4.3347000000526492E-3</c:v>
                </c:pt>
                <c:pt idx="4">
                  <c:v>4.0738600000089775E-2</c:v>
                </c:pt>
                <c:pt idx="5">
                  <c:v>0.13354949999988541</c:v>
                </c:pt>
                <c:pt idx="6">
                  <c:v>0.24321549999983816</c:v>
                </c:pt>
                <c:pt idx="7">
                  <c:v>0.3495932999999507</c:v>
                </c:pt>
                <c:pt idx="8">
                  <c:v>0.44336690000013057</c:v>
                </c:pt>
                <c:pt idx="9">
                  <c:v>0.52151789999999032</c:v>
                </c:pt>
                <c:pt idx="10">
                  <c:v>0.58277689999997051</c:v>
                </c:pt>
                <c:pt idx="11">
                  <c:v>0.62879670000004495</c:v>
                </c:pt>
                <c:pt idx="12">
                  <c:v>0.66135349999996151</c:v>
                </c:pt>
                <c:pt idx="13">
                  <c:v>0.68235749999989714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4-9D48-8450-C36E0495D45A}"/>
            </c:ext>
          </c:extLst>
        </c:ser>
        <c:ser>
          <c:idx val="0"/>
          <c:order val="6"/>
          <c:tx>
            <c:v>Accuracy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'H4'!$E$19:$E$34</c:f>
              <c:numCache>
                <c:formatCode>General</c:formatCode>
                <c:ptCount val="16"/>
                <c:pt idx="0">
                  <c:v>1.7</c:v>
                </c:pt>
                <c:pt idx="1">
                  <c:v>1.75</c:v>
                </c:pt>
                <c:pt idx="2">
                  <c:v>1.8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2.25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</c:v>
                </c:pt>
                <c:pt idx="15">
                  <c:v>2.5</c:v>
                </c:pt>
              </c:numCache>
            </c:numRef>
          </c:xVal>
          <c:yVal>
            <c:numRef>
              <c:f>'H4'!$F$19:$F$34</c:f>
              <c:numCache>
                <c:formatCode>General</c:formatCode>
                <c:ptCount val="1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4-9D48-8450-C36E0495D45A}"/>
            </c:ext>
          </c:extLst>
        </c:ser>
        <c:ser>
          <c:idx val="12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'H4'!$O$20:$O$33</c:f>
              <c:numCache>
                <c:formatCode>General</c:formatCode>
                <c:ptCount val="14"/>
                <c:pt idx="0">
                  <c:v>6.5022057999999383</c:v>
                </c:pt>
                <c:pt idx="1">
                  <c:v>5.0856255000000239</c:v>
                </c:pt>
                <c:pt idx="2">
                  <c:v>4.4393959999999844</c:v>
                </c:pt>
                <c:pt idx="3">
                  <c:v>3.4269975000000841</c:v>
                </c:pt>
                <c:pt idx="4">
                  <c:v>2.6795101999999016</c:v>
                </c:pt>
                <c:pt idx="5">
                  <c:v>2.1242506999998856</c:v>
                </c:pt>
                <c:pt idx="6">
                  <c:v>1.7078863999999694</c:v>
                </c:pt>
                <c:pt idx="7">
                  <c:v>1.3931918999998683</c:v>
                </c:pt>
                <c:pt idx="8">
                  <c:v>1.1531795000001566</c:v>
                </c:pt>
                <c:pt idx="9">
                  <c:v>0.96772259999999832</c:v>
                </c:pt>
                <c:pt idx="10">
                  <c:v>0.82448420000003075</c:v>
                </c:pt>
                <c:pt idx="11">
                  <c:v>0.71209059999999269</c:v>
                </c:pt>
                <c:pt idx="12">
                  <c:v>0.62342779999990938</c:v>
                </c:pt>
                <c:pt idx="13">
                  <c:v>0.55310289999987994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A-8947-951C-8874B6C86485}"/>
            </c:ext>
          </c:extLst>
        </c:ser>
        <c:ser>
          <c:idx val="13"/>
          <c:order val="8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'H4'!$P$20:$P$33</c:f>
              <c:numCache>
                <c:formatCode>General</c:formatCode>
                <c:ptCount val="14"/>
                <c:pt idx="0">
                  <c:v>6.2956294000000579</c:v>
                </c:pt>
                <c:pt idx="1">
                  <c:v>3.6931600000000842</c:v>
                </c:pt>
                <c:pt idx="2">
                  <c:v>1.9092793999999635</c:v>
                </c:pt>
                <c:pt idx="3">
                  <c:v>1.2114639000000427</c:v>
                </c:pt>
                <c:pt idx="4">
                  <c:v>0.77300339999997192</c:v>
                </c:pt>
                <c:pt idx="5">
                  <c:v>0.4952064000001144</c:v>
                </c:pt>
                <c:pt idx="6">
                  <c:v>0.31730070000013377</c:v>
                </c:pt>
                <c:pt idx="7">
                  <c:v>0.20321249999999402</c:v>
                </c:pt>
                <c:pt idx="8">
                  <c:v>0.12923229999994845</c:v>
                </c:pt>
                <c:pt idx="9">
                  <c:v>8.1605599999923228E-2</c:v>
                </c:pt>
                <c:pt idx="10">
                  <c:v>5.0586899999816026E-2</c:v>
                </c:pt>
                <c:pt idx="11">
                  <c:v>3.089559999991387E-2</c:v>
                </c:pt>
                <c:pt idx="12">
                  <c:v>1.8196099999867599E-2</c:v>
                </c:pt>
                <c:pt idx="13">
                  <c:v>1.0204399999880209E-2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AA-8947-951C-8874B6C86485}"/>
            </c:ext>
          </c:extLst>
        </c:ser>
        <c:ser>
          <c:idx val="14"/>
          <c:order val="9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'H4'!$Q$20:$Q$33</c:f>
              <c:numCache>
                <c:formatCode>General</c:formatCode>
                <c:ptCount val="14"/>
                <c:pt idx="0">
                  <c:v>10.497359500000192</c:v>
                </c:pt>
                <c:pt idx="1">
                  <c:v>7.1049068999999854</c:v>
                </c:pt>
                <c:pt idx="2">
                  <c:v>5.3334174999999373</c:v>
                </c:pt>
                <c:pt idx="3">
                  <c:v>3.6711465999998971</c:v>
                </c:pt>
                <c:pt idx="4">
                  <c:v>2.5275412000000941</c:v>
                </c:pt>
                <c:pt idx="5">
                  <c:v>1.7414726000000158</c:v>
                </c:pt>
                <c:pt idx="6">
                  <c:v>1.2019239000000681</c:v>
                </c:pt>
                <c:pt idx="7">
                  <c:v>0.83033119999997851</c:v>
                </c:pt>
                <c:pt idx="8">
                  <c:v>0.57420259999996226</c:v>
                </c:pt>
                <c:pt idx="9">
                  <c:v>0.3969712999998265</c:v>
                </c:pt>
                <c:pt idx="10">
                  <c:v>0.27499759999982665</c:v>
                </c:pt>
                <c:pt idx="11">
                  <c:v>0.1902115999998788</c:v>
                </c:pt>
                <c:pt idx="12">
                  <c:v>0.1316706000000778</c:v>
                </c:pt>
                <c:pt idx="13">
                  <c:v>9.1185500000090514E-2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AA-8947-951C-8874B6C86485}"/>
            </c:ext>
          </c:extLst>
        </c:ser>
        <c:ser>
          <c:idx val="15"/>
          <c:order val="10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'H4'!$R$20:$R$33</c:f>
              <c:numCache>
                <c:formatCode>General</c:formatCode>
                <c:ptCount val="14"/>
                <c:pt idx="0">
                  <c:v>6.2985473000001235</c:v>
                </c:pt>
                <c:pt idx="1">
                  <c:v>4.5221035000000409</c:v>
                </c:pt>
                <c:pt idx="2">
                  <c:v>4.1877213999998997</c:v>
                </c:pt>
                <c:pt idx="3">
                  <c:v>3.5614211999999146</c:v>
                </c:pt>
                <c:pt idx="4">
                  <c:v>3.0832095000001836</c:v>
                </c:pt>
                <c:pt idx="5">
                  <c:v>2.7100741000001261</c:v>
                </c:pt>
                <c:pt idx="6">
                  <c:v>2.41309380000021</c:v>
                </c:pt>
                <c:pt idx="7">
                  <c:v>2.171862799999813</c:v>
                </c:pt>
                <c:pt idx="8">
                  <c:v>1.973278100000142</c:v>
                </c:pt>
                <c:pt idx="9">
                  <c:v>1.8068182999999571</c:v>
                </c:pt>
                <c:pt idx="10">
                  <c:v>1.6664736999998375</c:v>
                </c:pt>
                <c:pt idx="11">
                  <c:v>1.5471040999999186</c:v>
                </c:pt>
                <c:pt idx="12">
                  <c:v>1.4445740999999845</c:v>
                </c:pt>
                <c:pt idx="13">
                  <c:v>1.3590218999999237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AA-8947-951C-8874B6C86485}"/>
            </c:ext>
          </c:extLst>
        </c:ser>
        <c:ser>
          <c:idx val="16"/>
          <c:order val="11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'H4'!$S$20:$S$33</c:f>
              <c:numCache>
                <c:formatCode>General</c:formatCode>
                <c:ptCount val="14"/>
                <c:pt idx="0">
                  <c:v>1.7147077999999372</c:v>
                </c:pt>
                <c:pt idx="1">
                  <c:v>0.59007109999997809</c:v>
                </c:pt>
                <c:pt idx="2">
                  <c:v>9.8290199999961914E-2</c:v>
                </c:pt>
                <c:pt idx="3">
                  <c:v>4.3405000000884542E-3</c:v>
                </c:pt>
                <c:pt idx="4">
                  <c:v>4.0753199999965517E-2</c:v>
                </c:pt>
                <c:pt idx="5">
                  <c:v>0.13346759999999236</c:v>
                </c:pt>
                <c:pt idx="6">
                  <c:v>0.2432059999999403</c:v>
                </c:pt>
                <c:pt idx="7">
                  <c:v>0.3495639999999689</c:v>
                </c:pt>
                <c:pt idx="8">
                  <c:v>0.44353650000017453</c:v>
                </c:pt>
                <c:pt idx="9">
                  <c:v>0.5215736999999443</c:v>
                </c:pt>
                <c:pt idx="10">
                  <c:v>0.5827493999999156</c:v>
                </c:pt>
                <c:pt idx="11">
                  <c:v>0.62875880000001771</c:v>
                </c:pt>
                <c:pt idx="12">
                  <c:v>0.66141269999997476</c:v>
                </c:pt>
                <c:pt idx="13">
                  <c:v>0.68226569999985109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AA-8947-951C-8874B6C86485}"/>
            </c:ext>
          </c:extLst>
        </c:ser>
        <c:ser>
          <c:idx val="2"/>
          <c:order val="1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'H4'!$T$20:$T$33</c:f>
              <c:numCache>
                <c:formatCode>General</c:formatCode>
                <c:ptCount val="14"/>
                <c:pt idx="0">
                  <c:v>6.5018021000000648</c:v>
                </c:pt>
                <c:pt idx="1">
                  <c:v>5.0848902000000251</c:v>
                </c:pt>
                <c:pt idx="2">
                  <c:v>4.4393044000001769</c:v>
                </c:pt>
                <c:pt idx="3">
                  <c:v>3.4272415000000667</c:v>
                </c:pt>
                <c:pt idx="4">
                  <c:v>2.6797009999999233</c:v>
                </c:pt>
                <c:pt idx="5">
                  <c:v>2.1241537000000754</c:v>
                </c:pt>
                <c:pt idx="6">
                  <c:v>1.7078828999999018</c:v>
                </c:pt>
                <c:pt idx="7">
                  <c:v>1.3932036999999564</c:v>
                </c:pt>
                <c:pt idx="8">
                  <c:v>1.153087500000094</c:v>
                </c:pt>
                <c:pt idx="9">
                  <c:v>0.96824870000000729</c:v>
                </c:pt>
                <c:pt idx="10">
                  <c:v>0.82471399999994865</c:v>
                </c:pt>
                <c:pt idx="11">
                  <c:v>0.71236480000003155</c:v>
                </c:pt>
                <c:pt idx="12">
                  <c:v>0.6237201999998998</c:v>
                </c:pt>
                <c:pt idx="13">
                  <c:v>0.55330879999981875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E4-9D48-8450-C36E0495D45A}"/>
            </c:ext>
          </c:extLst>
        </c:ser>
        <c:ser>
          <c:idx val="3"/>
          <c:order val="13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'H4'!$U$20:$U$33</c:f>
              <c:numCache>
                <c:formatCode>General</c:formatCode>
                <c:ptCount val="14"/>
                <c:pt idx="0">
                  <c:v>6.2968315000000441</c:v>
                </c:pt>
                <c:pt idx="1">
                  <c:v>3.6938248000000229</c:v>
                </c:pt>
                <c:pt idx="2">
                  <c:v>1.9090481999999298</c:v>
                </c:pt>
                <c:pt idx="3">
                  <c:v>1.2115490999999867</c:v>
                </c:pt>
                <c:pt idx="4">
                  <c:v>0.77310739999991718</c:v>
                </c:pt>
                <c:pt idx="5">
                  <c:v>0.49508959999999824</c:v>
                </c:pt>
                <c:pt idx="6">
                  <c:v>0.31735940000010565</c:v>
                </c:pt>
                <c:pt idx="7">
                  <c:v>0.20304930000003552</c:v>
                </c:pt>
                <c:pt idx="8">
                  <c:v>0.12919540000000396</c:v>
                </c:pt>
                <c:pt idx="9">
                  <c:v>8.1424499999815936E-2</c:v>
                </c:pt>
                <c:pt idx="10">
                  <c:v>5.0558899999941787E-2</c:v>
                </c:pt>
                <c:pt idx="11">
                  <c:v>3.0762600000011631E-2</c:v>
                </c:pt>
                <c:pt idx="12">
                  <c:v>1.8144700000055636E-2</c:v>
                </c:pt>
                <c:pt idx="13">
                  <c:v>1.0249700000075634E-2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E4-9D48-8450-C36E0495D45A}"/>
            </c:ext>
          </c:extLst>
        </c:ser>
        <c:ser>
          <c:idx val="4"/>
          <c:order val="14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'H4'!$V$20:$V$33</c:f>
              <c:numCache>
                <c:formatCode>General</c:formatCode>
                <c:ptCount val="14"/>
                <c:pt idx="0">
                  <c:v>10.498432100000121</c:v>
                </c:pt>
                <c:pt idx="1">
                  <c:v>7.1052845999999281</c:v>
                </c:pt>
                <c:pt idx="2">
                  <c:v>5.3335192999999226</c:v>
                </c:pt>
                <c:pt idx="3">
                  <c:v>3.6722683999999006</c:v>
                </c:pt>
                <c:pt idx="4">
                  <c:v>2.5281982000000536</c:v>
                </c:pt>
                <c:pt idx="5">
                  <c:v>1.7421444999998759</c:v>
                </c:pt>
                <c:pt idx="6">
                  <c:v>1.2019637000000305</c:v>
                </c:pt>
                <c:pt idx="7">
                  <c:v>0.83030689999996632</c:v>
                </c:pt>
                <c:pt idx="8">
                  <c:v>0.57414020000012833</c:v>
                </c:pt>
                <c:pt idx="9">
                  <c:v>0.39731200000003852</c:v>
                </c:pt>
                <c:pt idx="10">
                  <c:v>0.27505389999982199</c:v>
                </c:pt>
                <c:pt idx="11">
                  <c:v>0.19047549999995361</c:v>
                </c:pt>
                <c:pt idx="12">
                  <c:v>0.13187569999995041</c:v>
                </c:pt>
                <c:pt idx="13">
                  <c:v>9.1258599999921586E-2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E4-9D48-8450-C36E0495D45A}"/>
            </c:ext>
          </c:extLst>
        </c:ser>
        <c:ser>
          <c:idx val="5"/>
          <c:order val="15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'H4'!$W$20:$W$33</c:f>
              <c:numCache>
                <c:formatCode>General</c:formatCode>
                <c:ptCount val="14"/>
                <c:pt idx="0">
                  <c:v>6.2990183000000144</c:v>
                </c:pt>
                <c:pt idx="1">
                  <c:v>4.5220484000001449</c:v>
                </c:pt>
                <c:pt idx="2">
                  <c:v>4.1875138000000423</c:v>
                </c:pt>
                <c:pt idx="3">
                  <c:v>3.5616404999998519</c:v>
                </c:pt>
                <c:pt idx="4">
                  <c:v>3.0833957000000467</c:v>
                </c:pt>
                <c:pt idx="5">
                  <c:v>2.710253600000101</c:v>
                </c:pt>
                <c:pt idx="6">
                  <c:v>2.4130487000000311</c:v>
                </c:pt>
                <c:pt idx="7">
                  <c:v>2.1719208999999573</c:v>
                </c:pt>
                <c:pt idx="8">
                  <c:v>1.9730974000000678</c:v>
                </c:pt>
                <c:pt idx="9">
                  <c:v>1.8069828000000232</c:v>
                </c:pt>
                <c:pt idx="10">
                  <c:v>1.6666907999998148</c:v>
                </c:pt>
                <c:pt idx="11">
                  <c:v>1.5471860000000337</c:v>
                </c:pt>
                <c:pt idx="12">
                  <c:v>1.4446808000001532</c:v>
                </c:pt>
                <c:pt idx="13">
                  <c:v>1.3562879999999833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E4-9D48-8450-C36E0495D45A}"/>
            </c:ext>
          </c:extLst>
        </c:ser>
        <c:ser>
          <c:idx val="6"/>
          <c:order val="16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'H4'!$B$4:$B$17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'H4'!$X$20:$X$33</c:f>
              <c:numCache>
                <c:formatCode>General</c:formatCode>
                <c:ptCount val="14"/>
                <c:pt idx="0">
                  <c:v>1.7152127999999767</c:v>
                </c:pt>
                <c:pt idx="1">
                  <c:v>0.59029079999994849</c:v>
                </c:pt>
                <c:pt idx="2">
                  <c:v>9.7918500000071518E-2</c:v>
                </c:pt>
                <c:pt idx="3">
                  <c:v>4.3122000001893923E-3</c:v>
                </c:pt>
                <c:pt idx="4">
                  <c:v>4.0639200000081033E-2</c:v>
                </c:pt>
                <c:pt idx="5">
                  <c:v>0.13343050000003132</c:v>
                </c:pt>
                <c:pt idx="6">
                  <c:v>0.24308119999982836</c:v>
                </c:pt>
                <c:pt idx="7">
                  <c:v>0.34947200000012835</c:v>
                </c:pt>
                <c:pt idx="8">
                  <c:v>0.44323800000012348</c:v>
                </c:pt>
                <c:pt idx="9">
                  <c:v>0.52096150000013886</c:v>
                </c:pt>
                <c:pt idx="10">
                  <c:v>0.58228399999982194</c:v>
                </c:pt>
                <c:pt idx="11">
                  <c:v>0.62838149999988602</c:v>
                </c:pt>
                <c:pt idx="12">
                  <c:v>0.66097149999988503</c:v>
                </c:pt>
                <c:pt idx="13">
                  <c:v>0.68199029999993499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E4-9D48-8450-C36E049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ax val="2.5"/>
          <c:min val="1.7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355566928"/>
        <c:crosses val="autoZero"/>
        <c:crossBetween val="midCat"/>
      </c:valAx>
      <c:valAx>
        <c:axId val="13555669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  <c:majorUnit val="3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H4_SDT!$C$4:$C$17</c:f>
              <c:numCache>
                <c:formatCode>General</c:formatCode>
                <c:ptCount val="14"/>
                <c:pt idx="0">
                  <c:v>-1.9652631234</c:v>
                </c:pt>
                <c:pt idx="1">
                  <c:v>-1.9689148382999999</c:v>
                </c:pt>
                <c:pt idx="2">
                  <c:v>-1.9723388034</c:v>
                </c:pt>
                <c:pt idx="3">
                  <c:v>-1.9754663014</c:v>
                </c:pt>
                <c:pt idx="4">
                  <c:v>-1.9782747565000001</c:v>
                </c:pt>
                <c:pt idx="5">
                  <c:v>-1.9807672977999999</c:v>
                </c:pt>
                <c:pt idx="6">
                  <c:v>-1.9829606459</c:v>
                </c:pt>
                <c:pt idx="7">
                  <c:v>-1.9848782909</c:v>
                </c:pt>
                <c:pt idx="8">
                  <c:v>-1.9865462989</c:v>
                </c:pt>
                <c:pt idx="9">
                  <c:v>-1.9879911177</c:v>
                </c:pt>
                <c:pt idx="10">
                  <c:v>-1.9892381755999999</c:v>
                </c:pt>
                <c:pt idx="11">
                  <c:v>-1.9903112215000001</c:v>
                </c:pt>
                <c:pt idx="12">
                  <c:v>-1.9912319233</c:v>
                </c:pt>
                <c:pt idx="13">
                  <c:v>-1.9920199090999999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1-E745-9EC2-D262B8504278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H4_SDT!$D$4:$D$17</c:f>
              <c:numCache>
                <c:formatCode>General</c:formatCode>
                <c:ptCount val="14"/>
                <c:pt idx="0">
                  <c:v>-1.9086347521</c:v>
                </c:pt>
                <c:pt idx="1">
                  <c:v>-1.9061520502</c:v>
                </c:pt>
                <c:pt idx="2">
                  <c:v>-1.9038811844000001</c:v>
                </c:pt>
                <c:pt idx="3">
                  <c:v>-1.9018317115000001</c:v>
                </c:pt>
                <c:pt idx="4">
                  <c:v>-1.9000032609999999</c:v>
                </c:pt>
                <c:pt idx="5">
                  <c:v>-1.8983882337</c:v>
                </c:pt>
                <c:pt idx="6">
                  <c:v>-1.8969739229</c:v>
                </c:pt>
                <c:pt idx="7">
                  <c:v>-1.8957445536999999</c:v>
                </c:pt>
                <c:pt idx="8">
                  <c:v>-1.8946826375000001</c:v>
                </c:pt>
                <c:pt idx="9">
                  <c:v>-1.8937702887000001</c:v>
                </c:pt>
                <c:pt idx="10">
                  <c:v>-1.892989944</c:v>
                </c:pt>
                <c:pt idx="11">
                  <c:v>-1.8923250147999999</c:v>
                </c:pt>
                <c:pt idx="12">
                  <c:v>-1.8917601101999999</c:v>
                </c:pt>
                <c:pt idx="13">
                  <c:v>-1.8912813987999999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1-E745-9EC2-D262B8504278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H4_SDT!$E$4:$E$17</c:f>
              <c:numCache>
                <c:formatCode>General</c:formatCode>
                <c:ptCount val="14"/>
                <c:pt idx="0">
                  <c:v>-1.8497955715000001</c:v>
                </c:pt>
                <c:pt idx="1">
                  <c:v>-1.8555538048</c:v>
                </c:pt>
                <c:pt idx="2">
                  <c:v>-1.8604988782</c:v>
                </c:pt>
                <c:pt idx="3">
                  <c:v>-1.8647401391</c:v>
                </c:pt>
                <c:pt idx="4">
                  <c:v>-1.8683729473999999</c:v>
                </c:pt>
                <c:pt idx="5">
                  <c:v>-1.8714804696</c:v>
                </c:pt>
                <c:pt idx="6">
                  <c:v>-1.8741350294000001</c:v>
                </c:pt>
                <c:pt idx="7">
                  <c:v>-1.8763995893000001</c:v>
                </c:pt>
                <c:pt idx="8">
                  <c:v>-1.8783287453999999</c:v>
                </c:pt>
                <c:pt idx="9">
                  <c:v>-1.8799699244999999</c:v>
                </c:pt>
                <c:pt idx="10">
                  <c:v>-1.8813641488999999</c:v>
                </c:pt>
                <c:pt idx="11">
                  <c:v>-1.8825469325999999</c:v>
                </c:pt>
                <c:pt idx="12">
                  <c:v>-1.8835488446999999</c:v>
                </c:pt>
                <c:pt idx="13">
                  <c:v>-1.8843963197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1-E745-9EC2-D262B8504278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H4_SDT!$F$4:$F$17</c:f>
              <c:numCache>
                <c:formatCode>General</c:formatCode>
                <c:ptCount val="14"/>
                <c:pt idx="0">
                  <c:v>-1.8186022421000001</c:v>
                </c:pt>
                <c:pt idx="1">
                  <c:v>-1.8135832346</c:v>
                </c:pt>
                <c:pt idx="2">
                  <c:v>-1.8090105093</c:v>
                </c:pt>
                <c:pt idx="3">
                  <c:v>-1.8049395883999999</c:v>
                </c:pt>
                <c:pt idx="4">
                  <c:v>-1.8013719682</c:v>
                </c:pt>
                <c:pt idx="5">
                  <c:v>-1.7982800845</c:v>
                </c:pt>
                <c:pt idx="6">
                  <c:v>-1.7956220937</c:v>
                </c:pt>
                <c:pt idx="7">
                  <c:v>-1.7933508468999999</c:v>
                </c:pt>
                <c:pt idx="8">
                  <c:v>-1.7914187902000001</c:v>
                </c:pt>
                <c:pt idx="9">
                  <c:v>-1.7897809419999999</c:v>
                </c:pt>
                <c:pt idx="10">
                  <c:v>-1.7883961238999999</c:v>
                </c:pt>
                <c:pt idx="11">
                  <c:v>-1.7872276555</c:v>
                </c:pt>
                <c:pt idx="12">
                  <c:v>-1.7862432257</c:v>
                </c:pt>
                <c:pt idx="13">
                  <c:v>-1.7854148986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1-E745-9EC2-D262B8504278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H4_SDT!$G$4:$G$17</c:f>
              <c:numCache>
                <c:formatCode>General</c:formatCode>
                <c:ptCount val="14"/>
                <c:pt idx="0">
                  <c:v>-1.5934387583</c:v>
                </c:pt>
                <c:pt idx="1">
                  <c:v>-1.5842032584000001</c:v>
                </c:pt>
                <c:pt idx="2">
                  <c:v>-1.5750926037999999</c:v>
                </c:pt>
                <c:pt idx="3">
                  <c:v>-1.5661578304999999</c:v>
                </c:pt>
                <c:pt idx="4">
                  <c:v>-1.5574397657000001</c:v>
                </c:pt>
                <c:pt idx="5">
                  <c:v>-1.5489705536</c:v>
                </c:pt>
                <c:pt idx="6">
                  <c:v>-1.5407748187000001</c:v>
                </c:pt>
                <c:pt idx="7">
                  <c:v>-1.5328709708999999</c:v>
                </c:pt>
                <c:pt idx="8">
                  <c:v>-1.5252721274000001</c:v>
                </c:pt>
                <c:pt idx="9">
                  <c:v>-1.5179872128</c:v>
                </c:pt>
                <c:pt idx="10">
                  <c:v>-1.5110217507999999</c:v>
                </c:pt>
                <c:pt idx="11">
                  <c:v>-1.504378706</c:v>
                </c:pt>
                <c:pt idx="12">
                  <c:v>-1.4980591108000001</c:v>
                </c:pt>
                <c:pt idx="13">
                  <c:v>-1.4920628579999999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1-E745-9EC2-D262B8504278}"/>
            </c:ext>
          </c:extLst>
        </c:ser>
        <c:ser>
          <c:idx val="5"/>
          <c:order val="5"/>
          <c:tx>
            <c:v>FCI (S3)</c:v>
          </c:tx>
          <c:spPr>
            <a:ln w="508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H4_SDT!$H$4:$H$17</c:f>
              <c:numCache>
                <c:formatCode>General</c:formatCode>
                <c:ptCount val="14"/>
                <c:pt idx="0">
                  <c:v>-1.4508298728</c:v>
                </c:pt>
                <c:pt idx="1">
                  <c:v>-1.4527066808</c:v>
                </c:pt>
                <c:pt idx="2">
                  <c:v>-1.4537898485</c:v>
                </c:pt>
                <c:pt idx="3">
                  <c:v>-1.4541962422000001</c:v>
                </c:pt>
                <c:pt idx="4">
                  <c:v>-1.4540280392</c:v>
                </c:pt>
                <c:pt idx="5">
                  <c:v>-1.4533745204999999</c:v>
                </c:pt>
                <c:pt idx="6">
                  <c:v>-1.4523134311999999</c:v>
                </c:pt>
                <c:pt idx="7">
                  <c:v>-1.4509124920000001</c:v>
                </c:pt>
                <c:pt idx="8">
                  <c:v>-1.4492304380000001</c:v>
                </c:pt>
                <c:pt idx="9">
                  <c:v>-1.4473182515</c:v>
                </c:pt>
                <c:pt idx="10">
                  <c:v>-1.4452199939999999</c:v>
                </c:pt>
                <c:pt idx="11">
                  <c:v>-1.4429737315</c:v>
                </c:pt>
                <c:pt idx="12">
                  <c:v>-1.4406121814999999</c:v>
                </c:pt>
                <c:pt idx="13">
                  <c:v>-1.4381635802999999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1-E745-9EC2-D262B8504278}"/>
            </c:ext>
          </c:extLst>
        </c:ser>
        <c:ser>
          <c:idx val="6"/>
          <c:order val="6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H4_SDT!$I$4:$I$17</c:f>
              <c:numCache>
                <c:formatCode>General</c:formatCode>
                <c:ptCount val="14"/>
                <c:pt idx="0">
                  <c:v>-1.9652631233</c:v>
                </c:pt>
                <c:pt idx="1">
                  <c:v>-1.9689148381999999</c:v>
                </c:pt>
                <c:pt idx="2">
                  <c:v>-1.9723281769000001</c:v>
                </c:pt>
                <c:pt idx="3">
                  <c:v>-1.9754617591000001</c:v>
                </c:pt>
                <c:pt idx="4">
                  <c:v>-1.9782728236</c:v>
                </c:pt>
                <c:pt idx="5">
                  <c:v>-1.9807664879</c:v>
                </c:pt>
                <c:pt idx="6">
                  <c:v>-1.9829603171000001</c:v>
                </c:pt>
                <c:pt idx="7">
                  <c:v>-1.984878165</c:v>
                </c:pt>
                <c:pt idx="8">
                  <c:v>-1.9865462555</c:v>
                </c:pt>
                <c:pt idx="9">
                  <c:v>-1.9879911054999999</c:v>
                </c:pt>
                <c:pt idx="10">
                  <c:v>-1.9892381735</c:v>
                </c:pt>
                <c:pt idx="11">
                  <c:v>-1.9903112215000001</c:v>
                </c:pt>
                <c:pt idx="12">
                  <c:v>-1.9912319225999999</c:v>
                </c:pt>
                <c:pt idx="13">
                  <c:v>-1.9920199071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1-E745-9EC2-D262B8504278}"/>
            </c:ext>
          </c:extLst>
        </c:ser>
        <c:ser>
          <c:idx val="7"/>
          <c:order val="7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H4_SDT!$J$4:$J$17</c:f>
              <c:numCache>
                <c:formatCode>General</c:formatCode>
                <c:ptCount val="14"/>
                <c:pt idx="0">
                  <c:v>-1.9086346848</c:v>
                </c:pt>
                <c:pt idx="1">
                  <c:v>-1.9061519943</c:v>
                </c:pt>
                <c:pt idx="2">
                  <c:v>-1.9038811256999999</c:v>
                </c:pt>
                <c:pt idx="3">
                  <c:v>-1.9018316364000001</c:v>
                </c:pt>
                <c:pt idx="4">
                  <c:v>-1.9000032186</c:v>
                </c:pt>
                <c:pt idx="5">
                  <c:v>-1.898388159</c:v>
                </c:pt>
                <c:pt idx="6">
                  <c:v>-1.8969739217999999</c:v>
                </c:pt>
                <c:pt idx="7">
                  <c:v>-1.8957444852000001</c:v>
                </c:pt>
                <c:pt idx="8">
                  <c:v>-1.8946825628999999</c:v>
                </c:pt>
                <c:pt idx="9">
                  <c:v>-1.8937702578</c:v>
                </c:pt>
                <c:pt idx="10">
                  <c:v>-1.8929898492999999</c:v>
                </c:pt>
                <c:pt idx="11">
                  <c:v>-1.8923249242</c:v>
                </c:pt>
                <c:pt idx="12">
                  <c:v>-1.8917601198</c:v>
                </c:pt>
                <c:pt idx="13">
                  <c:v>-1.8912813324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C1-E745-9EC2-D262B8504278}"/>
            </c:ext>
          </c:extLst>
        </c:ser>
        <c:ser>
          <c:idx val="8"/>
          <c:order val="8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H4_SDT!$K$4:$K$17</c:f>
              <c:numCache>
                <c:formatCode>General</c:formatCode>
                <c:ptCount val="14"/>
                <c:pt idx="0">
                  <c:v>-1.8497956113</c:v>
                </c:pt>
                <c:pt idx="1">
                  <c:v>-1.8555537492</c:v>
                </c:pt>
                <c:pt idx="2">
                  <c:v>-1.8604988187</c:v>
                </c:pt>
                <c:pt idx="3">
                  <c:v>-1.8647400703999999</c:v>
                </c:pt>
                <c:pt idx="4">
                  <c:v>-1.8683724141</c:v>
                </c:pt>
                <c:pt idx="5">
                  <c:v>-1.8714803915</c:v>
                </c:pt>
                <c:pt idx="6">
                  <c:v>-1.8741342001000001</c:v>
                </c:pt>
                <c:pt idx="7">
                  <c:v>-1.876399567</c:v>
                </c:pt>
                <c:pt idx="8">
                  <c:v>-1.8783287194</c:v>
                </c:pt>
                <c:pt idx="9">
                  <c:v>-1.8799698833</c:v>
                </c:pt>
                <c:pt idx="10">
                  <c:v>-1.8813641099</c:v>
                </c:pt>
                <c:pt idx="11">
                  <c:v>-1.8825468756999999</c:v>
                </c:pt>
                <c:pt idx="12">
                  <c:v>-1.8835488242</c:v>
                </c:pt>
                <c:pt idx="13">
                  <c:v>-1.8843963622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C1-E745-9EC2-D262B8504278}"/>
            </c:ext>
          </c:extLst>
        </c:ser>
        <c:ser>
          <c:idx val="10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H4_SDT!$M$4:$M$17</c:f>
              <c:numCache>
                <c:formatCode>General</c:formatCode>
                <c:ptCount val="14"/>
                <c:pt idx="0">
                  <c:v>-1.5934387073</c:v>
                </c:pt>
                <c:pt idx="1">
                  <c:v>-1.5842032046000001</c:v>
                </c:pt>
                <c:pt idx="2">
                  <c:v>-1.5750925496999999</c:v>
                </c:pt>
                <c:pt idx="3">
                  <c:v>-1.5661577769999999</c:v>
                </c:pt>
                <c:pt idx="4">
                  <c:v>-1.5574397120000001</c:v>
                </c:pt>
                <c:pt idx="5">
                  <c:v>-1.5489705007000001</c:v>
                </c:pt>
                <c:pt idx="6">
                  <c:v>-1.5407747665</c:v>
                </c:pt>
                <c:pt idx="7">
                  <c:v>-1.5328709186</c:v>
                </c:pt>
                <c:pt idx="8">
                  <c:v>-1.5252720757</c:v>
                </c:pt>
                <c:pt idx="9">
                  <c:v>-1.5179871604999999</c:v>
                </c:pt>
                <c:pt idx="10">
                  <c:v>-1.5110216994000001</c:v>
                </c:pt>
                <c:pt idx="11">
                  <c:v>-1.5043786541999999</c:v>
                </c:pt>
                <c:pt idx="12">
                  <c:v>-1.4980553556</c:v>
                </c:pt>
                <c:pt idx="13">
                  <c:v>-1.4920626615999999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C1-E745-9EC2-D262B8504278}"/>
            </c:ext>
          </c:extLst>
        </c:ser>
        <c:ser>
          <c:idx val="11"/>
          <c:order val="10"/>
          <c:tx>
            <c:v>YB (S3)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H4_SDT!$N$4:$N$17</c:f>
              <c:numCache>
                <c:formatCode>General</c:formatCode>
                <c:ptCount val="14"/>
                <c:pt idx="0">
                  <c:v>-1.4508298019000001</c:v>
                </c:pt>
                <c:pt idx="1">
                  <c:v>-1.4527066923</c:v>
                </c:pt>
                <c:pt idx="2">
                  <c:v>-1.4537897870000001</c:v>
                </c:pt>
                <c:pt idx="3">
                  <c:v>-1.4541961902</c:v>
                </c:pt>
                <c:pt idx="4">
                  <c:v>-1.4540280115999999</c:v>
                </c:pt>
                <c:pt idx="5">
                  <c:v>-1.4533745655999999</c:v>
                </c:pt>
                <c:pt idx="6">
                  <c:v>-1.452313478</c:v>
                </c:pt>
                <c:pt idx="7">
                  <c:v>-1.4509124844000001</c:v>
                </c:pt>
                <c:pt idx="8">
                  <c:v>-1.4492304229999999</c:v>
                </c:pt>
                <c:pt idx="9">
                  <c:v>-1.4473182003</c:v>
                </c:pt>
                <c:pt idx="10">
                  <c:v>-1.4452199579</c:v>
                </c:pt>
                <c:pt idx="11">
                  <c:v>-1.4429737322</c:v>
                </c:pt>
                <c:pt idx="12">
                  <c:v>-1.4406121871999999</c:v>
                </c:pt>
                <c:pt idx="13">
                  <c:v>-1.4381635199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C1-E745-9EC2-D262B8504278}"/>
            </c:ext>
          </c:extLst>
        </c:ser>
        <c:ser>
          <c:idx val="9"/>
          <c:order val="11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H4_SDT!$L$4:$L$17</c:f>
              <c:numCache>
                <c:formatCode>General</c:formatCode>
                <c:ptCount val="14"/>
                <c:pt idx="0">
                  <c:v>-1.8081051439</c:v>
                </c:pt>
                <c:pt idx="1">
                  <c:v>-1.8064784829</c:v>
                </c:pt>
                <c:pt idx="2">
                  <c:v>-1.8036770124999999</c:v>
                </c:pt>
                <c:pt idx="3">
                  <c:v>-1.8012685770000001</c:v>
                </c:pt>
                <c:pt idx="4">
                  <c:v>-1.7988445485</c:v>
                </c:pt>
                <c:pt idx="5">
                  <c:v>-1.7965381912</c:v>
                </c:pt>
                <c:pt idx="6">
                  <c:v>-1.7944202096999999</c:v>
                </c:pt>
                <c:pt idx="7">
                  <c:v>-1.7925203934</c:v>
                </c:pt>
                <c:pt idx="8">
                  <c:v>-1.7908441951</c:v>
                </c:pt>
                <c:pt idx="9">
                  <c:v>-1.7893833915999999</c:v>
                </c:pt>
                <c:pt idx="10">
                  <c:v>-1.788120419</c:v>
                </c:pt>
                <c:pt idx="11">
                  <c:v>-1.7870362660000001</c:v>
                </c:pt>
                <c:pt idx="12">
                  <c:v>-1.7861099526999999</c:v>
                </c:pt>
                <c:pt idx="13">
                  <c:v>-1.7853237125000001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C1-E745-9EC2-D262B8504278}"/>
            </c:ext>
          </c:extLst>
        </c:ser>
        <c:ser>
          <c:idx val="17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H4_SDT!$O$4:$O$17</c:f>
              <c:numCache>
                <c:formatCode>General</c:formatCode>
                <c:ptCount val="14"/>
                <c:pt idx="0">
                  <c:v>-1.9086345867000001</c:v>
                </c:pt>
                <c:pt idx="1">
                  <c:v>-1.9061520030000001</c:v>
                </c:pt>
                <c:pt idx="2">
                  <c:v>-1.9038811061000001</c:v>
                </c:pt>
                <c:pt idx="3">
                  <c:v>-1.9018315966999999</c:v>
                </c:pt>
                <c:pt idx="4">
                  <c:v>-1.9000032996</c:v>
                </c:pt>
                <c:pt idx="5">
                  <c:v>-1.8983881515000001</c:v>
                </c:pt>
                <c:pt idx="6">
                  <c:v>-1.8969737394999999</c:v>
                </c:pt>
                <c:pt idx="7">
                  <c:v>-1.8957441734</c:v>
                </c:pt>
                <c:pt idx="8">
                  <c:v>-1.8946824646</c:v>
                </c:pt>
                <c:pt idx="9">
                  <c:v>-1.8937703741</c:v>
                </c:pt>
                <c:pt idx="10">
                  <c:v>-1.8929894923999999</c:v>
                </c:pt>
                <c:pt idx="11">
                  <c:v>-1.8923248009</c:v>
                </c:pt>
                <c:pt idx="12">
                  <c:v>-1.8917598812</c:v>
                </c:pt>
                <c:pt idx="13">
                  <c:v>-1.8912813112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C1-E745-9EC2-D262B8504278}"/>
            </c:ext>
          </c:extLst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H4_SDT!$P$4:$P$17</c:f>
              <c:numCache>
                <c:formatCode>General</c:formatCode>
                <c:ptCount val="14"/>
                <c:pt idx="0">
                  <c:v>-1.8497950344</c:v>
                </c:pt>
                <c:pt idx="1">
                  <c:v>-1.8555538109</c:v>
                </c:pt>
                <c:pt idx="2">
                  <c:v>-1.8604986391</c:v>
                </c:pt>
                <c:pt idx="3">
                  <c:v>-1.8647399062000001</c:v>
                </c:pt>
                <c:pt idx="4">
                  <c:v>-1.8683723967999999</c:v>
                </c:pt>
                <c:pt idx="5">
                  <c:v>-1.8714791706</c:v>
                </c:pt>
                <c:pt idx="6">
                  <c:v>-1.8741348891</c:v>
                </c:pt>
                <c:pt idx="7">
                  <c:v>-1.8763994115</c:v>
                </c:pt>
                <c:pt idx="8">
                  <c:v>-1.8783286279</c:v>
                </c:pt>
                <c:pt idx="9">
                  <c:v>-1.8799696275</c:v>
                </c:pt>
                <c:pt idx="10">
                  <c:v>-1.8813639775</c:v>
                </c:pt>
                <c:pt idx="11">
                  <c:v>-1.8825467071999999</c:v>
                </c:pt>
                <c:pt idx="12">
                  <c:v>-1.8835485764</c:v>
                </c:pt>
                <c:pt idx="13">
                  <c:v>-1.8843957574000001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C1-E745-9EC2-D262B8504278}"/>
            </c:ext>
          </c:extLst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H4_SDT!$Q$4:$Q$17</c:f>
              <c:numCache>
                <c:formatCode>General</c:formatCode>
                <c:ptCount val="14"/>
                <c:pt idx="0">
                  <c:v>-1.8081048825999999</c:v>
                </c:pt>
                <c:pt idx="1">
                  <c:v>-1.8064783277000001</c:v>
                </c:pt>
                <c:pt idx="2">
                  <c:v>-1.8036770918</c:v>
                </c:pt>
                <c:pt idx="3">
                  <c:v>-1.8012684418</c:v>
                </c:pt>
                <c:pt idx="4">
                  <c:v>-1.7988444269999999</c:v>
                </c:pt>
                <c:pt idx="5">
                  <c:v>-1.7965386119</c:v>
                </c:pt>
                <c:pt idx="6">
                  <c:v>-1.7944201698</c:v>
                </c:pt>
                <c:pt idx="7">
                  <c:v>-1.7925205156999999</c:v>
                </c:pt>
                <c:pt idx="8">
                  <c:v>-1.7908445876000001</c:v>
                </c:pt>
                <c:pt idx="9">
                  <c:v>-1.7893839707000001</c:v>
                </c:pt>
                <c:pt idx="10">
                  <c:v>-1.7881211263000001</c:v>
                </c:pt>
                <c:pt idx="11">
                  <c:v>-1.7870374439000001</c:v>
                </c:pt>
                <c:pt idx="12">
                  <c:v>-1.7861115551</c:v>
                </c:pt>
                <c:pt idx="13">
                  <c:v>-1.7853237130999999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C1-E745-9EC2-D262B8504278}"/>
            </c:ext>
          </c:extLst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H4_SDT!$R$4:$R$17</c:f>
              <c:numCache>
                <c:formatCode>General</c:formatCode>
                <c:ptCount val="14"/>
                <c:pt idx="0">
                  <c:v>-1.5934387746000001</c:v>
                </c:pt>
                <c:pt idx="1">
                  <c:v>-1.5842023768</c:v>
                </c:pt>
                <c:pt idx="2">
                  <c:v>-1.5750923343000001</c:v>
                </c:pt>
                <c:pt idx="3">
                  <c:v>-1.5661577485</c:v>
                </c:pt>
                <c:pt idx="4">
                  <c:v>-1.5574390023</c:v>
                </c:pt>
                <c:pt idx="5">
                  <c:v>-1.5489702868999999</c:v>
                </c:pt>
                <c:pt idx="6">
                  <c:v>-1.5407743534</c:v>
                </c:pt>
                <c:pt idx="7">
                  <c:v>-1.5328707196</c:v>
                </c:pt>
                <c:pt idx="8">
                  <c:v>-1.5252720656000001</c:v>
                </c:pt>
                <c:pt idx="9">
                  <c:v>-1.5179867418999999</c:v>
                </c:pt>
                <c:pt idx="10">
                  <c:v>-1.5110216589000001</c:v>
                </c:pt>
                <c:pt idx="11">
                  <c:v>-1.5043784727</c:v>
                </c:pt>
                <c:pt idx="12">
                  <c:v>-1.4980589027</c:v>
                </c:pt>
                <c:pt idx="13">
                  <c:v>-1.4920626537999999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C1-E745-9EC2-D262B8504278}"/>
            </c:ext>
          </c:extLst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H4_SDT!$S$4:$S$17</c:f>
              <c:numCache>
                <c:formatCode>General</c:formatCode>
                <c:ptCount val="14"/>
                <c:pt idx="0">
                  <c:v>-1.4508286301</c:v>
                </c:pt>
                <c:pt idx="1">
                  <c:v>-1.4527064994000001</c:v>
                </c:pt>
                <c:pt idx="2">
                  <c:v>-1.4537893517</c:v>
                </c:pt>
                <c:pt idx="3">
                  <c:v>-1.4541959382</c:v>
                </c:pt>
                <c:pt idx="4">
                  <c:v>-1.4540275783000001</c:v>
                </c:pt>
                <c:pt idx="5">
                  <c:v>-1.4533739388</c:v>
                </c:pt>
                <c:pt idx="6">
                  <c:v>-1.4523130151999999</c:v>
                </c:pt>
                <c:pt idx="7">
                  <c:v>-1.4509122192999999</c:v>
                </c:pt>
                <c:pt idx="8">
                  <c:v>-1.449229755</c:v>
                </c:pt>
                <c:pt idx="9">
                  <c:v>-1.4473149702999999</c:v>
                </c:pt>
                <c:pt idx="10">
                  <c:v>-1.4452197026</c:v>
                </c:pt>
                <c:pt idx="11">
                  <c:v>-1.4429737499999999</c:v>
                </c:pt>
                <c:pt idx="12">
                  <c:v>-1.4406120341999999</c:v>
                </c:pt>
                <c:pt idx="13">
                  <c:v>-1.4381636676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C1-E745-9EC2-D262B8504278}"/>
            </c:ext>
          </c:extLst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H4_SDT!$T$4:$T$17</c:f>
              <c:numCache>
                <c:formatCode>General</c:formatCode>
                <c:ptCount val="14"/>
                <c:pt idx="0">
                  <c:v>-1.9021329499999999</c:v>
                </c:pt>
                <c:pt idx="1">
                  <c:v>-1.90106716</c:v>
                </c:pt>
                <c:pt idx="2">
                  <c:v>-1.8994418799999999</c:v>
                </c:pt>
                <c:pt idx="3">
                  <c:v>-1.89840447</c:v>
                </c:pt>
                <c:pt idx="4">
                  <c:v>-1.89732356</c:v>
                </c:pt>
                <c:pt idx="5">
                  <c:v>-1.8962640799999999</c:v>
                </c:pt>
                <c:pt idx="6">
                  <c:v>-1.8952660400000001</c:v>
                </c:pt>
                <c:pt idx="7">
                  <c:v>-1.89435135</c:v>
                </c:pt>
                <c:pt idx="8">
                  <c:v>-1.89352955</c:v>
                </c:pt>
                <c:pt idx="9">
                  <c:v>-1.8928020400000001</c:v>
                </c:pt>
                <c:pt idx="10">
                  <c:v>-1.89216523</c:v>
                </c:pt>
                <c:pt idx="11">
                  <c:v>-1.8916126499999999</c:v>
                </c:pt>
                <c:pt idx="12">
                  <c:v>-1.89113639</c:v>
                </c:pt>
                <c:pt idx="13">
                  <c:v>-1.8907280900000001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C1-E745-9EC2-D262B8504278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H4_SDT!$U$4:$U$17</c:f>
              <c:numCache>
                <c:formatCode>General</c:formatCode>
                <c:ptCount val="14"/>
                <c:pt idx="0">
                  <c:v>-1.84349874</c:v>
                </c:pt>
                <c:pt idx="1">
                  <c:v>-1.85185998</c:v>
                </c:pt>
                <c:pt idx="2">
                  <c:v>-1.8585898300000001</c:v>
                </c:pt>
                <c:pt idx="3">
                  <c:v>-1.86352859</c:v>
                </c:pt>
                <c:pt idx="4">
                  <c:v>-1.86759984</c:v>
                </c:pt>
                <c:pt idx="5">
                  <c:v>-1.87098538</c:v>
                </c:pt>
                <c:pt idx="6">
                  <c:v>-1.87381767</c:v>
                </c:pt>
                <c:pt idx="7">
                  <c:v>-1.87619654</c:v>
                </c:pt>
                <c:pt idx="8">
                  <c:v>-1.8781995499999999</c:v>
                </c:pt>
                <c:pt idx="9">
                  <c:v>-1.8798885000000001</c:v>
                </c:pt>
                <c:pt idx="10">
                  <c:v>-1.88131359</c:v>
                </c:pt>
                <c:pt idx="11">
                  <c:v>-1.8825161699999999</c:v>
                </c:pt>
                <c:pt idx="12">
                  <c:v>-1.8835306999999999</c:v>
                </c:pt>
                <c:pt idx="13">
                  <c:v>-1.8843860699999999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C1-E745-9EC2-D262B8504278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H4_SDT!$V$4:$V$17</c:f>
              <c:numCache>
                <c:formatCode>General</c:formatCode>
                <c:ptCount val="14"/>
                <c:pt idx="0">
                  <c:v>-1.80810381</c:v>
                </c:pt>
                <c:pt idx="1">
                  <c:v>-1.8064779500000001</c:v>
                </c:pt>
                <c:pt idx="2">
                  <c:v>-1.80367699</c:v>
                </c:pt>
                <c:pt idx="3">
                  <c:v>-1.80126732</c:v>
                </c:pt>
                <c:pt idx="4">
                  <c:v>-1.79884377</c:v>
                </c:pt>
                <c:pt idx="5">
                  <c:v>-1.7965379400000001</c:v>
                </c:pt>
                <c:pt idx="6">
                  <c:v>-1.79442013</c:v>
                </c:pt>
                <c:pt idx="7">
                  <c:v>-1.7925205399999999</c:v>
                </c:pt>
                <c:pt idx="8">
                  <c:v>-1.7908446499999999</c:v>
                </c:pt>
                <c:pt idx="9">
                  <c:v>-1.7893836299999999</c:v>
                </c:pt>
                <c:pt idx="10">
                  <c:v>-1.7881210700000001</c:v>
                </c:pt>
                <c:pt idx="11">
                  <c:v>-1.78703718</c:v>
                </c:pt>
                <c:pt idx="12">
                  <c:v>-1.7861113500000001</c:v>
                </c:pt>
                <c:pt idx="13">
                  <c:v>-1.7853236400000001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C1-E745-9EC2-D262B8504278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H4_SDT!$W$4:$W$17</c:f>
              <c:numCache>
                <c:formatCode>General</c:formatCode>
                <c:ptCount val="14"/>
                <c:pt idx="0">
                  <c:v>-1.58713974</c:v>
                </c:pt>
                <c:pt idx="1">
                  <c:v>-1.5796812099999999</c:v>
                </c:pt>
                <c:pt idx="2">
                  <c:v>-1.5709050899999999</c:v>
                </c:pt>
                <c:pt idx="3">
                  <c:v>-1.5625961900000001</c:v>
                </c:pt>
                <c:pt idx="4">
                  <c:v>-1.55435637</c:v>
                </c:pt>
                <c:pt idx="5">
                  <c:v>-1.5462602999999999</c:v>
                </c:pt>
                <c:pt idx="6">
                  <c:v>-1.5383617700000001</c:v>
                </c:pt>
                <c:pt idx="7">
                  <c:v>-1.5306990499999999</c:v>
                </c:pt>
                <c:pt idx="8">
                  <c:v>-1.52329903</c:v>
                </c:pt>
                <c:pt idx="9">
                  <c:v>-1.51618023</c:v>
                </c:pt>
                <c:pt idx="10">
                  <c:v>-1.5093550600000001</c:v>
                </c:pt>
                <c:pt idx="11">
                  <c:v>-1.50283152</c:v>
                </c:pt>
                <c:pt idx="12">
                  <c:v>-1.4966144299999999</c:v>
                </c:pt>
                <c:pt idx="13">
                  <c:v>-1.49070657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C1-E745-9EC2-D262B8504278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H4_SDT!$X$4:$X$17</c:f>
              <c:numCache>
                <c:formatCode>General</c:formatCode>
                <c:ptCount val="14"/>
                <c:pt idx="0">
                  <c:v>-1.44911466</c:v>
                </c:pt>
                <c:pt idx="1">
                  <c:v>-1.45211639</c:v>
                </c:pt>
                <c:pt idx="2">
                  <c:v>-1.45369193</c:v>
                </c:pt>
                <c:pt idx="3">
                  <c:v>-1.4541919299999999</c:v>
                </c:pt>
                <c:pt idx="4">
                  <c:v>-1.4539873999999999</c:v>
                </c:pt>
                <c:pt idx="5">
                  <c:v>-1.4532410899999999</c:v>
                </c:pt>
                <c:pt idx="6">
                  <c:v>-1.4520703500000001</c:v>
                </c:pt>
                <c:pt idx="7">
                  <c:v>-1.4505630199999999</c:v>
                </c:pt>
                <c:pt idx="8">
                  <c:v>-1.4487871999999999</c:v>
                </c:pt>
                <c:pt idx="9">
                  <c:v>-1.4467972899999999</c:v>
                </c:pt>
                <c:pt idx="10">
                  <c:v>-1.4446377100000001</c:v>
                </c:pt>
                <c:pt idx="11">
                  <c:v>-1.4423453500000001</c:v>
                </c:pt>
                <c:pt idx="12">
                  <c:v>-1.43995121</c:v>
                </c:pt>
                <c:pt idx="13">
                  <c:v>-1.43748159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C1-E745-9EC2-D262B850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in val="1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en-US" baseline="-25000"/>
                  <a:t>2</a:t>
                </a:r>
                <a:r>
                  <a:rPr lang="en-US"/>
                  <a:t>-H</a:t>
                </a:r>
                <a:r>
                  <a:rPr lang="en-US" baseline="-25000"/>
                  <a:t>2</a:t>
                </a:r>
                <a:r>
                  <a:rPr lang="en-US"/>
                  <a:t>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66928"/>
        <c:crosses val="autoZero"/>
        <c:crossBetween val="midCat"/>
      </c:valAx>
      <c:valAx>
        <c:axId val="1355566928"/>
        <c:scaling>
          <c:orientation val="minMax"/>
          <c:max val="-1.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H4_SDT!$J$20:$J$33</c:f>
              <c:numCache>
                <c:formatCode>General</c:formatCode>
                <c:ptCount val="14"/>
                <c:pt idx="0">
                  <c:v>6.7300000017311845E-5</c:v>
                </c:pt>
                <c:pt idx="1">
                  <c:v>5.5899999962250035E-5</c:v>
                </c:pt>
                <c:pt idx="2">
                  <c:v>5.8700000193923074E-5</c:v>
                </c:pt>
                <c:pt idx="3">
                  <c:v>7.5099999996552924E-5</c:v>
                </c:pt>
                <c:pt idx="4">
                  <c:v>4.2399999955478052E-5</c:v>
                </c:pt>
                <c:pt idx="5">
                  <c:v>7.4699999963456776E-5</c:v>
                </c:pt>
                <c:pt idx="6">
                  <c:v>1.1000000910144081E-6</c:v>
                </c:pt>
                <c:pt idx="7">
                  <c:v>6.8499999894555685E-5</c:v>
                </c:pt>
                <c:pt idx="8">
                  <c:v>7.4600000177227344E-5</c:v>
                </c:pt>
                <c:pt idx="9">
                  <c:v>3.090000011418681E-5</c:v>
                </c:pt>
                <c:pt idx="10">
                  <c:v>9.4700000063951961E-5</c:v>
                </c:pt>
                <c:pt idx="11">
                  <c:v>9.0599999946761045E-5</c:v>
                </c:pt>
                <c:pt idx="12">
                  <c:v>9.6000001281737468E-6</c:v>
                </c:pt>
                <c:pt idx="13">
                  <c:v>6.6399999942845511E-5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8-884B-8136-AB826A455CB0}"/>
            </c:ext>
          </c:extLst>
        </c:ser>
        <c:ser>
          <c:idx val="8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H4_SDT!$K$20:$K$33</c:f>
              <c:numCache>
                <c:formatCode>General</c:formatCode>
                <c:ptCount val="14"/>
                <c:pt idx="0">
                  <c:v>3.9799999962397692E-5</c:v>
                </c:pt>
                <c:pt idx="1">
                  <c:v>5.5599999937427924E-5</c:v>
                </c:pt>
                <c:pt idx="2">
                  <c:v>5.9500000038070766E-5</c:v>
                </c:pt>
                <c:pt idx="3">
                  <c:v>6.8700000133148365E-5</c:v>
                </c:pt>
                <c:pt idx="4">
                  <c:v>5.3329999993856347E-4</c:v>
                </c:pt>
                <c:pt idx="5">
                  <c:v>7.8100000022729432E-5</c:v>
                </c:pt>
                <c:pt idx="6">
                  <c:v>8.2930000000480675E-4</c:v>
                </c:pt>
                <c:pt idx="7">
                  <c:v>2.2300000068753434E-5</c:v>
                </c:pt>
                <c:pt idx="8">
                  <c:v>2.5999999930803597E-5</c:v>
                </c:pt>
                <c:pt idx="9">
                  <c:v>4.1199999856189606E-5</c:v>
                </c:pt>
                <c:pt idx="10">
                  <c:v>3.8999999896205395E-5</c:v>
                </c:pt>
                <c:pt idx="11">
                  <c:v>5.6900000044990406E-5</c:v>
                </c:pt>
                <c:pt idx="12">
                  <c:v>2.0499999919820766E-5</c:v>
                </c:pt>
                <c:pt idx="13">
                  <c:v>4.2499999963752089E-5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8-884B-8136-AB826A455CB0}"/>
            </c:ext>
          </c:extLst>
        </c:ser>
        <c:ser>
          <c:idx val="9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H4_SDT!$K$20:$K$33</c:f>
              <c:numCache>
                <c:formatCode>General</c:formatCode>
                <c:ptCount val="14"/>
                <c:pt idx="0">
                  <c:v>3.9799999962397692E-5</c:v>
                </c:pt>
                <c:pt idx="1">
                  <c:v>5.5599999937427924E-5</c:v>
                </c:pt>
                <c:pt idx="2">
                  <c:v>5.9500000038070766E-5</c:v>
                </c:pt>
                <c:pt idx="3">
                  <c:v>6.8700000133148365E-5</c:v>
                </c:pt>
                <c:pt idx="4">
                  <c:v>5.3329999993856347E-4</c:v>
                </c:pt>
                <c:pt idx="5">
                  <c:v>7.8100000022729432E-5</c:v>
                </c:pt>
                <c:pt idx="6">
                  <c:v>8.2930000000480675E-4</c:v>
                </c:pt>
                <c:pt idx="7">
                  <c:v>2.2300000068753434E-5</c:v>
                </c:pt>
                <c:pt idx="8">
                  <c:v>2.5999999930803597E-5</c:v>
                </c:pt>
                <c:pt idx="9">
                  <c:v>4.1199999856189606E-5</c:v>
                </c:pt>
                <c:pt idx="10">
                  <c:v>3.8999999896205395E-5</c:v>
                </c:pt>
                <c:pt idx="11">
                  <c:v>5.6900000044990406E-5</c:v>
                </c:pt>
                <c:pt idx="12">
                  <c:v>2.0499999919820766E-5</c:v>
                </c:pt>
                <c:pt idx="13">
                  <c:v>4.2499999963752089E-5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8-884B-8136-AB826A455CB0}"/>
            </c:ext>
          </c:extLst>
        </c:ser>
        <c:ser>
          <c:idx val="1"/>
          <c:order val="3"/>
          <c:tx>
            <c:v>YB(S1)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H4_SDT!$L$20:$L$33</c:f>
              <c:numCache>
                <c:formatCode>General</c:formatCode>
                <c:ptCount val="14"/>
                <c:pt idx="0">
                  <c:v>10.49709820000011</c:v>
                </c:pt>
                <c:pt idx="1">
                  <c:v>7.1047517000000227</c:v>
                </c:pt>
                <c:pt idx="2">
                  <c:v>5.3334968000000593</c:v>
                </c:pt>
                <c:pt idx="3">
                  <c:v>3.6710113999998129</c:v>
                </c:pt>
                <c:pt idx="4">
                  <c:v>2.5274197000000331</c:v>
                </c:pt>
                <c:pt idx="5">
                  <c:v>1.7418932999999637</c:v>
                </c:pt>
                <c:pt idx="6">
                  <c:v>1.2018840000000974</c:v>
                </c:pt>
                <c:pt idx="7">
                  <c:v>0.8304534999998836</c:v>
                </c:pt>
                <c:pt idx="8">
                  <c:v>0.57459510000001934</c:v>
                </c:pt>
                <c:pt idx="9">
                  <c:v>0.39755040000000186</c:v>
                </c:pt>
                <c:pt idx="10">
                  <c:v>0.27570489999995118</c:v>
                </c:pt>
                <c:pt idx="11">
                  <c:v>0.1913894999998611</c:v>
                </c:pt>
                <c:pt idx="12">
                  <c:v>0.13327300000010034</c:v>
                </c:pt>
                <c:pt idx="13">
                  <c:v>9.1186099999918113E-2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8-884B-8136-AB826A455CB0}"/>
            </c:ext>
          </c:extLst>
        </c:ser>
        <c:ser>
          <c:idx val="10"/>
          <c:order val="4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H4_SDT!$M$20:$M$33</c:f>
              <c:numCache>
                <c:formatCode>General</c:formatCode>
                <c:ptCount val="14"/>
                <c:pt idx="0">
                  <c:v>5.1000000000911427E-5</c:v>
                </c:pt>
                <c:pt idx="1">
                  <c:v>5.3800000010539861E-5</c:v>
                </c:pt>
                <c:pt idx="2">
                  <c:v>5.4100000035361973E-5</c:v>
                </c:pt>
                <c:pt idx="3">
                  <c:v>5.349999998571775E-5</c:v>
                </c:pt>
                <c:pt idx="4">
                  <c:v>5.3700000002265824E-5</c:v>
                </c:pt>
                <c:pt idx="5">
                  <c:v>5.2899999936073527E-5</c:v>
                </c:pt>
                <c:pt idx="6">
                  <c:v>5.2200000100199873E-5</c:v>
                </c:pt>
                <c:pt idx="7">
                  <c:v>5.2299999886429305E-5</c:v>
                </c:pt>
                <c:pt idx="8">
                  <c:v>5.1700000058829687E-5</c:v>
                </c:pt>
                <c:pt idx="9">
                  <c:v>5.230000010847391E-5</c:v>
                </c:pt>
                <c:pt idx="10">
                  <c:v>5.1399999811962971E-5</c:v>
                </c:pt>
                <c:pt idx="11">
                  <c:v>5.1800000067103724E-5</c:v>
                </c:pt>
                <c:pt idx="12">
                  <c:v>3.7552000000662389E-3</c:v>
                </c:pt>
                <c:pt idx="13">
                  <c:v>1.964000000409527E-4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88-884B-8136-AB826A455CB0}"/>
            </c:ext>
          </c:extLst>
        </c:ser>
        <c:ser>
          <c:idx val="11"/>
          <c:order val="5"/>
          <c:tx>
            <c:v>YB (S3)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H4_SDT!$N$20:$N$33</c:f>
              <c:numCache>
                <c:formatCode>General</c:formatCode>
                <c:ptCount val="14"/>
                <c:pt idx="0">
                  <c:v>7.0899999871087971E-5</c:v>
                </c:pt>
                <c:pt idx="1">
                  <c:v>1.1500000063335847E-5</c:v>
                </c:pt>
                <c:pt idx="2">
                  <c:v>6.1499999981506903E-5</c:v>
                </c:pt>
                <c:pt idx="3">
                  <c:v>5.2000000083651798E-5</c:v>
                </c:pt>
                <c:pt idx="4">
                  <c:v>2.760000006318819E-5</c:v>
                </c:pt>
                <c:pt idx="5">
                  <c:v>4.5099999956832448E-5</c:v>
                </c:pt>
                <c:pt idx="6">
                  <c:v>4.6800000097491079E-5</c:v>
                </c:pt>
                <c:pt idx="7">
                  <c:v>7.5999999626930048E-6</c:v>
                </c:pt>
                <c:pt idx="8">
                  <c:v>1.500000013088254E-5</c:v>
                </c:pt>
                <c:pt idx="9">
                  <c:v>5.1200000017459502E-5</c:v>
                </c:pt>
                <c:pt idx="10">
                  <c:v>3.6099999878302924E-5</c:v>
                </c:pt>
                <c:pt idx="11">
                  <c:v>7.000000579182597E-7</c:v>
                </c:pt>
                <c:pt idx="12">
                  <c:v>5.7000000275309048E-6</c:v>
                </c:pt>
                <c:pt idx="13">
                  <c:v>6.0399999890492495E-5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88-884B-8136-AB826A455CB0}"/>
            </c:ext>
          </c:extLst>
        </c:ser>
        <c:ser>
          <c:idx val="0"/>
          <c:order val="6"/>
          <c:tx>
            <c:v>Accuracy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H4_SDT!$E$19:$E$34</c:f>
              <c:numCache>
                <c:formatCode>General</c:formatCode>
                <c:ptCount val="16"/>
                <c:pt idx="0">
                  <c:v>1.7</c:v>
                </c:pt>
                <c:pt idx="1">
                  <c:v>1.75</c:v>
                </c:pt>
                <c:pt idx="2">
                  <c:v>1.8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2.25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</c:v>
                </c:pt>
                <c:pt idx="15">
                  <c:v>2.5</c:v>
                </c:pt>
              </c:numCache>
            </c:numRef>
          </c:xVal>
          <c:yVal>
            <c:numRef>
              <c:f>H4_SDT!$F$19:$F$34</c:f>
              <c:numCache>
                <c:formatCode>General</c:formatCode>
                <c:ptCount val="1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88-884B-8136-AB826A455CB0}"/>
            </c:ext>
          </c:extLst>
        </c:ser>
        <c:ser>
          <c:idx val="12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H4_SDT!$O$20:$O$33</c:f>
              <c:numCache>
                <c:formatCode>General</c:formatCode>
                <c:ptCount val="14"/>
                <c:pt idx="0">
                  <c:v>1.6539999991849186E-4</c:v>
                </c:pt>
                <c:pt idx="1">
                  <c:v>4.7199999908542623E-5</c:v>
                </c:pt>
                <c:pt idx="2">
                  <c:v>7.8300000039277506E-5</c:v>
                </c:pt>
                <c:pt idx="3">
                  <c:v>1.1480000017272118E-4</c:v>
                </c:pt>
                <c:pt idx="4">
                  <c:v>3.8600000085153852E-5</c:v>
                </c:pt>
                <c:pt idx="5">
                  <c:v>8.2199999917875743E-5</c:v>
                </c:pt>
                <c:pt idx="6">
                  <c:v>1.8340000007555091E-4</c:v>
                </c:pt>
                <c:pt idx="7">
                  <c:v>3.8029999993582919E-4</c:v>
                </c:pt>
                <c:pt idx="8">
                  <c:v>1.7290000009495543E-4</c:v>
                </c:pt>
                <c:pt idx="9">
                  <c:v>8.5399999960600326E-5</c:v>
                </c:pt>
                <c:pt idx="10">
                  <c:v>4.5160000006205792E-4</c:v>
                </c:pt>
                <c:pt idx="11">
                  <c:v>2.1389999993459696E-4</c:v>
                </c:pt>
                <c:pt idx="12">
                  <c:v>2.2899999985170894E-4</c:v>
                </c:pt>
                <c:pt idx="13">
                  <c:v>8.7599999920584537E-5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88-884B-8136-AB826A455CB0}"/>
            </c:ext>
          </c:extLst>
        </c:ser>
        <c:ser>
          <c:idx val="13"/>
          <c:order val="8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H4_SDT!$P$20:$P$33</c:f>
              <c:numCache>
                <c:formatCode>General</c:formatCode>
                <c:ptCount val="14"/>
                <c:pt idx="0">
                  <c:v>5.3710000003093228E-4</c:v>
                </c:pt>
                <c:pt idx="1">
                  <c:v>6.1000000606270532E-6</c:v>
                </c:pt>
                <c:pt idx="2">
                  <c:v>2.3910000002125287E-4</c:v>
                </c:pt>
                <c:pt idx="3">
                  <c:v>2.3289999995235178E-4</c:v>
                </c:pt>
                <c:pt idx="4">
                  <c:v>5.5060000003770426E-4</c:v>
                </c:pt>
                <c:pt idx="5">
                  <c:v>1.2990000000101531E-3</c:v>
                </c:pt>
                <c:pt idx="6">
                  <c:v>1.403000000621546E-4</c:v>
                </c:pt>
                <c:pt idx="7">
                  <c:v>1.7780000005629404E-4</c:v>
                </c:pt>
                <c:pt idx="8">
                  <c:v>1.1749999995203098E-4</c:v>
                </c:pt>
                <c:pt idx="9">
                  <c:v>2.9699999992693904E-4</c:v>
                </c:pt>
                <c:pt idx="10">
                  <c:v>1.7139999997084487E-4</c:v>
                </c:pt>
                <c:pt idx="11">
                  <c:v>2.2539999999793281E-4</c:v>
                </c:pt>
                <c:pt idx="12">
                  <c:v>2.6829999999478105E-4</c:v>
                </c:pt>
                <c:pt idx="13">
                  <c:v>5.6229999989554358E-4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88-884B-8136-AB826A455CB0}"/>
            </c:ext>
          </c:extLst>
        </c:ser>
        <c:ser>
          <c:idx val="14"/>
          <c:order val="9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H4_SDT!$Q$20:$Q$33</c:f>
              <c:numCache>
                <c:formatCode>General</c:formatCode>
                <c:ptCount val="14"/>
                <c:pt idx="0">
                  <c:v>10.497359500000192</c:v>
                </c:pt>
                <c:pt idx="1">
                  <c:v>7.1049068999999854</c:v>
                </c:pt>
                <c:pt idx="2">
                  <c:v>5.3334174999999373</c:v>
                </c:pt>
                <c:pt idx="3">
                  <c:v>3.6711465999998971</c:v>
                </c:pt>
                <c:pt idx="4">
                  <c:v>2.5275412000000941</c:v>
                </c:pt>
                <c:pt idx="5">
                  <c:v>1.7414726000000158</c:v>
                </c:pt>
                <c:pt idx="6">
                  <c:v>1.2019239000000681</c:v>
                </c:pt>
                <c:pt idx="7">
                  <c:v>0.83033119999997851</c:v>
                </c:pt>
                <c:pt idx="8">
                  <c:v>0.57420259999996226</c:v>
                </c:pt>
                <c:pt idx="9">
                  <c:v>0.3969712999998265</c:v>
                </c:pt>
                <c:pt idx="10">
                  <c:v>0.27499759999982665</c:v>
                </c:pt>
                <c:pt idx="11">
                  <c:v>0.1902115999998788</c:v>
                </c:pt>
                <c:pt idx="12">
                  <c:v>0.1316706000000778</c:v>
                </c:pt>
                <c:pt idx="13">
                  <c:v>9.1185500000090514E-2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88-884B-8136-AB826A455CB0}"/>
            </c:ext>
          </c:extLst>
        </c:ser>
        <c:ser>
          <c:idx val="15"/>
          <c:order val="10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H4_SDT!$R$20:$R$33</c:f>
              <c:numCache>
                <c:formatCode>General</c:formatCode>
                <c:ptCount val="14"/>
                <c:pt idx="0">
                  <c:v>1.6300000016400418E-5</c:v>
                </c:pt>
                <c:pt idx="1">
                  <c:v>8.8160000011328066E-4</c:v>
                </c:pt>
                <c:pt idx="2">
                  <c:v>2.6949999987202489E-4</c:v>
                </c:pt>
                <c:pt idx="3">
                  <c:v>8.1999999901327669E-5</c:v>
                </c:pt>
                <c:pt idx="4">
                  <c:v>7.6340000010333142E-4</c:v>
                </c:pt>
                <c:pt idx="5">
                  <c:v>2.6670000008444106E-4</c:v>
                </c:pt>
                <c:pt idx="6">
                  <c:v>4.6530000008537797E-4</c:v>
                </c:pt>
                <c:pt idx="7">
                  <c:v>2.5129999992046237E-4</c:v>
                </c:pt>
                <c:pt idx="8">
                  <c:v>6.1800000006329014E-5</c:v>
                </c:pt>
                <c:pt idx="9">
                  <c:v>4.7090000010463484E-4</c:v>
                </c:pt>
                <c:pt idx="10">
                  <c:v>9.1899999832278922E-5</c:v>
                </c:pt>
                <c:pt idx="11">
                  <c:v>2.3329999998544793E-4</c:v>
                </c:pt>
                <c:pt idx="12">
                  <c:v>2.0810000012083663E-4</c:v>
                </c:pt>
                <c:pt idx="13">
                  <c:v>2.0420000002019378E-4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88-884B-8136-AB826A455CB0}"/>
            </c:ext>
          </c:extLst>
        </c:ser>
        <c:ser>
          <c:idx val="16"/>
          <c:order val="11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H4_SDT!$S$20:$S$33</c:f>
              <c:numCache>
                <c:formatCode>General</c:formatCode>
                <c:ptCount val="14"/>
                <c:pt idx="0">
                  <c:v>1.242700000014807E-3</c:v>
                </c:pt>
                <c:pt idx="1">
                  <c:v>1.8139999991007016E-4</c:v>
                </c:pt>
                <c:pt idx="2">
                  <c:v>4.968000000271644E-4</c:v>
                </c:pt>
                <c:pt idx="3">
                  <c:v>3.0400000006203243E-4</c:v>
                </c:pt>
                <c:pt idx="4">
                  <c:v>4.6089999994336495E-4</c:v>
                </c:pt>
                <c:pt idx="5">
                  <c:v>5.8169999994639454E-4</c:v>
                </c:pt>
                <c:pt idx="6">
                  <c:v>4.1600000000308057E-4</c:v>
                </c:pt>
                <c:pt idx="7">
                  <c:v>2.7270000013679407E-4</c:v>
                </c:pt>
                <c:pt idx="8">
                  <c:v>6.8300000011234374E-4</c:v>
                </c:pt>
                <c:pt idx="9">
                  <c:v>3.2812000001491981E-3</c:v>
                </c:pt>
                <c:pt idx="10">
                  <c:v>2.9139999990768217E-4</c:v>
                </c:pt>
                <c:pt idx="11">
                  <c:v>1.8499999976384629E-5</c:v>
                </c:pt>
                <c:pt idx="12">
                  <c:v>1.4729999997520338E-4</c:v>
                </c:pt>
                <c:pt idx="13">
                  <c:v>8.7300000117807031E-5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88-884B-8136-AB826A455CB0}"/>
            </c:ext>
          </c:extLst>
        </c:ser>
        <c:ser>
          <c:idx val="2"/>
          <c:order val="1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H4_SDT!$T$20:$T$33</c:f>
              <c:numCache>
                <c:formatCode>General</c:formatCode>
                <c:ptCount val="14"/>
                <c:pt idx="0">
                  <c:v>6.5018021000000648</c:v>
                </c:pt>
                <c:pt idx="1">
                  <c:v>5.0848902000000251</c:v>
                </c:pt>
                <c:pt idx="2">
                  <c:v>4.4393044000001769</c:v>
                </c:pt>
                <c:pt idx="3">
                  <c:v>3.4272415000000667</c:v>
                </c:pt>
                <c:pt idx="4">
                  <c:v>2.6797009999999233</c:v>
                </c:pt>
                <c:pt idx="5">
                  <c:v>2.1241537000000754</c:v>
                </c:pt>
                <c:pt idx="6">
                  <c:v>1.7078828999999018</c:v>
                </c:pt>
                <c:pt idx="7">
                  <c:v>1.3932036999999564</c:v>
                </c:pt>
                <c:pt idx="8">
                  <c:v>1.153087500000094</c:v>
                </c:pt>
                <c:pt idx="9">
                  <c:v>0.96824870000000729</c:v>
                </c:pt>
                <c:pt idx="10">
                  <c:v>0.82471399999994865</c:v>
                </c:pt>
                <c:pt idx="11">
                  <c:v>0.71236480000003155</c:v>
                </c:pt>
                <c:pt idx="12">
                  <c:v>0.6237201999998998</c:v>
                </c:pt>
                <c:pt idx="13">
                  <c:v>0.55330879999981875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888-884B-8136-AB826A455CB0}"/>
            </c:ext>
          </c:extLst>
        </c:ser>
        <c:ser>
          <c:idx val="3"/>
          <c:order val="13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H4_SDT!$U$20:$U$33</c:f>
              <c:numCache>
                <c:formatCode>General</c:formatCode>
                <c:ptCount val="14"/>
                <c:pt idx="0">
                  <c:v>6.2968315000000441</c:v>
                </c:pt>
                <c:pt idx="1">
                  <c:v>3.6938248000000229</c:v>
                </c:pt>
                <c:pt idx="2">
                  <c:v>1.9090481999999298</c:v>
                </c:pt>
                <c:pt idx="3">
                  <c:v>1.2115490999999867</c:v>
                </c:pt>
                <c:pt idx="4">
                  <c:v>0.77310739999991718</c:v>
                </c:pt>
                <c:pt idx="5">
                  <c:v>0.49508959999999824</c:v>
                </c:pt>
                <c:pt idx="6">
                  <c:v>0.31735940000010565</c:v>
                </c:pt>
                <c:pt idx="7">
                  <c:v>0.20304930000003552</c:v>
                </c:pt>
                <c:pt idx="8">
                  <c:v>0.12919540000000396</c:v>
                </c:pt>
                <c:pt idx="9">
                  <c:v>8.1424499999815936E-2</c:v>
                </c:pt>
                <c:pt idx="10">
                  <c:v>5.0558899999941787E-2</c:v>
                </c:pt>
                <c:pt idx="11">
                  <c:v>3.0762600000011631E-2</c:v>
                </c:pt>
                <c:pt idx="12">
                  <c:v>1.8144700000055636E-2</c:v>
                </c:pt>
                <c:pt idx="13">
                  <c:v>1.0249700000075634E-2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888-884B-8136-AB826A455CB0}"/>
            </c:ext>
          </c:extLst>
        </c:ser>
        <c:ser>
          <c:idx val="4"/>
          <c:order val="14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H4_SDT!$V$20:$V$33</c:f>
              <c:numCache>
                <c:formatCode>General</c:formatCode>
                <c:ptCount val="14"/>
                <c:pt idx="0">
                  <c:v>10.498432100000121</c:v>
                </c:pt>
                <c:pt idx="1">
                  <c:v>7.1052845999999281</c:v>
                </c:pt>
                <c:pt idx="2">
                  <c:v>5.3335192999999226</c:v>
                </c:pt>
                <c:pt idx="3">
                  <c:v>3.6722683999999006</c:v>
                </c:pt>
                <c:pt idx="4">
                  <c:v>2.5281982000000536</c:v>
                </c:pt>
                <c:pt idx="5">
                  <c:v>1.7421444999998759</c:v>
                </c:pt>
                <c:pt idx="6">
                  <c:v>1.2019637000000305</c:v>
                </c:pt>
                <c:pt idx="7">
                  <c:v>0.83030689999996632</c:v>
                </c:pt>
                <c:pt idx="8">
                  <c:v>0.57414020000012833</c:v>
                </c:pt>
                <c:pt idx="9">
                  <c:v>0.39731200000003852</c:v>
                </c:pt>
                <c:pt idx="10">
                  <c:v>0.27505389999982199</c:v>
                </c:pt>
                <c:pt idx="11">
                  <c:v>0.19047549999995361</c:v>
                </c:pt>
                <c:pt idx="12">
                  <c:v>0.13187569999995041</c:v>
                </c:pt>
                <c:pt idx="13">
                  <c:v>9.1258599999921586E-2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888-884B-8136-AB826A455CB0}"/>
            </c:ext>
          </c:extLst>
        </c:ser>
        <c:ser>
          <c:idx val="5"/>
          <c:order val="15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H4_SDT!$W$20:$W$33</c:f>
              <c:numCache>
                <c:formatCode>General</c:formatCode>
                <c:ptCount val="14"/>
                <c:pt idx="0">
                  <c:v>6.2990183000000144</c:v>
                </c:pt>
                <c:pt idx="1">
                  <c:v>4.5220484000001449</c:v>
                </c:pt>
                <c:pt idx="2">
                  <c:v>4.1875138000000423</c:v>
                </c:pt>
                <c:pt idx="3">
                  <c:v>3.5616404999998519</c:v>
                </c:pt>
                <c:pt idx="4">
                  <c:v>3.0833957000000467</c:v>
                </c:pt>
                <c:pt idx="5">
                  <c:v>2.710253600000101</c:v>
                </c:pt>
                <c:pt idx="6">
                  <c:v>2.4130487000000311</c:v>
                </c:pt>
                <c:pt idx="7">
                  <c:v>2.1719208999999573</c:v>
                </c:pt>
                <c:pt idx="8">
                  <c:v>1.9730974000000678</c:v>
                </c:pt>
                <c:pt idx="9">
                  <c:v>1.8069828000000232</c:v>
                </c:pt>
                <c:pt idx="10">
                  <c:v>1.6666907999998148</c:v>
                </c:pt>
                <c:pt idx="11">
                  <c:v>1.5471860000000337</c:v>
                </c:pt>
                <c:pt idx="12">
                  <c:v>1.4446808000001532</c:v>
                </c:pt>
                <c:pt idx="13">
                  <c:v>1.3562879999999833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888-884B-8136-AB826A455CB0}"/>
            </c:ext>
          </c:extLst>
        </c:ser>
        <c:ser>
          <c:idx val="6"/>
          <c:order val="16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H4_SDT!$X$20:$X$33</c:f>
              <c:numCache>
                <c:formatCode>General</c:formatCode>
                <c:ptCount val="14"/>
                <c:pt idx="0">
                  <c:v>1.7152127999999767</c:v>
                </c:pt>
                <c:pt idx="1">
                  <c:v>0.59029079999994849</c:v>
                </c:pt>
                <c:pt idx="2">
                  <c:v>9.7918500000071518E-2</c:v>
                </c:pt>
                <c:pt idx="3">
                  <c:v>4.3122000001893923E-3</c:v>
                </c:pt>
                <c:pt idx="4">
                  <c:v>4.0639200000081033E-2</c:v>
                </c:pt>
                <c:pt idx="5">
                  <c:v>0.13343050000003132</c:v>
                </c:pt>
                <c:pt idx="6">
                  <c:v>0.24308119999982836</c:v>
                </c:pt>
                <c:pt idx="7">
                  <c:v>0.34947200000012835</c:v>
                </c:pt>
                <c:pt idx="8">
                  <c:v>0.44323800000012348</c:v>
                </c:pt>
                <c:pt idx="9">
                  <c:v>0.52096150000013886</c:v>
                </c:pt>
                <c:pt idx="10">
                  <c:v>0.58228399999982194</c:v>
                </c:pt>
                <c:pt idx="11">
                  <c:v>0.62838149999988602</c:v>
                </c:pt>
                <c:pt idx="12">
                  <c:v>0.66097149999988503</c:v>
                </c:pt>
                <c:pt idx="13">
                  <c:v>0.68199029999993499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888-884B-8136-AB826A45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ax val="2.5"/>
          <c:min val="1.7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355566928"/>
        <c:crosses val="autoZero"/>
        <c:crossBetween val="midCat"/>
      </c:valAx>
      <c:valAx>
        <c:axId val="13555669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  <c:majorUnit val="3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H4_SDTQ!$C$4:$C$17</c:f>
              <c:numCache>
                <c:formatCode>General</c:formatCode>
                <c:ptCount val="14"/>
                <c:pt idx="0">
                  <c:v>-1.9652631234</c:v>
                </c:pt>
                <c:pt idx="1">
                  <c:v>-1.9689148382999999</c:v>
                </c:pt>
                <c:pt idx="2">
                  <c:v>-1.9723388034</c:v>
                </c:pt>
                <c:pt idx="3">
                  <c:v>-1.9754663014</c:v>
                </c:pt>
                <c:pt idx="4">
                  <c:v>-1.9782747565000001</c:v>
                </c:pt>
                <c:pt idx="5">
                  <c:v>-1.9807672977999999</c:v>
                </c:pt>
                <c:pt idx="6">
                  <c:v>-1.9829606459</c:v>
                </c:pt>
                <c:pt idx="7">
                  <c:v>-1.9848782909</c:v>
                </c:pt>
                <c:pt idx="8">
                  <c:v>-1.9865462989</c:v>
                </c:pt>
                <c:pt idx="9">
                  <c:v>-1.9879911177</c:v>
                </c:pt>
                <c:pt idx="10">
                  <c:v>-1.9892381755999999</c:v>
                </c:pt>
                <c:pt idx="11">
                  <c:v>-1.9903112215000001</c:v>
                </c:pt>
                <c:pt idx="12">
                  <c:v>-1.9912319233</c:v>
                </c:pt>
                <c:pt idx="13">
                  <c:v>-1.9920199090999999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0-4540-BDC2-AD6E1899B4F3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H4_SDTQ!$D$4:$D$17</c:f>
              <c:numCache>
                <c:formatCode>General</c:formatCode>
                <c:ptCount val="14"/>
                <c:pt idx="0">
                  <c:v>-1.9086347521</c:v>
                </c:pt>
                <c:pt idx="1">
                  <c:v>-1.9061520502</c:v>
                </c:pt>
                <c:pt idx="2">
                  <c:v>-1.9038811844000001</c:v>
                </c:pt>
                <c:pt idx="3">
                  <c:v>-1.9018317115000001</c:v>
                </c:pt>
                <c:pt idx="4">
                  <c:v>-1.9000032609999999</c:v>
                </c:pt>
                <c:pt idx="5">
                  <c:v>-1.8983882337</c:v>
                </c:pt>
                <c:pt idx="6">
                  <c:v>-1.8969739229</c:v>
                </c:pt>
                <c:pt idx="7">
                  <c:v>-1.8957445536999999</c:v>
                </c:pt>
                <c:pt idx="8">
                  <c:v>-1.8946826375000001</c:v>
                </c:pt>
                <c:pt idx="9">
                  <c:v>-1.8937702887000001</c:v>
                </c:pt>
                <c:pt idx="10">
                  <c:v>-1.892989944</c:v>
                </c:pt>
                <c:pt idx="11">
                  <c:v>-1.8923250147999999</c:v>
                </c:pt>
                <c:pt idx="12">
                  <c:v>-1.8917601101999999</c:v>
                </c:pt>
                <c:pt idx="13">
                  <c:v>-1.8912813987999999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0-4540-BDC2-AD6E1899B4F3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H4_SDTQ!$E$4:$E$17</c:f>
              <c:numCache>
                <c:formatCode>General</c:formatCode>
                <c:ptCount val="14"/>
                <c:pt idx="0">
                  <c:v>-1.8497955715000001</c:v>
                </c:pt>
                <c:pt idx="1">
                  <c:v>-1.8555538048</c:v>
                </c:pt>
                <c:pt idx="2">
                  <c:v>-1.8604988782</c:v>
                </c:pt>
                <c:pt idx="3">
                  <c:v>-1.8647401391</c:v>
                </c:pt>
                <c:pt idx="4">
                  <c:v>-1.8683729473999999</c:v>
                </c:pt>
                <c:pt idx="5">
                  <c:v>-1.8714804696</c:v>
                </c:pt>
                <c:pt idx="6">
                  <c:v>-1.8741350294000001</c:v>
                </c:pt>
                <c:pt idx="7">
                  <c:v>-1.8763995893000001</c:v>
                </c:pt>
                <c:pt idx="8">
                  <c:v>-1.8783287453999999</c:v>
                </c:pt>
                <c:pt idx="9">
                  <c:v>-1.8799699244999999</c:v>
                </c:pt>
                <c:pt idx="10">
                  <c:v>-1.8813641488999999</c:v>
                </c:pt>
                <c:pt idx="11">
                  <c:v>-1.8825469325999999</c:v>
                </c:pt>
                <c:pt idx="12">
                  <c:v>-1.8835488446999999</c:v>
                </c:pt>
                <c:pt idx="13">
                  <c:v>-1.8843963197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C0-4540-BDC2-AD6E1899B4F3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H4_SDTQ!$F$4:$F$17</c:f>
              <c:numCache>
                <c:formatCode>General</c:formatCode>
                <c:ptCount val="14"/>
                <c:pt idx="0">
                  <c:v>-1.8186022421000001</c:v>
                </c:pt>
                <c:pt idx="1">
                  <c:v>-1.8135832346</c:v>
                </c:pt>
                <c:pt idx="2">
                  <c:v>-1.8090105093</c:v>
                </c:pt>
                <c:pt idx="3">
                  <c:v>-1.8049395883999999</c:v>
                </c:pt>
                <c:pt idx="4">
                  <c:v>-1.8013719682</c:v>
                </c:pt>
                <c:pt idx="5">
                  <c:v>-1.7982800845</c:v>
                </c:pt>
                <c:pt idx="6">
                  <c:v>-1.7956220937</c:v>
                </c:pt>
                <c:pt idx="7">
                  <c:v>-1.7933508468999999</c:v>
                </c:pt>
                <c:pt idx="8">
                  <c:v>-1.7914187902000001</c:v>
                </c:pt>
                <c:pt idx="9">
                  <c:v>-1.7897809419999999</c:v>
                </c:pt>
                <c:pt idx="10">
                  <c:v>-1.7883961238999999</c:v>
                </c:pt>
                <c:pt idx="11">
                  <c:v>-1.7872276555</c:v>
                </c:pt>
                <c:pt idx="12">
                  <c:v>-1.7862432257</c:v>
                </c:pt>
                <c:pt idx="13">
                  <c:v>-1.7854148986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C0-4540-BDC2-AD6E1899B4F3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H4_SDTQ!$G$4:$G$17</c:f>
              <c:numCache>
                <c:formatCode>General</c:formatCode>
                <c:ptCount val="14"/>
                <c:pt idx="0">
                  <c:v>-1.5934387583</c:v>
                </c:pt>
                <c:pt idx="1">
                  <c:v>-1.5842032584000001</c:v>
                </c:pt>
                <c:pt idx="2">
                  <c:v>-1.5750926037999999</c:v>
                </c:pt>
                <c:pt idx="3">
                  <c:v>-1.5661578304999999</c:v>
                </c:pt>
                <c:pt idx="4">
                  <c:v>-1.5574397657000001</c:v>
                </c:pt>
                <c:pt idx="5">
                  <c:v>-1.5489705536</c:v>
                </c:pt>
                <c:pt idx="6">
                  <c:v>-1.5407748187000001</c:v>
                </c:pt>
                <c:pt idx="7">
                  <c:v>-1.5328709708999999</c:v>
                </c:pt>
                <c:pt idx="8">
                  <c:v>-1.5252721274000001</c:v>
                </c:pt>
                <c:pt idx="9">
                  <c:v>-1.5179872128</c:v>
                </c:pt>
                <c:pt idx="10">
                  <c:v>-1.5110217507999999</c:v>
                </c:pt>
                <c:pt idx="11">
                  <c:v>-1.504378706</c:v>
                </c:pt>
                <c:pt idx="12">
                  <c:v>-1.4980591108000001</c:v>
                </c:pt>
                <c:pt idx="13">
                  <c:v>-1.4920628579999999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C0-4540-BDC2-AD6E1899B4F3}"/>
            </c:ext>
          </c:extLst>
        </c:ser>
        <c:ser>
          <c:idx val="5"/>
          <c:order val="5"/>
          <c:tx>
            <c:v>FCI (S3)</c:v>
          </c:tx>
          <c:spPr>
            <a:ln w="508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H4_SDTQ!$H$4:$H$17</c:f>
              <c:numCache>
                <c:formatCode>General</c:formatCode>
                <c:ptCount val="14"/>
                <c:pt idx="0">
                  <c:v>-1.4508298728</c:v>
                </c:pt>
                <c:pt idx="1">
                  <c:v>-1.4527066808</c:v>
                </c:pt>
                <c:pt idx="2">
                  <c:v>-1.4537898485</c:v>
                </c:pt>
                <c:pt idx="3">
                  <c:v>-1.4541962422000001</c:v>
                </c:pt>
                <c:pt idx="4">
                  <c:v>-1.4540280392</c:v>
                </c:pt>
                <c:pt idx="5">
                  <c:v>-1.4533745204999999</c:v>
                </c:pt>
                <c:pt idx="6">
                  <c:v>-1.4523134311999999</c:v>
                </c:pt>
                <c:pt idx="7">
                  <c:v>-1.4509124920000001</c:v>
                </c:pt>
                <c:pt idx="8">
                  <c:v>-1.4492304380000001</c:v>
                </c:pt>
                <c:pt idx="9">
                  <c:v>-1.4473182515</c:v>
                </c:pt>
                <c:pt idx="10">
                  <c:v>-1.4452199939999999</c:v>
                </c:pt>
                <c:pt idx="11">
                  <c:v>-1.4429737315</c:v>
                </c:pt>
                <c:pt idx="12">
                  <c:v>-1.4406121814999999</c:v>
                </c:pt>
                <c:pt idx="13">
                  <c:v>-1.4381635802999999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C0-4540-BDC2-AD6E1899B4F3}"/>
            </c:ext>
          </c:extLst>
        </c:ser>
        <c:ser>
          <c:idx val="6"/>
          <c:order val="6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H4_SDTQ!$I$4:$I$17</c:f>
              <c:numCache>
                <c:formatCode>General</c:formatCode>
                <c:ptCount val="14"/>
                <c:pt idx="0">
                  <c:v>-1.9652631233</c:v>
                </c:pt>
                <c:pt idx="1">
                  <c:v>-1.9689148381999999</c:v>
                </c:pt>
                <c:pt idx="2">
                  <c:v>-1.9723281769000001</c:v>
                </c:pt>
                <c:pt idx="3">
                  <c:v>-1.9754617591000001</c:v>
                </c:pt>
                <c:pt idx="4">
                  <c:v>-1.9782728236</c:v>
                </c:pt>
                <c:pt idx="5">
                  <c:v>-1.9807664879</c:v>
                </c:pt>
                <c:pt idx="6">
                  <c:v>-1.9829603171000001</c:v>
                </c:pt>
                <c:pt idx="7">
                  <c:v>-1.984878165</c:v>
                </c:pt>
                <c:pt idx="8">
                  <c:v>-1.9865462555</c:v>
                </c:pt>
                <c:pt idx="9">
                  <c:v>-1.9879911054999999</c:v>
                </c:pt>
                <c:pt idx="10">
                  <c:v>-1.9892381735</c:v>
                </c:pt>
                <c:pt idx="11">
                  <c:v>-1.9903112215000001</c:v>
                </c:pt>
                <c:pt idx="12">
                  <c:v>-1.9912319225999999</c:v>
                </c:pt>
                <c:pt idx="13">
                  <c:v>-1.9920199071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C0-4540-BDC2-AD6E1899B4F3}"/>
            </c:ext>
          </c:extLst>
        </c:ser>
        <c:ser>
          <c:idx val="7"/>
          <c:order val="7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H4_SDTQ!$J$4:$J$17</c:f>
              <c:numCache>
                <c:formatCode>General</c:formatCode>
                <c:ptCount val="14"/>
                <c:pt idx="0">
                  <c:v>-1.9086346848</c:v>
                </c:pt>
                <c:pt idx="1">
                  <c:v>-1.9061519943</c:v>
                </c:pt>
                <c:pt idx="2">
                  <c:v>-1.9038811256999999</c:v>
                </c:pt>
                <c:pt idx="3">
                  <c:v>-1.9018316364000001</c:v>
                </c:pt>
                <c:pt idx="4">
                  <c:v>-1.9000032186</c:v>
                </c:pt>
                <c:pt idx="5">
                  <c:v>-1.898388159</c:v>
                </c:pt>
                <c:pt idx="6">
                  <c:v>-1.8969739217999999</c:v>
                </c:pt>
                <c:pt idx="7">
                  <c:v>-1.8957444852000001</c:v>
                </c:pt>
                <c:pt idx="8">
                  <c:v>-1.8946825628999999</c:v>
                </c:pt>
                <c:pt idx="9">
                  <c:v>-1.8937702578</c:v>
                </c:pt>
                <c:pt idx="10">
                  <c:v>-1.8929898492999999</c:v>
                </c:pt>
                <c:pt idx="11">
                  <c:v>-1.8923249242</c:v>
                </c:pt>
                <c:pt idx="12">
                  <c:v>-1.8917601198</c:v>
                </c:pt>
                <c:pt idx="13">
                  <c:v>-1.8912813324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C0-4540-BDC2-AD6E1899B4F3}"/>
            </c:ext>
          </c:extLst>
        </c:ser>
        <c:ser>
          <c:idx val="8"/>
          <c:order val="8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H4_SDTQ!$K$4:$K$17</c:f>
              <c:numCache>
                <c:formatCode>General</c:formatCode>
                <c:ptCount val="14"/>
                <c:pt idx="0">
                  <c:v>-1.8497956113</c:v>
                </c:pt>
                <c:pt idx="1">
                  <c:v>-1.8555537492</c:v>
                </c:pt>
                <c:pt idx="2">
                  <c:v>-1.8604988187</c:v>
                </c:pt>
                <c:pt idx="3">
                  <c:v>-1.8647400703999999</c:v>
                </c:pt>
                <c:pt idx="4">
                  <c:v>-1.8683724141</c:v>
                </c:pt>
                <c:pt idx="5">
                  <c:v>-1.8714803915</c:v>
                </c:pt>
                <c:pt idx="6">
                  <c:v>-1.8741342001000001</c:v>
                </c:pt>
                <c:pt idx="7">
                  <c:v>-1.876399567</c:v>
                </c:pt>
                <c:pt idx="8">
                  <c:v>-1.8783287194</c:v>
                </c:pt>
                <c:pt idx="9">
                  <c:v>-1.8799698833</c:v>
                </c:pt>
                <c:pt idx="10">
                  <c:v>-1.8813641099</c:v>
                </c:pt>
                <c:pt idx="11">
                  <c:v>-1.8825468756999999</c:v>
                </c:pt>
                <c:pt idx="12">
                  <c:v>-1.8835488242</c:v>
                </c:pt>
                <c:pt idx="13">
                  <c:v>-1.8843963622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C0-4540-BDC2-AD6E1899B4F3}"/>
            </c:ext>
          </c:extLst>
        </c:ser>
        <c:ser>
          <c:idx val="10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H4_SDTQ!$M$4:$M$17</c:f>
              <c:numCache>
                <c:formatCode>General</c:formatCode>
                <c:ptCount val="14"/>
                <c:pt idx="0">
                  <c:v>-1.5934387073</c:v>
                </c:pt>
                <c:pt idx="1">
                  <c:v>-1.5842032046000001</c:v>
                </c:pt>
                <c:pt idx="2">
                  <c:v>-1.5750925496999999</c:v>
                </c:pt>
                <c:pt idx="3">
                  <c:v>-1.5661577769999999</c:v>
                </c:pt>
                <c:pt idx="4">
                  <c:v>-1.5574397120000001</c:v>
                </c:pt>
                <c:pt idx="5">
                  <c:v>-1.5489705007000001</c:v>
                </c:pt>
                <c:pt idx="6">
                  <c:v>-1.5407747665</c:v>
                </c:pt>
                <c:pt idx="7">
                  <c:v>-1.5328709186</c:v>
                </c:pt>
                <c:pt idx="8">
                  <c:v>-1.5252720757</c:v>
                </c:pt>
                <c:pt idx="9">
                  <c:v>-1.5179871604999999</c:v>
                </c:pt>
                <c:pt idx="10">
                  <c:v>-1.5110216994000001</c:v>
                </c:pt>
                <c:pt idx="11">
                  <c:v>-1.5043786541999999</c:v>
                </c:pt>
                <c:pt idx="12">
                  <c:v>-1.4980553556</c:v>
                </c:pt>
                <c:pt idx="13">
                  <c:v>-1.4920626615999999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C0-4540-BDC2-AD6E1899B4F3}"/>
            </c:ext>
          </c:extLst>
        </c:ser>
        <c:ser>
          <c:idx val="11"/>
          <c:order val="10"/>
          <c:tx>
            <c:v>YB (S3)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H4_SDTQ!$N$4:$N$17</c:f>
              <c:numCache>
                <c:formatCode>General</c:formatCode>
                <c:ptCount val="14"/>
                <c:pt idx="0">
                  <c:v>-1.4508298019000001</c:v>
                </c:pt>
                <c:pt idx="1">
                  <c:v>-1.4527066923</c:v>
                </c:pt>
                <c:pt idx="2">
                  <c:v>-1.4537897870000001</c:v>
                </c:pt>
                <c:pt idx="3">
                  <c:v>-1.4541961902</c:v>
                </c:pt>
                <c:pt idx="4">
                  <c:v>-1.4540280115999999</c:v>
                </c:pt>
                <c:pt idx="5">
                  <c:v>-1.4533745655999999</c:v>
                </c:pt>
                <c:pt idx="6">
                  <c:v>-1.452313478</c:v>
                </c:pt>
                <c:pt idx="7">
                  <c:v>-1.4509124844000001</c:v>
                </c:pt>
                <c:pt idx="8">
                  <c:v>-1.4492304229999999</c:v>
                </c:pt>
                <c:pt idx="9">
                  <c:v>-1.4473182003</c:v>
                </c:pt>
                <c:pt idx="10">
                  <c:v>-1.4452199579</c:v>
                </c:pt>
                <c:pt idx="11">
                  <c:v>-1.4429737322</c:v>
                </c:pt>
                <c:pt idx="12">
                  <c:v>-1.4406121871999999</c:v>
                </c:pt>
                <c:pt idx="13">
                  <c:v>-1.4381635199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C0-4540-BDC2-AD6E1899B4F3}"/>
            </c:ext>
          </c:extLst>
        </c:ser>
        <c:ser>
          <c:idx val="9"/>
          <c:order val="11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H4_SDTQ!$L$4:$L$17</c:f>
              <c:numCache>
                <c:formatCode>General</c:formatCode>
                <c:ptCount val="14"/>
                <c:pt idx="0">
                  <c:v>-1.8186022888</c:v>
                </c:pt>
                <c:pt idx="1">
                  <c:v>-1.8135825581</c:v>
                </c:pt>
                <c:pt idx="2">
                  <c:v>-1.809010832</c:v>
                </c:pt>
                <c:pt idx="3">
                  <c:v>-1.8049394599999999</c:v>
                </c:pt>
                <c:pt idx="4">
                  <c:v>-1.8013720058</c:v>
                </c:pt>
                <c:pt idx="5">
                  <c:v>-1.7982800097</c:v>
                </c:pt>
                <c:pt idx="6">
                  <c:v>-1.7956220744</c:v>
                </c:pt>
                <c:pt idx="7">
                  <c:v>-1.7933506508999999</c:v>
                </c:pt>
                <c:pt idx="8">
                  <c:v>-1.7914186874</c:v>
                </c:pt>
                <c:pt idx="9">
                  <c:v>-1.7897808574</c:v>
                </c:pt>
                <c:pt idx="10">
                  <c:v>-1.7883958934999999</c:v>
                </c:pt>
                <c:pt idx="11">
                  <c:v>-1.7872274051000001</c:v>
                </c:pt>
                <c:pt idx="12">
                  <c:v>-1.7862428084999999</c:v>
                </c:pt>
                <c:pt idx="13">
                  <c:v>-1.7854146821000001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C0-4540-BDC2-AD6E1899B4F3}"/>
            </c:ext>
          </c:extLst>
        </c:ser>
        <c:ser>
          <c:idx val="17"/>
          <c:order val="12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H4_SDTQ!$O$4:$O$17</c:f>
              <c:numCache>
                <c:formatCode>General</c:formatCode>
                <c:ptCount val="14"/>
                <c:pt idx="0">
                  <c:v>-1.9086345867000001</c:v>
                </c:pt>
                <c:pt idx="1">
                  <c:v>-1.9061520030000001</c:v>
                </c:pt>
                <c:pt idx="2">
                  <c:v>-1.9038811061000001</c:v>
                </c:pt>
                <c:pt idx="3">
                  <c:v>-1.9018315966999999</c:v>
                </c:pt>
                <c:pt idx="4">
                  <c:v>-1.9000032996</c:v>
                </c:pt>
                <c:pt idx="5">
                  <c:v>-1.8983881515000001</c:v>
                </c:pt>
                <c:pt idx="6">
                  <c:v>-1.8969737394999999</c:v>
                </c:pt>
                <c:pt idx="7">
                  <c:v>-1.8957441734</c:v>
                </c:pt>
                <c:pt idx="8">
                  <c:v>-1.8946824646</c:v>
                </c:pt>
                <c:pt idx="9">
                  <c:v>-1.8937703741</c:v>
                </c:pt>
                <c:pt idx="10">
                  <c:v>-1.8929894923999999</c:v>
                </c:pt>
                <c:pt idx="11">
                  <c:v>-1.8923248009</c:v>
                </c:pt>
                <c:pt idx="12">
                  <c:v>-1.8917598812</c:v>
                </c:pt>
                <c:pt idx="13">
                  <c:v>-1.8912813112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FC0-4540-BDC2-AD6E1899B4F3}"/>
            </c:ext>
          </c:extLst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H4_SDTQ!$P$4:$P$17</c:f>
              <c:numCache>
                <c:formatCode>General</c:formatCode>
                <c:ptCount val="14"/>
                <c:pt idx="0">
                  <c:v>-1.8497950344</c:v>
                </c:pt>
                <c:pt idx="1">
                  <c:v>-1.8555538109</c:v>
                </c:pt>
                <c:pt idx="2">
                  <c:v>-1.8604986391</c:v>
                </c:pt>
                <c:pt idx="3">
                  <c:v>-1.8647399062000001</c:v>
                </c:pt>
                <c:pt idx="4">
                  <c:v>-1.8683723967999999</c:v>
                </c:pt>
                <c:pt idx="5">
                  <c:v>-1.8714791706</c:v>
                </c:pt>
                <c:pt idx="6">
                  <c:v>-1.8741348891</c:v>
                </c:pt>
                <c:pt idx="7">
                  <c:v>-1.8763994115</c:v>
                </c:pt>
                <c:pt idx="8">
                  <c:v>-1.8783286279</c:v>
                </c:pt>
                <c:pt idx="9">
                  <c:v>-1.8799696275</c:v>
                </c:pt>
                <c:pt idx="10">
                  <c:v>-1.8813639775</c:v>
                </c:pt>
                <c:pt idx="11">
                  <c:v>-1.8825467071999999</c:v>
                </c:pt>
                <c:pt idx="12">
                  <c:v>-1.8835485764</c:v>
                </c:pt>
                <c:pt idx="13">
                  <c:v>-1.8843957574000001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FC0-4540-BDC2-AD6E1899B4F3}"/>
            </c:ext>
          </c:extLst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H4_SDTQ!$Q$4:$Q$17</c:f>
              <c:numCache>
                <c:formatCode>General</c:formatCode>
                <c:ptCount val="14"/>
                <c:pt idx="0">
                  <c:v>-1.8186020987</c:v>
                </c:pt>
                <c:pt idx="1">
                  <c:v>-1.8135830727</c:v>
                </c:pt>
                <c:pt idx="2">
                  <c:v>-1.8090103746999999</c:v>
                </c:pt>
                <c:pt idx="3">
                  <c:v>-1.8049391168</c:v>
                </c:pt>
                <c:pt idx="4">
                  <c:v>-1.8013717681999999</c:v>
                </c:pt>
                <c:pt idx="5">
                  <c:v>-1.7982799205</c:v>
                </c:pt>
                <c:pt idx="6">
                  <c:v>-1.7956221175</c:v>
                </c:pt>
                <c:pt idx="7">
                  <c:v>-1.7933499096000001</c:v>
                </c:pt>
                <c:pt idx="8">
                  <c:v>-1.7914183899</c:v>
                </c:pt>
                <c:pt idx="9">
                  <c:v>-1.7897806285</c:v>
                </c:pt>
                <c:pt idx="10">
                  <c:v>-1.7883956513999999</c:v>
                </c:pt>
                <c:pt idx="11">
                  <c:v>-1.7872273896999999</c:v>
                </c:pt>
                <c:pt idx="12">
                  <c:v>-1.7862430277000001</c:v>
                </c:pt>
                <c:pt idx="13">
                  <c:v>-1.7854147282999999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C0-4540-BDC2-AD6E1899B4F3}"/>
            </c:ext>
          </c:extLst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H4_SDTQ!$R$4:$R$17</c:f>
              <c:numCache>
                <c:formatCode>General</c:formatCode>
                <c:ptCount val="14"/>
                <c:pt idx="0">
                  <c:v>-1.5934387746000001</c:v>
                </c:pt>
                <c:pt idx="1">
                  <c:v>-1.5842023768</c:v>
                </c:pt>
                <c:pt idx="2">
                  <c:v>-1.5750923343000001</c:v>
                </c:pt>
                <c:pt idx="3">
                  <c:v>-1.5661577485</c:v>
                </c:pt>
                <c:pt idx="4">
                  <c:v>-1.5574390023</c:v>
                </c:pt>
                <c:pt idx="5">
                  <c:v>-1.5489702868999999</c:v>
                </c:pt>
                <c:pt idx="6">
                  <c:v>-1.5407743534</c:v>
                </c:pt>
                <c:pt idx="7">
                  <c:v>-1.5328707196</c:v>
                </c:pt>
                <c:pt idx="8">
                  <c:v>-1.5252720656000001</c:v>
                </c:pt>
                <c:pt idx="9">
                  <c:v>-1.5179867418999999</c:v>
                </c:pt>
                <c:pt idx="10">
                  <c:v>-1.5110216589000001</c:v>
                </c:pt>
                <c:pt idx="11">
                  <c:v>-1.5043784727</c:v>
                </c:pt>
                <c:pt idx="12">
                  <c:v>-1.4980589027</c:v>
                </c:pt>
                <c:pt idx="13">
                  <c:v>-1.4920626537999999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FC0-4540-BDC2-AD6E1899B4F3}"/>
            </c:ext>
          </c:extLst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H4_SDTQ!$S$4:$S$17</c:f>
              <c:numCache>
                <c:formatCode>General</c:formatCode>
                <c:ptCount val="14"/>
                <c:pt idx="0">
                  <c:v>-1.4508286301</c:v>
                </c:pt>
                <c:pt idx="1">
                  <c:v>-1.4527064994000001</c:v>
                </c:pt>
                <c:pt idx="2">
                  <c:v>-1.4537893517</c:v>
                </c:pt>
                <c:pt idx="3">
                  <c:v>-1.4541959382</c:v>
                </c:pt>
                <c:pt idx="4">
                  <c:v>-1.4540275783000001</c:v>
                </c:pt>
                <c:pt idx="5">
                  <c:v>-1.4533739388</c:v>
                </c:pt>
                <c:pt idx="6">
                  <c:v>-1.4523130151999999</c:v>
                </c:pt>
                <c:pt idx="7">
                  <c:v>-1.4509122192999999</c:v>
                </c:pt>
                <c:pt idx="8">
                  <c:v>-1.449229755</c:v>
                </c:pt>
                <c:pt idx="9">
                  <c:v>-1.4473149702999999</c:v>
                </c:pt>
                <c:pt idx="10">
                  <c:v>-1.4452197026</c:v>
                </c:pt>
                <c:pt idx="11">
                  <c:v>-1.4429737499999999</c:v>
                </c:pt>
                <c:pt idx="12">
                  <c:v>-1.4406120341999999</c:v>
                </c:pt>
                <c:pt idx="13">
                  <c:v>-1.4381636676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FC0-4540-BDC2-AD6E1899B4F3}"/>
            </c:ext>
          </c:extLst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H4_SDTQ!$T$4:$T$17</c:f>
              <c:numCache>
                <c:formatCode>General</c:formatCode>
                <c:ptCount val="14"/>
                <c:pt idx="0">
                  <c:v>-1.9021329499999999</c:v>
                </c:pt>
                <c:pt idx="1">
                  <c:v>-1.90106716</c:v>
                </c:pt>
                <c:pt idx="2">
                  <c:v>-1.8994418799999999</c:v>
                </c:pt>
                <c:pt idx="3">
                  <c:v>-1.89840447</c:v>
                </c:pt>
                <c:pt idx="4">
                  <c:v>-1.89732356</c:v>
                </c:pt>
                <c:pt idx="5">
                  <c:v>-1.8962640799999999</c:v>
                </c:pt>
                <c:pt idx="6">
                  <c:v>-1.8952660400000001</c:v>
                </c:pt>
                <c:pt idx="7">
                  <c:v>-1.89435135</c:v>
                </c:pt>
                <c:pt idx="8">
                  <c:v>-1.89352955</c:v>
                </c:pt>
                <c:pt idx="9">
                  <c:v>-1.8928020400000001</c:v>
                </c:pt>
                <c:pt idx="10">
                  <c:v>-1.89216523</c:v>
                </c:pt>
                <c:pt idx="11">
                  <c:v>-1.8916126499999999</c:v>
                </c:pt>
                <c:pt idx="12">
                  <c:v>-1.89113639</c:v>
                </c:pt>
                <c:pt idx="13">
                  <c:v>-1.8907280900000001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C0-4540-BDC2-AD6E1899B4F3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H4_SDTQ!$U$4:$U$17</c:f>
              <c:numCache>
                <c:formatCode>General</c:formatCode>
                <c:ptCount val="14"/>
                <c:pt idx="0">
                  <c:v>-1.84349874</c:v>
                </c:pt>
                <c:pt idx="1">
                  <c:v>-1.85185998</c:v>
                </c:pt>
                <c:pt idx="2">
                  <c:v>-1.8585898300000001</c:v>
                </c:pt>
                <c:pt idx="3">
                  <c:v>-1.86352859</c:v>
                </c:pt>
                <c:pt idx="4">
                  <c:v>-1.86759984</c:v>
                </c:pt>
                <c:pt idx="5">
                  <c:v>-1.87098538</c:v>
                </c:pt>
                <c:pt idx="6">
                  <c:v>-1.87381767</c:v>
                </c:pt>
                <c:pt idx="7">
                  <c:v>-1.87619654</c:v>
                </c:pt>
                <c:pt idx="8">
                  <c:v>-1.8781995499999999</c:v>
                </c:pt>
                <c:pt idx="9">
                  <c:v>-1.8798885000000001</c:v>
                </c:pt>
                <c:pt idx="10">
                  <c:v>-1.88131359</c:v>
                </c:pt>
                <c:pt idx="11">
                  <c:v>-1.8825161699999999</c:v>
                </c:pt>
                <c:pt idx="12">
                  <c:v>-1.8835306999999999</c:v>
                </c:pt>
                <c:pt idx="13">
                  <c:v>-1.8843860699999999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C0-4540-BDC2-AD6E1899B4F3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H4_SDTQ!$V$4:$V$17</c:f>
              <c:numCache>
                <c:formatCode>General</c:formatCode>
                <c:ptCount val="14"/>
                <c:pt idx="0">
                  <c:v>-1.80810381</c:v>
                </c:pt>
                <c:pt idx="1">
                  <c:v>-1.8064779500000001</c:v>
                </c:pt>
                <c:pt idx="2">
                  <c:v>-1.80367699</c:v>
                </c:pt>
                <c:pt idx="3">
                  <c:v>-1.80126732</c:v>
                </c:pt>
                <c:pt idx="4">
                  <c:v>-1.79884377</c:v>
                </c:pt>
                <c:pt idx="5">
                  <c:v>-1.7965379400000001</c:v>
                </c:pt>
                <c:pt idx="6">
                  <c:v>-1.79442013</c:v>
                </c:pt>
                <c:pt idx="7">
                  <c:v>-1.7925205399999999</c:v>
                </c:pt>
                <c:pt idx="8">
                  <c:v>-1.7908446499999999</c:v>
                </c:pt>
                <c:pt idx="9">
                  <c:v>-1.7893836299999999</c:v>
                </c:pt>
                <c:pt idx="10">
                  <c:v>-1.7881210700000001</c:v>
                </c:pt>
                <c:pt idx="11">
                  <c:v>-1.78703718</c:v>
                </c:pt>
                <c:pt idx="12">
                  <c:v>-1.7861113500000001</c:v>
                </c:pt>
                <c:pt idx="13">
                  <c:v>-1.7853236400000001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C0-4540-BDC2-AD6E1899B4F3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H4_SDTQ!$W$4:$W$17</c:f>
              <c:numCache>
                <c:formatCode>General</c:formatCode>
                <c:ptCount val="14"/>
                <c:pt idx="0">
                  <c:v>-1.58713974</c:v>
                </c:pt>
                <c:pt idx="1">
                  <c:v>-1.5796812099999999</c:v>
                </c:pt>
                <c:pt idx="2">
                  <c:v>-1.5709050899999999</c:v>
                </c:pt>
                <c:pt idx="3">
                  <c:v>-1.5625961900000001</c:v>
                </c:pt>
                <c:pt idx="4">
                  <c:v>-1.55435637</c:v>
                </c:pt>
                <c:pt idx="5">
                  <c:v>-1.5462602999999999</c:v>
                </c:pt>
                <c:pt idx="6">
                  <c:v>-1.5383617700000001</c:v>
                </c:pt>
                <c:pt idx="7">
                  <c:v>-1.5306990499999999</c:v>
                </c:pt>
                <c:pt idx="8">
                  <c:v>-1.52329903</c:v>
                </c:pt>
                <c:pt idx="9">
                  <c:v>-1.51618023</c:v>
                </c:pt>
                <c:pt idx="10">
                  <c:v>-1.5093550600000001</c:v>
                </c:pt>
                <c:pt idx="11">
                  <c:v>-1.50283152</c:v>
                </c:pt>
                <c:pt idx="12">
                  <c:v>-1.4966144299999999</c:v>
                </c:pt>
                <c:pt idx="13">
                  <c:v>-1.49070657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C0-4540-BDC2-AD6E1899B4F3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H4_SDTQ!$X$4:$X$17</c:f>
              <c:numCache>
                <c:formatCode>General</c:formatCode>
                <c:ptCount val="14"/>
                <c:pt idx="0">
                  <c:v>-1.44911466</c:v>
                </c:pt>
                <c:pt idx="1">
                  <c:v>-1.45211639</c:v>
                </c:pt>
                <c:pt idx="2">
                  <c:v>-1.45369193</c:v>
                </c:pt>
                <c:pt idx="3">
                  <c:v>-1.4541919299999999</c:v>
                </c:pt>
                <c:pt idx="4">
                  <c:v>-1.4539873999999999</c:v>
                </c:pt>
                <c:pt idx="5">
                  <c:v>-1.4532410899999999</c:v>
                </c:pt>
                <c:pt idx="6">
                  <c:v>-1.4520703500000001</c:v>
                </c:pt>
                <c:pt idx="7">
                  <c:v>-1.4505630199999999</c:v>
                </c:pt>
                <c:pt idx="8">
                  <c:v>-1.4487871999999999</c:v>
                </c:pt>
                <c:pt idx="9">
                  <c:v>-1.4467972899999999</c:v>
                </c:pt>
                <c:pt idx="10">
                  <c:v>-1.4446377100000001</c:v>
                </c:pt>
                <c:pt idx="11">
                  <c:v>-1.4423453500000001</c:v>
                </c:pt>
                <c:pt idx="12">
                  <c:v>-1.43995121</c:v>
                </c:pt>
                <c:pt idx="13">
                  <c:v>-1.43748159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C0-4540-BDC2-AD6E1899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in val="1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en-US" baseline="-25000"/>
                  <a:t>2</a:t>
                </a:r>
                <a:r>
                  <a:rPr lang="en-US"/>
                  <a:t>-H</a:t>
                </a:r>
                <a:r>
                  <a:rPr lang="en-US" baseline="-25000"/>
                  <a:t>2</a:t>
                </a:r>
                <a:r>
                  <a:rPr lang="en-US"/>
                  <a:t>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66928"/>
        <c:crosses val="autoZero"/>
        <c:crossBetween val="midCat"/>
      </c:valAx>
      <c:valAx>
        <c:axId val="1355566928"/>
        <c:scaling>
          <c:orientation val="minMax"/>
          <c:max val="-1.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YB (T1)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H4_SDTQ!$J$20:$J$33</c:f>
              <c:numCache>
                <c:formatCode>General</c:formatCode>
                <c:ptCount val="14"/>
                <c:pt idx="0">
                  <c:v>6.7300000017311845E-5</c:v>
                </c:pt>
                <c:pt idx="1">
                  <c:v>5.5899999962250035E-5</c:v>
                </c:pt>
                <c:pt idx="2">
                  <c:v>5.8700000193923074E-5</c:v>
                </c:pt>
                <c:pt idx="3">
                  <c:v>7.5099999996552924E-5</c:v>
                </c:pt>
                <c:pt idx="4">
                  <c:v>4.2399999955478052E-5</c:v>
                </c:pt>
                <c:pt idx="5">
                  <c:v>7.4699999963456776E-5</c:v>
                </c:pt>
                <c:pt idx="6">
                  <c:v>1.1000000910144081E-6</c:v>
                </c:pt>
                <c:pt idx="7">
                  <c:v>6.8499999894555685E-5</c:v>
                </c:pt>
                <c:pt idx="8">
                  <c:v>7.4600000177227344E-5</c:v>
                </c:pt>
                <c:pt idx="9">
                  <c:v>3.090000011418681E-5</c:v>
                </c:pt>
                <c:pt idx="10">
                  <c:v>9.4700000063951961E-5</c:v>
                </c:pt>
                <c:pt idx="11">
                  <c:v>9.0599999946761045E-5</c:v>
                </c:pt>
                <c:pt idx="12">
                  <c:v>9.6000001281737468E-6</c:v>
                </c:pt>
                <c:pt idx="13">
                  <c:v>6.6399999942845511E-5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6-A34D-8514-54D3E880BED8}"/>
            </c:ext>
          </c:extLst>
        </c:ser>
        <c:ser>
          <c:idx val="8"/>
          <c:order val="1"/>
          <c:tx>
            <c:v>YB (T2)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H4_SDTQ!$K$20:$K$33</c:f>
              <c:numCache>
                <c:formatCode>General</c:formatCode>
                <c:ptCount val="14"/>
                <c:pt idx="0">
                  <c:v>3.9799999962397692E-5</c:v>
                </c:pt>
                <c:pt idx="1">
                  <c:v>5.5599999937427924E-5</c:v>
                </c:pt>
                <c:pt idx="2">
                  <c:v>5.9500000038070766E-5</c:v>
                </c:pt>
                <c:pt idx="3">
                  <c:v>6.8700000133148365E-5</c:v>
                </c:pt>
                <c:pt idx="4">
                  <c:v>5.3329999993856347E-4</c:v>
                </c:pt>
                <c:pt idx="5">
                  <c:v>7.8100000022729432E-5</c:v>
                </c:pt>
                <c:pt idx="6">
                  <c:v>8.2930000000480675E-4</c:v>
                </c:pt>
                <c:pt idx="7">
                  <c:v>2.2300000068753434E-5</c:v>
                </c:pt>
                <c:pt idx="8">
                  <c:v>2.5999999930803597E-5</c:v>
                </c:pt>
                <c:pt idx="9">
                  <c:v>4.1199999856189606E-5</c:v>
                </c:pt>
                <c:pt idx="10">
                  <c:v>3.8999999896205395E-5</c:v>
                </c:pt>
                <c:pt idx="11">
                  <c:v>5.6900000044990406E-5</c:v>
                </c:pt>
                <c:pt idx="12">
                  <c:v>2.0499999919820766E-5</c:v>
                </c:pt>
                <c:pt idx="13">
                  <c:v>4.2499999963752089E-5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6-A34D-8514-54D3E880BED8}"/>
            </c:ext>
          </c:extLst>
        </c:ser>
        <c:ser>
          <c:idx val="9"/>
          <c:order val="2"/>
          <c:tx>
            <c:v>YB 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H4_SDTQ!$K$20:$K$33</c:f>
              <c:numCache>
                <c:formatCode>General</c:formatCode>
                <c:ptCount val="14"/>
                <c:pt idx="0">
                  <c:v>3.9799999962397692E-5</c:v>
                </c:pt>
                <c:pt idx="1">
                  <c:v>5.5599999937427924E-5</c:v>
                </c:pt>
                <c:pt idx="2">
                  <c:v>5.9500000038070766E-5</c:v>
                </c:pt>
                <c:pt idx="3">
                  <c:v>6.8700000133148365E-5</c:v>
                </c:pt>
                <c:pt idx="4">
                  <c:v>5.3329999993856347E-4</c:v>
                </c:pt>
                <c:pt idx="5">
                  <c:v>7.8100000022729432E-5</c:v>
                </c:pt>
                <c:pt idx="6">
                  <c:v>8.2930000000480675E-4</c:v>
                </c:pt>
                <c:pt idx="7">
                  <c:v>2.2300000068753434E-5</c:v>
                </c:pt>
                <c:pt idx="8">
                  <c:v>2.5999999930803597E-5</c:v>
                </c:pt>
                <c:pt idx="9">
                  <c:v>4.1199999856189606E-5</c:v>
                </c:pt>
                <c:pt idx="10">
                  <c:v>3.8999999896205395E-5</c:v>
                </c:pt>
                <c:pt idx="11">
                  <c:v>5.6900000044990406E-5</c:v>
                </c:pt>
                <c:pt idx="12">
                  <c:v>2.0499999919820766E-5</c:v>
                </c:pt>
                <c:pt idx="13">
                  <c:v>4.2499999963752089E-5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6-A34D-8514-54D3E880BED8}"/>
            </c:ext>
          </c:extLst>
        </c:ser>
        <c:ser>
          <c:idx val="1"/>
          <c:order val="3"/>
          <c:tx>
            <c:v>YB(S1)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H4_SDTQ!$L$20:$L$33</c:f>
              <c:numCache>
                <c:formatCode>General</c:formatCode>
                <c:ptCount val="14"/>
                <c:pt idx="0">
                  <c:v>4.6699999867172437E-5</c:v>
                </c:pt>
                <c:pt idx="1">
                  <c:v>6.7650000001862054E-4</c:v>
                </c:pt>
                <c:pt idx="2">
                  <c:v>3.2270000005496513E-4</c:v>
                </c:pt>
                <c:pt idx="3">
                  <c:v>1.283999999657226E-4</c:v>
                </c:pt>
                <c:pt idx="4">
                  <c:v>3.7600000002413481E-5</c:v>
                </c:pt>
                <c:pt idx="5">
                  <c:v>7.4799999971730813E-5</c:v>
                </c:pt>
                <c:pt idx="6">
                  <c:v>1.9300000042576926E-5</c:v>
                </c:pt>
                <c:pt idx="7">
                  <c:v>1.9600000000785656E-4</c:v>
                </c:pt>
                <c:pt idx="8">
                  <c:v>1.0280000006801515E-4</c:v>
                </c:pt>
                <c:pt idx="9">
                  <c:v>8.4599999894408029E-5</c:v>
                </c:pt>
                <c:pt idx="10">
                  <c:v>2.3039999996754545E-4</c:v>
                </c:pt>
                <c:pt idx="11">
                  <c:v>2.5039999984599604E-4</c:v>
                </c:pt>
                <c:pt idx="12">
                  <c:v>4.1720000010236902E-4</c:v>
                </c:pt>
                <c:pt idx="13">
                  <c:v>2.1649999992767732E-4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6-A34D-8514-54D3E880BED8}"/>
            </c:ext>
          </c:extLst>
        </c:ser>
        <c:ser>
          <c:idx val="10"/>
          <c:order val="4"/>
          <c:tx>
            <c:v>YB (S2)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H4_SDTQ!$M$20:$M$33</c:f>
              <c:numCache>
                <c:formatCode>General</c:formatCode>
                <c:ptCount val="14"/>
                <c:pt idx="0">
                  <c:v>5.1000000000911427E-5</c:v>
                </c:pt>
                <c:pt idx="1">
                  <c:v>5.3800000010539861E-5</c:v>
                </c:pt>
                <c:pt idx="2">
                  <c:v>5.4100000035361973E-5</c:v>
                </c:pt>
                <c:pt idx="3">
                  <c:v>5.349999998571775E-5</c:v>
                </c:pt>
                <c:pt idx="4">
                  <c:v>5.3700000002265824E-5</c:v>
                </c:pt>
                <c:pt idx="5">
                  <c:v>5.2899999936073527E-5</c:v>
                </c:pt>
                <c:pt idx="6">
                  <c:v>5.2200000100199873E-5</c:v>
                </c:pt>
                <c:pt idx="7">
                  <c:v>5.2299999886429305E-5</c:v>
                </c:pt>
                <c:pt idx="8">
                  <c:v>5.1700000058829687E-5</c:v>
                </c:pt>
                <c:pt idx="9">
                  <c:v>5.230000010847391E-5</c:v>
                </c:pt>
                <c:pt idx="10">
                  <c:v>5.1399999811962971E-5</c:v>
                </c:pt>
                <c:pt idx="11">
                  <c:v>5.1800000067103724E-5</c:v>
                </c:pt>
                <c:pt idx="12">
                  <c:v>3.7552000000662389E-3</c:v>
                </c:pt>
                <c:pt idx="13">
                  <c:v>1.964000000409527E-4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76-A34D-8514-54D3E880BED8}"/>
            </c:ext>
          </c:extLst>
        </c:ser>
        <c:ser>
          <c:idx val="11"/>
          <c:order val="5"/>
          <c:tx>
            <c:v>YB (S3)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H4_SDTQ!$N$20:$N$33</c:f>
              <c:numCache>
                <c:formatCode>General</c:formatCode>
                <c:ptCount val="14"/>
                <c:pt idx="0">
                  <c:v>7.0899999871087971E-5</c:v>
                </c:pt>
                <c:pt idx="1">
                  <c:v>1.1500000063335847E-5</c:v>
                </c:pt>
                <c:pt idx="2">
                  <c:v>6.1499999981506903E-5</c:v>
                </c:pt>
                <c:pt idx="3">
                  <c:v>5.2000000083651798E-5</c:v>
                </c:pt>
                <c:pt idx="4">
                  <c:v>2.760000006318819E-5</c:v>
                </c:pt>
                <c:pt idx="5">
                  <c:v>4.5099999956832448E-5</c:v>
                </c:pt>
                <c:pt idx="6">
                  <c:v>4.6800000097491079E-5</c:v>
                </c:pt>
                <c:pt idx="7">
                  <c:v>7.5999999626930048E-6</c:v>
                </c:pt>
                <c:pt idx="8">
                  <c:v>1.500000013088254E-5</c:v>
                </c:pt>
                <c:pt idx="9">
                  <c:v>5.1200000017459502E-5</c:v>
                </c:pt>
                <c:pt idx="10">
                  <c:v>3.6099999878302924E-5</c:v>
                </c:pt>
                <c:pt idx="11">
                  <c:v>7.000000579182597E-7</c:v>
                </c:pt>
                <c:pt idx="12">
                  <c:v>5.7000000275309048E-6</c:v>
                </c:pt>
                <c:pt idx="13">
                  <c:v>6.0399999890492495E-5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76-A34D-8514-54D3E880BED8}"/>
            </c:ext>
          </c:extLst>
        </c:ser>
        <c:ser>
          <c:idx val="0"/>
          <c:order val="6"/>
          <c:tx>
            <c:v>Accuracy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H4_SDTQ!$E$19:$E$34</c:f>
              <c:numCache>
                <c:formatCode>General</c:formatCode>
                <c:ptCount val="16"/>
                <c:pt idx="0">
                  <c:v>1.7</c:v>
                </c:pt>
                <c:pt idx="1">
                  <c:v>1.75</c:v>
                </c:pt>
                <c:pt idx="2">
                  <c:v>1.8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2.25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</c:v>
                </c:pt>
                <c:pt idx="15">
                  <c:v>2.5</c:v>
                </c:pt>
              </c:numCache>
            </c:numRef>
          </c:xVal>
          <c:yVal>
            <c:numRef>
              <c:f>H4_SDTQ!$F$19:$F$34</c:f>
              <c:numCache>
                <c:formatCode>General</c:formatCode>
                <c:ptCount val="16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76-A34D-8514-54D3E880BED8}"/>
            </c:ext>
          </c:extLst>
        </c:ser>
        <c:ser>
          <c:idx val="12"/>
          <c:order val="7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H4_SDTQ!$O$20:$O$33</c:f>
              <c:numCache>
                <c:formatCode>General</c:formatCode>
                <c:ptCount val="14"/>
                <c:pt idx="0">
                  <c:v>1.6539999991849186E-4</c:v>
                </c:pt>
                <c:pt idx="1">
                  <c:v>4.7199999908542623E-5</c:v>
                </c:pt>
                <c:pt idx="2">
                  <c:v>7.8300000039277506E-5</c:v>
                </c:pt>
                <c:pt idx="3">
                  <c:v>1.1480000017272118E-4</c:v>
                </c:pt>
                <c:pt idx="4">
                  <c:v>3.8600000085153852E-5</c:v>
                </c:pt>
                <c:pt idx="5">
                  <c:v>8.2199999917875743E-5</c:v>
                </c:pt>
                <c:pt idx="6">
                  <c:v>1.8340000007555091E-4</c:v>
                </c:pt>
                <c:pt idx="7">
                  <c:v>3.8029999993582919E-4</c:v>
                </c:pt>
                <c:pt idx="8">
                  <c:v>1.7290000009495543E-4</c:v>
                </c:pt>
                <c:pt idx="9">
                  <c:v>8.5399999960600326E-5</c:v>
                </c:pt>
                <c:pt idx="10">
                  <c:v>4.5160000006205792E-4</c:v>
                </c:pt>
                <c:pt idx="11">
                  <c:v>2.1389999993459696E-4</c:v>
                </c:pt>
                <c:pt idx="12">
                  <c:v>2.2899999985170894E-4</c:v>
                </c:pt>
                <c:pt idx="13">
                  <c:v>8.7599999920584537E-5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76-A34D-8514-54D3E880BED8}"/>
            </c:ext>
          </c:extLst>
        </c:ser>
        <c:ser>
          <c:idx val="13"/>
          <c:order val="8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H4_SDTQ!$P$20:$P$33</c:f>
              <c:numCache>
                <c:formatCode>General</c:formatCode>
                <c:ptCount val="14"/>
                <c:pt idx="0">
                  <c:v>5.3710000003093228E-4</c:v>
                </c:pt>
                <c:pt idx="1">
                  <c:v>6.1000000606270532E-6</c:v>
                </c:pt>
                <c:pt idx="2">
                  <c:v>2.3910000002125287E-4</c:v>
                </c:pt>
                <c:pt idx="3">
                  <c:v>2.3289999995235178E-4</c:v>
                </c:pt>
                <c:pt idx="4">
                  <c:v>5.5060000003770426E-4</c:v>
                </c:pt>
                <c:pt idx="5">
                  <c:v>1.2990000000101531E-3</c:v>
                </c:pt>
                <c:pt idx="6">
                  <c:v>1.403000000621546E-4</c:v>
                </c:pt>
                <c:pt idx="7">
                  <c:v>1.7780000005629404E-4</c:v>
                </c:pt>
                <c:pt idx="8">
                  <c:v>1.1749999995203098E-4</c:v>
                </c:pt>
                <c:pt idx="9">
                  <c:v>2.9699999992693904E-4</c:v>
                </c:pt>
                <c:pt idx="10">
                  <c:v>1.7139999997084487E-4</c:v>
                </c:pt>
                <c:pt idx="11">
                  <c:v>2.2539999999793281E-4</c:v>
                </c:pt>
                <c:pt idx="12">
                  <c:v>2.6829999999478105E-4</c:v>
                </c:pt>
                <c:pt idx="13">
                  <c:v>5.6229999989554358E-4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76-A34D-8514-54D3E880BED8}"/>
            </c:ext>
          </c:extLst>
        </c:ser>
        <c:ser>
          <c:idx val="14"/>
          <c:order val="9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H4_SDTQ!$Q$20:$Q$33</c:f>
              <c:numCache>
                <c:formatCode>General</c:formatCode>
                <c:ptCount val="14"/>
                <c:pt idx="0">
                  <c:v>1.4340000009660514E-4</c:v>
                </c:pt>
                <c:pt idx="1">
                  <c:v>1.6190000007298977E-4</c:v>
                </c:pt>
                <c:pt idx="2">
                  <c:v>1.3460000003462369E-4</c:v>
                </c:pt>
                <c:pt idx="3">
                  <c:v>4.715999999405085E-4</c:v>
                </c:pt>
                <c:pt idx="4">
                  <c:v>2.0000000011677344E-4</c:v>
                </c:pt>
                <c:pt idx="5">
                  <c:v>1.6400000002469994E-4</c:v>
                </c:pt>
                <c:pt idx="6">
                  <c:v>2.3799999970819385E-5</c:v>
                </c:pt>
                <c:pt idx="7">
                  <c:v>9.3729999983693801E-4</c:v>
                </c:pt>
                <c:pt idx="8">
                  <c:v>4.0030000003632438E-4</c:v>
                </c:pt>
                <c:pt idx="9">
                  <c:v>3.1349999995988753E-4</c:v>
                </c:pt>
                <c:pt idx="10">
                  <c:v>4.7250000001497483E-4</c:v>
                </c:pt>
                <c:pt idx="11">
                  <c:v>2.6580000000997472E-4</c:v>
                </c:pt>
                <c:pt idx="12">
                  <c:v>1.9799999995129269E-4</c:v>
                </c:pt>
                <c:pt idx="13">
                  <c:v>1.7030000010187507E-4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76-A34D-8514-54D3E880BED8}"/>
            </c:ext>
          </c:extLst>
        </c:ser>
        <c:ser>
          <c:idx val="15"/>
          <c:order val="10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H4_SDTQ!$R$20:$R$33</c:f>
              <c:numCache>
                <c:formatCode>General</c:formatCode>
                <c:ptCount val="14"/>
                <c:pt idx="0">
                  <c:v>1.6300000016400418E-5</c:v>
                </c:pt>
                <c:pt idx="1">
                  <c:v>8.8160000011328066E-4</c:v>
                </c:pt>
                <c:pt idx="2">
                  <c:v>2.6949999987202489E-4</c:v>
                </c:pt>
                <c:pt idx="3">
                  <c:v>8.1999999901327669E-5</c:v>
                </c:pt>
                <c:pt idx="4">
                  <c:v>7.6340000010333142E-4</c:v>
                </c:pt>
                <c:pt idx="5">
                  <c:v>2.6670000008444106E-4</c:v>
                </c:pt>
                <c:pt idx="6">
                  <c:v>4.6530000008537797E-4</c:v>
                </c:pt>
                <c:pt idx="7">
                  <c:v>2.5129999992046237E-4</c:v>
                </c:pt>
                <c:pt idx="8">
                  <c:v>6.1800000006329014E-5</c:v>
                </c:pt>
                <c:pt idx="9">
                  <c:v>4.7090000010463484E-4</c:v>
                </c:pt>
                <c:pt idx="10">
                  <c:v>9.1899999832278922E-5</c:v>
                </c:pt>
                <c:pt idx="11">
                  <c:v>2.3329999998544793E-4</c:v>
                </c:pt>
                <c:pt idx="12">
                  <c:v>2.0810000012083663E-4</c:v>
                </c:pt>
                <c:pt idx="13">
                  <c:v>2.0420000002019378E-4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76-A34D-8514-54D3E880BED8}"/>
            </c:ext>
          </c:extLst>
        </c:ser>
        <c:ser>
          <c:idx val="16"/>
          <c:order val="11"/>
          <c:spPr>
            <a:ln w="25400" cap="rnd">
              <a:noFill/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H4_SDTQ!$S$20:$S$33</c:f>
              <c:numCache>
                <c:formatCode>General</c:formatCode>
                <c:ptCount val="14"/>
                <c:pt idx="0">
                  <c:v>1.242700000014807E-3</c:v>
                </c:pt>
                <c:pt idx="1">
                  <c:v>1.8139999991007016E-4</c:v>
                </c:pt>
                <c:pt idx="2">
                  <c:v>4.968000000271644E-4</c:v>
                </c:pt>
                <c:pt idx="3">
                  <c:v>3.0400000006203243E-4</c:v>
                </c:pt>
                <c:pt idx="4">
                  <c:v>4.6089999994336495E-4</c:v>
                </c:pt>
                <c:pt idx="5">
                  <c:v>5.8169999994639454E-4</c:v>
                </c:pt>
                <c:pt idx="6">
                  <c:v>4.1600000000308057E-4</c:v>
                </c:pt>
                <c:pt idx="7">
                  <c:v>2.7270000013679407E-4</c:v>
                </c:pt>
                <c:pt idx="8">
                  <c:v>6.8300000011234374E-4</c:v>
                </c:pt>
                <c:pt idx="9">
                  <c:v>3.2812000001491981E-3</c:v>
                </c:pt>
                <c:pt idx="10">
                  <c:v>2.9139999990768217E-4</c:v>
                </c:pt>
                <c:pt idx="11">
                  <c:v>1.8499999976384629E-5</c:v>
                </c:pt>
                <c:pt idx="12">
                  <c:v>1.4729999997520338E-4</c:v>
                </c:pt>
                <c:pt idx="13">
                  <c:v>8.7300000117807031E-5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076-A34D-8514-54D3E880BED8}"/>
            </c:ext>
          </c:extLst>
        </c:ser>
        <c:ser>
          <c:idx val="2"/>
          <c:order val="12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H4_SDTQ!$T$20:$T$33</c:f>
              <c:numCache>
                <c:formatCode>General</c:formatCode>
                <c:ptCount val="14"/>
                <c:pt idx="0">
                  <c:v>6.5018021000000648</c:v>
                </c:pt>
                <c:pt idx="1">
                  <c:v>5.0848902000000251</c:v>
                </c:pt>
                <c:pt idx="2">
                  <c:v>4.4393044000001769</c:v>
                </c:pt>
                <c:pt idx="3">
                  <c:v>3.4272415000000667</c:v>
                </c:pt>
                <c:pt idx="4">
                  <c:v>2.6797009999999233</c:v>
                </c:pt>
                <c:pt idx="5">
                  <c:v>2.1241537000000754</c:v>
                </c:pt>
                <c:pt idx="6">
                  <c:v>1.7078828999999018</c:v>
                </c:pt>
                <c:pt idx="7">
                  <c:v>1.3932036999999564</c:v>
                </c:pt>
                <c:pt idx="8">
                  <c:v>1.153087500000094</c:v>
                </c:pt>
                <c:pt idx="9">
                  <c:v>0.96824870000000729</c:v>
                </c:pt>
                <c:pt idx="10">
                  <c:v>0.82471399999994865</c:v>
                </c:pt>
                <c:pt idx="11">
                  <c:v>0.71236480000003155</c:v>
                </c:pt>
                <c:pt idx="12">
                  <c:v>0.6237201999998998</c:v>
                </c:pt>
                <c:pt idx="13">
                  <c:v>0.55330879999981875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076-A34D-8514-54D3E880BED8}"/>
            </c:ext>
          </c:extLst>
        </c:ser>
        <c:ser>
          <c:idx val="3"/>
          <c:order val="13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H4_SDTQ!$U$20:$U$33</c:f>
              <c:numCache>
                <c:formatCode>General</c:formatCode>
                <c:ptCount val="14"/>
                <c:pt idx="0">
                  <c:v>6.2968315000000441</c:v>
                </c:pt>
                <c:pt idx="1">
                  <c:v>3.6938248000000229</c:v>
                </c:pt>
                <c:pt idx="2">
                  <c:v>1.9090481999999298</c:v>
                </c:pt>
                <c:pt idx="3">
                  <c:v>1.2115490999999867</c:v>
                </c:pt>
                <c:pt idx="4">
                  <c:v>0.77310739999991718</c:v>
                </c:pt>
                <c:pt idx="5">
                  <c:v>0.49508959999999824</c:v>
                </c:pt>
                <c:pt idx="6">
                  <c:v>0.31735940000010565</c:v>
                </c:pt>
                <c:pt idx="7">
                  <c:v>0.20304930000003552</c:v>
                </c:pt>
                <c:pt idx="8">
                  <c:v>0.12919540000000396</c:v>
                </c:pt>
                <c:pt idx="9">
                  <c:v>8.1424499999815936E-2</c:v>
                </c:pt>
                <c:pt idx="10">
                  <c:v>5.0558899999941787E-2</c:v>
                </c:pt>
                <c:pt idx="11">
                  <c:v>3.0762600000011631E-2</c:v>
                </c:pt>
                <c:pt idx="12">
                  <c:v>1.8144700000055636E-2</c:v>
                </c:pt>
                <c:pt idx="13">
                  <c:v>1.0249700000075634E-2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076-A34D-8514-54D3E880BED8}"/>
            </c:ext>
          </c:extLst>
        </c:ser>
        <c:ser>
          <c:idx val="4"/>
          <c:order val="14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H4_SDTQ!$V$20:$V$33</c:f>
              <c:numCache>
                <c:formatCode>General</c:formatCode>
                <c:ptCount val="14"/>
                <c:pt idx="0">
                  <c:v>10.498432100000121</c:v>
                </c:pt>
                <c:pt idx="1">
                  <c:v>7.1052845999999281</c:v>
                </c:pt>
                <c:pt idx="2">
                  <c:v>5.3335192999999226</c:v>
                </c:pt>
                <c:pt idx="3">
                  <c:v>3.6722683999999006</c:v>
                </c:pt>
                <c:pt idx="4">
                  <c:v>2.5281982000000536</c:v>
                </c:pt>
                <c:pt idx="5">
                  <c:v>1.7421444999998759</c:v>
                </c:pt>
                <c:pt idx="6">
                  <c:v>1.2019637000000305</c:v>
                </c:pt>
                <c:pt idx="7">
                  <c:v>0.83030689999996632</c:v>
                </c:pt>
                <c:pt idx="8">
                  <c:v>0.57414020000012833</c:v>
                </c:pt>
                <c:pt idx="9">
                  <c:v>0.39731200000003852</c:v>
                </c:pt>
                <c:pt idx="10">
                  <c:v>0.27505389999982199</c:v>
                </c:pt>
                <c:pt idx="11">
                  <c:v>0.19047549999995361</c:v>
                </c:pt>
                <c:pt idx="12">
                  <c:v>0.13187569999995041</c:v>
                </c:pt>
                <c:pt idx="13">
                  <c:v>9.1258599999921586E-2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076-A34D-8514-54D3E880BED8}"/>
            </c:ext>
          </c:extLst>
        </c:ser>
        <c:ser>
          <c:idx val="5"/>
          <c:order val="15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H4_SDTQ!$W$20:$W$33</c:f>
              <c:numCache>
                <c:formatCode>General</c:formatCode>
                <c:ptCount val="14"/>
                <c:pt idx="0">
                  <c:v>6.2990183000000144</c:v>
                </c:pt>
                <c:pt idx="1">
                  <c:v>4.5220484000001449</c:v>
                </c:pt>
                <c:pt idx="2">
                  <c:v>4.1875138000000423</c:v>
                </c:pt>
                <c:pt idx="3">
                  <c:v>3.5616404999998519</c:v>
                </c:pt>
                <c:pt idx="4">
                  <c:v>3.0833957000000467</c:v>
                </c:pt>
                <c:pt idx="5">
                  <c:v>2.710253600000101</c:v>
                </c:pt>
                <c:pt idx="6">
                  <c:v>2.4130487000000311</c:v>
                </c:pt>
                <c:pt idx="7">
                  <c:v>2.1719208999999573</c:v>
                </c:pt>
                <c:pt idx="8">
                  <c:v>1.9730974000000678</c:v>
                </c:pt>
                <c:pt idx="9">
                  <c:v>1.8069828000000232</c:v>
                </c:pt>
                <c:pt idx="10">
                  <c:v>1.6666907999998148</c:v>
                </c:pt>
                <c:pt idx="11">
                  <c:v>1.5471860000000337</c:v>
                </c:pt>
                <c:pt idx="12">
                  <c:v>1.4446808000001532</c:v>
                </c:pt>
                <c:pt idx="13">
                  <c:v>1.3562879999999833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076-A34D-8514-54D3E880BED8}"/>
            </c:ext>
          </c:extLst>
        </c:ser>
        <c:ser>
          <c:idx val="6"/>
          <c:order val="16"/>
          <c:spPr>
            <a:ln w="2540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7030A0"/>
                </a:solidFill>
              </a:ln>
              <a:effectLst/>
            </c:spPr>
          </c:marker>
          <c:xVal>
            <c:numRef>
              <c:f>H4_SDTQ!$B$4:$B$17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H4_SDTQ!$X$20:$X$33</c:f>
              <c:numCache>
                <c:formatCode>General</c:formatCode>
                <c:ptCount val="14"/>
                <c:pt idx="0">
                  <c:v>1.7152127999999767</c:v>
                </c:pt>
                <c:pt idx="1">
                  <c:v>0.59029079999994849</c:v>
                </c:pt>
                <c:pt idx="2">
                  <c:v>9.7918500000071518E-2</c:v>
                </c:pt>
                <c:pt idx="3">
                  <c:v>4.3122000001893923E-3</c:v>
                </c:pt>
                <c:pt idx="4">
                  <c:v>4.0639200000081033E-2</c:v>
                </c:pt>
                <c:pt idx="5">
                  <c:v>0.13343050000003132</c:v>
                </c:pt>
                <c:pt idx="6">
                  <c:v>0.24308119999982836</c:v>
                </c:pt>
                <c:pt idx="7">
                  <c:v>0.34947200000012835</c:v>
                </c:pt>
                <c:pt idx="8">
                  <c:v>0.44323800000012348</c:v>
                </c:pt>
                <c:pt idx="9">
                  <c:v>0.52096150000013886</c:v>
                </c:pt>
                <c:pt idx="10">
                  <c:v>0.58228399999982194</c:v>
                </c:pt>
                <c:pt idx="11">
                  <c:v>0.62838149999988602</c:v>
                </c:pt>
                <c:pt idx="12">
                  <c:v>0.66097149999988503</c:v>
                </c:pt>
                <c:pt idx="13">
                  <c:v>0.68199029999993499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076-A34D-8514-54D3E880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9280"/>
        <c:axId val="1355566928"/>
      </c:scatterChart>
      <c:valAx>
        <c:axId val="1355489280"/>
        <c:scaling>
          <c:orientation val="minMax"/>
          <c:max val="2.5"/>
          <c:min val="1.7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355566928"/>
        <c:crosses val="autoZero"/>
        <c:crossBetween val="midCat"/>
      </c:valAx>
      <c:valAx>
        <c:axId val="13555669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(mE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89280"/>
        <c:crosses val="autoZero"/>
        <c:crossBetween val="midCat"/>
        <c:majorUnit val="3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FCI (GS)</c:v>
          </c:tx>
          <c:spPr>
            <a:ln w="508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LiH!$C$4:$C$14</c:f>
              <c:numCache>
                <c:formatCode>General</c:formatCode>
                <c:ptCount val="11"/>
                <c:pt idx="0">
                  <c:v>-7.7844602799000002</c:v>
                </c:pt>
                <c:pt idx="1">
                  <c:v>-7.8255369619000001</c:v>
                </c:pt>
                <c:pt idx="2">
                  <c:v>-7.8524308534999996</c:v>
                </c:pt>
                <c:pt idx="3">
                  <c:v>-7.8691399615000002</c:v>
                </c:pt>
                <c:pt idx="4">
                  <c:v>-7.8784536556000004</c:v>
                </c:pt>
                <c:pt idx="5">
                  <c:v>-7.8823622860000002</c:v>
                </c:pt>
                <c:pt idx="6">
                  <c:v>-7.8823243823000002</c:v>
                </c:pt>
                <c:pt idx="7">
                  <c:v>-7.8794335203000001</c:v>
                </c:pt>
                <c:pt idx="8">
                  <c:v>-7.8745240187999999</c:v>
                </c:pt>
                <c:pt idx="9">
                  <c:v>-7.8682408098999996</c:v>
                </c:pt>
                <c:pt idx="10">
                  <c:v>-7.8610877664999999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F-4647-90B3-69F7FAE33983}"/>
            </c:ext>
          </c:extLst>
        </c:ser>
        <c:ser>
          <c:idx val="1"/>
          <c:order val="1"/>
          <c:tx>
            <c:v>FCI (T1)</c:v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LiH!$D$4:$D$14</c:f>
              <c:numCache>
                <c:formatCode>General</c:formatCode>
                <c:ptCount val="11"/>
                <c:pt idx="0">
                  <c:v>-7.6589323587000004</c:v>
                </c:pt>
                <c:pt idx="1">
                  <c:v>-7.6955349394999999</c:v>
                </c:pt>
                <c:pt idx="2">
                  <c:v>-7.7211493522000003</c:v>
                </c:pt>
                <c:pt idx="3">
                  <c:v>-7.7391532547999997</c:v>
                </c:pt>
                <c:pt idx="4">
                  <c:v>-7.7517957946999996</c:v>
                </c:pt>
                <c:pt idx="5">
                  <c:v>-7.7606091950999998</c:v>
                </c:pt>
                <c:pt idx="6">
                  <c:v>-7.7666690155999998</c:v>
                </c:pt>
                <c:pt idx="7">
                  <c:v>-7.7707525536000004</c:v>
                </c:pt>
                <c:pt idx="8">
                  <c:v>-7.7734347382999998</c:v>
                </c:pt>
                <c:pt idx="9">
                  <c:v>-7.7751465122000001</c:v>
                </c:pt>
                <c:pt idx="10">
                  <c:v>-7.7762112796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F-4647-90B3-69F7FAE33983}"/>
            </c:ext>
          </c:extLst>
        </c:ser>
        <c:ser>
          <c:idx val="2"/>
          <c:order val="2"/>
          <c:tx>
            <c:v>FCI (T2)</c:v>
          </c:tx>
          <c:spPr>
            <a:ln w="508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LiH!$E$4:$E$14</c:f>
              <c:numCache>
                <c:formatCode>General</c:formatCode>
                <c:ptCount val="11"/>
                <c:pt idx="0">
                  <c:v>-7.6185607260000001</c:v>
                </c:pt>
                <c:pt idx="1">
                  <c:v>-7.6544614826000004</c:v>
                </c:pt>
                <c:pt idx="2">
                  <c:v>-7.6789101348999997</c:v>
                </c:pt>
                <c:pt idx="3">
                  <c:v>-7.6953483104</c:v>
                </c:pt>
                <c:pt idx="4">
                  <c:v>-7.7061067872000004</c:v>
                </c:pt>
                <c:pt idx="5">
                  <c:v>-7.7128021937</c:v>
                </c:pt>
                <c:pt idx="6">
                  <c:v>-7.7165882412000002</c:v>
                </c:pt>
                <c:pt idx="7">
                  <c:v>-7.7183085505999998</c:v>
                </c:pt>
                <c:pt idx="8">
                  <c:v>-7.7185901402999999</c:v>
                </c:pt>
                <c:pt idx="9">
                  <c:v>-7.7179025438000002</c:v>
                </c:pt>
                <c:pt idx="10">
                  <c:v>-7.7165969293999996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F-4647-90B3-69F7FAE33983}"/>
            </c:ext>
          </c:extLst>
        </c:ser>
        <c:ser>
          <c:idx val="3"/>
          <c:order val="3"/>
          <c:tx>
            <c:v>FCI (S1)</c:v>
          </c:tx>
          <c:spPr>
            <a:ln w="5080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LiH!$F$4:$F$14</c:f>
              <c:numCache>
                <c:formatCode>General</c:formatCode>
                <c:ptCount val="11"/>
                <c:pt idx="0">
                  <c:v>-7.6444988404999998</c:v>
                </c:pt>
                <c:pt idx="1">
                  <c:v>-7.6811080323000001</c:v>
                </c:pt>
                <c:pt idx="2">
                  <c:v>-7.7065309090999996</c:v>
                </c:pt>
                <c:pt idx="3">
                  <c:v>-7.7241558227000002</c:v>
                </c:pt>
                <c:pt idx="4">
                  <c:v>-7.7362357328</c:v>
                </c:pt>
                <c:pt idx="5">
                  <c:v>-7.7442995599</c:v>
                </c:pt>
                <c:pt idx="6">
                  <c:v>-7.7494146977999998</c:v>
                </c:pt>
                <c:pt idx="7">
                  <c:v>-7.7523476882000004</c:v>
                </c:pt>
                <c:pt idx="8">
                  <c:v>-7.7536613781000003</c:v>
                </c:pt>
                <c:pt idx="9">
                  <c:v>-7.7537738657000004</c:v>
                </c:pt>
                <c:pt idx="10">
                  <c:v>-7.7529950094000002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F-4647-90B3-69F7FAE33983}"/>
            </c:ext>
          </c:extLst>
        </c:ser>
        <c:ser>
          <c:idx val="4"/>
          <c:order val="4"/>
          <c:tx>
            <c:v>FCI (S2)</c:v>
          </c:tx>
          <c:spPr>
            <a:ln w="508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LiH!$G$4:$G$14</c:f>
              <c:numCache>
                <c:formatCode>General</c:formatCode>
                <c:ptCount val="11"/>
                <c:pt idx="0">
                  <c:v>-7.5859116778000004</c:v>
                </c:pt>
                <c:pt idx="1">
                  <c:v>-7.6242095549000002</c:v>
                </c:pt>
                <c:pt idx="2">
                  <c:v>-7.6508821616000002</c:v>
                </c:pt>
                <c:pt idx="3">
                  <c:v>-7.6694853371000002</c:v>
                </c:pt>
                <c:pt idx="4">
                  <c:v>-7.6824007817000002</c:v>
                </c:pt>
                <c:pt idx="5">
                  <c:v>-7.6912564359999998</c:v>
                </c:pt>
                <c:pt idx="6">
                  <c:v>-7.6971931539999998</c:v>
                </c:pt>
                <c:pt idx="7">
                  <c:v>-7.7010285454999998</c:v>
                </c:pt>
                <c:pt idx="8">
                  <c:v>-7.7033584211999999</c:v>
                </c:pt>
                <c:pt idx="9">
                  <c:v>-7.7046213785999997</c:v>
                </c:pt>
                <c:pt idx="10">
                  <c:v>-7.7051414622000003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2F-4647-90B3-69F7FAE33983}"/>
            </c:ext>
          </c:extLst>
        </c:ser>
        <c:ser>
          <c:idx val="5"/>
          <c:order val="5"/>
          <c:tx>
            <c:v>ADAPT-VQE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LiH!$H$4:$H$14</c:f>
              <c:numCache>
                <c:formatCode>General</c:formatCode>
                <c:ptCount val="11"/>
                <c:pt idx="0">
                  <c:v>-7.7844576396000003</c:v>
                </c:pt>
                <c:pt idx="1">
                  <c:v>-7.8255329199999997</c:v>
                </c:pt>
                <c:pt idx="2">
                  <c:v>-7.8524258791000001</c:v>
                </c:pt>
                <c:pt idx="3">
                  <c:v>-7.8691383317000003</c:v>
                </c:pt>
                <c:pt idx="4">
                  <c:v>-7.8784506492000004</c:v>
                </c:pt>
                <c:pt idx="5">
                  <c:v>-7.8823593166999997</c:v>
                </c:pt>
                <c:pt idx="6">
                  <c:v>-7.8823216432000001</c:v>
                </c:pt>
                <c:pt idx="7">
                  <c:v>-7.8794322457000003</c:v>
                </c:pt>
                <c:pt idx="8">
                  <c:v>-7.8745224681000003</c:v>
                </c:pt>
                <c:pt idx="9">
                  <c:v>-7.8682403355000003</c:v>
                </c:pt>
                <c:pt idx="10">
                  <c:v>-7.8610874176000003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2F-4647-90B3-69F7FAE33983}"/>
            </c:ext>
          </c:extLst>
        </c:ser>
        <c:ser>
          <c:idx val="6"/>
          <c:order val="6"/>
          <c:tx>
            <c:v>YB (T1)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LiH!$I$4:$I$14</c:f>
              <c:numCache>
                <c:formatCode>General</c:formatCode>
                <c:ptCount val="11"/>
                <c:pt idx="0">
                  <c:v>-7.6589112449999996</c:v>
                </c:pt>
                <c:pt idx="1">
                  <c:v>-7.6955045882000004</c:v>
                </c:pt>
                <c:pt idx="2">
                  <c:v>-7.7211196796000001</c:v>
                </c:pt>
                <c:pt idx="3">
                  <c:v>-7.7391108706000002</c:v>
                </c:pt>
                <c:pt idx="4">
                  <c:v>-7.7517623905999997</c:v>
                </c:pt>
                <c:pt idx="5">
                  <c:v>-7.7605756942999999</c:v>
                </c:pt>
                <c:pt idx="6">
                  <c:v>-7.7666348948000001</c:v>
                </c:pt>
                <c:pt idx="7">
                  <c:v>-7.7707201434000002</c:v>
                </c:pt>
                <c:pt idx="8">
                  <c:v>-7.7734028122999996</c:v>
                </c:pt>
                <c:pt idx="9">
                  <c:v>-7.7751127367999997</c:v>
                </c:pt>
                <c:pt idx="10">
                  <c:v>-7.7761782836000002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2F-4647-90B3-69F7FAE33983}"/>
            </c:ext>
          </c:extLst>
        </c:ser>
        <c:ser>
          <c:idx val="7"/>
          <c:order val="7"/>
          <c:tx>
            <c:v>YB 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LiH!$J$4:$J$14</c:f>
              <c:numCache>
                <c:formatCode>General</c:formatCode>
                <c:ptCount val="11"/>
                <c:pt idx="0">
                  <c:v>-7.6185506487000003</c:v>
                </c:pt>
                <c:pt idx="1">
                  <c:v>-7.6544461045999999</c:v>
                </c:pt>
                <c:pt idx="2">
                  <c:v>-7.6788939483999998</c:v>
                </c:pt>
                <c:pt idx="3">
                  <c:v>-7.6953122591999996</c:v>
                </c:pt>
                <c:pt idx="4">
                  <c:v>-7.7060831127</c:v>
                </c:pt>
                <c:pt idx="5">
                  <c:v>-7.7127753723000003</c:v>
                </c:pt>
                <c:pt idx="6">
                  <c:v>-7.7165580581000004</c:v>
                </c:pt>
                <c:pt idx="7">
                  <c:v>-7.7182811207000004</c:v>
                </c:pt>
                <c:pt idx="8">
                  <c:v>-7.7185600563000003</c:v>
                </c:pt>
                <c:pt idx="9">
                  <c:v>-7.7178648040000004</c:v>
                </c:pt>
                <c:pt idx="10">
                  <c:v>-7.7165548516999998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2F-4647-90B3-69F7FAE33983}"/>
            </c:ext>
          </c:extLst>
        </c:ser>
        <c:ser>
          <c:idx val="8"/>
          <c:order val="8"/>
          <c:tx>
            <c:v>YB (S1)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LiH!$K$4:$K$14</c:f>
              <c:numCache>
                <c:formatCode>General</c:formatCode>
                <c:ptCount val="11"/>
                <c:pt idx="0">
                  <c:v>-7.6444803189000003</c:v>
                </c:pt>
                <c:pt idx="1">
                  <c:v>-7.6810855275999996</c:v>
                </c:pt>
                <c:pt idx="2">
                  <c:v>-7.7064964157000002</c:v>
                </c:pt>
                <c:pt idx="3">
                  <c:v>-7.7241043235999998</c:v>
                </c:pt>
                <c:pt idx="4">
                  <c:v>-7.7361599138999999</c:v>
                </c:pt>
                <c:pt idx="5">
                  <c:v>-7.7442098710999998</c:v>
                </c:pt>
                <c:pt idx="6">
                  <c:v>-7.7493116612000001</c:v>
                </c:pt>
                <c:pt idx="7">
                  <c:v>-7.7522544593999996</c:v>
                </c:pt>
                <c:pt idx="8">
                  <c:v>-7.7535601892999999</c:v>
                </c:pt>
                <c:pt idx="9">
                  <c:v>-7.7536191298999997</c:v>
                </c:pt>
                <c:pt idx="10">
                  <c:v>-7.7528238720999996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2F-4647-90B3-69F7FAE33983}"/>
            </c:ext>
          </c:extLst>
        </c:ser>
        <c:ser>
          <c:idx val="9"/>
          <c:order val="9"/>
          <c:tx>
            <c:v>YB (S2)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LiH!$L$4:$L$14</c:f>
              <c:numCache>
                <c:formatCode>General</c:formatCode>
                <c:ptCount val="11"/>
                <c:pt idx="0">
                  <c:v>-7.5858984675999999</c:v>
                </c:pt>
                <c:pt idx="1">
                  <c:v>-7.6241906212000004</c:v>
                </c:pt>
                <c:pt idx="2">
                  <c:v>-7.6508556134000001</c:v>
                </c:pt>
                <c:pt idx="3">
                  <c:v>-7.6694516422000003</c:v>
                </c:pt>
                <c:pt idx="4">
                  <c:v>-7.6823485607000004</c:v>
                </c:pt>
                <c:pt idx="5">
                  <c:v>-7.6911949872000003</c:v>
                </c:pt>
                <c:pt idx="6">
                  <c:v>-7.6971236701999999</c:v>
                </c:pt>
                <c:pt idx="7">
                  <c:v>-7.7009645805</c:v>
                </c:pt>
                <c:pt idx="8">
                  <c:v>-7.7032906543999999</c:v>
                </c:pt>
                <c:pt idx="9">
                  <c:v>-7.7045264248000001</c:v>
                </c:pt>
                <c:pt idx="10">
                  <c:v>-7.705038321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2F-4647-90B3-69F7FAE33983}"/>
            </c:ext>
          </c:extLst>
        </c:ser>
        <c:ser>
          <c:idx val="14"/>
          <c:order val="10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LiH!$M$4:$M$14</c:f>
              <c:numCache>
                <c:formatCode>General</c:formatCode>
                <c:ptCount val="11"/>
                <c:pt idx="0">
                  <c:v>-7.6589066217999999</c:v>
                </c:pt>
                <c:pt idx="1">
                  <c:v>-7.6955026945</c:v>
                </c:pt>
                <c:pt idx="2">
                  <c:v>-7.7211186027999998</c:v>
                </c:pt>
                <c:pt idx="3">
                  <c:v>-7.7391066032999998</c:v>
                </c:pt>
                <c:pt idx="4">
                  <c:v>-7.7517612010999999</c:v>
                </c:pt>
                <c:pt idx="5">
                  <c:v>-7.7605699795999996</c:v>
                </c:pt>
                <c:pt idx="6">
                  <c:v>-7.7666308585000001</c:v>
                </c:pt>
                <c:pt idx="7">
                  <c:v>-7.7707129607000001</c:v>
                </c:pt>
                <c:pt idx="8">
                  <c:v>-7.7733942745000002</c:v>
                </c:pt>
                <c:pt idx="9">
                  <c:v>-7.7751066027000002</c:v>
                </c:pt>
                <c:pt idx="10">
                  <c:v>-7.7761756646000002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3-1E4B-BD3D-173CC4AD78D2}"/>
            </c:ext>
          </c:extLst>
        </c:ser>
        <c:ser>
          <c:idx val="15"/>
          <c:order val="11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LiH!$N$4:$N$14</c:f>
              <c:numCache>
                <c:formatCode>General</c:formatCode>
                <c:ptCount val="11"/>
                <c:pt idx="0">
                  <c:v>-7.6185495618000001</c:v>
                </c:pt>
                <c:pt idx="1">
                  <c:v>-7.6544433600000001</c:v>
                </c:pt>
                <c:pt idx="2">
                  <c:v>-7.6788923681999997</c:v>
                </c:pt>
                <c:pt idx="3">
                  <c:v>-7.6953094803999997</c:v>
                </c:pt>
                <c:pt idx="4">
                  <c:v>-7.7060778528</c:v>
                </c:pt>
                <c:pt idx="5">
                  <c:v>-7.7127664313000004</c:v>
                </c:pt>
                <c:pt idx="6">
                  <c:v>-7.7165571435000002</c:v>
                </c:pt>
                <c:pt idx="7">
                  <c:v>-7.7182746289999997</c:v>
                </c:pt>
                <c:pt idx="8">
                  <c:v>-7.7185591870000003</c:v>
                </c:pt>
                <c:pt idx="9">
                  <c:v>-7.7178549565000001</c:v>
                </c:pt>
                <c:pt idx="10">
                  <c:v>-7.7165445691999999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3-1E4B-BD3D-173CC4AD78D2}"/>
            </c:ext>
          </c:extLst>
        </c:ser>
        <c:ser>
          <c:idx val="16"/>
          <c:order val="12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LiH!$O$4:$O$14</c:f>
              <c:numCache>
                <c:formatCode>General</c:formatCode>
                <c:ptCount val="11"/>
                <c:pt idx="0">
                  <c:v>-7.6444751532000002</c:v>
                </c:pt>
                <c:pt idx="1">
                  <c:v>-7.6810745067999999</c:v>
                </c:pt>
                <c:pt idx="2">
                  <c:v>-7.7064591311999999</c:v>
                </c:pt>
                <c:pt idx="3">
                  <c:v>-7.7240450796999998</c:v>
                </c:pt>
                <c:pt idx="4">
                  <c:v>-7.7360308471000003</c:v>
                </c:pt>
                <c:pt idx="5">
                  <c:v>-7.7440632513000001</c:v>
                </c:pt>
                <c:pt idx="6">
                  <c:v>-7.7491555871999998</c:v>
                </c:pt>
                <c:pt idx="7">
                  <c:v>-7.7520887983</c:v>
                </c:pt>
                <c:pt idx="8">
                  <c:v>-7.7534116280000003</c:v>
                </c:pt>
                <c:pt idx="9">
                  <c:v>-7.7534857074000003</c:v>
                </c:pt>
                <c:pt idx="10">
                  <c:v>-7.7526942677999999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23-1E4B-BD3D-173CC4AD78D2}"/>
            </c:ext>
          </c:extLst>
        </c:ser>
        <c:ser>
          <c:idx val="17"/>
          <c:order val="13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7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LiH!$P$4:$P$14</c:f>
              <c:numCache>
                <c:formatCode>General</c:formatCode>
                <c:ptCount val="11"/>
                <c:pt idx="0">
                  <c:v>-7.5857306911000002</c:v>
                </c:pt>
                <c:pt idx="1">
                  <c:v>-7.6239972585000002</c:v>
                </c:pt>
                <c:pt idx="2">
                  <c:v>-7.6506774234000003</c:v>
                </c:pt>
                <c:pt idx="3">
                  <c:v>-7.6693239813999998</c:v>
                </c:pt>
                <c:pt idx="4">
                  <c:v>-7.6821953373999996</c:v>
                </c:pt>
                <c:pt idx="5">
                  <c:v>-7.6910473691999997</c:v>
                </c:pt>
                <c:pt idx="6">
                  <c:v>-7.6969781305999998</c:v>
                </c:pt>
                <c:pt idx="7">
                  <c:v>-7.7008212192999999</c:v>
                </c:pt>
                <c:pt idx="8">
                  <c:v>-7.7031647711</c:v>
                </c:pt>
                <c:pt idx="9">
                  <c:v>-7.70441179</c:v>
                </c:pt>
                <c:pt idx="10">
                  <c:v>-7.7049582558000003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23-1E4B-BD3D-173CC4AD78D2}"/>
            </c:ext>
          </c:extLst>
        </c:ser>
        <c:ser>
          <c:idx val="10"/>
          <c:order val="14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LiH!$Q$4:$Q$14</c:f>
              <c:numCache>
                <c:formatCode>General</c:formatCode>
                <c:ptCount val="11"/>
                <c:pt idx="0">
                  <c:v>-7.6588926800000001</c:v>
                </c:pt>
                <c:pt idx="1">
                  <c:v>-7.6954986600000002</c:v>
                </c:pt>
                <c:pt idx="2">
                  <c:v>-7.72111547</c:v>
                </c:pt>
                <c:pt idx="3">
                  <c:v>-7.7391205899999997</c:v>
                </c:pt>
                <c:pt idx="4">
                  <c:v>-7.7517646500000001</c:v>
                </c:pt>
                <c:pt idx="5">
                  <c:v>-7.7605810000000002</c:v>
                </c:pt>
                <c:pt idx="6">
                  <c:v>-7.7666364400000001</c:v>
                </c:pt>
                <c:pt idx="7">
                  <c:v>-7.7707197600000004</c:v>
                </c:pt>
                <c:pt idx="8">
                  <c:v>-7.7734015899999998</c:v>
                </c:pt>
                <c:pt idx="9">
                  <c:v>-7.7751160400000003</c:v>
                </c:pt>
                <c:pt idx="10">
                  <c:v>-7.7761801300000002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2F-4647-90B3-69F7FAE33983}"/>
            </c:ext>
          </c:extLst>
        </c:ser>
        <c:ser>
          <c:idx val="11"/>
          <c:order val="15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LiH!$R$4:$R$14</c:f>
              <c:numCache>
                <c:formatCode>General</c:formatCode>
                <c:ptCount val="11"/>
                <c:pt idx="0">
                  <c:v>-7.6185402199999999</c:v>
                </c:pt>
                <c:pt idx="1">
                  <c:v>-7.6544416799999997</c:v>
                </c:pt>
                <c:pt idx="2">
                  <c:v>-7.6788895999999998</c:v>
                </c:pt>
                <c:pt idx="3">
                  <c:v>-7.6953256899999998</c:v>
                </c:pt>
                <c:pt idx="4">
                  <c:v>-7.7060810399999999</c:v>
                </c:pt>
                <c:pt idx="5">
                  <c:v>-7.7127748299999999</c:v>
                </c:pt>
                <c:pt idx="6">
                  <c:v>-7.7165557199999997</c:v>
                </c:pt>
                <c:pt idx="7">
                  <c:v>-7.7182713999999999</c:v>
                </c:pt>
                <c:pt idx="8">
                  <c:v>-7.71854788</c:v>
                </c:pt>
                <c:pt idx="9">
                  <c:v>-7.7178556800000004</c:v>
                </c:pt>
                <c:pt idx="10">
                  <c:v>-7.7165445000000004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2F-4647-90B3-69F7FAE33983}"/>
            </c:ext>
          </c:extLst>
        </c:ser>
        <c:ser>
          <c:idx val="12"/>
          <c:order val="16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rgbClr val="0432FF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LiH!$S$4:$S$14</c:f>
              <c:numCache>
                <c:formatCode>General</c:formatCode>
                <c:ptCount val="11"/>
                <c:pt idx="0">
                  <c:v>-7.6444663799999999</c:v>
                </c:pt>
                <c:pt idx="1">
                  <c:v>-7.6810667300000004</c:v>
                </c:pt>
                <c:pt idx="2">
                  <c:v>-7.7064770899999999</c:v>
                </c:pt>
                <c:pt idx="3">
                  <c:v>-7.72408626</c:v>
                </c:pt>
                <c:pt idx="4">
                  <c:v>-7.7361477699999996</c:v>
                </c:pt>
                <c:pt idx="5">
                  <c:v>-7.7442018900000003</c:v>
                </c:pt>
                <c:pt idx="6">
                  <c:v>-7.7492963699999997</c:v>
                </c:pt>
                <c:pt idx="7">
                  <c:v>-7.7522139699999997</c:v>
                </c:pt>
                <c:pt idx="8">
                  <c:v>-7.7535125100000002</c:v>
                </c:pt>
                <c:pt idx="9">
                  <c:v>-7.7536133700000001</c:v>
                </c:pt>
                <c:pt idx="10">
                  <c:v>-7.7528187400000004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2F-4647-90B3-69F7FAE33983}"/>
            </c:ext>
          </c:extLst>
        </c:ser>
        <c:ser>
          <c:idx val="13"/>
          <c:order val="17"/>
          <c:spPr>
            <a:ln w="19050" cap="rnd">
              <a:noFill/>
              <a:round/>
            </a:ln>
            <a:effectLst/>
          </c:spPr>
          <c:marker>
            <c:symbol val="x"/>
            <c:size val="23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LiH!$B$4:$B$14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LiH!$T$4:$T$14</c:f>
              <c:numCache>
                <c:formatCode>General</c:formatCode>
                <c:ptCount val="11"/>
                <c:pt idx="0">
                  <c:v>-7.5858870600000001</c:v>
                </c:pt>
                <c:pt idx="1">
                  <c:v>-7.6241807399999999</c:v>
                </c:pt>
                <c:pt idx="2">
                  <c:v>-7.6508465000000001</c:v>
                </c:pt>
                <c:pt idx="3">
                  <c:v>-7.6694406800000001</c:v>
                </c:pt>
                <c:pt idx="4">
                  <c:v>-7.6823458100000002</c:v>
                </c:pt>
                <c:pt idx="5">
                  <c:v>-7.69119595</c:v>
                </c:pt>
                <c:pt idx="6">
                  <c:v>-7.6971215400000004</c:v>
                </c:pt>
                <c:pt idx="7">
                  <c:v>-7.7009487099999996</c:v>
                </c:pt>
                <c:pt idx="8">
                  <c:v>-7.7032706600000003</c:v>
                </c:pt>
                <c:pt idx="9">
                  <c:v>-7.7045273500000002</c:v>
                </c:pt>
                <c:pt idx="10">
                  <c:v>-7.7050404800000001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2F-4647-90B3-69F7FAE3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84336"/>
        <c:axId val="1250207632"/>
      </c:scatterChart>
      <c:valAx>
        <c:axId val="1249984336"/>
        <c:scaling>
          <c:orientation val="minMax"/>
          <c:max val="2.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Li-H bond length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7632"/>
        <c:crosses val="autoZero"/>
        <c:crossBetween val="midCat"/>
        <c:majorUnit val="0.2"/>
      </c:valAx>
      <c:valAx>
        <c:axId val="1250207632"/>
        <c:scaling>
          <c:orientation val="minMax"/>
          <c:max val="-7.5"/>
          <c:min val="-7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</a:t>
                </a:r>
                <a:r>
                  <a:rPr lang="en-US" baseline="-25000"/>
                  <a:t>h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4336"/>
        <c:crosses val="autoZero"/>
        <c:crossBetween val="midCat"/>
        <c:majorUnit val="0.1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44</xdr:row>
      <xdr:rowOff>79375</xdr:rowOff>
    </xdr:from>
    <xdr:to>
      <xdr:col>8</xdr:col>
      <xdr:colOff>449480</xdr:colOff>
      <xdr:row>74</xdr:row>
      <xdr:rowOff>218566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4068E-D18A-784E-AC7F-CA8DAE706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658824</xdr:colOff>
      <xdr:row>44</xdr:row>
      <xdr:rowOff>88058</xdr:rowOff>
    </xdr:from>
    <xdr:to>
      <xdr:col>15</xdr:col>
      <xdr:colOff>306984</xdr:colOff>
      <xdr:row>59</xdr:row>
      <xdr:rowOff>140001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A47C3-1995-1A48-AC15-ECD44C779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518686</xdr:colOff>
      <xdr:row>36</xdr:row>
      <xdr:rowOff>5890</xdr:rowOff>
    </xdr:from>
    <xdr:to>
      <xdr:col>7</xdr:col>
      <xdr:colOff>885975</xdr:colOff>
      <xdr:row>66</xdr:row>
      <xdr:rowOff>142915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26A582-EE24-9B4B-8193-678A35092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305108</xdr:colOff>
      <xdr:row>35</xdr:row>
      <xdr:rowOff>190043</xdr:rowOff>
    </xdr:from>
    <xdr:to>
      <xdr:col>15</xdr:col>
      <xdr:colOff>64503</xdr:colOff>
      <xdr:row>51</xdr:row>
      <xdr:rowOff>44294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836F26-FB36-2045-999A-F48886AF4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518686</xdr:colOff>
      <xdr:row>36</xdr:row>
      <xdr:rowOff>5890</xdr:rowOff>
    </xdr:from>
    <xdr:to>
      <xdr:col>7</xdr:col>
      <xdr:colOff>885975</xdr:colOff>
      <xdr:row>66</xdr:row>
      <xdr:rowOff>142915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19E4E-EAB7-674B-B559-02850392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1086647</xdr:colOff>
      <xdr:row>35</xdr:row>
      <xdr:rowOff>190043</xdr:rowOff>
    </xdr:from>
    <xdr:to>
      <xdr:col>14</xdr:col>
      <xdr:colOff>767887</xdr:colOff>
      <xdr:row>51</xdr:row>
      <xdr:rowOff>44294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7FC81-C114-7243-8DEB-64EA4D6D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518686</xdr:colOff>
      <xdr:row>36</xdr:row>
      <xdr:rowOff>5890</xdr:rowOff>
    </xdr:from>
    <xdr:to>
      <xdr:col>7</xdr:col>
      <xdr:colOff>885975</xdr:colOff>
      <xdr:row>66</xdr:row>
      <xdr:rowOff>142915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190B-DB2C-FE40-9D2B-AFBCF07BD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1086647</xdr:colOff>
      <xdr:row>35</xdr:row>
      <xdr:rowOff>190043</xdr:rowOff>
    </xdr:from>
    <xdr:to>
      <xdr:col>14</xdr:col>
      <xdr:colOff>767887</xdr:colOff>
      <xdr:row>51</xdr:row>
      <xdr:rowOff>44294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FED2C-06F9-4D46-8497-67A89379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28</xdr:row>
      <xdr:rowOff>99219</xdr:rowOff>
    </xdr:from>
    <xdr:to>
      <xdr:col>8</xdr:col>
      <xdr:colOff>894937</xdr:colOff>
      <xdr:row>59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2ADED9-C855-FE4E-8FD2-AD5443C37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334697</xdr:colOff>
      <xdr:row>28</xdr:row>
      <xdr:rowOff>87753</xdr:rowOff>
    </xdr:from>
    <xdr:to>
      <xdr:col>16</xdr:col>
      <xdr:colOff>242738</xdr:colOff>
      <xdr:row>43</xdr:row>
      <xdr:rowOff>181415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F76793-F423-E349-96B3-2031EA308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33</xdr:row>
      <xdr:rowOff>79375</xdr:rowOff>
    </xdr:from>
    <xdr:to>
      <xdr:col>8</xdr:col>
      <xdr:colOff>342487</xdr:colOff>
      <xdr:row>64</xdr:row>
      <xdr:rowOff>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642C66-261C-E14C-B919-948EFF99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33</xdr:row>
      <xdr:rowOff>104775</xdr:rowOff>
    </xdr:from>
    <xdr:to>
      <xdr:col>15</xdr:col>
      <xdr:colOff>409162</xdr:colOff>
      <xdr:row>48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5625E7-2621-E547-A5C6-A87BEEAFB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33</xdr:row>
      <xdr:rowOff>79375</xdr:rowOff>
    </xdr:from>
    <xdr:to>
      <xdr:col>8</xdr:col>
      <xdr:colOff>342487</xdr:colOff>
      <xdr:row>64</xdr:row>
      <xdr:rowOff>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4A8E9-932B-1F4E-9D3D-7692CBE2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33</xdr:row>
      <xdr:rowOff>104775</xdr:rowOff>
    </xdr:from>
    <xdr:to>
      <xdr:col>15</xdr:col>
      <xdr:colOff>409162</xdr:colOff>
      <xdr:row>48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37E78-94E6-7942-B9DC-23A2DD234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113390</xdr:colOff>
      <xdr:row>52</xdr:row>
      <xdr:rowOff>18822</xdr:rowOff>
    </xdr:from>
    <xdr:to>
      <xdr:col>7</xdr:col>
      <xdr:colOff>313307</xdr:colOff>
      <xdr:row>72</xdr:row>
      <xdr:rowOff>101876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EA459-FDDB-CF92-FFFD-010A730B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13305</xdr:colOff>
      <xdr:row>52</xdr:row>
      <xdr:rowOff>67128</xdr:rowOff>
    </xdr:from>
    <xdr:to>
      <xdr:col>15</xdr:col>
      <xdr:colOff>214230</xdr:colOff>
      <xdr:row>72</xdr:row>
      <xdr:rowOff>151795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43BD4-409D-974E-A5FA-0D8AA5811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755650</xdr:colOff>
      <xdr:row>39</xdr:row>
      <xdr:rowOff>12700</xdr:rowOff>
    </xdr:from>
    <xdr:to>
      <xdr:col>21</xdr:col>
      <xdr:colOff>374650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ECCD6-FCF8-EE39-4990-E60772757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1CBF-B039-A441-A3A1-9F78830ED435}">
  <dimension ref="A2:AA43"/>
  <sheetViews>
    <sheetView topLeftCell="A26" zoomScale="80" zoomScaleNormal="80" workbookViewId="0">
      <selection activeCell="N14" sqref="N14"/>
    </sheetView>
  </sheetViews>
  <sheetFormatPr baseColWidth="10" defaultRowHeight="19" x14ac:dyDescent="0.2"/>
  <cols>
    <col min="1" max="1" width="10.83203125" style="1"/>
    <col min="2" max="2" width="5.164062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2:27" ht="20" thickBot="1" x14ac:dyDescent="0.25">
      <c r="B2" s="2" t="s">
        <v>0</v>
      </c>
      <c r="I2" s="22" t="s">
        <v>22</v>
      </c>
      <c r="M2" s="24" t="s">
        <v>23</v>
      </c>
      <c r="P2"/>
      <c r="Q2" s="23" t="s">
        <v>6</v>
      </c>
    </row>
    <row r="3" spans="2:27" ht="20" thickBot="1" x14ac:dyDescent="0.25">
      <c r="B3" s="14" t="s">
        <v>7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14" t="s">
        <v>8</v>
      </c>
      <c r="I3" s="12" t="s">
        <v>2</v>
      </c>
      <c r="J3" s="12" t="s">
        <v>3</v>
      </c>
      <c r="K3" s="12" t="s">
        <v>4</v>
      </c>
      <c r="L3" s="13" t="s">
        <v>5</v>
      </c>
      <c r="M3" s="11" t="s">
        <v>2</v>
      </c>
      <c r="N3" s="12" t="s">
        <v>3</v>
      </c>
      <c r="O3" s="12" t="s">
        <v>4</v>
      </c>
      <c r="P3" s="13" t="s">
        <v>5</v>
      </c>
      <c r="Q3" s="11" t="s">
        <v>2</v>
      </c>
      <c r="R3" s="12" t="s">
        <v>3</v>
      </c>
      <c r="S3" s="12" t="s">
        <v>4</v>
      </c>
      <c r="T3" s="13" t="s">
        <v>5</v>
      </c>
    </row>
    <row r="4" spans="2:27" x14ac:dyDescent="0.25">
      <c r="B4" s="15">
        <v>0.2</v>
      </c>
      <c r="C4" s="3">
        <v>6.5168880999999998E-2</v>
      </c>
      <c r="D4" s="4">
        <v>0.8030234409</v>
      </c>
      <c r="E4" s="4">
        <v>0.9101296015</v>
      </c>
      <c r="F4" s="4">
        <v>0.85512184719999995</v>
      </c>
      <c r="G4" s="5">
        <v>1.0891847992999999</v>
      </c>
      <c r="H4" s="25">
        <v>6.5168881100000006E-2</v>
      </c>
      <c r="I4" s="1">
        <v>0.80302341369999997</v>
      </c>
      <c r="J4" s="1">
        <v>0.91012957039999998</v>
      </c>
      <c r="K4" s="1">
        <v>0.85512182069999998</v>
      </c>
      <c r="L4" s="7">
        <v>1.089184763</v>
      </c>
      <c r="M4" s="18">
        <v>0.80302378360000004</v>
      </c>
      <c r="N4" s="1">
        <v>0.91012972410000004</v>
      </c>
      <c r="O4" s="1">
        <v>0.85512215739999997</v>
      </c>
      <c r="P4" s="7">
        <v>1.0891856096000001</v>
      </c>
      <c r="Q4" s="6">
        <v>0.80302362999999999</v>
      </c>
      <c r="R4" s="1">
        <v>0.91012959999999998</v>
      </c>
      <c r="S4" s="20">
        <v>0.85512204000000003</v>
      </c>
      <c r="T4" s="7">
        <v>1.0891848</v>
      </c>
      <c r="AA4" s="17"/>
    </row>
    <row r="5" spans="2:27" x14ac:dyDescent="0.25">
      <c r="B5" s="15">
        <v>0.3</v>
      </c>
      <c r="C5" s="18">
        <v>-0.66051017590000005</v>
      </c>
      <c r="D5" s="1">
        <v>1.1905632399999999E-2</v>
      </c>
      <c r="E5" s="1">
        <v>0.1652016727</v>
      </c>
      <c r="F5" s="1">
        <v>7.7402342900000004E-2</v>
      </c>
      <c r="G5" s="7">
        <v>0.36001913800000002</v>
      </c>
      <c r="H5" s="25">
        <v>-0.66051017590000005</v>
      </c>
      <c r="I5" s="1">
        <v>1.1905631999999999E-2</v>
      </c>
      <c r="J5" s="1">
        <v>0.165201667</v>
      </c>
      <c r="K5" s="1">
        <v>7.7402340400000005E-2</v>
      </c>
      <c r="L5" s="7">
        <v>0.36002008689999998</v>
      </c>
      <c r="M5" s="18">
        <v>1.19060066E-2</v>
      </c>
      <c r="N5" s="1">
        <v>0.16520183050000001</v>
      </c>
      <c r="O5" s="1">
        <v>7.7402699800000002E-2</v>
      </c>
      <c r="P5" s="7">
        <v>0.36001955860000001</v>
      </c>
      <c r="Q5" s="6">
        <v>1.190571E-2</v>
      </c>
      <c r="R5" s="1">
        <v>0.16520166</v>
      </c>
      <c r="S5" s="20">
        <v>7.740242E-2</v>
      </c>
      <c r="T5" s="7">
        <v>0.36001912000000003</v>
      </c>
      <c r="AA5" s="17"/>
    </row>
    <row r="6" spans="2:27" x14ac:dyDescent="0.25">
      <c r="B6" s="15">
        <v>0.4</v>
      </c>
      <c r="C6" s="18">
        <v>-0.95067865230000004</v>
      </c>
      <c r="D6" s="1">
        <v>-0.3444728748</v>
      </c>
      <c r="E6" s="1">
        <v>-0.13572727409999999</v>
      </c>
      <c r="F6" s="1">
        <v>-0.26122187920000001</v>
      </c>
      <c r="G6" s="7">
        <v>6.9142183600000004E-2</v>
      </c>
      <c r="H6" s="25">
        <v>-0.95067865230000004</v>
      </c>
      <c r="I6" s="1">
        <v>-0.34447286310000003</v>
      </c>
      <c r="J6" s="1">
        <v>-0.13572726939999999</v>
      </c>
      <c r="K6" s="1">
        <v>-0.26122187009999998</v>
      </c>
      <c r="L6" s="7">
        <v>6.9142181100000005E-2</v>
      </c>
      <c r="M6" s="18">
        <v>-0.34447234139999999</v>
      </c>
      <c r="N6" s="1">
        <v>-0.13572674779999999</v>
      </c>
      <c r="O6" s="1">
        <v>-0.26122143240000001</v>
      </c>
      <c r="P6" s="7">
        <v>6.9142518900000005E-2</v>
      </c>
      <c r="Q6" s="6">
        <v>-0.34447293000000001</v>
      </c>
      <c r="R6" s="1">
        <v>-0.13572728000000001</v>
      </c>
      <c r="S6" s="20">
        <v>-0.26122194999999998</v>
      </c>
      <c r="T6" s="7">
        <v>6.9142170000000003E-2</v>
      </c>
      <c r="AA6" s="17"/>
    </row>
    <row r="7" spans="2:27" x14ac:dyDescent="0.25">
      <c r="B7" s="15">
        <v>0.5</v>
      </c>
      <c r="C7" s="18">
        <v>-1.0778638980999999</v>
      </c>
      <c r="D7" s="1">
        <v>-0.53648430270000003</v>
      </c>
      <c r="E7" s="1">
        <v>-0.2628944466</v>
      </c>
      <c r="F7" s="1">
        <v>-0.43134126080000001</v>
      </c>
      <c r="G7" s="7">
        <v>-5.5098184100000003E-2</v>
      </c>
      <c r="H7" s="25">
        <v>-1.0778638979999999</v>
      </c>
      <c r="I7" s="1">
        <v>-0.53648428439999996</v>
      </c>
      <c r="J7" s="1">
        <v>-0.26289443759999997</v>
      </c>
      <c r="K7" s="1">
        <v>-0.43134124689999997</v>
      </c>
      <c r="L7" s="7">
        <v>-5.5098182099999997E-2</v>
      </c>
      <c r="M7" s="18">
        <v>-0.53648407470000004</v>
      </c>
      <c r="N7" s="1">
        <v>-0.26289433359999997</v>
      </c>
      <c r="O7" s="1">
        <v>-0.43134090780000001</v>
      </c>
      <c r="P7" s="7">
        <v>-5.5097830600000001E-2</v>
      </c>
      <c r="Q7" s="6">
        <v>-0.53648430000000003</v>
      </c>
      <c r="R7" s="1">
        <v>-0.26289444000000001</v>
      </c>
      <c r="S7" s="20">
        <v>-0.43134126</v>
      </c>
      <c r="T7" s="7">
        <v>-5.5098179999999997E-2</v>
      </c>
      <c r="AA7" s="17"/>
    </row>
    <row r="8" spans="2:27" x14ac:dyDescent="0.25">
      <c r="B8" s="15">
        <v>0.6</v>
      </c>
      <c r="C8" s="18">
        <v>-1.1319534575000001</v>
      </c>
      <c r="D8" s="1">
        <v>-0.65347495280000001</v>
      </c>
      <c r="E8" s="1">
        <v>-0.3054086983</v>
      </c>
      <c r="F8" s="1">
        <v>-0.52313604250000001</v>
      </c>
      <c r="G8" s="7">
        <v>-0.1017376457</v>
      </c>
      <c r="H8" s="25">
        <v>-1.1319534575000001</v>
      </c>
      <c r="I8" s="1">
        <v>-0.65347493170000004</v>
      </c>
      <c r="J8" s="1">
        <v>-0.30540868789999998</v>
      </c>
      <c r="K8" s="1">
        <v>-0.52313602479999999</v>
      </c>
      <c r="L8" s="7">
        <v>-0.10173764239999999</v>
      </c>
      <c r="M8" s="18">
        <v>-0.65347485220000001</v>
      </c>
      <c r="N8" s="1">
        <v>-0.30540857510000002</v>
      </c>
      <c r="O8" s="1">
        <v>-0.52313568359999996</v>
      </c>
      <c r="P8" s="7">
        <v>-0.101737353</v>
      </c>
      <c r="Q8" s="6">
        <v>-0.65347496000000005</v>
      </c>
      <c r="R8" s="1">
        <v>-0.30540871000000003</v>
      </c>
      <c r="S8" s="20">
        <v>-0.52313604999999996</v>
      </c>
      <c r="T8" s="7">
        <v>-0.10173765</v>
      </c>
      <c r="AA8" s="17"/>
    </row>
    <row r="9" spans="2:27" x14ac:dyDescent="0.25">
      <c r="B9" s="15">
        <v>0.7</v>
      </c>
      <c r="C9" s="18">
        <v>-1.1501568433</v>
      </c>
      <c r="D9" s="1">
        <v>-0.73210535730000004</v>
      </c>
      <c r="E9" s="1">
        <v>-0.30155364060000001</v>
      </c>
      <c r="F9" s="1">
        <v>-0.57496661699999996</v>
      </c>
      <c r="G9" s="7">
        <v>-0.10837603630000001</v>
      </c>
      <c r="H9" s="25">
        <v>-1.1501568433</v>
      </c>
      <c r="I9" s="1">
        <v>-0.73210533219999996</v>
      </c>
      <c r="J9" s="1">
        <v>-0.30155363019999998</v>
      </c>
      <c r="K9" s="1">
        <v>-0.57496659770000003</v>
      </c>
      <c r="L9" s="7">
        <v>-0.1083760327</v>
      </c>
      <c r="M9" s="18">
        <v>-0.73210506720000001</v>
      </c>
      <c r="N9" s="1">
        <v>-0.30155352940000002</v>
      </c>
      <c r="O9" s="1">
        <v>-0.57496627560000002</v>
      </c>
      <c r="P9" s="7">
        <v>-0.1083757563</v>
      </c>
      <c r="Q9" s="6">
        <v>-0.73210534999999999</v>
      </c>
      <c r="R9" s="1">
        <v>-0.30155363000000002</v>
      </c>
      <c r="S9" s="20">
        <v>-0.57496661000000004</v>
      </c>
      <c r="T9" s="7">
        <v>-0.10837603</v>
      </c>
      <c r="AA9" s="17"/>
    </row>
    <row r="10" spans="2:27" x14ac:dyDescent="0.25">
      <c r="B10" s="15">
        <v>0.8</v>
      </c>
      <c r="C10" s="18">
        <v>-1.1500278825000001</v>
      </c>
      <c r="D10" s="1">
        <v>-0.7890798215</v>
      </c>
      <c r="E10" s="1">
        <v>-0.27116331970000002</v>
      </c>
      <c r="F10" s="1">
        <v>-0.60562501219999998</v>
      </c>
      <c r="G10" s="7">
        <v>-0.114756462</v>
      </c>
      <c r="H10" s="25">
        <v>-1.1500278825000001</v>
      </c>
      <c r="I10" s="1">
        <v>-0.78907979429999997</v>
      </c>
      <c r="J10" s="1">
        <v>-0.27116331040000002</v>
      </c>
      <c r="K10" s="1">
        <v>-0.60562499160000005</v>
      </c>
      <c r="L10" s="7">
        <v>-0.1147564606</v>
      </c>
      <c r="M10" s="18">
        <v>-0.78907971359999995</v>
      </c>
      <c r="N10" s="1">
        <v>-0.27116315559999998</v>
      </c>
      <c r="O10" s="1">
        <v>-0.60562474779999997</v>
      </c>
      <c r="P10" s="7">
        <v>-0.11475636610000001</v>
      </c>
      <c r="Q10" s="6">
        <v>-0.78907981999999999</v>
      </c>
      <c r="R10" s="1">
        <v>-0.27116331999999999</v>
      </c>
      <c r="S10" s="20">
        <v>-0.60562501000000002</v>
      </c>
      <c r="T10" s="7">
        <v>-0.11475646</v>
      </c>
      <c r="AA10" s="17"/>
    </row>
    <row r="11" spans="2:27" x14ac:dyDescent="0.25">
      <c r="B11" s="15">
        <v>0.9</v>
      </c>
      <c r="C11" s="18">
        <v>-1.1406024516</v>
      </c>
      <c r="D11" s="1">
        <v>-0.83250883809999998</v>
      </c>
      <c r="E11" s="1">
        <v>-0.22636390689999999</v>
      </c>
      <c r="F11" s="1">
        <v>-0.6250360962</v>
      </c>
      <c r="G11" s="7">
        <v>-0.2196340581</v>
      </c>
      <c r="H11" s="25">
        <v>-1.1406024516</v>
      </c>
      <c r="I11" s="1">
        <v>-0.83250880999999999</v>
      </c>
      <c r="J11" s="1">
        <v>-0.22636389909999999</v>
      </c>
      <c r="K11" s="1">
        <v>-0.62503607559999996</v>
      </c>
      <c r="L11" s="7">
        <v>-0.21963405859999999</v>
      </c>
      <c r="M11" s="18">
        <v>-0.83250856220000002</v>
      </c>
      <c r="N11" s="1">
        <v>-0.22636365019999999</v>
      </c>
      <c r="O11" s="1">
        <v>-0.62503584050000005</v>
      </c>
      <c r="P11" s="7">
        <v>-0.21963384759999999</v>
      </c>
      <c r="Q11" s="6">
        <v>-0.83250884000000003</v>
      </c>
      <c r="R11" s="1">
        <v>-0.22636391</v>
      </c>
      <c r="S11" s="20">
        <v>-0.62503609000000004</v>
      </c>
      <c r="T11" s="7">
        <v>-0.21963405</v>
      </c>
      <c r="AA11" s="17"/>
    </row>
    <row r="12" spans="2:27" x14ac:dyDescent="0.2">
      <c r="B12" s="15">
        <v>1</v>
      </c>
      <c r="C12" s="18">
        <v>-1.1267783498999999</v>
      </c>
      <c r="D12" s="1">
        <v>-0.86660008239999997</v>
      </c>
      <c r="E12" s="1">
        <v>-0.17577363709999999</v>
      </c>
      <c r="F12" s="1">
        <v>-0.63846491729999999</v>
      </c>
      <c r="G12" s="7">
        <v>-0.30562439400000002</v>
      </c>
      <c r="H12" s="25">
        <v>-1.1267783498999999</v>
      </c>
      <c r="I12" s="1">
        <v>-0.86660005259999995</v>
      </c>
      <c r="J12" s="1">
        <v>-0.17577363109999999</v>
      </c>
      <c r="K12" s="1">
        <v>-0.6384648959</v>
      </c>
      <c r="L12" s="7">
        <v>-0.30562439250000001</v>
      </c>
      <c r="M12" s="18">
        <v>-0.86659997030000002</v>
      </c>
      <c r="N12" s="1">
        <v>-0.1757735882</v>
      </c>
      <c r="O12" s="1">
        <v>-0.63846479820000002</v>
      </c>
      <c r="P12" s="7">
        <v>-0.30562415879999999</v>
      </c>
      <c r="Q12" s="6">
        <v>-0.86660009000000005</v>
      </c>
      <c r="R12" s="1">
        <v>-0.17577364000000001</v>
      </c>
      <c r="S12" s="20">
        <v>-0.63846491999999999</v>
      </c>
      <c r="T12" s="7">
        <v>-0.30562440000000002</v>
      </c>
      <c r="AA12" s="1"/>
    </row>
    <row r="13" spans="2:27" x14ac:dyDescent="0.2">
      <c r="B13" s="15">
        <v>1.1000000000000001</v>
      </c>
      <c r="C13" s="18">
        <v>-1.1112698803000001</v>
      </c>
      <c r="D13" s="1">
        <v>-0.89375203540000003</v>
      </c>
      <c r="E13" s="1">
        <v>-0.12615202210000001</v>
      </c>
      <c r="F13" s="1">
        <v>-0.64851505710000001</v>
      </c>
      <c r="G13" s="7">
        <v>-0.37637168679999999</v>
      </c>
      <c r="H13" s="25">
        <v>-1.1112698803000001</v>
      </c>
      <c r="I13" s="1">
        <v>-0.89375200509999997</v>
      </c>
      <c r="J13" s="1">
        <v>-0.12615201779999999</v>
      </c>
      <c r="K13" s="1">
        <v>-0.64851503470000005</v>
      </c>
      <c r="L13" s="7">
        <v>-0.37637168659999998</v>
      </c>
      <c r="M13" s="18">
        <v>-0.89375168630000001</v>
      </c>
      <c r="N13" s="1">
        <v>-0.12615199799999999</v>
      </c>
      <c r="O13" s="1">
        <v>-0.64851464260000002</v>
      </c>
      <c r="P13" s="7">
        <v>-0.37637136230000001</v>
      </c>
      <c r="Q13" s="6">
        <v>-0.89375203999999997</v>
      </c>
      <c r="R13" s="1">
        <v>-0.12615202</v>
      </c>
      <c r="S13" s="20">
        <v>-0.64851506000000003</v>
      </c>
      <c r="T13" s="7">
        <v>-0.37637168999999998</v>
      </c>
      <c r="AA13" s="1"/>
    </row>
    <row r="14" spans="2:27" x14ac:dyDescent="0.2">
      <c r="B14" s="15">
        <v>1.2</v>
      </c>
      <c r="C14" s="18">
        <v>-1.0955954917999999</v>
      </c>
      <c r="D14" s="1">
        <v>-0.91549698239999999</v>
      </c>
      <c r="E14" s="1">
        <v>-8.2803055400000006E-2</v>
      </c>
      <c r="F14" s="1">
        <v>-0.65630819380000005</v>
      </c>
      <c r="G14" s="7">
        <v>-0.4345114115</v>
      </c>
      <c r="H14" s="25">
        <v>-1.0955954917999999</v>
      </c>
      <c r="I14" s="1">
        <v>-0.91549695099999995</v>
      </c>
      <c r="J14" s="1">
        <v>-8.2803052500000002E-2</v>
      </c>
      <c r="K14" s="1">
        <v>-0.65630817109999995</v>
      </c>
      <c r="L14" s="7">
        <v>-0.43451141199999999</v>
      </c>
      <c r="M14" s="18">
        <v>-0.91549678180000005</v>
      </c>
      <c r="N14" s="1">
        <v>-8.2803034600000006E-2</v>
      </c>
      <c r="O14" s="1">
        <v>-0.6563079074</v>
      </c>
      <c r="P14" s="7">
        <v>-0.43451118239999997</v>
      </c>
      <c r="Q14" s="6">
        <v>-0.91549698999999995</v>
      </c>
      <c r="R14" s="1">
        <v>-8.2803059999999998E-2</v>
      </c>
      <c r="S14" s="20">
        <v>-0.65630820000000001</v>
      </c>
      <c r="T14" s="7">
        <v>-0.43451141999999998</v>
      </c>
      <c r="AA14" s="1"/>
    </row>
    <row r="15" spans="2:27" x14ac:dyDescent="0.2">
      <c r="B15" s="15">
        <v>1.3</v>
      </c>
      <c r="C15" s="18">
        <v>-1.0806069067999999</v>
      </c>
      <c r="D15" s="1">
        <v>-0.93291780849999995</v>
      </c>
      <c r="E15" s="1">
        <v>-4.9271402800000003E-2</v>
      </c>
      <c r="F15" s="1">
        <v>-0.66224006710000005</v>
      </c>
      <c r="G15" s="7">
        <v>-0.48204793080000002</v>
      </c>
      <c r="H15" s="25">
        <v>-1.0806069067999999</v>
      </c>
      <c r="I15" s="1">
        <v>-0.93291777659999997</v>
      </c>
      <c r="J15" s="1">
        <v>-4.9271401100000001E-2</v>
      </c>
      <c r="K15" s="1">
        <v>-0.66224004459999997</v>
      </c>
      <c r="L15" s="7">
        <v>-0.48204793089999998</v>
      </c>
      <c r="M15" s="18">
        <v>-0.93291747089999999</v>
      </c>
      <c r="N15" s="1">
        <v>-4.92713792E-2</v>
      </c>
      <c r="O15" s="1">
        <v>-0.66224003369999995</v>
      </c>
      <c r="P15" s="7">
        <v>-0.4820476373</v>
      </c>
      <c r="Q15" s="6">
        <v>-0.93291780000000002</v>
      </c>
      <c r="R15" s="1">
        <v>-4.92714E-2</v>
      </c>
      <c r="S15" s="20">
        <v>-0.66224006000000002</v>
      </c>
      <c r="T15" s="7">
        <v>-0.48204793000000001</v>
      </c>
      <c r="AA15" s="1"/>
    </row>
    <row r="16" spans="2:27" x14ac:dyDescent="0.2">
      <c r="B16" s="15">
        <v>1.4</v>
      </c>
      <c r="C16" s="18">
        <v>-1.0667752785</v>
      </c>
      <c r="D16" s="1">
        <v>-0.94683628630000005</v>
      </c>
      <c r="E16" s="1">
        <v>-3.06656664E-2</v>
      </c>
      <c r="F16" s="1">
        <v>-0.66643103920000002</v>
      </c>
      <c r="G16" s="7">
        <v>-0.52057333859999999</v>
      </c>
      <c r="H16" s="25">
        <v>-1.0667752785</v>
      </c>
      <c r="I16" s="1">
        <v>-0.94683625390000004</v>
      </c>
      <c r="J16" s="1">
        <v>-3.06656654E-2</v>
      </c>
      <c r="K16" s="1">
        <v>-0.66643101650000003</v>
      </c>
      <c r="L16" s="7">
        <v>-0.52057333719999999</v>
      </c>
      <c r="M16" s="18">
        <v>-0.94683609700000004</v>
      </c>
      <c r="N16" s="1">
        <v>-3.0665538900000001E-2</v>
      </c>
      <c r="O16" s="1">
        <v>-0.66643083039999995</v>
      </c>
      <c r="P16" s="7">
        <v>-0.52057307159999999</v>
      </c>
      <c r="Q16" s="6">
        <v>-0.94683627999999997</v>
      </c>
      <c r="R16" s="1">
        <v>-3.0665669999999999E-2</v>
      </c>
      <c r="S16" s="20">
        <v>-0.66643103999999997</v>
      </c>
      <c r="T16" s="7">
        <v>-0.52057334</v>
      </c>
      <c r="AA16" s="1"/>
    </row>
    <row r="17" spans="2:27" x14ac:dyDescent="0.2">
      <c r="B17" s="15">
        <v>1.5</v>
      </c>
      <c r="C17" s="18">
        <v>-1.0543474433</v>
      </c>
      <c r="D17" s="1">
        <v>-0.95790573170000004</v>
      </c>
      <c r="E17" s="1">
        <v>-2.80327805E-2</v>
      </c>
      <c r="F17" s="1">
        <v>-0.66895226870000002</v>
      </c>
      <c r="G17" s="7">
        <v>-0.55140192239999997</v>
      </c>
      <c r="H17" s="25">
        <v>-1.0543474433</v>
      </c>
      <c r="I17" s="1">
        <v>-0.957905699</v>
      </c>
      <c r="J17" s="1">
        <v>-2.8032779800000001E-2</v>
      </c>
      <c r="K17" s="1">
        <v>-0.66895224450000002</v>
      </c>
      <c r="L17" s="7">
        <v>-0.55140192330000004</v>
      </c>
      <c r="M17" s="18">
        <v>-0.95790563390000005</v>
      </c>
      <c r="N17" s="1">
        <v>-2.8032880999999999E-2</v>
      </c>
      <c r="O17" s="1">
        <v>-0.66895214550000004</v>
      </c>
      <c r="P17" s="7">
        <v>-0.55140169949999995</v>
      </c>
      <c r="Q17" s="6">
        <v>-0.95790573000000001</v>
      </c>
      <c r="R17" s="1">
        <v>-2.803278E-2</v>
      </c>
      <c r="S17" s="20">
        <v>-0.66895227000000002</v>
      </c>
      <c r="T17" s="7">
        <v>-0.55140191999999999</v>
      </c>
      <c r="AA17" s="1"/>
    </row>
    <row r="18" spans="2:27" x14ac:dyDescent="0.2">
      <c r="B18" s="15">
        <v>1.6</v>
      </c>
      <c r="C18" s="18">
        <v>-1.0434318158</v>
      </c>
      <c r="D18" s="1">
        <v>-0.9666604352</v>
      </c>
      <c r="E18" s="1">
        <v>-2.2446074E-2</v>
      </c>
      <c r="F18" s="1">
        <v>-0.66990928459999999</v>
      </c>
      <c r="G18" s="7">
        <v>-0.57565111369999999</v>
      </c>
      <c r="H18" s="25">
        <v>-1.0434318158</v>
      </c>
      <c r="I18" s="1">
        <v>-0.96666040210000004</v>
      </c>
      <c r="J18" s="1">
        <v>-2.24460732E-2</v>
      </c>
      <c r="K18" s="1">
        <v>-0.66990926240000004</v>
      </c>
      <c r="L18" s="7">
        <v>-0.57565111349999998</v>
      </c>
      <c r="M18" s="18">
        <v>-0.96666022709999999</v>
      </c>
      <c r="N18" s="1">
        <v>-2.2446187699999998E-2</v>
      </c>
      <c r="O18" s="1">
        <v>-0.66990815169999995</v>
      </c>
      <c r="P18" s="7">
        <v>-0.57565094719999998</v>
      </c>
      <c r="Q18" s="6">
        <v>-0.96666043999999995</v>
      </c>
      <c r="R18" s="1">
        <v>-2.244608E-2</v>
      </c>
      <c r="S18" s="20">
        <v>-0.66990928999999999</v>
      </c>
      <c r="T18" s="7">
        <v>-0.57565111999999996</v>
      </c>
      <c r="AA18" s="1"/>
    </row>
    <row r="19" spans="2:27" x14ac:dyDescent="0.2">
      <c r="B19" s="15">
        <v>1.7</v>
      </c>
      <c r="C19" s="18">
        <v>-1.0340447442</v>
      </c>
      <c r="D19" s="1">
        <v>-0.97354324950000004</v>
      </c>
      <c r="E19" s="1">
        <v>-1.5785546899999999E-2</v>
      </c>
      <c r="F19" s="1">
        <v>-0.66945262009999995</v>
      </c>
      <c r="G19" s="7">
        <v>-0.59429008130000005</v>
      </c>
      <c r="H19" s="25">
        <v>-1.0340447442</v>
      </c>
      <c r="I19" s="1">
        <v>-0.97354321619999995</v>
      </c>
      <c r="J19" s="1">
        <v>-1.5785546399999999E-2</v>
      </c>
      <c r="K19" s="1">
        <v>-0.66945259589999995</v>
      </c>
      <c r="L19" s="7">
        <v>-0.59428948189999997</v>
      </c>
      <c r="M19" s="18">
        <v>-0.97354313449999996</v>
      </c>
      <c r="N19" s="1">
        <v>-1.57858975E-2</v>
      </c>
      <c r="O19" s="1">
        <v>-0.66945180530000004</v>
      </c>
      <c r="P19" s="7">
        <v>-0.59428980679999999</v>
      </c>
      <c r="Q19" s="6">
        <v>-0.97354324999999997</v>
      </c>
      <c r="R19" s="1">
        <v>-1.5785540000000001E-2</v>
      </c>
      <c r="S19" s="20">
        <v>-0.66945262000000005</v>
      </c>
      <c r="T19" s="7">
        <v>-0.59429008000000005</v>
      </c>
      <c r="AA19" s="1"/>
    </row>
    <row r="20" spans="2:27" x14ac:dyDescent="0.2">
      <c r="B20" s="15">
        <v>1.8</v>
      </c>
      <c r="C20" s="18">
        <v>-1.0261357143000001</v>
      </c>
      <c r="D20" s="1">
        <v>-0.97892203759999996</v>
      </c>
      <c r="E20" s="1">
        <v>-1.35687671E-2</v>
      </c>
      <c r="F20" s="1">
        <v>-0.66776157110000001</v>
      </c>
      <c r="G20" s="7">
        <v>-0.6081704564</v>
      </c>
      <c r="H20" s="25">
        <v>-1.0261357143000001</v>
      </c>
      <c r="I20" s="1">
        <v>-0.97892200419999997</v>
      </c>
      <c r="J20" s="1">
        <v>-1.3568766600000001E-2</v>
      </c>
      <c r="K20" s="1">
        <v>-0.66776154899999995</v>
      </c>
      <c r="L20" s="7">
        <v>-0.60817010670000005</v>
      </c>
      <c r="M20" s="18">
        <v>-0.97892182630000002</v>
      </c>
      <c r="N20" s="1">
        <v>-1.35687519E-2</v>
      </c>
      <c r="O20" s="1">
        <v>-0.66776139859999994</v>
      </c>
      <c r="P20" s="7">
        <v>-0.60817024649999996</v>
      </c>
      <c r="Q20" s="6">
        <v>-0.97892204000000005</v>
      </c>
      <c r="R20" s="1">
        <v>-1.3568770000000001E-2</v>
      </c>
      <c r="S20" s="20">
        <v>-0.66776157000000003</v>
      </c>
      <c r="T20" s="7">
        <v>-0.60817045999999997</v>
      </c>
      <c r="AA20" s="1"/>
    </row>
    <row r="21" spans="2:27" x14ac:dyDescent="0.2">
      <c r="B21" s="15">
        <v>1.9</v>
      </c>
      <c r="C21" s="18">
        <v>-1.0196035253</v>
      </c>
      <c r="D21" s="1">
        <v>-0.98310105219999999</v>
      </c>
      <c r="E21" s="1">
        <v>-1.8606061600000001E-2</v>
      </c>
      <c r="F21" s="1">
        <v>-0.66502471470000002</v>
      </c>
      <c r="G21" s="7">
        <v>-0.61804689940000002</v>
      </c>
      <c r="H21" s="25">
        <v>-1.0196035253</v>
      </c>
      <c r="I21" s="1">
        <v>-0.98310101859999999</v>
      </c>
      <c r="J21" s="1">
        <v>-1.8606061E-2</v>
      </c>
      <c r="K21" s="1">
        <v>-0.66502469239999995</v>
      </c>
      <c r="L21" s="7">
        <v>-0.61804689840000004</v>
      </c>
      <c r="M21" s="18">
        <v>-0.98310088539999996</v>
      </c>
      <c r="N21" s="1">
        <v>-1.8605993800000001E-2</v>
      </c>
      <c r="O21" s="1">
        <v>-0.66502439660000001</v>
      </c>
      <c r="P21" s="7">
        <v>-0.61804681910000003</v>
      </c>
      <c r="Q21" s="6">
        <v>-0.98310105000000003</v>
      </c>
      <c r="R21" s="1">
        <v>-1.8606060000000001E-2</v>
      </c>
      <c r="S21" s="20">
        <v>-0.66502470999999996</v>
      </c>
      <c r="T21" s="7">
        <v>-0.61804689999999995</v>
      </c>
      <c r="AA21" s="1"/>
    </row>
    <row r="22" spans="2:27" ht="20" thickBot="1" x14ac:dyDescent="0.25">
      <c r="B22" s="16">
        <v>2</v>
      </c>
      <c r="C22" s="19">
        <v>-1.0143102688000001</v>
      </c>
      <c r="D22" s="9">
        <v>-0.98632992819999998</v>
      </c>
      <c r="E22" s="9">
        <v>-2.4338929499999998E-2</v>
      </c>
      <c r="F22" s="9">
        <v>-0.66142541850000003</v>
      </c>
      <c r="G22" s="10">
        <v>-0.62459018300000002</v>
      </c>
      <c r="H22" s="26">
        <v>-1.0143102688000001</v>
      </c>
      <c r="I22" s="9">
        <v>-0.98632989449999997</v>
      </c>
      <c r="J22" s="9">
        <v>-2.4338928700000002E-2</v>
      </c>
      <c r="K22" s="9">
        <v>-0.66142539489999996</v>
      </c>
      <c r="L22" s="10">
        <v>-0.62459018290000001</v>
      </c>
      <c r="M22" s="19">
        <v>-0.98632983370000005</v>
      </c>
      <c r="N22" s="9">
        <v>-2.43388709E-2</v>
      </c>
      <c r="O22" s="9">
        <v>-0.66142515310000005</v>
      </c>
      <c r="P22" s="10">
        <v>-0.62458978210000005</v>
      </c>
      <c r="Q22" s="8">
        <v>-0.98632993000000002</v>
      </c>
      <c r="R22" s="9">
        <v>-2.433894E-2</v>
      </c>
      <c r="S22" s="21">
        <v>-0.66142542000000004</v>
      </c>
      <c r="T22" s="10">
        <v>-0.62459019000000005</v>
      </c>
      <c r="AA22" s="1"/>
    </row>
    <row r="24" spans="2:27" ht="20" thickBot="1" x14ac:dyDescent="0.25">
      <c r="H24" s="1" t="s">
        <v>9</v>
      </c>
      <c r="I24" s="22" t="s">
        <v>22</v>
      </c>
      <c r="M24" s="24" t="s">
        <v>23</v>
      </c>
      <c r="Q24" s="23" t="s">
        <v>6</v>
      </c>
    </row>
    <row r="25" spans="2:27" x14ac:dyDescent="0.2">
      <c r="I25" s="3">
        <f>ABS(I4-D4)*1000</f>
        <v>2.7200000030092042E-5</v>
      </c>
      <c r="J25" s="4">
        <f t="shared" ref="J25:L25" si="0">ABS(J4-E4)*1000</f>
        <v>3.1100000019712581E-5</v>
      </c>
      <c r="K25" s="4">
        <f t="shared" si="0"/>
        <v>2.6499999972173782E-5</v>
      </c>
      <c r="L25" s="4">
        <f t="shared" si="0"/>
        <v>3.6299999894850998E-5</v>
      </c>
      <c r="M25" s="3">
        <f t="shared" ref="M25:M43" si="1">ABS(M4-D4)*1000</f>
        <v>3.4270000004443801E-4</v>
      </c>
      <c r="N25" s="4">
        <f t="shared" ref="N25:N43" si="2">ABS(N4-E4)*1000</f>
        <v>1.2260000004093996E-4</v>
      </c>
      <c r="O25" s="4">
        <f t="shared" ref="O25:O43" si="3">ABS(O4-F4)*1000</f>
        <v>3.1020000001991122E-4</v>
      </c>
      <c r="P25" s="5">
        <f t="shared" ref="P25:P43" si="4">ABS(P4-G4)*1000</f>
        <v>8.1030000020909654E-4</v>
      </c>
      <c r="Q25" s="3">
        <f t="shared" ref="Q25:Q43" si="5">ABS(Q4-D4)*1000</f>
        <v>1.8909999999205951E-4</v>
      </c>
      <c r="R25" s="4">
        <f t="shared" ref="R25:R43" si="6">ABS(R4-E4)*1000</f>
        <v>1.500000013088254E-6</v>
      </c>
      <c r="S25" s="4">
        <f t="shared" ref="S25:S43" si="7">ABS(S4-F4)*1000</f>
        <v>1.9280000007615428E-4</v>
      </c>
      <c r="T25" s="5">
        <f t="shared" ref="T25:T43" si="8">ABS(T4-G4)*1000</f>
        <v>7.000000579182597E-7</v>
      </c>
    </row>
    <row r="26" spans="2:27" x14ac:dyDescent="0.2">
      <c r="I26" s="18">
        <f t="shared" ref="I26:I43" si="9">ABS(I5-D5)*1000</f>
        <v>4.0000000013640236E-7</v>
      </c>
      <c r="J26" s="1">
        <f t="shared" ref="J26:J43" si="10">ABS(J5-E5)*1000</f>
        <v>5.6999999997753292E-6</v>
      </c>
      <c r="K26" s="1">
        <f t="shared" ref="K26:K43" si="11">ABS(K5-F5)*1000</f>
        <v>2.4999999986841104E-6</v>
      </c>
      <c r="L26" s="1">
        <f t="shared" ref="L26:L43" si="12">ABS(L5-G5)*1000</f>
        <v>9.4889999996405905E-4</v>
      </c>
      <c r="M26" s="18">
        <f t="shared" si="1"/>
        <v>3.7420000000010223E-4</v>
      </c>
      <c r="N26" s="1">
        <f t="shared" si="2"/>
        <v>1.5780000001131E-4</v>
      </c>
      <c r="O26" s="1">
        <f t="shared" si="3"/>
        <v>3.5689999999810595E-4</v>
      </c>
      <c r="P26" s="7">
        <f t="shared" si="4"/>
        <v>4.2059999999510822E-4</v>
      </c>
      <c r="Q26" s="18">
        <f t="shared" si="5"/>
        <v>7.7600000000441205E-5</v>
      </c>
      <c r="R26" s="1">
        <f t="shared" si="6"/>
        <v>1.2699999996090838E-5</v>
      </c>
      <c r="S26" s="1">
        <f t="shared" si="7"/>
        <v>7.7099999995500212E-5</v>
      </c>
      <c r="T26" s="7">
        <f t="shared" si="8"/>
        <v>1.7999999990525595E-5</v>
      </c>
    </row>
    <row r="27" spans="2:27" x14ac:dyDescent="0.2">
      <c r="I27" s="18">
        <f t="shared" si="9"/>
        <v>1.1699999968861619E-5</v>
      </c>
      <c r="J27" s="1">
        <f t="shared" si="10"/>
        <v>4.7000000003016851E-6</v>
      </c>
      <c r="K27" s="1">
        <f t="shared" si="11"/>
        <v>9.1000000312924101E-6</v>
      </c>
      <c r="L27" s="1">
        <f t="shared" si="12"/>
        <v>2.4999999986841104E-6</v>
      </c>
      <c r="M27" s="18">
        <f t="shared" si="1"/>
        <v>5.3340000000234866E-4</v>
      </c>
      <c r="N27" s="1">
        <f t="shared" si="2"/>
        <v>5.2629999999775912E-4</v>
      </c>
      <c r="O27" s="1">
        <f t="shared" si="3"/>
        <v>4.4679999999797104E-4</v>
      </c>
      <c r="P27" s="7">
        <f t="shared" si="4"/>
        <v>3.3530000000114857E-4</v>
      </c>
      <c r="Q27" s="18">
        <f t="shared" si="5"/>
        <v>5.5200000015354078E-5</v>
      </c>
      <c r="R27" s="1">
        <f t="shared" si="6"/>
        <v>5.9000000163234034E-6</v>
      </c>
      <c r="S27" s="1">
        <f t="shared" si="7"/>
        <v>7.0799999973836236E-5</v>
      </c>
      <c r="T27" s="7">
        <f t="shared" si="8"/>
        <v>1.3600000001168233E-5</v>
      </c>
    </row>
    <row r="28" spans="2:27" x14ac:dyDescent="0.2">
      <c r="I28" s="18">
        <f t="shared" si="9"/>
        <v>1.8300000070858857E-5</v>
      </c>
      <c r="J28" s="1">
        <f t="shared" si="10"/>
        <v>9.000000023018373E-6</v>
      </c>
      <c r="K28" s="1">
        <f t="shared" si="11"/>
        <v>1.3900000039868132E-5</v>
      </c>
      <c r="L28" s="1">
        <f t="shared" si="12"/>
        <v>2.0000000058861822E-6</v>
      </c>
      <c r="M28" s="18">
        <f t="shared" si="1"/>
        <v>2.2799999999101317E-4</v>
      </c>
      <c r="N28" s="1">
        <f t="shared" si="2"/>
        <v>1.1300000002378852E-4</v>
      </c>
      <c r="O28" s="1">
        <f t="shared" si="3"/>
        <v>3.5300000000848542E-4</v>
      </c>
      <c r="P28" s="7">
        <f t="shared" si="4"/>
        <v>3.5350000000128334E-4</v>
      </c>
      <c r="Q28" s="18">
        <f t="shared" si="5"/>
        <v>2.7000000013543968E-6</v>
      </c>
      <c r="R28" s="1">
        <f t="shared" si="6"/>
        <v>6.5999999909749363E-6</v>
      </c>
      <c r="S28" s="1">
        <f t="shared" si="7"/>
        <v>8.0000001068114557E-7</v>
      </c>
      <c r="T28" s="7">
        <f t="shared" si="8"/>
        <v>4.1000000061686137E-6</v>
      </c>
    </row>
    <row r="29" spans="2:27" x14ac:dyDescent="0.2">
      <c r="I29" s="18">
        <f t="shared" si="9"/>
        <v>2.1099999969464989E-5</v>
      </c>
      <c r="J29" s="1">
        <f t="shared" si="10"/>
        <v>1.040000002783259E-5</v>
      </c>
      <c r="K29" s="1">
        <f t="shared" si="11"/>
        <v>1.7700000021214635E-5</v>
      </c>
      <c r="L29" s="1">
        <f t="shared" si="12"/>
        <v>3.3000000093652559E-6</v>
      </c>
      <c r="M29" s="18">
        <f t="shared" si="1"/>
        <v>1.0059999999700864E-4</v>
      </c>
      <c r="N29" s="1">
        <f t="shared" si="2"/>
        <v>1.2319999997956188E-4</v>
      </c>
      <c r="O29" s="1">
        <f t="shared" si="3"/>
        <v>3.5890000005256439E-4</v>
      </c>
      <c r="P29" s="7">
        <f t="shared" si="4"/>
        <v>2.9270000000136687E-4</v>
      </c>
      <c r="Q29" s="18">
        <f t="shared" si="5"/>
        <v>7.2000000406191589E-6</v>
      </c>
      <c r="R29" s="1">
        <f t="shared" si="6"/>
        <v>1.170000002437277E-5</v>
      </c>
      <c r="S29" s="1">
        <f t="shared" si="7"/>
        <v>7.4999999544189677E-6</v>
      </c>
      <c r="T29" s="7">
        <f t="shared" si="8"/>
        <v>4.2999999949611123E-6</v>
      </c>
    </row>
    <row r="30" spans="2:27" x14ac:dyDescent="0.2">
      <c r="I30" s="18">
        <f t="shared" si="9"/>
        <v>2.5100000078381868E-5</v>
      </c>
      <c r="J30" s="1">
        <f t="shared" si="10"/>
        <v>1.040000002783259E-5</v>
      </c>
      <c r="K30" s="1">
        <f t="shared" si="11"/>
        <v>1.9299999931554623E-5</v>
      </c>
      <c r="L30" s="1">
        <f t="shared" si="12"/>
        <v>3.6000000064317916E-6</v>
      </c>
      <c r="M30" s="18">
        <f t="shared" si="1"/>
        <v>2.9010000002216429E-4</v>
      </c>
      <c r="N30" s="1">
        <f t="shared" si="2"/>
        <v>1.1119999998587815E-4</v>
      </c>
      <c r="O30" s="1">
        <f t="shared" si="3"/>
        <v>3.4139999993687553E-4</v>
      </c>
      <c r="P30" s="7">
        <f t="shared" si="4"/>
        <v>2.8000000000527603E-4</v>
      </c>
      <c r="Q30" s="18">
        <f t="shared" si="5"/>
        <v>7.300000048893196E-6</v>
      </c>
      <c r="R30" s="1">
        <f t="shared" si="6"/>
        <v>1.0599999988869513E-5</v>
      </c>
      <c r="S30" s="1">
        <f t="shared" si="7"/>
        <v>6.9999999130487822E-6</v>
      </c>
      <c r="T30" s="7">
        <f t="shared" si="8"/>
        <v>6.3000000077861884E-6</v>
      </c>
    </row>
    <row r="31" spans="2:27" x14ac:dyDescent="0.2">
      <c r="I31" s="18">
        <f t="shared" si="9"/>
        <v>2.7200000030092042E-5</v>
      </c>
      <c r="J31" s="1">
        <f t="shared" si="10"/>
        <v>9.2999999923293331E-6</v>
      </c>
      <c r="K31" s="1">
        <f t="shared" si="11"/>
        <v>2.0599999928094803E-5</v>
      </c>
      <c r="L31" s="1">
        <f t="shared" si="12"/>
        <v>1.4000000048142169E-6</v>
      </c>
      <c r="M31" s="18">
        <f t="shared" si="1"/>
        <v>1.0790000004590183E-4</v>
      </c>
      <c r="N31" s="1">
        <f t="shared" si="2"/>
        <v>1.6410000003297398E-4</v>
      </c>
      <c r="O31" s="1">
        <f t="shared" si="3"/>
        <v>2.6440000000516051E-4</v>
      </c>
      <c r="P31" s="7">
        <f t="shared" si="4"/>
        <v>9.5899999996706953E-5</v>
      </c>
      <c r="Q31" s="18">
        <f t="shared" si="5"/>
        <v>1.500000013088254E-6</v>
      </c>
      <c r="R31" s="1">
        <f t="shared" si="6"/>
        <v>2.9999996931096007E-7</v>
      </c>
      <c r="S31" s="1">
        <f t="shared" si="7"/>
        <v>2.1999999599842113E-6</v>
      </c>
      <c r="T31" s="7">
        <f t="shared" si="8"/>
        <v>1.9999999989472883E-6</v>
      </c>
    </row>
    <row r="32" spans="2:27" x14ac:dyDescent="0.2">
      <c r="I32" s="18">
        <f t="shared" si="9"/>
        <v>2.8099999993536073E-5</v>
      </c>
      <c r="J32" s="1">
        <f t="shared" si="10"/>
        <v>7.8000000069966546E-6</v>
      </c>
      <c r="K32" s="1">
        <f t="shared" si="11"/>
        <v>2.0600000039117106E-5</v>
      </c>
      <c r="L32" s="1">
        <f t="shared" si="12"/>
        <v>4.9999998585903427E-7</v>
      </c>
      <c r="M32" s="18">
        <f t="shared" si="1"/>
        <v>2.7589999995747405E-4</v>
      </c>
      <c r="N32" s="1">
        <f t="shared" si="2"/>
        <v>2.5670000000643789E-4</v>
      </c>
      <c r="O32" s="1">
        <f t="shared" si="3"/>
        <v>2.5569999995145309E-4</v>
      </c>
      <c r="P32" s="7">
        <f t="shared" si="4"/>
        <v>2.1050000001410218E-4</v>
      </c>
      <c r="Q32" s="18">
        <f t="shared" si="5"/>
        <v>1.9000000461844024E-6</v>
      </c>
      <c r="R32" s="1">
        <f t="shared" si="6"/>
        <v>3.1000000066949696E-6</v>
      </c>
      <c r="S32" s="1">
        <f t="shared" si="7"/>
        <v>6.1999999578787879E-6</v>
      </c>
      <c r="T32" s="7">
        <f t="shared" si="8"/>
        <v>8.1000000040631903E-6</v>
      </c>
    </row>
    <row r="33" spans="9:20" x14ac:dyDescent="0.2">
      <c r="I33" s="18">
        <f t="shared" si="9"/>
        <v>2.9800000023172402E-5</v>
      </c>
      <c r="J33" s="1">
        <f t="shared" si="10"/>
        <v>5.9999999968418649E-6</v>
      </c>
      <c r="K33" s="1">
        <f t="shared" si="11"/>
        <v>2.13999999942871E-5</v>
      </c>
      <c r="L33" s="1">
        <f t="shared" si="12"/>
        <v>1.500000013088254E-6</v>
      </c>
      <c r="M33" s="18">
        <f t="shared" si="1"/>
        <v>1.1209999994932218E-4</v>
      </c>
      <c r="N33" s="1">
        <f t="shared" si="2"/>
        <v>4.8899999993690102E-5</v>
      </c>
      <c r="O33" s="1">
        <f t="shared" si="3"/>
        <v>1.1909999997339327E-4</v>
      </c>
      <c r="P33" s="7">
        <f t="shared" si="4"/>
        <v>2.3520000003163233E-4</v>
      </c>
      <c r="Q33" s="18">
        <f t="shared" si="5"/>
        <v>7.6000000737153073E-6</v>
      </c>
      <c r="R33" s="1">
        <f t="shared" si="6"/>
        <v>2.900000017902471E-6</v>
      </c>
      <c r="S33" s="1">
        <f t="shared" si="7"/>
        <v>2.7000000013543968E-6</v>
      </c>
      <c r="T33" s="7">
        <f t="shared" si="8"/>
        <v>5.9999999968418649E-6</v>
      </c>
    </row>
    <row r="34" spans="9:20" x14ac:dyDescent="0.2">
      <c r="I34" s="18">
        <f t="shared" si="9"/>
        <v>3.0300000064542587E-5</v>
      </c>
      <c r="J34" s="1">
        <f t="shared" si="10"/>
        <v>4.3000000227166879E-6</v>
      </c>
      <c r="K34" s="1">
        <f t="shared" si="11"/>
        <v>2.2399999966005169E-5</v>
      </c>
      <c r="L34" s="1">
        <f t="shared" si="12"/>
        <v>2.000000165480742E-7</v>
      </c>
      <c r="M34" s="18">
        <f t="shared" si="1"/>
        <v>3.4910000001886488E-4</v>
      </c>
      <c r="N34" s="1">
        <f t="shared" si="2"/>
        <v>2.4100000023397072E-5</v>
      </c>
      <c r="O34" s="1">
        <f t="shared" si="3"/>
        <v>4.1449999998999232E-4</v>
      </c>
      <c r="P34" s="7">
        <f t="shared" si="4"/>
        <v>3.2449999998185319E-4</v>
      </c>
      <c r="Q34" s="18">
        <f t="shared" si="5"/>
        <v>4.5999999365164967E-6</v>
      </c>
      <c r="R34" s="1">
        <f t="shared" si="6"/>
        <v>2.1000000072213254E-6</v>
      </c>
      <c r="S34" s="1">
        <f t="shared" si="7"/>
        <v>2.900000017902471E-6</v>
      </c>
      <c r="T34" s="7">
        <f t="shared" si="8"/>
        <v>3.199999987213431E-6</v>
      </c>
    </row>
    <row r="35" spans="9:20" x14ac:dyDescent="0.2">
      <c r="I35" s="18">
        <f t="shared" si="9"/>
        <v>3.1400000044534693E-5</v>
      </c>
      <c r="J35" s="1">
        <f t="shared" si="10"/>
        <v>2.9000000040246832E-6</v>
      </c>
      <c r="K35" s="1">
        <f t="shared" si="11"/>
        <v>2.2700000101849582E-5</v>
      </c>
      <c r="L35" s="1">
        <f t="shared" si="12"/>
        <v>4.9999998585903427E-7</v>
      </c>
      <c r="M35" s="18">
        <f t="shared" si="1"/>
        <v>2.0059999994437305E-4</v>
      </c>
      <c r="N35" s="1">
        <f t="shared" si="2"/>
        <v>2.0800000000154029E-5</v>
      </c>
      <c r="O35" s="1">
        <f t="shared" si="3"/>
        <v>2.8640000004909183E-4</v>
      </c>
      <c r="P35" s="7">
        <f t="shared" si="4"/>
        <v>2.2910000002651643E-4</v>
      </c>
      <c r="Q35" s="18">
        <f t="shared" si="5"/>
        <v>7.5999999626930048E-6</v>
      </c>
      <c r="R35" s="1">
        <f t="shared" si="6"/>
        <v>4.599999992027648E-6</v>
      </c>
      <c r="S35" s="1">
        <f t="shared" si="7"/>
        <v>6.1999999578787879E-6</v>
      </c>
      <c r="T35" s="7">
        <f t="shared" si="8"/>
        <v>8.4999999816481875E-6</v>
      </c>
    </row>
    <row r="36" spans="9:20" x14ac:dyDescent="0.2">
      <c r="I36" s="18">
        <f t="shared" si="9"/>
        <v>3.1899999974882576E-5</v>
      </c>
      <c r="J36" s="1">
        <f t="shared" si="10"/>
        <v>1.7000000018807526E-6</v>
      </c>
      <c r="K36" s="1">
        <f t="shared" si="11"/>
        <v>2.2500000085301508E-5</v>
      </c>
      <c r="L36" s="1">
        <f t="shared" si="12"/>
        <v>9.9999952762885869E-8</v>
      </c>
      <c r="M36" s="18">
        <f t="shared" si="1"/>
        <v>3.3759999995552903E-4</v>
      </c>
      <c r="N36" s="1">
        <f t="shared" si="2"/>
        <v>2.3600000002843569E-5</v>
      </c>
      <c r="O36" s="1">
        <f t="shared" si="3"/>
        <v>3.3400000098993132E-5</v>
      </c>
      <c r="P36" s="7">
        <f t="shared" si="4"/>
        <v>2.935000000259258E-4</v>
      </c>
      <c r="Q36" s="18">
        <f t="shared" si="5"/>
        <v>8.4999999261370363E-6</v>
      </c>
      <c r="R36" s="1">
        <f t="shared" si="6"/>
        <v>2.80000000268954E-6</v>
      </c>
      <c r="S36" s="1">
        <f t="shared" si="7"/>
        <v>7.1000000323451218E-6</v>
      </c>
      <c r="T36" s="7">
        <f t="shared" si="8"/>
        <v>8.0000001068114557E-7</v>
      </c>
    </row>
    <row r="37" spans="9:20" x14ac:dyDescent="0.2">
      <c r="I37" s="18">
        <f t="shared" si="9"/>
        <v>3.2400000016252761E-5</v>
      </c>
      <c r="J37" s="1">
        <f t="shared" si="10"/>
        <v>9.9999999947364415E-7</v>
      </c>
      <c r="K37" s="1">
        <f t="shared" si="11"/>
        <v>2.269999999082728E-5</v>
      </c>
      <c r="L37" s="1">
        <f t="shared" si="12"/>
        <v>1.4000000048142169E-6</v>
      </c>
      <c r="M37" s="18">
        <f t="shared" si="1"/>
        <v>1.8930000000860758E-4</v>
      </c>
      <c r="N37" s="1">
        <f t="shared" si="2"/>
        <v>1.2749999999880912E-4</v>
      </c>
      <c r="O37" s="1">
        <f t="shared" si="3"/>
        <v>2.0880000006773258E-4</v>
      </c>
      <c r="P37" s="7">
        <f t="shared" si="4"/>
        <v>2.6699999999824087E-4</v>
      </c>
      <c r="Q37" s="18">
        <f t="shared" si="5"/>
        <v>6.3000000771751274E-6</v>
      </c>
      <c r="R37" s="1">
        <f t="shared" si="6"/>
        <v>3.5999999994928977E-6</v>
      </c>
      <c r="S37" s="1">
        <f t="shared" si="7"/>
        <v>7.9999995516999434E-7</v>
      </c>
      <c r="T37" s="7">
        <f t="shared" si="8"/>
        <v>1.4000000048142169E-6</v>
      </c>
    </row>
    <row r="38" spans="9:20" x14ac:dyDescent="0.2">
      <c r="I38" s="18">
        <f t="shared" si="9"/>
        <v>3.2700000041074873E-5</v>
      </c>
      <c r="J38" s="1">
        <f t="shared" si="10"/>
        <v>6.9999999893766152E-7</v>
      </c>
      <c r="K38" s="1">
        <f t="shared" si="11"/>
        <v>2.4200000003915534E-5</v>
      </c>
      <c r="L38" s="1">
        <f t="shared" si="12"/>
        <v>9.000000744663339E-7</v>
      </c>
      <c r="M38" s="18">
        <f t="shared" si="1"/>
        <v>9.7799999987380204E-5</v>
      </c>
      <c r="N38" s="1">
        <f t="shared" si="2"/>
        <v>1.0049999999914294E-4</v>
      </c>
      <c r="O38" s="1">
        <f t="shared" si="3"/>
        <v>1.2319999997956188E-4</v>
      </c>
      <c r="P38" s="7">
        <f t="shared" si="4"/>
        <v>2.2290000001312649E-4</v>
      </c>
      <c r="Q38" s="18">
        <f t="shared" si="5"/>
        <v>1.7000000296363282E-6</v>
      </c>
      <c r="R38" s="1">
        <f t="shared" si="6"/>
        <v>4.9999999973682208E-7</v>
      </c>
      <c r="S38" s="1">
        <f t="shared" si="7"/>
        <v>1.2999999965401798E-6</v>
      </c>
      <c r="T38" s="7">
        <f t="shared" si="8"/>
        <v>2.3999999765322855E-6</v>
      </c>
    </row>
    <row r="39" spans="9:20" x14ac:dyDescent="0.2">
      <c r="I39" s="18">
        <f t="shared" si="9"/>
        <v>3.3099999963148719E-5</v>
      </c>
      <c r="J39" s="1">
        <f t="shared" si="10"/>
        <v>8.0000000027280471E-7</v>
      </c>
      <c r="K39" s="1">
        <f t="shared" si="11"/>
        <v>2.2199999949457094E-5</v>
      </c>
      <c r="L39" s="1">
        <f t="shared" si="12"/>
        <v>2.000000165480742E-7</v>
      </c>
      <c r="M39" s="18">
        <f t="shared" si="1"/>
        <v>2.0810000000981432E-4</v>
      </c>
      <c r="N39" s="1">
        <f t="shared" si="2"/>
        <v>1.1369999999844005E-4</v>
      </c>
      <c r="O39" s="1">
        <f t="shared" si="3"/>
        <v>1.132900000033743E-3</v>
      </c>
      <c r="P39" s="7">
        <f t="shared" si="4"/>
        <v>1.6650000000950627E-4</v>
      </c>
      <c r="Q39" s="18">
        <f t="shared" si="5"/>
        <v>4.7999999530645709E-6</v>
      </c>
      <c r="R39" s="1">
        <f t="shared" si="6"/>
        <v>6.0000000003113119E-6</v>
      </c>
      <c r="S39" s="1">
        <f t="shared" si="7"/>
        <v>5.4000000027087935E-6</v>
      </c>
      <c r="T39" s="7">
        <f t="shared" si="8"/>
        <v>6.299999966152825E-6</v>
      </c>
    </row>
    <row r="40" spans="9:20" x14ac:dyDescent="0.2">
      <c r="I40" s="18">
        <f t="shared" si="9"/>
        <v>3.3300000090719095E-5</v>
      </c>
      <c r="J40" s="1">
        <f t="shared" si="10"/>
        <v>4.9999999973682208E-7</v>
      </c>
      <c r="K40" s="1">
        <f t="shared" si="11"/>
        <v>2.4200000003915534E-5</v>
      </c>
      <c r="L40" s="1">
        <f t="shared" si="12"/>
        <v>5.9940000007863148E-4</v>
      </c>
      <c r="M40" s="18">
        <f t="shared" si="1"/>
        <v>1.1500000007824696E-4</v>
      </c>
      <c r="N40" s="1">
        <f t="shared" si="2"/>
        <v>3.5060000000072811E-4</v>
      </c>
      <c r="O40" s="1">
        <f t="shared" si="3"/>
        <v>8.1479999991529439E-4</v>
      </c>
      <c r="P40" s="7">
        <f t="shared" si="4"/>
        <v>2.7450000006368214E-4</v>
      </c>
      <c r="Q40" s="18">
        <f t="shared" si="5"/>
        <v>4.9999993034788304E-7</v>
      </c>
      <c r="R40" s="1">
        <f t="shared" si="6"/>
        <v>6.8999999984498128E-6</v>
      </c>
      <c r="S40" s="1">
        <f t="shared" si="7"/>
        <v>9.9999897251734637E-8</v>
      </c>
      <c r="T40" s="7">
        <f t="shared" si="8"/>
        <v>1.2999999965401798E-6</v>
      </c>
    </row>
    <row r="41" spans="9:20" x14ac:dyDescent="0.2">
      <c r="I41" s="18">
        <f t="shared" si="9"/>
        <v>3.339999998797083E-5</v>
      </c>
      <c r="J41" s="1">
        <f t="shared" si="10"/>
        <v>4.9999999973682208E-7</v>
      </c>
      <c r="K41" s="1">
        <f t="shared" si="11"/>
        <v>2.210000005220536E-5</v>
      </c>
      <c r="L41" s="1">
        <f t="shared" si="12"/>
        <v>3.496999999574868E-4</v>
      </c>
      <c r="M41" s="18">
        <f t="shared" si="1"/>
        <v>2.112999999415166E-4</v>
      </c>
      <c r="N41" s="1">
        <f t="shared" si="2"/>
        <v>1.5199999999979119E-5</v>
      </c>
      <c r="O41" s="1">
        <f t="shared" si="3"/>
        <v>1.7250000006185928E-4</v>
      </c>
      <c r="P41" s="7">
        <f t="shared" si="4"/>
        <v>2.0990000004772469E-4</v>
      </c>
      <c r="Q41" s="18">
        <f t="shared" si="5"/>
        <v>2.4000000875545879E-6</v>
      </c>
      <c r="R41" s="1">
        <f t="shared" si="6"/>
        <v>2.9000000005552362E-6</v>
      </c>
      <c r="S41" s="1">
        <f t="shared" si="7"/>
        <v>1.0999999799921056E-6</v>
      </c>
      <c r="T41" s="7">
        <f t="shared" si="8"/>
        <v>3.5999999647984282E-6</v>
      </c>
    </row>
    <row r="42" spans="9:20" x14ac:dyDescent="0.2">
      <c r="I42" s="18">
        <f t="shared" si="9"/>
        <v>3.3600000004518904E-5</v>
      </c>
      <c r="J42" s="1">
        <f t="shared" si="10"/>
        <v>6.0000000107196527E-7</v>
      </c>
      <c r="K42" s="1">
        <f t="shared" si="11"/>
        <v>2.2300000068753434E-5</v>
      </c>
      <c r="L42" s="1">
        <f t="shared" si="12"/>
        <v>9.9999997171806854E-7</v>
      </c>
      <c r="M42" s="18">
        <f t="shared" si="1"/>
        <v>1.6680000003432838E-4</v>
      </c>
      <c r="N42" s="1">
        <f t="shared" si="2"/>
        <v>6.7799999999701432E-5</v>
      </c>
      <c r="O42" s="1">
        <f t="shared" si="3"/>
        <v>3.1810000000742633E-4</v>
      </c>
      <c r="P42" s="7">
        <f t="shared" si="4"/>
        <v>8.0299999982713643E-5</v>
      </c>
      <c r="Q42" s="18">
        <f t="shared" si="5"/>
        <v>2.1999999599842113E-6</v>
      </c>
      <c r="R42" s="1">
        <f t="shared" si="6"/>
        <v>1.6000000005456094E-6</v>
      </c>
      <c r="S42" s="1">
        <f t="shared" si="7"/>
        <v>4.7000000558128363E-6</v>
      </c>
      <c r="T42" s="7">
        <f t="shared" si="8"/>
        <v>5.9999993862192014E-7</v>
      </c>
    </row>
    <row r="43" spans="9:20" ht="20" thickBot="1" x14ac:dyDescent="0.25">
      <c r="I43" s="19">
        <f t="shared" si="9"/>
        <v>3.3700000012792941E-5</v>
      </c>
      <c r="J43" s="9">
        <f t="shared" si="10"/>
        <v>7.9999999680335776E-7</v>
      </c>
      <c r="K43" s="9">
        <f t="shared" si="11"/>
        <v>2.3600000065293614E-5</v>
      </c>
      <c r="L43" s="9">
        <f t="shared" si="12"/>
        <v>1.000000082740371E-7</v>
      </c>
      <c r="M43" s="19">
        <f t="shared" si="1"/>
        <v>9.4499999936381585E-5</v>
      </c>
      <c r="N43" s="9">
        <f t="shared" si="2"/>
        <v>5.8599999998298902E-5</v>
      </c>
      <c r="O43" s="9">
        <f t="shared" si="3"/>
        <v>2.6539999997687858E-4</v>
      </c>
      <c r="P43" s="10">
        <f t="shared" si="4"/>
        <v>4.008999999749463E-4</v>
      </c>
      <c r="Q43" s="19">
        <f t="shared" si="5"/>
        <v>1.8000000379103653E-6</v>
      </c>
      <c r="R43" s="9">
        <f t="shared" si="6"/>
        <v>1.0500000001412158E-5</v>
      </c>
      <c r="S43" s="9">
        <f t="shared" si="7"/>
        <v>1.500000013088254E-6</v>
      </c>
      <c r="T43" s="10">
        <f t="shared" si="8"/>
        <v>7.0000000240710847E-6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2980-1011-084D-90F8-B499C2A1C649}">
  <dimension ref="A2:X34"/>
  <sheetViews>
    <sheetView zoomScale="80" zoomScaleNormal="80" workbookViewId="0">
      <selection activeCell="R24" sqref="R24"/>
    </sheetView>
  </sheetViews>
  <sheetFormatPr baseColWidth="10" defaultRowHeight="19" x14ac:dyDescent="0.2"/>
  <cols>
    <col min="1" max="1" width="10.83203125" style="1"/>
    <col min="2" max="2" width="6.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1:24" s="28" customFormat="1" ht="20" thickBo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22" t="s">
        <v>22</v>
      </c>
      <c r="K2" s="1"/>
      <c r="L2" s="1"/>
      <c r="M2" s="1"/>
      <c r="N2" s="1"/>
      <c r="O2" s="24" t="s">
        <v>23</v>
      </c>
      <c r="P2" s="1"/>
      <c r="Q2" s="1"/>
      <c r="S2" s="1"/>
      <c r="T2" s="23" t="s">
        <v>6</v>
      </c>
      <c r="U2" s="1"/>
      <c r="V2" s="1"/>
      <c r="W2" s="1"/>
      <c r="X2" s="1"/>
    </row>
    <row r="3" spans="1:24" s="28" customFormat="1" ht="20" thickBot="1" x14ac:dyDescent="0.25">
      <c r="A3" s="1"/>
      <c r="B3" s="11" t="s">
        <v>7</v>
      </c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10</v>
      </c>
      <c r="I3" s="12" t="s">
        <v>8</v>
      </c>
      <c r="J3" s="11" t="s">
        <v>2</v>
      </c>
      <c r="K3" s="12" t="s">
        <v>3</v>
      </c>
      <c r="L3" s="12" t="s">
        <v>4</v>
      </c>
      <c r="M3" s="12" t="s">
        <v>5</v>
      </c>
      <c r="N3" s="13" t="s">
        <v>10</v>
      </c>
      <c r="O3" s="12" t="s">
        <v>2</v>
      </c>
      <c r="P3" s="12" t="s">
        <v>3</v>
      </c>
      <c r="Q3" s="12" t="s">
        <v>4</v>
      </c>
      <c r="R3" s="12" t="s">
        <v>5</v>
      </c>
      <c r="S3" s="13" t="s">
        <v>10</v>
      </c>
      <c r="T3" s="12" t="s">
        <v>2</v>
      </c>
      <c r="U3" s="12" t="s">
        <v>3</v>
      </c>
      <c r="V3" s="12" t="s">
        <v>4</v>
      </c>
      <c r="W3" s="12" t="s">
        <v>5</v>
      </c>
      <c r="X3" s="13" t="s">
        <v>10</v>
      </c>
    </row>
    <row r="4" spans="1:24" s="28" customFormat="1" x14ac:dyDescent="0.2">
      <c r="A4" s="1"/>
      <c r="B4" s="6">
        <v>1.75</v>
      </c>
      <c r="C4" s="18">
        <v>-1.9652631234</v>
      </c>
      <c r="D4" s="1">
        <v>-1.9086347521</v>
      </c>
      <c r="E4" s="1">
        <v>-1.8497955715000001</v>
      </c>
      <c r="F4" s="1">
        <v>-1.8186022421000001</v>
      </c>
      <c r="G4" s="1">
        <v>-1.5934387583</v>
      </c>
      <c r="H4" s="7">
        <v>-1.4508298728</v>
      </c>
      <c r="I4" s="1">
        <f>-1.9652631233</f>
        <v>-1.9652631233</v>
      </c>
      <c r="J4" s="18">
        <v>-1.90213254</v>
      </c>
      <c r="K4" s="1">
        <v>-1.8434999872</v>
      </c>
      <c r="L4" s="1">
        <v>-1.8081051439</v>
      </c>
      <c r="M4" s="1">
        <v>-1.5871401292</v>
      </c>
      <c r="N4" s="7">
        <v>-1.4491152376000001</v>
      </c>
      <c r="O4" s="18">
        <v>-1.9021325463000001</v>
      </c>
      <c r="P4" s="1">
        <v>-1.8434999421</v>
      </c>
      <c r="Q4" s="1">
        <v>-1.8081048825999999</v>
      </c>
      <c r="R4" s="1">
        <v>-1.5871402109999999</v>
      </c>
      <c r="S4" s="7">
        <v>-1.449115165</v>
      </c>
      <c r="T4" s="20">
        <f>-1.90213295</f>
        <v>-1.9021329499999999</v>
      </c>
      <c r="U4" s="1">
        <v>-1.84349874</v>
      </c>
      <c r="V4" s="20">
        <f>-1.80810381</f>
        <v>-1.80810381</v>
      </c>
      <c r="W4" s="1">
        <v>-1.58713974</v>
      </c>
      <c r="X4" s="7">
        <v>-1.44911466</v>
      </c>
    </row>
    <row r="5" spans="1:24" s="28" customFormat="1" x14ac:dyDescent="0.2">
      <c r="A5" s="1"/>
      <c r="B5" s="6">
        <v>1.8</v>
      </c>
      <c r="C5" s="18">
        <v>-1.9689148382999999</v>
      </c>
      <c r="D5" s="1">
        <v>-1.9061520502</v>
      </c>
      <c r="E5" s="1">
        <v>-1.8555538048</v>
      </c>
      <c r="F5" s="1">
        <v>-1.8135832346</v>
      </c>
      <c r="G5" s="1">
        <v>-1.5842032584000001</v>
      </c>
      <c r="H5" s="7">
        <v>-1.4527066808</v>
      </c>
      <c r="I5" s="1">
        <f>-1.9689148382</f>
        <v>-1.9689148381999999</v>
      </c>
      <c r="J5" s="18">
        <v>-1.9010665739999999</v>
      </c>
      <c r="K5" s="1">
        <v>-1.8518607660999999</v>
      </c>
      <c r="L5" s="1">
        <v>-1.8064784829</v>
      </c>
      <c r="M5" s="1">
        <v>-1.5796812223000001</v>
      </c>
      <c r="N5" s="7">
        <v>-1.4521165865000001</v>
      </c>
      <c r="O5" s="18">
        <v>-1.9010664247</v>
      </c>
      <c r="P5" s="1">
        <v>-1.8518606447999999</v>
      </c>
      <c r="Q5" s="1">
        <v>-1.8064783277000001</v>
      </c>
      <c r="R5" s="1">
        <v>-1.5796811549000001</v>
      </c>
      <c r="S5" s="7">
        <v>-1.4521166097</v>
      </c>
      <c r="T5" s="20">
        <f>-1.90106716</f>
        <v>-1.90106716</v>
      </c>
      <c r="U5" s="1">
        <v>-1.85185998</v>
      </c>
      <c r="V5" s="20">
        <f>-1.80647795</f>
        <v>-1.8064779500000001</v>
      </c>
      <c r="W5" s="1">
        <v>-1.5796812099999999</v>
      </c>
      <c r="X5" s="7">
        <v>-1.45211639</v>
      </c>
    </row>
    <row r="6" spans="1:24" s="28" customFormat="1" x14ac:dyDescent="0.2">
      <c r="A6" s="1"/>
      <c r="B6" s="6">
        <v>1.85</v>
      </c>
      <c r="C6" s="18">
        <v>-1.9723388034</v>
      </c>
      <c r="D6" s="1">
        <v>-1.9038811844000001</v>
      </c>
      <c r="E6" s="1">
        <v>-1.8604988782</v>
      </c>
      <c r="F6" s="1">
        <v>-1.8090105093</v>
      </c>
      <c r="G6" s="1">
        <v>-1.5750926037999999</v>
      </c>
      <c r="H6" s="7">
        <v>-1.4537898485</v>
      </c>
      <c r="I6" s="1">
        <f>-1.9723281769</f>
        <v>-1.9723281769000001</v>
      </c>
      <c r="J6" s="18">
        <v>-1.8994418039000001</v>
      </c>
      <c r="K6" s="1">
        <v>-1.8585898196999999</v>
      </c>
      <c r="L6" s="1">
        <v>-1.8036770124999999</v>
      </c>
      <c r="M6" s="1">
        <v>-1.5709049774999999</v>
      </c>
      <c r="N6" s="7">
        <v>-1.4536919117</v>
      </c>
      <c r="O6" s="18">
        <v>-1.8994417884000001</v>
      </c>
      <c r="P6" s="1">
        <v>-1.8585895988000001</v>
      </c>
      <c r="Q6" s="1">
        <v>-1.8036770918</v>
      </c>
      <c r="R6" s="1">
        <v>-1.5709048824</v>
      </c>
      <c r="S6" s="7">
        <v>-1.4536915583000001</v>
      </c>
      <c r="T6" s="20">
        <f>-1.89944188</f>
        <v>-1.8994418799999999</v>
      </c>
      <c r="U6" s="1">
        <v>-1.8585898300000001</v>
      </c>
      <c r="V6" s="20">
        <f>-1.80367699</f>
        <v>-1.80367699</v>
      </c>
      <c r="W6" s="1">
        <v>-1.5709050899999999</v>
      </c>
      <c r="X6" s="7">
        <v>-1.45369193</v>
      </c>
    </row>
    <row r="7" spans="1:24" s="28" customFormat="1" x14ac:dyDescent="0.2">
      <c r="A7" s="1"/>
      <c r="B7" s="6">
        <v>1.9</v>
      </c>
      <c r="C7" s="18">
        <v>-1.9754663014</v>
      </c>
      <c r="D7" s="1">
        <v>-1.9018317115000001</v>
      </c>
      <c r="E7" s="1">
        <v>-1.8647401391</v>
      </c>
      <c r="F7" s="1">
        <v>-1.8049395883999999</v>
      </c>
      <c r="G7" s="1">
        <v>-1.5661578304999999</v>
      </c>
      <c r="H7" s="7">
        <v>-1.4541962422000001</v>
      </c>
      <c r="I7" s="1">
        <f>-1.9754617591</f>
        <v>-1.9754617591000001</v>
      </c>
      <c r="J7" s="18">
        <v>-1.8984047655</v>
      </c>
      <c r="K7" s="1">
        <v>-1.8635290571000001</v>
      </c>
      <c r="L7" s="1">
        <v>-1.8012685770000001</v>
      </c>
      <c r="M7" s="1">
        <v>-1.5625966215</v>
      </c>
      <c r="N7" s="7">
        <v>-1.4541919075</v>
      </c>
      <c r="O7" s="18">
        <v>-1.898404714</v>
      </c>
      <c r="P7" s="1">
        <v>-1.8635286752</v>
      </c>
      <c r="Q7" s="1">
        <v>-1.8012684418</v>
      </c>
      <c r="R7" s="1">
        <v>-1.5625964093</v>
      </c>
      <c r="S7" s="7">
        <v>-1.4541919017</v>
      </c>
      <c r="T7" s="20">
        <f>-1.89840447</f>
        <v>-1.89840447</v>
      </c>
      <c r="U7" s="1">
        <v>-1.86352859</v>
      </c>
      <c r="V7" s="20">
        <f>-1.80126732</f>
        <v>-1.80126732</v>
      </c>
      <c r="W7" s="1">
        <v>-1.5625961900000001</v>
      </c>
      <c r="X7" s="7">
        <v>-1.4541919299999999</v>
      </c>
    </row>
    <row r="8" spans="1:24" s="28" customFormat="1" x14ac:dyDescent="0.2">
      <c r="A8" s="1"/>
      <c r="B8" s="6">
        <v>1.95</v>
      </c>
      <c r="C8" s="18">
        <v>-1.9782747565000001</v>
      </c>
      <c r="D8" s="1">
        <v>-1.9000032609999999</v>
      </c>
      <c r="E8" s="1">
        <v>-1.8683729473999999</v>
      </c>
      <c r="F8" s="1">
        <v>-1.8013719682</v>
      </c>
      <c r="G8" s="1">
        <v>-1.5574397657000001</v>
      </c>
      <c r="H8" s="7">
        <v>-1.4540280392</v>
      </c>
      <c r="I8" s="1">
        <f>-1.9782728236</f>
        <v>-1.9782728236</v>
      </c>
      <c r="J8" s="18">
        <v>-1.8973237460000001</v>
      </c>
      <c r="K8" s="1">
        <v>-1.8676000951</v>
      </c>
      <c r="L8" s="1">
        <v>-1.7988445485</v>
      </c>
      <c r="M8" s="1">
        <v>-1.5543566374</v>
      </c>
      <c r="N8" s="7">
        <v>-1.4539873005999999</v>
      </c>
      <c r="O8" s="18">
        <v>-1.8973237508</v>
      </c>
      <c r="P8" s="1">
        <v>-1.867599944</v>
      </c>
      <c r="Q8" s="1">
        <v>-1.7988444269999999</v>
      </c>
      <c r="R8" s="1">
        <v>-1.5543565561999999</v>
      </c>
      <c r="S8" s="7">
        <v>-1.453987286</v>
      </c>
      <c r="T8" s="20">
        <f>-1.89732356</f>
        <v>-1.89732356</v>
      </c>
      <c r="U8" s="1">
        <v>-1.86759984</v>
      </c>
      <c r="V8" s="20">
        <v>-1.79884377</v>
      </c>
      <c r="W8" s="1">
        <v>-1.55435637</v>
      </c>
      <c r="X8" s="7">
        <v>-1.4539873999999999</v>
      </c>
    </row>
    <row r="9" spans="1:24" s="28" customFormat="1" x14ac:dyDescent="0.2">
      <c r="A9" s="1"/>
      <c r="B9" s="6">
        <v>2</v>
      </c>
      <c r="C9" s="18">
        <v>-1.9807672977999999</v>
      </c>
      <c r="D9" s="1">
        <v>-1.8983882337</v>
      </c>
      <c r="E9" s="1">
        <v>-1.8714804696</v>
      </c>
      <c r="F9" s="1">
        <v>-1.7982800845</v>
      </c>
      <c r="G9" s="1">
        <v>-1.5489705536</v>
      </c>
      <c r="H9" s="7">
        <v>-1.4533745204999999</v>
      </c>
      <c r="I9" s="1">
        <f>-1.9807664879</f>
        <v>-1.9807664879</v>
      </c>
      <c r="J9" s="18">
        <v>-1.8962642088999999</v>
      </c>
      <c r="K9" s="1">
        <v>-1.8709855236999999</v>
      </c>
      <c r="L9" s="1">
        <v>-1.7965381912</v>
      </c>
      <c r="M9" s="1">
        <v>-1.5462604805</v>
      </c>
      <c r="N9" s="7">
        <v>-1.453240971</v>
      </c>
      <c r="O9" s="18">
        <v>-1.8962639830000001</v>
      </c>
      <c r="P9" s="1">
        <v>-1.8709852631999999</v>
      </c>
      <c r="Q9" s="1">
        <v>-1.7965386119</v>
      </c>
      <c r="R9" s="1">
        <v>-1.5462604794999999</v>
      </c>
      <c r="S9" s="7">
        <v>-1.4532410528999999</v>
      </c>
      <c r="T9" s="20">
        <f>-1.89626408</f>
        <v>-1.8962640799999999</v>
      </c>
      <c r="U9" s="1">
        <v>-1.87098538</v>
      </c>
      <c r="V9" s="20">
        <v>-1.7965379400000001</v>
      </c>
      <c r="W9" s="1">
        <v>-1.5462602999999999</v>
      </c>
      <c r="X9" s="7">
        <v>-1.4532410899999999</v>
      </c>
    </row>
    <row r="10" spans="1:24" s="28" customFormat="1" x14ac:dyDescent="0.2">
      <c r="A10" s="1"/>
      <c r="B10" s="6">
        <v>2.0499999999999998</v>
      </c>
      <c r="C10" s="18">
        <v>-1.9829606459</v>
      </c>
      <c r="D10" s="1">
        <v>-1.8969739229</v>
      </c>
      <c r="E10" s="1">
        <v>-1.8741350294000001</v>
      </c>
      <c r="F10" s="1">
        <v>-1.7956220937</v>
      </c>
      <c r="G10" s="1">
        <v>-1.5407748187000001</v>
      </c>
      <c r="H10" s="7">
        <v>-1.4523134311999999</v>
      </c>
      <c r="I10" s="1">
        <f>-1.9829603171</f>
        <v>-1.9829603171000001</v>
      </c>
      <c r="J10" s="18">
        <v>-1.8952661130999999</v>
      </c>
      <c r="K10" s="1">
        <v>-1.8738177349</v>
      </c>
      <c r="L10" s="1">
        <v>-1.7944202096999999</v>
      </c>
      <c r="M10" s="1">
        <v>-1.5383618763</v>
      </c>
      <c r="N10" s="7">
        <v>-1.4520702157000001</v>
      </c>
      <c r="O10" s="18">
        <v>-1.8952660365</v>
      </c>
      <c r="P10" s="1">
        <v>-1.8738177287</v>
      </c>
      <c r="Q10" s="1">
        <v>-1.7944201698</v>
      </c>
      <c r="R10" s="1">
        <v>-1.5383617248999999</v>
      </c>
      <c r="S10" s="7">
        <v>-1.4520702252</v>
      </c>
      <c r="T10" s="20">
        <f>-1.89526604</f>
        <v>-1.8952660400000001</v>
      </c>
      <c r="U10" s="1">
        <v>-1.87381767</v>
      </c>
      <c r="V10" s="20">
        <f>-1.79442013</f>
        <v>-1.79442013</v>
      </c>
      <c r="W10" s="1">
        <v>-1.5383617700000001</v>
      </c>
      <c r="X10" s="7">
        <v>-1.4520703500000001</v>
      </c>
    </row>
    <row r="11" spans="1:24" s="28" customFormat="1" x14ac:dyDescent="0.2">
      <c r="A11" s="1"/>
      <c r="B11" s="6">
        <v>2.1</v>
      </c>
      <c r="C11" s="18">
        <v>-1.9848782909</v>
      </c>
      <c r="D11" s="1">
        <v>-1.8957445536999999</v>
      </c>
      <c r="E11" s="1">
        <v>-1.8763995893000001</v>
      </c>
      <c r="F11" s="1">
        <v>-1.7933508468999999</v>
      </c>
      <c r="G11" s="1">
        <v>-1.5328709708999999</v>
      </c>
      <c r="H11" s="7">
        <v>-1.4509124920000001</v>
      </c>
      <c r="I11" s="1">
        <f>-1.984878165</f>
        <v>-1.984878165</v>
      </c>
      <c r="J11" s="18">
        <v>-1.8943514116</v>
      </c>
      <c r="K11" s="1">
        <v>-1.8761965741</v>
      </c>
      <c r="L11" s="1">
        <v>-1.7925203934</v>
      </c>
      <c r="M11" s="1">
        <v>-1.5306991206</v>
      </c>
      <c r="N11" s="7">
        <v>-1.4505628987000001</v>
      </c>
      <c r="O11" s="18">
        <v>-1.8943513618000001</v>
      </c>
      <c r="P11" s="1">
        <v>-1.8761963768000001</v>
      </c>
      <c r="Q11" s="1">
        <v>-1.7925205156999999</v>
      </c>
      <c r="R11" s="1">
        <v>-1.5306991081000001</v>
      </c>
      <c r="S11" s="7">
        <v>-1.4505629280000001</v>
      </c>
      <c r="T11" s="20">
        <f>-1.89435135</f>
        <v>-1.89435135</v>
      </c>
      <c r="U11" s="1">
        <v>-1.87619654</v>
      </c>
      <c r="V11" s="20">
        <f>-1.79252054</f>
        <v>-1.7925205399999999</v>
      </c>
      <c r="W11" s="1">
        <v>-1.5306990499999999</v>
      </c>
      <c r="X11" s="7">
        <v>-1.4505630199999999</v>
      </c>
    </row>
    <row r="12" spans="1:24" s="28" customFormat="1" x14ac:dyDescent="0.2">
      <c r="A12" s="1"/>
      <c r="B12" s="6">
        <v>2.15</v>
      </c>
      <c r="C12" s="18">
        <v>-1.9865462989</v>
      </c>
      <c r="D12" s="1">
        <v>-1.8946826375000001</v>
      </c>
      <c r="E12" s="1">
        <v>-1.8783287453999999</v>
      </c>
      <c r="F12" s="1">
        <v>-1.7914187902000001</v>
      </c>
      <c r="G12" s="1">
        <v>-1.5252721274000001</v>
      </c>
      <c r="H12" s="7">
        <v>-1.4492304380000001</v>
      </c>
      <c r="I12" s="1">
        <f>-1.9865462555</f>
        <v>-1.9865462555</v>
      </c>
      <c r="J12" s="18">
        <v>-1.8935295766</v>
      </c>
      <c r="K12" s="1">
        <v>-1.878199543</v>
      </c>
      <c r="L12" s="1">
        <v>-1.7908441951</v>
      </c>
      <c r="M12" s="1">
        <v>-1.5232990529999999</v>
      </c>
      <c r="N12" s="7">
        <v>-1.4487870710999999</v>
      </c>
      <c r="O12" s="18">
        <v>-1.8935294579999999</v>
      </c>
      <c r="P12" s="1">
        <v>-1.8781995131</v>
      </c>
      <c r="Q12" s="1">
        <v>-1.7908445876000001</v>
      </c>
      <c r="R12" s="1">
        <v>-1.5232988492999999</v>
      </c>
      <c r="S12" s="7">
        <v>-1.4487869014999999</v>
      </c>
      <c r="T12" s="20">
        <f>-1.89352955</f>
        <v>-1.89352955</v>
      </c>
      <c r="U12" s="1">
        <v>-1.8781995499999999</v>
      </c>
      <c r="V12" s="20">
        <v>-1.7908446499999999</v>
      </c>
      <c r="W12" s="1">
        <v>-1.52329903</v>
      </c>
      <c r="X12" s="7">
        <v>-1.4487871999999999</v>
      </c>
    </row>
    <row r="13" spans="1:24" s="28" customFormat="1" x14ac:dyDescent="0.2">
      <c r="A13" s="1"/>
      <c r="B13" s="6">
        <v>2.2000000000000002</v>
      </c>
      <c r="C13" s="18">
        <v>-1.9879911177</v>
      </c>
      <c r="D13" s="1">
        <v>-1.8937702887000001</v>
      </c>
      <c r="E13" s="1">
        <v>-1.8799699244999999</v>
      </c>
      <c r="F13" s="1">
        <v>-1.7897809419999999</v>
      </c>
      <c r="G13" s="1">
        <v>-1.5179872128</v>
      </c>
      <c r="H13" s="7">
        <v>-1.4473182515</v>
      </c>
      <c r="I13" s="1">
        <f>-1.9879911055</f>
        <v>-1.9879911054999999</v>
      </c>
      <c r="J13" s="18">
        <v>-1.8928025775999999</v>
      </c>
      <c r="K13" s="1">
        <v>-1.8798885003000001</v>
      </c>
      <c r="L13" s="1">
        <v>-1.7893833915999999</v>
      </c>
      <c r="M13" s="1">
        <v>-1.5161804821</v>
      </c>
      <c r="N13" s="7">
        <v>-1.4467967336000001</v>
      </c>
      <c r="O13" s="18">
        <v>-1.8928025661000001</v>
      </c>
      <c r="P13" s="1">
        <v>-1.8798883189</v>
      </c>
      <c r="Q13" s="1">
        <v>-1.7893839707000001</v>
      </c>
      <c r="R13" s="1">
        <v>-1.5161803945000001</v>
      </c>
      <c r="S13" s="7">
        <v>-1.4467966778000001</v>
      </c>
      <c r="T13" s="20">
        <f>-1.89280204</f>
        <v>-1.8928020400000001</v>
      </c>
      <c r="U13" s="1">
        <v>-1.8798885000000001</v>
      </c>
      <c r="V13" s="20">
        <f>-1.78938363</f>
        <v>-1.7893836299999999</v>
      </c>
      <c r="W13" s="1">
        <v>-1.51618023</v>
      </c>
      <c r="X13" s="7">
        <v>-1.4467972899999999</v>
      </c>
    </row>
    <row r="14" spans="1:24" s="28" customFormat="1" x14ac:dyDescent="0.2">
      <c r="A14" s="1"/>
      <c r="B14" s="6">
        <v>2.25</v>
      </c>
      <c r="C14" s="18">
        <v>-1.9892381755999999</v>
      </c>
      <c r="D14" s="1">
        <v>-1.892989944</v>
      </c>
      <c r="E14" s="1">
        <v>-1.8813641488999999</v>
      </c>
      <c r="F14" s="1">
        <v>-1.7883961238999999</v>
      </c>
      <c r="G14" s="1">
        <v>-1.5110217507999999</v>
      </c>
      <c r="H14" s="7">
        <v>-1.4452199939999999</v>
      </c>
      <c r="I14" s="1">
        <f>-1.9892381735</f>
        <v>-1.9892381735</v>
      </c>
      <c r="J14" s="18">
        <v>-1.8921656273</v>
      </c>
      <c r="K14" s="1">
        <v>-1.8813135566000001</v>
      </c>
      <c r="L14" s="1">
        <v>-1.788120419</v>
      </c>
      <c r="M14" s="1">
        <v>-1.5093552601</v>
      </c>
      <c r="N14" s="7">
        <v>-1.4446372170999999</v>
      </c>
      <c r="O14" s="18">
        <v>-1.8921654597999999</v>
      </c>
      <c r="P14" s="1">
        <v>-1.8813135620000001</v>
      </c>
      <c r="Q14" s="1">
        <v>-1.7881211263000001</v>
      </c>
      <c r="R14" s="1">
        <v>-1.5093552771000001</v>
      </c>
      <c r="S14" s="7">
        <v>-1.4446372446</v>
      </c>
      <c r="T14" s="20">
        <f>-1.89216523</f>
        <v>-1.89216523</v>
      </c>
      <c r="U14" s="1">
        <v>-1.88131359</v>
      </c>
      <c r="V14" s="20">
        <f>-1.78812107</f>
        <v>-1.7881210700000001</v>
      </c>
      <c r="W14" s="1">
        <v>-1.5093550600000001</v>
      </c>
      <c r="X14" s="7">
        <v>-1.4446377100000001</v>
      </c>
    </row>
    <row r="15" spans="1:24" s="28" customFormat="1" x14ac:dyDescent="0.2">
      <c r="A15" s="1"/>
      <c r="B15" s="6">
        <v>2.2999999999999998</v>
      </c>
      <c r="C15" s="18">
        <v>-1.9903112215000001</v>
      </c>
      <c r="D15" s="1">
        <v>-1.8923250147999999</v>
      </c>
      <c r="E15" s="1">
        <v>-1.8825469325999999</v>
      </c>
      <c r="F15" s="1">
        <v>-1.7872276555</v>
      </c>
      <c r="G15" s="1">
        <v>-1.504378706</v>
      </c>
      <c r="H15" s="7">
        <v>-1.4429737315</v>
      </c>
      <c r="I15" s="1">
        <f>-1.9903112215</f>
        <v>-1.9903112215000001</v>
      </c>
      <c r="J15" s="18">
        <v>-1.8916129615999999</v>
      </c>
      <c r="K15" s="1">
        <v>-1.8825161501000001</v>
      </c>
      <c r="L15" s="1">
        <v>-1.7870362660000001</v>
      </c>
      <c r="M15" s="1">
        <v>-1.5028316873000001</v>
      </c>
      <c r="N15" s="7">
        <v>-1.4423449347999999</v>
      </c>
      <c r="O15" s="18">
        <v>-1.8916129241999999</v>
      </c>
      <c r="P15" s="1">
        <v>-1.882516037</v>
      </c>
      <c r="Q15" s="1">
        <v>-1.7870374439000001</v>
      </c>
      <c r="R15" s="1">
        <v>-1.5028316019000001</v>
      </c>
      <c r="S15" s="7">
        <v>-1.4423449726999999</v>
      </c>
      <c r="T15" s="20">
        <f>-1.89161265</f>
        <v>-1.8916126499999999</v>
      </c>
      <c r="U15" s="1">
        <v>-1.8825161699999999</v>
      </c>
      <c r="V15" s="20">
        <f>-1.78703718</f>
        <v>-1.78703718</v>
      </c>
      <c r="W15" s="1">
        <v>-1.50283152</v>
      </c>
      <c r="X15" s="7">
        <v>-1.4423453500000001</v>
      </c>
    </row>
    <row r="16" spans="1:24" s="28" customFormat="1" x14ac:dyDescent="0.2">
      <c r="A16" s="1"/>
      <c r="B16" s="6">
        <v>2.35</v>
      </c>
      <c r="C16" s="18">
        <v>-1.9912319233</v>
      </c>
      <c r="D16" s="1">
        <v>-1.8917601101999999</v>
      </c>
      <c r="E16" s="1">
        <v>-1.8835488446999999</v>
      </c>
      <c r="F16" s="1">
        <v>-1.7862432257</v>
      </c>
      <c r="G16" s="1">
        <v>-1.4980591108000001</v>
      </c>
      <c r="H16" s="7">
        <v>-1.4406121814999999</v>
      </c>
      <c r="I16" s="1">
        <f>-1.9912319226</f>
        <v>-1.9912319225999999</v>
      </c>
      <c r="J16" s="18">
        <v>-1.8911366220000001</v>
      </c>
      <c r="K16" s="1">
        <v>-1.8835306653999999</v>
      </c>
      <c r="L16" s="1">
        <v>-1.7861099526999999</v>
      </c>
      <c r="M16" s="1">
        <v>-1.4966145615999999</v>
      </c>
      <c r="N16" s="7">
        <v>-1.439950828</v>
      </c>
      <c r="O16" s="18">
        <v>-1.8911366824</v>
      </c>
      <c r="P16" s="1">
        <v>-1.8835306486000001</v>
      </c>
      <c r="Q16" s="1">
        <v>-1.7861115551</v>
      </c>
      <c r="R16" s="1">
        <v>-1.4966145367000001</v>
      </c>
      <c r="S16" s="7">
        <v>-1.4399507687999999</v>
      </c>
      <c r="T16" s="20">
        <f>-1.89113639</f>
        <v>-1.89113639</v>
      </c>
      <c r="U16" s="1">
        <v>-1.8835306999999999</v>
      </c>
      <c r="V16" s="20">
        <f>-1.78611135</f>
        <v>-1.7861113500000001</v>
      </c>
      <c r="W16" s="1">
        <v>-1.4966144299999999</v>
      </c>
      <c r="X16" s="7">
        <v>-1.43995121</v>
      </c>
    </row>
    <row r="17" spans="1:24" s="28" customFormat="1" ht="20" thickBot="1" x14ac:dyDescent="0.25">
      <c r="A17" s="1"/>
      <c r="B17" s="8">
        <v>2.4</v>
      </c>
      <c r="C17" s="19">
        <v>-1.9920199090999999</v>
      </c>
      <c r="D17" s="9">
        <v>-1.8912813987999999</v>
      </c>
      <c r="E17" s="9">
        <v>-1.8843963197</v>
      </c>
      <c r="F17" s="9">
        <v>-1.7854148986</v>
      </c>
      <c r="G17" s="9">
        <v>-1.4920628579999999</v>
      </c>
      <c r="H17" s="10">
        <v>-1.4381635802999999</v>
      </c>
      <c r="I17" s="9">
        <f>-1.9920199071</f>
        <v>-1.9920199071</v>
      </c>
      <c r="J17" s="19">
        <v>-1.8907282764</v>
      </c>
      <c r="K17" s="9">
        <v>-1.8843860292000001</v>
      </c>
      <c r="L17" s="9">
        <v>-1.7853237125000001</v>
      </c>
      <c r="M17" s="9">
        <v>-1.4907038361</v>
      </c>
      <c r="N17" s="10">
        <v>-1.4374812228</v>
      </c>
      <c r="O17" s="19">
        <v>-1.8907282959</v>
      </c>
      <c r="P17" s="9">
        <v>-1.8843861153000001</v>
      </c>
      <c r="Q17" s="9">
        <v>-1.7853237130999999</v>
      </c>
      <c r="R17" s="9">
        <v>-1.4907038361</v>
      </c>
      <c r="S17" s="10">
        <v>-1.4374813146000001</v>
      </c>
      <c r="T17" s="21">
        <f>-1.89072809</f>
        <v>-1.8907280900000001</v>
      </c>
      <c r="U17" s="9">
        <v>-1.8843860699999999</v>
      </c>
      <c r="V17" s="21">
        <f>-1.78532364</f>
        <v>-1.7853236400000001</v>
      </c>
      <c r="W17" s="9">
        <v>-1.49070657</v>
      </c>
      <c r="X17" s="10">
        <v>-1.43748159</v>
      </c>
    </row>
    <row r="18" spans="1:24" s="28" customFormat="1" ht="20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28" customFormat="1" ht="20" thickBot="1" x14ac:dyDescent="0.25">
      <c r="A19" s="1"/>
      <c r="B19" s="1"/>
      <c r="C19" s="1"/>
      <c r="D19" s="1"/>
      <c r="E19" s="3">
        <v>1.7</v>
      </c>
      <c r="F19" s="5">
        <v>1.6</v>
      </c>
      <c r="G19" s="1"/>
      <c r="H19" s="1"/>
      <c r="I19" s="1" t="s">
        <v>9</v>
      </c>
      <c r="J19" s="22" t="s">
        <v>22</v>
      </c>
      <c r="K19" s="1"/>
      <c r="L19" s="1"/>
      <c r="M19" s="1"/>
      <c r="N19" s="1"/>
      <c r="O19" s="24" t="s">
        <v>23</v>
      </c>
      <c r="P19" s="1"/>
      <c r="Q19" s="1"/>
      <c r="R19" s="1"/>
      <c r="S19" s="1"/>
      <c r="T19" s="23" t="s">
        <v>6</v>
      </c>
      <c r="U19" s="1"/>
      <c r="V19" s="1"/>
      <c r="W19" s="1"/>
      <c r="X19" s="1"/>
    </row>
    <row r="20" spans="1:24" s="28" customFormat="1" x14ac:dyDescent="0.2">
      <c r="A20" s="1"/>
      <c r="B20" s="1"/>
      <c r="C20" s="1"/>
      <c r="D20" s="1"/>
      <c r="E20" s="6">
        <v>1.75</v>
      </c>
      <c r="F20" s="7">
        <v>1.6</v>
      </c>
      <c r="G20" s="1"/>
      <c r="H20" s="1"/>
      <c r="I20" s="1"/>
      <c r="J20" s="3">
        <f t="shared" ref="J20:J33" si="0">ABS(J4-D4)*1000</f>
        <v>6.5022121000000155</v>
      </c>
      <c r="K20" s="4">
        <f t="shared" ref="K20:K33" si="1">ABS(K4-E4)*1000</f>
        <v>6.2955843000001011</v>
      </c>
      <c r="L20" s="4">
        <f>ABS(L4-F4)*1000</f>
        <v>10.49709820000011</v>
      </c>
      <c r="M20" s="4">
        <f t="shared" ref="M20:M33" si="2">ABS(M4-G4)*1000</f>
        <v>6.2986291000000083</v>
      </c>
      <c r="N20" s="5">
        <f t="shared" ref="N20:N33" si="3">ABS(N4-H4)*1000</f>
        <v>1.7146351999999254</v>
      </c>
      <c r="O20" s="3">
        <f t="shared" ref="O20:O33" si="4">ABS(O4-D4)*1000</f>
        <v>6.5022057999999383</v>
      </c>
      <c r="P20" s="4">
        <f t="shared" ref="P20:P33" si="5">ABS(P4-E4)*1000</f>
        <v>6.2956294000000579</v>
      </c>
      <c r="Q20" s="4">
        <f t="shared" ref="Q20:Q33" si="6">ABS(Q4-F4)*1000</f>
        <v>10.497359500000192</v>
      </c>
      <c r="R20" s="4">
        <f t="shared" ref="R20:R33" si="7">ABS(R4-G4)*1000</f>
        <v>6.2985473000001235</v>
      </c>
      <c r="S20" s="5">
        <f t="shared" ref="S20:S33" si="8">ABS(S4-H4)*1000</f>
        <v>1.7147077999999372</v>
      </c>
      <c r="T20" s="3">
        <f t="shared" ref="T20:T33" si="9">ABS(T4-D4)*1000</f>
        <v>6.5018021000000648</v>
      </c>
      <c r="U20" s="4">
        <f t="shared" ref="U20:U33" si="10">ABS(U4-E4)*1000</f>
        <v>6.2968315000000441</v>
      </c>
      <c r="V20" s="4">
        <f t="shared" ref="V20:V33" si="11">ABS(V4-F4)*1000</f>
        <v>10.498432100000121</v>
      </c>
      <c r="W20" s="4">
        <f t="shared" ref="W20:W33" si="12">ABS(W4-G4)*1000</f>
        <v>6.2990183000000144</v>
      </c>
      <c r="X20" s="5">
        <f t="shared" ref="X20:X33" si="13">ABS(X4-H4)*1000</f>
        <v>1.7152127999999767</v>
      </c>
    </row>
    <row r="21" spans="1:24" s="28" customFormat="1" x14ac:dyDescent="0.2">
      <c r="A21" s="1"/>
      <c r="B21" s="1"/>
      <c r="C21" s="1"/>
      <c r="D21" s="1"/>
      <c r="E21" s="6">
        <v>1.8</v>
      </c>
      <c r="F21" s="7">
        <v>1.6</v>
      </c>
      <c r="G21" s="1"/>
      <c r="H21" s="1"/>
      <c r="I21" s="1"/>
      <c r="J21" s="18">
        <f t="shared" si="0"/>
        <v>5.0854762000001053</v>
      </c>
      <c r="K21" s="1">
        <f t="shared" si="1"/>
        <v>3.6930387000000398</v>
      </c>
      <c r="L21" s="1">
        <f t="shared" ref="L21:L33" si="14">ABS(L5-F5)*1000</f>
        <v>7.1047517000000227</v>
      </c>
      <c r="M21" s="1">
        <f t="shared" si="2"/>
        <v>4.5220361000000153</v>
      </c>
      <c r="N21" s="7">
        <f t="shared" si="3"/>
        <v>0.59009429999989926</v>
      </c>
      <c r="O21" s="18">
        <f t="shared" si="4"/>
        <v>5.0856255000000239</v>
      </c>
      <c r="P21" s="1">
        <f t="shared" si="5"/>
        <v>3.6931600000000842</v>
      </c>
      <c r="Q21" s="1">
        <f t="shared" si="6"/>
        <v>7.1049068999999854</v>
      </c>
      <c r="R21" s="1">
        <f t="shared" si="7"/>
        <v>4.5221035000000409</v>
      </c>
      <c r="S21" s="7">
        <f t="shared" si="8"/>
        <v>0.59007109999997809</v>
      </c>
      <c r="T21" s="18">
        <f t="shared" si="9"/>
        <v>5.0848902000000251</v>
      </c>
      <c r="U21" s="1">
        <f t="shared" si="10"/>
        <v>3.6938248000000229</v>
      </c>
      <c r="V21" s="1">
        <f t="shared" si="11"/>
        <v>7.1052845999999281</v>
      </c>
      <c r="W21" s="1">
        <f t="shared" si="12"/>
        <v>4.5220484000001449</v>
      </c>
      <c r="X21" s="7">
        <f t="shared" si="13"/>
        <v>0.59029079999994849</v>
      </c>
    </row>
    <row r="22" spans="1:24" s="28" customFormat="1" x14ac:dyDescent="0.2">
      <c r="A22" s="1"/>
      <c r="B22" s="1"/>
      <c r="C22" s="1"/>
      <c r="D22" s="1"/>
      <c r="E22" s="6">
        <v>1.85</v>
      </c>
      <c r="F22" s="7">
        <v>1.6</v>
      </c>
      <c r="G22" s="1"/>
      <c r="H22" s="1"/>
      <c r="I22" s="1"/>
      <c r="J22" s="18">
        <f t="shared" si="0"/>
        <v>4.4393805000000341</v>
      </c>
      <c r="K22" s="1">
        <f t="shared" si="1"/>
        <v>1.9090585000001159</v>
      </c>
      <c r="L22" s="1">
        <f t="shared" si="14"/>
        <v>5.3334968000000593</v>
      </c>
      <c r="M22" s="1">
        <f t="shared" si="2"/>
        <v>4.1876263000000247</v>
      </c>
      <c r="N22" s="7">
        <f t="shared" si="3"/>
        <v>9.7936800000031354E-2</v>
      </c>
      <c r="O22" s="18">
        <f t="shared" si="4"/>
        <v>4.4393959999999844</v>
      </c>
      <c r="P22" s="1">
        <f t="shared" si="5"/>
        <v>1.9092793999999635</v>
      </c>
      <c r="Q22" s="1">
        <f t="shared" si="6"/>
        <v>5.3334174999999373</v>
      </c>
      <c r="R22" s="1">
        <f t="shared" si="7"/>
        <v>4.1877213999998997</v>
      </c>
      <c r="S22" s="7">
        <f t="shared" si="8"/>
        <v>9.8290199999961914E-2</v>
      </c>
      <c r="T22" s="18">
        <f t="shared" si="9"/>
        <v>4.4393044000001769</v>
      </c>
      <c r="U22" s="1">
        <f t="shared" si="10"/>
        <v>1.9090481999999298</v>
      </c>
      <c r="V22" s="1">
        <f t="shared" si="11"/>
        <v>5.3335192999999226</v>
      </c>
      <c r="W22" s="1">
        <f t="shared" si="12"/>
        <v>4.1875138000000423</v>
      </c>
      <c r="X22" s="7">
        <f t="shared" si="13"/>
        <v>9.7918500000071518E-2</v>
      </c>
    </row>
    <row r="23" spans="1:24" s="28" customFormat="1" x14ac:dyDescent="0.2">
      <c r="A23" s="1"/>
      <c r="B23" s="1"/>
      <c r="C23" s="1"/>
      <c r="D23" s="1"/>
      <c r="E23" s="6">
        <v>1.9</v>
      </c>
      <c r="F23" s="7">
        <v>1.6</v>
      </c>
      <c r="G23" s="1"/>
      <c r="H23" s="1"/>
      <c r="I23" s="1"/>
      <c r="J23" s="18">
        <f t="shared" si="0"/>
        <v>3.4269460000000418</v>
      </c>
      <c r="K23" s="1">
        <f t="shared" si="1"/>
        <v>1.2110819999999745</v>
      </c>
      <c r="L23" s="1">
        <f t="shared" si="14"/>
        <v>3.6710113999998129</v>
      </c>
      <c r="M23" s="1">
        <f t="shared" si="2"/>
        <v>3.5612089999998986</v>
      </c>
      <c r="N23" s="7">
        <f t="shared" si="3"/>
        <v>4.3347000000526492E-3</v>
      </c>
      <c r="O23" s="18">
        <f t="shared" si="4"/>
        <v>3.4269975000000841</v>
      </c>
      <c r="P23" s="1">
        <f t="shared" si="5"/>
        <v>1.2114639000000427</v>
      </c>
      <c r="Q23" s="1">
        <f t="shared" si="6"/>
        <v>3.6711465999998971</v>
      </c>
      <c r="R23" s="1">
        <f t="shared" si="7"/>
        <v>3.5614211999999146</v>
      </c>
      <c r="S23" s="7">
        <f t="shared" si="8"/>
        <v>4.3405000000884542E-3</v>
      </c>
      <c r="T23" s="18">
        <f t="shared" si="9"/>
        <v>3.4272415000000667</v>
      </c>
      <c r="U23" s="1">
        <f t="shared" si="10"/>
        <v>1.2115490999999867</v>
      </c>
      <c r="V23" s="1">
        <f t="shared" si="11"/>
        <v>3.6722683999999006</v>
      </c>
      <c r="W23" s="1">
        <f t="shared" si="12"/>
        <v>3.5616404999998519</v>
      </c>
      <c r="X23" s="7">
        <f t="shared" si="13"/>
        <v>4.3122000001893923E-3</v>
      </c>
    </row>
    <row r="24" spans="1:24" s="28" customFormat="1" x14ac:dyDescent="0.2">
      <c r="A24" s="1"/>
      <c r="B24" s="1"/>
      <c r="C24" s="1"/>
      <c r="D24" s="1"/>
      <c r="E24" s="6">
        <v>1.95</v>
      </c>
      <c r="F24" s="7">
        <v>1.6</v>
      </c>
      <c r="G24" s="1"/>
      <c r="H24" s="1"/>
      <c r="I24" s="1"/>
      <c r="J24" s="18">
        <f t="shared" si="0"/>
        <v>2.6795149999998547</v>
      </c>
      <c r="K24" s="1">
        <f t="shared" si="1"/>
        <v>0.77285229999990435</v>
      </c>
      <c r="L24" s="1">
        <f t="shared" si="14"/>
        <v>2.5274197000000331</v>
      </c>
      <c r="M24" s="1">
        <f t="shared" si="2"/>
        <v>3.0831283000001264</v>
      </c>
      <c r="N24" s="7">
        <f t="shared" si="3"/>
        <v>4.0738600000089775E-2</v>
      </c>
      <c r="O24" s="18">
        <f t="shared" si="4"/>
        <v>2.6795101999999016</v>
      </c>
      <c r="P24" s="1">
        <f t="shared" si="5"/>
        <v>0.77300339999997192</v>
      </c>
      <c r="Q24" s="1">
        <f t="shared" si="6"/>
        <v>2.5275412000000941</v>
      </c>
      <c r="R24" s="1">
        <f t="shared" si="7"/>
        <v>3.0832095000001836</v>
      </c>
      <c r="S24" s="7">
        <f t="shared" si="8"/>
        <v>4.0753199999965517E-2</v>
      </c>
      <c r="T24" s="18">
        <f t="shared" si="9"/>
        <v>2.6797009999999233</v>
      </c>
      <c r="U24" s="1">
        <f t="shared" si="10"/>
        <v>0.77310739999991718</v>
      </c>
      <c r="V24" s="1">
        <f t="shared" si="11"/>
        <v>2.5281982000000536</v>
      </c>
      <c r="W24" s="1">
        <f t="shared" si="12"/>
        <v>3.0833957000000467</v>
      </c>
      <c r="X24" s="7">
        <f t="shared" si="13"/>
        <v>4.0639200000081033E-2</v>
      </c>
    </row>
    <row r="25" spans="1:24" s="28" customFormat="1" x14ac:dyDescent="0.2">
      <c r="A25" s="1"/>
      <c r="B25" s="1"/>
      <c r="C25" s="1"/>
      <c r="D25" s="1"/>
      <c r="E25" s="6">
        <v>2</v>
      </c>
      <c r="F25" s="7">
        <v>1.6</v>
      </c>
      <c r="G25" s="1"/>
      <c r="H25" s="1"/>
      <c r="I25" s="1"/>
      <c r="J25" s="18">
        <f t="shared" si="0"/>
        <v>2.1240248000000683</v>
      </c>
      <c r="K25" s="1">
        <f t="shared" si="1"/>
        <v>0.49494590000009886</v>
      </c>
      <c r="L25" s="1">
        <f t="shared" si="14"/>
        <v>1.7418932999999637</v>
      </c>
      <c r="M25" s="1">
        <f t="shared" si="2"/>
        <v>2.7100731000000433</v>
      </c>
      <c r="N25" s="7">
        <f t="shared" si="3"/>
        <v>0.13354949999988541</v>
      </c>
      <c r="O25" s="18">
        <f t="shared" si="4"/>
        <v>2.1242506999998856</v>
      </c>
      <c r="P25" s="1">
        <f t="shared" si="5"/>
        <v>0.4952064000001144</v>
      </c>
      <c r="Q25" s="1">
        <f t="shared" si="6"/>
        <v>1.7414726000000158</v>
      </c>
      <c r="R25" s="1">
        <f t="shared" si="7"/>
        <v>2.7100741000001261</v>
      </c>
      <c r="S25" s="7">
        <f t="shared" si="8"/>
        <v>0.13346759999999236</v>
      </c>
      <c r="T25" s="18">
        <f t="shared" si="9"/>
        <v>2.1241537000000754</v>
      </c>
      <c r="U25" s="1">
        <f t="shared" si="10"/>
        <v>0.49508959999999824</v>
      </c>
      <c r="V25" s="1">
        <f t="shared" si="11"/>
        <v>1.7421444999998759</v>
      </c>
      <c r="W25" s="1">
        <f t="shared" si="12"/>
        <v>2.710253600000101</v>
      </c>
      <c r="X25" s="7">
        <f t="shared" si="13"/>
        <v>0.13343050000003132</v>
      </c>
    </row>
    <row r="26" spans="1:24" s="28" customFormat="1" x14ac:dyDescent="0.2">
      <c r="A26" s="1"/>
      <c r="B26" s="1"/>
      <c r="C26" s="1"/>
      <c r="D26" s="1"/>
      <c r="E26" s="6">
        <v>2.0499999999999998</v>
      </c>
      <c r="F26" s="7">
        <v>1.6</v>
      </c>
      <c r="G26" s="1"/>
      <c r="H26" s="1"/>
      <c r="I26" s="1"/>
      <c r="J26" s="18">
        <f t="shared" si="0"/>
        <v>1.7078098000000708</v>
      </c>
      <c r="K26" s="1">
        <f t="shared" si="1"/>
        <v>0.31729450000006487</v>
      </c>
      <c r="L26" s="1">
        <f t="shared" si="14"/>
        <v>1.2018840000000974</v>
      </c>
      <c r="M26" s="1">
        <f t="shared" si="2"/>
        <v>2.4129424000001176</v>
      </c>
      <c r="N26" s="7">
        <f t="shared" si="3"/>
        <v>0.24321549999983816</v>
      </c>
      <c r="O26" s="18">
        <f t="shared" si="4"/>
        <v>1.7078863999999694</v>
      </c>
      <c r="P26" s="1">
        <f t="shared" si="5"/>
        <v>0.31730070000013377</v>
      </c>
      <c r="Q26" s="1">
        <f t="shared" si="6"/>
        <v>1.2019239000000681</v>
      </c>
      <c r="R26" s="1">
        <f t="shared" si="7"/>
        <v>2.41309380000021</v>
      </c>
      <c r="S26" s="7">
        <f t="shared" si="8"/>
        <v>0.2432059999999403</v>
      </c>
      <c r="T26" s="18">
        <f t="shared" si="9"/>
        <v>1.7078828999999018</v>
      </c>
      <c r="U26" s="1">
        <f t="shared" si="10"/>
        <v>0.31735940000010565</v>
      </c>
      <c r="V26" s="1">
        <f t="shared" si="11"/>
        <v>1.2019637000000305</v>
      </c>
      <c r="W26" s="1">
        <f t="shared" si="12"/>
        <v>2.4130487000000311</v>
      </c>
      <c r="X26" s="7">
        <f t="shared" si="13"/>
        <v>0.24308119999982836</v>
      </c>
    </row>
    <row r="27" spans="1:24" s="28" customFormat="1" x14ac:dyDescent="0.2">
      <c r="A27" s="1"/>
      <c r="B27" s="1"/>
      <c r="C27" s="1"/>
      <c r="D27" s="1"/>
      <c r="E27" s="6">
        <v>2.1</v>
      </c>
      <c r="F27" s="7">
        <v>1.6</v>
      </c>
      <c r="G27" s="1"/>
      <c r="H27" s="1"/>
      <c r="I27" s="1"/>
      <c r="J27" s="18">
        <f t="shared" si="0"/>
        <v>1.3931420999999666</v>
      </c>
      <c r="K27" s="1">
        <f t="shared" si="1"/>
        <v>0.20301520000010065</v>
      </c>
      <c r="L27" s="1">
        <f t="shared" si="14"/>
        <v>0.8304534999998836</v>
      </c>
      <c r="M27" s="1">
        <f t="shared" si="2"/>
        <v>2.171850299999889</v>
      </c>
      <c r="N27" s="7">
        <f t="shared" si="3"/>
        <v>0.3495932999999507</v>
      </c>
      <c r="O27" s="18">
        <f t="shared" si="4"/>
        <v>1.3931918999998683</v>
      </c>
      <c r="P27" s="1">
        <f t="shared" si="5"/>
        <v>0.20321249999999402</v>
      </c>
      <c r="Q27" s="1">
        <f t="shared" si="6"/>
        <v>0.83033119999997851</v>
      </c>
      <c r="R27" s="1">
        <f t="shared" si="7"/>
        <v>2.171862799999813</v>
      </c>
      <c r="S27" s="7">
        <f t="shared" si="8"/>
        <v>0.3495639999999689</v>
      </c>
      <c r="T27" s="18">
        <f t="shared" si="9"/>
        <v>1.3932036999999564</v>
      </c>
      <c r="U27" s="1">
        <f t="shared" si="10"/>
        <v>0.20304930000003552</v>
      </c>
      <c r="V27" s="1">
        <f t="shared" si="11"/>
        <v>0.83030689999996632</v>
      </c>
      <c r="W27" s="1">
        <f t="shared" si="12"/>
        <v>2.1719208999999573</v>
      </c>
      <c r="X27" s="7">
        <f t="shared" si="13"/>
        <v>0.34947200000012835</v>
      </c>
    </row>
    <row r="28" spans="1:24" s="28" customFormat="1" x14ac:dyDescent="0.2">
      <c r="A28" s="1"/>
      <c r="B28" s="1"/>
      <c r="C28" s="1"/>
      <c r="D28" s="1"/>
      <c r="E28" s="6">
        <v>2.15</v>
      </c>
      <c r="F28" s="7">
        <v>1.6</v>
      </c>
      <c r="G28" s="1"/>
      <c r="H28" s="1"/>
      <c r="I28" s="1"/>
      <c r="J28" s="18">
        <f t="shared" si="0"/>
        <v>1.1530609000001135</v>
      </c>
      <c r="K28" s="1">
        <f t="shared" si="1"/>
        <v>0.12920239999991701</v>
      </c>
      <c r="L28" s="1">
        <f t="shared" si="14"/>
        <v>0.57459510000001934</v>
      </c>
      <c r="M28" s="1">
        <f t="shared" si="2"/>
        <v>1.9730744000001632</v>
      </c>
      <c r="N28" s="7">
        <f t="shared" si="3"/>
        <v>0.44336690000013057</v>
      </c>
      <c r="O28" s="18">
        <f t="shared" si="4"/>
        <v>1.1531795000001566</v>
      </c>
      <c r="P28" s="1">
        <f t="shared" si="5"/>
        <v>0.12923229999994845</v>
      </c>
      <c r="Q28" s="1">
        <f t="shared" si="6"/>
        <v>0.57420259999996226</v>
      </c>
      <c r="R28" s="1">
        <f t="shared" si="7"/>
        <v>1.973278100000142</v>
      </c>
      <c r="S28" s="7">
        <f t="shared" si="8"/>
        <v>0.44353650000017453</v>
      </c>
      <c r="T28" s="18">
        <f t="shared" si="9"/>
        <v>1.153087500000094</v>
      </c>
      <c r="U28" s="1">
        <f t="shared" si="10"/>
        <v>0.12919540000000396</v>
      </c>
      <c r="V28" s="1">
        <f t="shared" si="11"/>
        <v>0.57414020000012833</v>
      </c>
      <c r="W28" s="1">
        <f t="shared" si="12"/>
        <v>1.9730974000000678</v>
      </c>
      <c r="X28" s="7">
        <f t="shared" si="13"/>
        <v>0.44323800000012348</v>
      </c>
    </row>
    <row r="29" spans="1:24" s="28" customFormat="1" x14ac:dyDescent="0.2">
      <c r="A29" s="1"/>
      <c r="B29" s="1"/>
      <c r="C29" s="1"/>
      <c r="D29" s="1"/>
      <c r="E29" s="6">
        <v>2.2000000000000002</v>
      </c>
      <c r="F29" s="7">
        <v>1.6</v>
      </c>
      <c r="G29" s="1"/>
      <c r="H29" s="1"/>
      <c r="I29" s="1"/>
      <c r="J29" s="18">
        <f t="shared" si="0"/>
        <v>0.96771110000015703</v>
      </c>
      <c r="K29" s="1">
        <f t="shared" si="1"/>
        <v>8.1424199999791114E-2</v>
      </c>
      <c r="L29" s="1">
        <f t="shared" si="14"/>
        <v>0.39755040000000186</v>
      </c>
      <c r="M29" s="1">
        <f t="shared" si="2"/>
        <v>1.8067307000000365</v>
      </c>
      <c r="N29" s="7">
        <f t="shared" si="3"/>
        <v>0.52151789999999032</v>
      </c>
      <c r="O29" s="18">
        <f t="shared" si="4"/>
        <v>0.96772259999999832</v>
      </c>
      <c r="P29" s="1">
        <f t="shared" si="5"/>
        <v>8.1605599999923228E-2</v>
      </c>
      <c r="Q29" s="1">
        <f t="shared" si="6"/>
        <v>0.3969712999998265</v>
      </c>
      <c r="R29" s="1">
        <f t="shared" si="7"/>
        <v>1.8068182999999571</v>
      </c>
      <c r="S29" s="7">
        <f t="shared" si="8"/>
        <v>0.5215736999999443</v>
      </c>
      <c r="T29" s="18">
        <f t="shared" si="9"/>
        <v>0.96824870000000729</v>
      </c>
      <c r="U29" s="1">
        <f t="shared" si="10"/>
        <v>8.1424499999815936E-2</v>
      </c>
      <c r="V29" s="1">
        <f t="shared" si="11"/>
        <v>0.39731200000003852</v>
      </c>
      <c r="W29" s="1">
        <f t="shared" si="12"/>
        <v>1.8069828000000232</v>
      </c>
      <c r="X29" s="7">
        <f t="shared" si="13"/>
        <v>0.52096150000013886</v>
      </c>
    </row>
    <row r="30" spans="1:24" s="28" customFormat="1" x14ac:dyDescent="0.2">
      <c r="A30" s="1"/>
      <c r="B30" s="1"/>
      <c r="C30" s="1"/>
      <c r="D30" s="1"/>
      <c r="E30" s="6">
        <v>2.25</v>
      </c>
      <c r="F30" s="7">
        <v>1.6</v>
      </c>
      <c r="G30" s="1"/>
      <c r="H30" s="1"/>
      <c r="I30" s="1"/>
      <c r="J30" s="18">
        <f t="shared" si="0"/>
        <v>0.82431669999993851</v>
      </c>
      <c r="K30" s="1">
        <f t="shared" si="1"/>
        <v>5.0592299999818735E-2</v>
      </c>
      <c r="L30" s="1">
        <f t="shared" si="14"/>
        <v>0.27570489999995118</v>
      </c>
      <c r="M30" s="1">
        <f t="shared" si="2"/>
        <v>1.6664906999999118</v>
      </c>
      <c r="N30" s="7">
        <f t="shared" si="3"/>
        <v>0.58277689999997051</v>
      </c>
      <c r="O30" s="18">
        <f t="shared" si="4"/>
        <v>0.82448420000003075</v>
      </c>
      <c r="P30" s="1">
        <f t="shared" si="5"/>
        <v>5.0586899999816026E-2</v>
      </c>
      <c r="Q30" s="1">
        <f t="shared" si="6"/>
        <v>0.27499759999982665</v>
      </c>
      <c r="R30" s="1">
        <f t="shared" si="7"/>
        <v>1.6664736999998375</v>
      </c>
      <c r="S30" s="7">
        <f t="shared" si="8"/>
        <v>0.5827493999999156</v>
      </c>
      <c r="T30" s="18">
        <f t="shared" si="9"/>
        <v>0.82471399999994865</v>
      </c>
      <c r="U30" s="1">
        <f t="shared" si="10"/>
        <v>5.0558899999941787E-2</v>
      </c>
      <c r="V30" s="1">
        <f t="shared" si="11"/>
        <v>0.27505389999982199</v>
      </c>
      <c r="W30" s="1">
        <f t="shared" si="12"/>
        <v>1.6666907999998148</v>
      </c>
      <c r="X30" s="7">
        <f t="shared" si="13"/>
        <v>0.58228399999982194</v>
      </c>
    </row>
    <row r="31" spans="1:24" s="28" customFormat="1" x14ac:dyDescent="0.2">
      <c r="A31" s="1"/>
      <c r="B31" s="1"/>
      <c r="C31" s="1"/>
      <c r="D31" s="1"/>
      <c r="E31" s="6">
        <v>2.2999999999999998</v>
      </c>
      <c r="F31" s="7">
        <v>1.6</v>
      </c>
      <c r="G31" s="1"/>
      <c r="H31" s="1"/>
      <c r="I31" s="1"/>
      <c r="J31" s="18">
        <f t="shared" si="0"/>
        <v>0.71205320000000683</v>
      </c>
      <c r="K31" s="1">
        <f t="shared" si="1"/>
        <v>3.0782499999881807E-2</v>
      </c>
      <c r="L31" s="1">
        <f t="shared" si="14"/>
        <v>0.1913894999998611</v>
      </c>
      <c r="M31" s="1">
        <f t="shared" si="2"/>
        <v>1.547018699999958</v>
      </c>
      <c r="N31" s="7">
        <f t="shared" si="3"/>
        <v>0.62879670000004495</v>
      </c>
      <c r="O31" s="18">
        <f t="shared" si="4"/>
        <v>0.71209059999999269</v>
      </c>
      <c r="P31" s="1">
        <f t="shared" si="5"/>
        <v>3.089559999991387E-2</v>
      </c>
      <c r="Q31" s="1">
        <f t="shared" si="6"/>
        <v>0.1902115999998788</v>
      </c>
      <c r="R31" s="1">
        <f t="shared" si="7"/>
        <v>1.5471040999999186</v>
      </c>
      <c r="S31" s="7">
        <f t="shared" si="8"/>
        <v>0.62875880000001771</v>
      </c>
      <c r="T31" s="18">
        <f t="shared" si="9"/>
        <v>0.71236480000003155</v>
      </c>
      <c r="U31" s="1">
        <f t="shared" si="10"/>
        <v>3.0762600000011631E-2</v>
      </c>
      <c r="V31" s="1">
        <f t="shared" si="11"/>
        <v>0.19047549999995361</v>
      </c>
      <c r="W31" s="1">
        <f t="shared" si="12"/>
        <v>1.5471860000000337</v>
      </c>
      <c r="X31" s="7">
        <f t="shared" si="13"/>
        <v>0.62838149999988602</v>
      </c>
    </row>
    <row r="32" spans="1:24" s="28" customFormat="1" x14ac:dyDescent="0.2">
      <c r="A32" s="1"/>
      <c r="B32" s="1"/>
      <c r="C32" s="1"/>
      <c r="D32" s="1"/>
      <c r="E32" s="6">
        <v>2.35</v>
      </c>
      <c r="F32" s="7">
        <v>1.6</v>
      </c>
      <c r="G32" s="1"/>
      <c r="H32" s="1"/>
      <c r="I32" s="1"/>
      <c r="J32" s="18">
        <f t="shared" si="0"/>
        <v>0.62348819999979987</v>
      </c>
      <c r="K32" s="1">
        <f t="shared" si="1"/>
        <v>1.8179300000031873E-2</v>
      </c>
      <c r="L32" s="1">
        <f t="shared" si="14"/>
        <v>0.13327300000010034</v>
      </c>
      <c r="M32" s="1">
        <f t="shared" si="2"/>
        <v>1.4445492000001448</v>
      </c>
      <c r="N32" s="7">
        <f t="shared" si="3"/>
        <v>0.66135349999996151</v>
      </c>
      <c r="O32" s="18">
        <f t="shared" si="4"/>
        <v>0.62342779999990938</v>
      </c>
      <c r="P32" s="1">
        <f t="shared" si="5"/>
        <v>1.8196099999867599E-2</v>
      </c>
      <c r="Q32" s="1">
        <f t="shared" si="6"/>
        <v>0.1316706000000778</v>
      </c>
      <c r="R32" s="1">
        <f t="shared" si="7"/>
        <v>1.4445740999999845</v>
      </c>
      <c r="S32" s="7">
        <f t="shared" si="8"/>
        <v>0.66141269999997476</v>
      </c>
      <c r="T32" s="18">
        <f t="shared" si="9"/>
        <v>0.6237201999998998</v>
      </c>
      <c r="U32" s="1">
        <f t="shared" si="10"/>
        <v>1.8144700000055636E-2</v>
      </c>
      <c r="V32" s="1">
        <f t="shared" si="11"/>
        <v>0.13187569999995041</v>
      </c>
      <c r="W32" s="1">
        <f t="shared" si="12"/>
        <v>1.4446808000001532</v>
      </c>
      <c r="X32" s="7">
        <f t="shared" si="13"/>
        <v>0.66097149999988503</v>
      </c>
    </row>
    <row r="33" spans="1:24" s="28" customFormat="1" ht="20" thickBot="1" x14ac:dyDescent="0.25">
      <c r="A33" s="1"/>
      <c r="B33" s="1"/>
      <c r="C33" s="1"/>
      <c r="D33" s="1"/>
      <c r="E33" s="6">
        <v>2.4</v>
      </c>
      <c r="F33" s="7">
        <v>1.6</v>
      </c>
      <c r="G33" s="1"/>
      <c r="H33" s="1"/>
      <c r="I33" s="1"/>
      <c r="J33" s="19">
        <f t="shared" si="0"/>
        <v>0.55312239999993906</v>
      </c>
      <c r="K33" s="9">
        <f t="shared" si="1"/>
        <v>1.0290499999898728E-2</v>
      </c>
      <c r="L33" s="9">
        <f t="shared" si="14"/>
        <v>9.1186099999918113E-2</v>
      </c>
      <c r="M33" s="9">
        <f t="shared" si="2"/>
        <v>1.3590218999999237</v>
      </c>
      <c r="N33" s="10">
        <f t="shared" si="3"/>
        <v>0.68235749999989714</v>
      </c>
      <c r="O33" s="19">
        <f t="shared" si="4"/>
        <v>0.55310289999987994</v>
      </c>
      <c r="P33" s="9">
        <f t="shared" si="5"/>
        <v>1.0204399999880209E-2</v>
      </c>
      <c r="Q33" s="9">
        <f t="shared" si="6"/>
        <v>9.1185500000090514E-2</v>
      </c>
      <c r="R33" s="9">
        <f t="shared" si="7"/>
        <v>1.3590218999999237</v>
      </c>
      <c r="S33" s="10">
        <f t="shared" si="8"/>
        <v>0.68226569999985109</v>
      </c>
      <c r="T33" s="19">
        <f t="shared" si="9"/>
        <v>0.55330879999981875</v>
      </c>
      <c r="U33" s="9">
        <f t="shared" si="10"/>
        <v>1.0249700000075634E-2</v>
      </c>
      <c r="V33" s="9">
        <f t="shared" si="11"/>
        <v>9.1258599999921586E-2</v>
      </c>
      <c r="W33" s="9">
        <f t="shared" si="12"/>
        <v>1.3562879999999833</v>
      </c>
      <c r="X33" s="10">
        <f t="shared" si="13"/>
        <v>0.68199029999993499</v>
      </c>
    </row>
    <row r="34" spans="1:24" s="28" customFormat="1" ht="20" thickBot="1" x14ac:dyDescent="0.25">
      <c r="A34" s="1"/>
      <c r="B34" s="1"/>
      <c r="C34" s="1"/>
      <c r="D34" s="1"/>
      <c r="E34" s="19">
        <v>2.5</v>
      </c>
      <c r="F34" s="10">
        <v>1.6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D58B-B8D5-7F42-ADDD-D23B3959443E}">
  <dimension ref="A2:X34"/>
  <sheetViews>
    <sheetView zoomScale="80" zoomScaleNormal="80" workbookViewId="0">
      <selection activeCell="O4" sqref="O4:S17"/>
    </sheetView>
  </sheetViews>
  <sheetFormatPr baseColWidth="10" defaultRowHeight="19" x14ac:dyDescent="0.2"/>
  <cols>
    <col min="1" max="1" width="10.83203125" style="1"/>
    <col min="2" max="2" width="6.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1:24" s="28" customFormat="1" ht="20" thickBo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22" t="s">
        <v>22</v>
      </c>
      <c r="K2" s="1"/>
      <c r="L2" s="1"/>
      <c r="M2" s="1"/>
      <c r="N2" s="1"/>
      <c r="O2" s="24" t="s">
        <v>23</v>
      </c>
      <c r="P2" s="1"/>
      <c r="Q2" s="1"/>
      <c r="S2" s="1"/>
      <c r="T2" s="23" t="s">
        <v>6</v>
      </c>
      <c r="U2" s="1"/>
      <c r="V2" s="1"/>
      <c r="W2" s="1"/>
      <c r="X2" s="1"/>
    </row>
    <row r="3" spans="1:24" s="28" customFormat="1" ht="20" thickBot="1" x14ac:dyDescent="0.25">
      <c r="A3" s="1"/>
      <c r="B3" s="11" t="s">
        <v>7</v>
      </c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10</v>
      </c>
      <c r="I3" s="12" t="s">
        <v>8</v>
      </c>
      <c r="J3" s="11" t="s">
        <v>2</v>
      </c>
      <c r="K3" s="12" t="s">
        <v>3</v>
      </c>
      <c r="L3" s="12" t="s">
        <v>4</v>
      </c>
      <c r="M3" s="12" t="s">
        <v>5</v>
      </c>
      <c r="N3" s="13" t="s">
        <v>10</v>
      </c>
      <c r="O3" s="12" t="s">
        <v>2</v>
      </c>
      <c r="P3" s="12" t="s">
        <v>3</v>
      </c>
      <c r="Q3" s="12" t="s">
        <v>4</v>
      </c>
      <c r="R3" s="12" t="s">
        <v>5</v>
      </c>
      <c r="S3" s="13" t="s">
        <v>10</v>
      </c>
      <c r="T3" s="11" t="s">
        <v>2</v>
      </c>
      <c r="U3" s="12" t="s">
        <v>3</v>
      </c>
      <c r="V3" s="12" t="s">
        <v>4</v>
      </c>
      <c r="W3" s="12" t="s">
        <v>5</v>
      </c>
      <c r="X3" s="13" t="s">
        <v>10</v>
      </c>
    </row>
    <row r="4" spans="1:24" s="28" customFormat="1" x14ac:dyDescent="0.2">
      <c r="A4" s="1"/>
      <c r="B4" s="6">
        <v>1.75</v>
      </c>
      <c r="C4" s="18">
        <v>-1.9652631234</v>
      </c>
      <c r="D4" s="1">
        <v>-1.9086347521</v>
      </c>
      <c r="E4" s="1">
        <v>-1.8497955715000001</v>
      </c>
      <c r="F4" s="1">
        <v>-1.8186022421000001</v>
      </c>
      <c r="G4" s="1">
        <v>-1.5934387583</v>
      </c>
      <c r="H4" s="7">
        <v>-1.4508298728</v>
      </c>
      <c r="I4" s="1">
        <f>-1.9652631233</f>
        <v>-1.9652631233</v>
      </c>
      <c r="J4" s="18">
        <v>-1.9086346848</v>
      </c>
      <c r="K4" s="1">
        <v>-1.8497956113</v>
      </c>
      <c r="L4" s="1">
        <v>-1.8081051439</v>
      </c>
      <c r="M4" s="1">
        <v>-1.5934387073</v>
      </c>
      <c r="N4" s="7">
        <v>-1.4508298019000001</v>
      </c>
      <c r="O4" s="18">
        <v>-1.9086345867000001</v>
      </c>
      <c r="P4" s="1">
        <v>-1.8497950344</v>
      </c>
      <c r="Q4" s="1">
        <v>-1.8081048825999999</v>
      </c>
      <c r="R4" s="1">
        <v>-1.5934387746000001</v>
      </c>
      <c r="S4" s="7">
        <v>-1.4508286301</v>
      </c>
      <c r="T4" s="6">
        <f>-1.90213295</f>
        <v>-1.9021329499999999</v>
      </c>
      <c r="U4" s="1">
        <v>-1.84349874</v>
      </c>
      <c r="V4" s="20">
        <f>-1.80810381</f>
        <v>-1.80810381</v>
      </c>
      <c r="W4" s="1">
        <v>-1.58713974</v>
      </c>
      <c r="X4" s="7">
        <v>-1.44911466</v>
      </c>
    </row>
    <row r="5" spans="1:24" s="28" customFormat="1" x14ac:dyDescent="0.2">
      <c r="A5" s="1"/>
      <c r="B5" s="6">
        <v>1.8</v>
      </c>
      <c r="C5" s="18">
        <v>-1.9689148382999999</v>
      </c>
      <c r="D5" s="1">
        <v>-1.9061520502</v>
      </c>
      <c r="E5" s="1">
        <v>-1.8555538048</v>
      </c>
      <c r="F5" s="1">
        <v>-1.8135832346</v>
      </c>
      <c r="G5" s="1">
        <v>-1.5842032584000001</v>
      </c>
      <c r="H5" s="7">
        <v>-1.4527066808</v>
      </c>
      <c r="I5" s="1">
        <f>-1.9689148382</f>
        <v>-1.9689148381999999</v>
      </c>
      <c r="J5" s="18">
        <v>-1.9061519943</v>
      </c>
      <c r="K5" s="1">
        <v>-1.8555537492</v>
      </c>
      <c r="L5" s="1">
        <v>-1.8064784829</v>
      </c>
      <c r="M5" s="1">
        <v>-1.5842032046000001</v>
      </c>
      <c r="N5" s="7">
        <v>-1.4527066923</v>
      </c>
      <c r="O5" s="18">
        <v>-1.9061520030000001</v>
      </c>
      <c r="P5" s="1">
        <v>-1.8555538109</v>
      </c>
      <c r="Q5" s="1">
        <v>-1.8064783277000001</v>
      </c>
      <c r="R5" s="1">
        <v>-1.5842023768</v>
      </c>
      <c r="S5" s="7">
        <v>-1.4527064994000001</v>
      </c>
      <c r="T5" s="6">
        <f>-1.90106716</f>
        <v>-1.90106716</v>
      </c>
      <c r="U5" s="1">
        <v>-1.85185998</v>
      </c>
      <c r="V5" s="20">
        <f>-1.80647795</f>
        <v>-1.8064779500000001</v>
      </c>
      <c r="W5" s="1">
        <v>-1.5796812099999999</v>
      </c>
      <c r="X5" s="7">
        <v>-1.45211639</v>
      </c>
    </row>
    <row r="6" spans="1:24" s="28" customFormat="1" x14ac:dyDescent="0.2">
      <c r="A6" s="1"/>
      <c r="B6" s="6">
        <v>1.85</v>
      </c>
      <c r="C6" s="18">
        <v>-1.9723388034</v>
      </c>
      <c r="D6" s="1">
        <v>-1.9038811844000001</v>
      </c>
      <c r="E6" s="1">
        <v>-1.8604988782</v>
      </c>
      <c r="F6" s="1">
        <v>-1.8090105093</v>
      </c>
      <c r="G6" s="1">
        <v>-1.5750926037999999</v>
      </c>
      <c r="H6" s="7">
        <v>-1.4537898485</v>
      </c>
      <c r="I6" s="1">
        <f>-1.9723281769</f>
        <v>-1.9723281769000001</v>
      </c>
      <c r="J6" s="18">
        <v>-1.9038811256999999</v>
      </c>
      <c r="K6" s="1">
        <v>-1.8604988187</v>
      </c>
      <c r="L6" s="1">
        <v>-1.8036770124999999</v>
      </c>
      <c r="M6" s="1">
        <v>-1.5750925496999999</v>
      </c>
      <c r="N6" s="7">
        <v>-1.4537897870000001</v>
      </c>
      <c r="O6" s="18">
        <v>-1.9038811061000001</v>
      </c>
      <c r="P6" s="1">
        <v>-1.8604986391</v>
      </c>
      <c r="Q6" s="1">
        <v>-1.8036770918</v>
      </c>
      <c r="R6" s="1">
        <v>-1.5750923343000001</v>
      </c>
      <c r="S6" s="7">
        <v>-1.4537893517</v>
      </c>
      <c r="T6" s="6">
        <f>-1.89944188</f>
        <v>-1.8994418799999999</v>
      </c>
      <c r="U6" s="1">
        <v>-1.8585898300000001</v>
      </c>
      <c r="V6" s="20">
        <f>-1.80367699</f>
        <v>-1.80367699</v>
      </c>
      <c r="W6" s="1">
        <v>-1.5709050899999999</v>
      </c>
      <c r="X6" s="7">
        <v>-1.45369193</v>
      </c>
    </row>
    <row r="7" spans="1:24" s="28" customFormat="1" x14ac:dyDescent="0.2">
      <c r="A7" s="1"/>
      <c r="B7" s="6">
        <v>1.9</v>
      </c>
      <c r="C7" s="18">
        <v>-1.9754663014</v>
      </c>
      <c r="D7" s="1">
        <v>-1.9018317115000001</v>
      </c>
      <c r="E7" s="1">
        <v>-1.8647401391</v>
      </c>
      <c r="F7" s="1">
        <v>-1.8049395883999999</v>
      </c>
      <c r="G7" s="1">
        <v>-1.5661578304999999</v>
      </c>
      <c r="H7" s="7">
        <v>-1.4541962422000001</v>
      </c>
      <c r="I7" s="1">
        <f>-1.9754617591</f>
        <v>-1.9754617591000001</v>
      </c>
      <c r="J7" s="18">
        <v>-1.9018316364000001</v>
      </c>
      <c r="K7" s="1">
        <v>-1.8647400703999999</v>
      </c>
      <c r="L7" s="1">
        <v>-1.8012685770000001</v>
      </c>
      <c r="M7" s="1">
        <v>-1.5661577769999999</v>
      </c>
      <c r="N7" s="7">
        <v>-1.4541961902</v>
      </c>
      <c r="O7" s="18">
        <v>-1.9018315966999999</v>
      </c>
      <c r="P7" s="1">
        <v>-1.8647399062000001</v>
      </c>
      <c r="Q7" s="1">
        <v>-1.8012684418</v>
      </c>
      <c r="R7" s="1">
        <v>-1.5661577485</v>
      </c>
      <c r="S7" s="7">
        <v>-1.4541959382</v>
      </c>
      <c r="T7" s="6">
        <f>-1.89840447</f>
        <v>-1.89840447</v>
      </c>
      <c r="U7" s="1">
        <v>-1.86352859</v>
      </c>
      <c r="V7" s="20">
        <f>-1.80126732</f>
        <v>-1.80126732</v>
      </c>
      <c r="W7" s="1">
        <v>-1.5625961900000001</v>
      </c>
      <c r="X7" s="7">
        <v>-1.4541919299999999</v>
      </c>
    </row>
    <row r="8" spans="1:24" s="28" customFormat="1" x14ac:dyDescent="0.2">
      <c r="A8" s="1"/>
      <c r="B8" s="6">
        <v>1.95</v>
      </c>
      <c r="C8" s="18">
        <v>-1.9782747565000001</v>
      </c>
      <c r="D8" s="1">
        <v>-1.9000032609999999</v>
      </c>
      <c r="E8" s="1">
        <v>-1.8683729473999999</v>
      </c>
      <c r="F8" s="1">
        <v>-1.8013719682</v>
      </c>
      <c r="G8" s="1">
        <v>-1.5574397657000001</v>
      </c>
      <c r="H8" s="7">
        <v>-1.4540280392</v>
      </c>
      <c r="I8" s="1">
        <f>-1.9782728236</f>
        <v>-1.9782728236</v>
      </c>
      <c r="J8" s="18">
        <v>-1.9000032186</v>
      </c>
      <c r="K8" s="1">
        <v>-1.8683724141</v>
      </c>
      <c r="L8" s="1">
        <v>-1.7988445485</v>
      </c>
      <c r="M8" s="1">
        <v>-1.5574397120000001</v>
      </c>
      <c r="N8" s="7">
        <v>-1.4540280115999999</v>
      </c>
      <c r="O8" s="18">
        <v>-1.9000032996</v>
      </c>
      <c r="P8" s="1">
        <v>-1.8683723967999999</v>
      </c>
      <c r="Q8" s="1">
        <v>-1.7988444269999999</v>
      </c>
      <c r="R8" s="1">
        <v>-1.5574390023</v>
      </c>
      <c r="S8" s="7">
        <v>-1.4540275783000001</v>
      </c>
      <c r="T8" s="6">
        <f>-1.89732356</f>
        <v>-1.89732356</v>
      </c>
      <c r="U8" s="1">
        <v>-1.86759984</v>
      </c>
      <c r="V8" s="20">
        <v>-1.79884377</v>
      </c>
      <c r="W8" s="1">
        <v>-1.55435637</v>
      </c>
      <c r="X8" s="7">
        <v>-1.4539873999999999</v>
      </c>
    </row>
    <row r="9" spans="1:24" s="28" customFormat="1" x14ac:dyDescent="0.2">
      <c r="A9" s="1"/>
      <c r="B9" s="6">
        <v>2</v>
      </c>
      <c r="C9" s="18">
        <v>-1.9807672977999999</v>
      </c>
      <c r="D9" s="1">
        <v>-1.8983882337</v>
      </c>
      <c r="E9" s="1">
        <v>-1.8714804696</v>
      </c>
      <c r="F9" s="1">
        <v>-1.7982800845</v>
      </c>
      <c r="G9" s="1">
        <v>-1.5489705536</v>
      </c>
      <c r="H9" s="7">
        <v>-1.4533745204999999</v>
      </c>
      <c r="I9" s="1">
        <f>-1.9807664879</f>
        <v>-1.9807664879</v>
      </c>
      <c r="J9" s="18">
        <v>-1.898388159</v>
      </c>
      <c r="K9" s="1">
        <v>-1.8714803915</v>
      </c>
      <c r="L9" s="1">
        <v>-1.7965381912</v>
      </c>
      <c r="M9" s="1">
        <v>-1.5489705007000001</v>
      </c>
      <c r="N9" s="7">
        <v>-1.4533745655999999</v>
      </c>
      <c r="O9" s="18">
        <v>-1.8983881515000001</v>
      </c>
      <c r="P9" s="1">
        <v>-1.8714791706</v>
      </c>
      <c r="Q9" s="1">
        <v>-1.7965386119</v>
      </c>
      <c r="R9" s="1">
        <v>-1.5489702868999999</v>
      </c>
      <c r="S9" s="7">
        <v>-1.4533739388</v>
      </c>
      <c r="T9" s="6">
        <f>-1.89626408</f>
        <v>-1.8962640799999999</v>
      </c>
      <c r="U9" s="1">
        <v>-1.87098538</v>
      </c>
      <c r="V9" s="20">
        <v>-1.7965379400000001</v>
      </c>
      <c r="W9" s="1">
        <v>-1.5462602999999999</v>
      </c>
      <c r="X9" s="7">
        <v>-1.4532410899999999</v>
      </c>
    </row>
    <row r="10" spans="1:24" s="28" customFormat="1" x14ac:dyDescent="0.2">
      <c r="A10" s="1"/>
      <c r="B10" s="6">
        <v>2.0499999999999998</v>
      </c>
      <c r="C10" s="18">
        <v>-1.9829606459</v>
      </c>
      <c r="D10" s="1">
        <v>-1.8969739229</v>
      </c>
      <c r="E10" s="1">
        <v>-1.8741350294000001</v>
      </c>
      <c r="F10" s="1">
        <v>-1.7956220937</v>
      </c>
      <c r="G10" s="1">
        <v>-1.5407748187000001</v>
      </c>
      <c r="H10" s="7">
        <v>-1.4523134311999999</v>
      </c>
      <c r="I10" s="1">
        <f>-1.9829603171</f>
        <v>-1.9829603171000001</v>
      </c>
      <c r="J10" s="18">
        <v>-1.8969739217999999</v>
      </c>
      <c r="K10" s="1">
        <v>-1.8741342001000001</v>
      </c>
      <c r="L10" s="1">
        <v>-1.7944202096999999</v>
      </c>
      <c r="M10" s="1">
        <v>-1.5407747665</v>
      </c>
      <c r="N10" s="7">
        <v>-1.452313478</v>
      </c>
      <c r="O10" s="18">
        <v>-1.8969737394999999</v>
      </c>
      <c r="P10" s="1">
        <v>-1.8741348891</v>
      </c>
      <c r="Q10" s="1">
        <v>-1.7944201698</v>
      </c>
      <c r="R10" s="1">
        <v>-1.5407743534</v>
      </c>
      <c r="S10" s="7">
        <v>-1.4523130151999999</v>
      </c>
      <c r="T10" s="6">
        <f>-1.89526604</f>
        <v>-1.8952660400000001</v>
      </c>
      <c r="U10" s="1">
        <v>-1.87381767</v>
      </c>
      <c r="V10" s="20">
        <f>-1.79442013</f>
        <v>-1.79442013</v>
      </c>
      <c r="W10" s="1">
        <v>-1.5383617700000001</v>
      </c>
      <c r="X10" s="7">
        <v>-1.4520703500000001</v>
      </c>
    </row>
    <row r="11" spans="1:24" s="28" customFormat="1" x14ac:dyDescent="0.2">
      <c r="A11" s="1"/>
      <c r="B11" s="6">
        <v>2.1</v>
      </c>
      <c r="C11" s="18">
        <v>-1.9848782909</v>
      </c>
      <c r="D11" s="1">
        <v>-1.8957445536999999</v>
      </c>
      <c r="E11" s="1">
        <v>-1.8763995893000001</v>
      </c>
      <c r="F11" s="1">
        <v>-1.7933508468999999</v>
      </c>
      <c r="G11" s="1">
        <v>-1.5328709708999999</v>
      </c>
      <c r="H11" s="7">
        <v>-1.4509124920000001</v>
      </c>
      <c r="I11" s="1">
        <f>-1.984878165</f>
        <v>-1.984878165</v>
      </c>
      <c r="J11" s="18">
        <v>-1.8957444852000001</v>
      </c>
      <c r="K11" s="1">
        <v>-1.876399567</v>
      </c>
      <c r="L11" s="1">
        <v>-1.7925203934</v>
      </c>
      <c r="M11" s="1">
        <v>-1.5328709186</v>
      </c>
      <c r="N11" s="7">
        <v>-1.4509124844000001</v>
      </c>
      <c r="O11" s="18">
        <v>-1.8957441734</v>
      </c>
      <c r="P11" s="1">
        <v>-1.8763994115</v>
      </c>
      <c r="Q11" s="1">
        <v>-1.7925205156999999</v>
      </c>
      <c r="R11" s="1">
        <v>-1.5328707196</v>
      </c>
      <c r="S11" s="7">
        <v>-1.4509122192999999</v>
      </c>
      <c r="T11" s="6">
        <f>-1.89435135</f>
        <v>-1.89435135</v>
      </c>
      <c r="U11" s="1">
        <v>-1.87619654</v>
      </c>
      <c r="V11" s="20">
        <f>-1.79252054</f>
        <v>-1.7925205399999999</v>
      </c>
      <c r="W11" s="1">
        <v>-1.5306990499999999</v>
      </c>
      <c r="X11" s="7">
        <v>-1.4505630199999999</v>
      </c>
    </row>
    <row r="12" spans="1:24" s="28" customFormat="1" x14ac:dyDescent="0.2">
      <c r="A12" s="1"/>
      <c r="B12" s="6">
        <v>2.15</v>
      </c>
      <c r="C12" s="18">
        <v>-1.9865462989</v>
      </c>
      <c r="D12" s="1">
        <v>-1.8946826375000001</v>
      </c>
      <c r="E12" s="1">
        <v>-1.8783287453999999</v>
      </c>
      <c r="F12" s="1">
        <v>-1.7914187902000001</v>
      </c>
      <c r="G12" s="1">
        <v>-1.5252721274000001</v>
      </c>
      <c r="H12" s="7">
        <v>-1.4492304380000001</v>
      </c>
      <c r="I12" s="1">
        <f>-1.9865462555</f>
        <v>-1.9865462555</v>
      </c>
      <c r="J12" s="18">
        <v>-1.8946825628999999</v>
      </c>
      <c r="K12" s="1">
        <v>-1.8783287194</v>
      </c>
      <c r="L12" s="1">
        <v>-1.7908441951</v>
      </c>
      <c r="M12" s="1">
        <v>-1.5252720757</v>
      </c>
      <c r="N12" s="7">
        <v>-1.4492304229999999</v>
      </c>
      <c r="O12" s="18">
        <v>-1.8946824646</v>
      </c>
      <c r="P12" s="1">
        <v>-1.8783286279</v>
      </c>
      <c r="Q12" s="1">
        <v>-1.7908445876000001</v>
      </c>
      <c r="R12" s="1">
        <v>-1.5252720656000001</v>
      </c>
      <c r="S12" s="7">
        <v>-1.449229755</v>
      </c>
      <c r="T12" s="6">
        <f>-1.89352955</f>
        <v>-1.89352955</v>
      </c>
      <c r="U12" s="1">
        <v>-1.8781995499999999</v>
      </c>
      <c r="V12" s="20">
        <v>-1.7908446499999999</v>
      </c>
      <c r="W12" s="1">
        <v>-1.52329903</v>
      </c>
      <c r="X12" s="7">
        <v>-1.4487871999999999</v>
      </c>
    </row>
    <row r="13" spans="1:24" s="28" customFormat="1" x14ac:dyDescent="0.2">
      <c r="A13" s="1"/>
      <c r="B13" s="6">
        <v>2.2000000000000002</v>
      </c>
      <c r="C13" s="18">
        <v>-1.9879911177</v>
      </c>
      <c r="D13" s="1">
        <v>-1.8937702887000001</v>
      </c>
      <c r="E13" s="1">
        <v>-1.8799699244999999</v>
      </c>
      <c r="F13" s="1">
        <v>-1.7897809419999999</v>
      </c>
      <c r="G13" s="1">
        <v>-1.5179872128</v>
      </c>
      <c r="H13" s="7">
        <v>-1.4473182515</v>
      </c>
      <c r="I13" s="1">
        <f>-1.9879911055</f>
        <v>-1.9879911054999999</v>
      </c>
      <c r="J13" s="18">
        <v>-1.8937702578</v>
      </c>
      <c r="K13" s="1">
        <v>-1.8799698833</v>
      </c>
      <c r="L13" s="1">
        <v>-1.7893833915999999</v>
      </c>
      <c r="M13" s="1">
        <v>-1.5179871604999999</v>
      </c>
      <c r="N13" s="7">
        <v>-1.4473182003</v>
      </c>
      <c r="O13" s="18">
        <v>-1.8937703741</v>
      </c>
      <c r="P13" s="1">
        <v>-1.8799696275</v>
      </c>
      <c r="Q13" s="1">
        <v>-1.7893839707000001</v>
      </c>
      <c r="R13" s="1">
        <v>-1.5179867418999999</v>
      </c>
      <c r="S13" s="7">
        <v>-1.4473149702999999</v>
      </c>
      <c r="T13" s="6">
        <f>-1.89280204</f>
        <v>-1.8928020400000001</v>
      </c>
      <c r="U13" s="1">
        <v>-1.8798885000000001</v>
      </c>
      <c r="V13" s="20">
        <f>-1.78938363</f>
        <v>-1.7893836299999999</v>
      </c>
      <c r="W13" s="1">
        <v>-1.51618023</v>
      </c>
      <c r="X13" s="7">
        <v>-1.4467972899999999</v>
      </c>
    </row>
    <row r="14" spans="1:24" s="28" customFormat="1" x14ac:dyDescent="0.2">
      <c r="A14" s="1"/>
      <c r="B14" s="6">
        <v>2.25</v>
      </c>
      <c r="C14" s="18">
        <v>-1.9892381755999999</v>
      </c>
      <c r="D14" s="1">
        <v>-1.892989944</v>
      </c>
      <c r="E14" s="1">
        <v>-1.8813641488999999</v>
      </c>
      <c r="F14" s="1">
        <v>-1.7883961238999999</v>
      </c>
      <c r="G14" s="1">
        <v>-1.5110217507999999</v>
      </c>
      <c r="H14" s="7">
        <v>-1.4452199939999999</v>
      </c>
      <c r="I14" s="1">
        <f>-1.9892381735</f>
        <v>-1.9892381735</v>
      </c>
      <c r="J14" s="18">
        <v>-1.8929898492999999</v>
      </c>
      <c r="K14" s="1">
        <v>-1.8813641099</v>
      </c>
      <c r="L14" s="1">
        <v>-1.788120419</v>
      </c>
      <c r="M14" s="1">
        <v>-1.5110216994000001</v>
      </c>
      <c r="N14" s="7">
        <v>-1.4452199579</v>
      </c>
      <c r="O14" s="18">
        <v>-1.8929894923999999</v>
      </c>
      <c r="P14" s="1">
        <v>-1.8813639775</v>
      </c>
      <c r="Q14" s="1">
        <v>-1.7881211263000001</v>
      </c>
      <c r="R14" s="1">
        <v>-1.5110216589000001</v>
      </c>
      <c r="S14" s="7">
        <v>-1.4452197026</v>
      </c>
      <c r="T14" s="6">
        <f>-1.89216523</f>
        <v>-1.89216523</v>
      </c>
      <c r="U14" s="1">
        <v>-1.88131359</v>
      </c>
      <c r="V14" s="20">
        <f>-1.78812107</f>
        <v>-1.7881210700000001</v>
      </c>
      <c r="W14" s="1">
        <v>-1.5093550600000001</v>
      </c>
      <c r="X14" s="7">
        <v>-1.4446377100000001</v>
      </c>
    </row>
    <row r="15" spans="1:24" s="28" customFormat="1" x14ac:dyDescent="0.2">
      <c r="A15" s="1"/>
      <c r="B15" s="6">
        <v>2.2999999999999998</v>
      </c>
      <c r="C15" s="18">
        <v>-1.9903112215000001</v>
      </c>
      <c r="D15" s="1">
        <v>-1.8923250147999999</v>
      </c>
      <c r="E15" s="1">
        <v>-1.8825469325999999</v>
      </c>
      <c r="F15" s="1">
        <v>-1.7872276555</v>
      </c>
      <c r="G15" s="1">
        <v>-1.504378706</v>
      </c>
      <c r="H15" s="7">
        <v>-1.4429737315</v>
      </c>
      <c r="I15" s="1">
        <f>-1.9903112215</f>
        <v>-1.9903112215000001</v>
      </c>
      <c r="J15" s="18">
        <v>-1.8923249242</v>
      </c>
      <c r="K15" s="1">
        <v>-1.8825468756999999</v>
      </c>
      <c r="L15" s="1">
        <v>-1.7870362660000001</v>
      </c>
      <c r="M15" s="1">
        <v>-1.5043786541999999</v>
      </c>
      <c r="N15" s="7">
        <v>-1.4429737322</v>
      </c>
      <c r="O15" s="18">
        <v>-1.8923248009</v>
      </c>
      <c r="P15" s="1">
        <v>-1.8825467071999999</v>
      </c>
      <c r="Q15" s="1">
        <v>-1.7870374439000001</v>
      </c>
      <c r="R15" s="1">
        <v>-1.5043784727</v>
      </c>
      <c r="S15" s="7">
        <v>-1.4429737499999999</v>
      </c>
      <c r="T15" s="6">
        <f>-1.89161265</f>
        <v>-1.8916126499999999</v>
      </c>
      <c r="U15" s="1">
        <v>-1.8825161699999999</v>
      </c>
      <c r="V15" s="20">
        <f>-1.78703718</f>
        <v>-1.78703718</v>
      </c>
      <c r="W15" s="1">
        <v>-1.50283152</v>
      </c>
      <c r="X15" s="7">
        <v>-1.4423453500000001</v>
      </c>
    </row>
    <row r="16" spans="1:24" s="28" customFormat="1" x14ac:dyDescent="0.2">
      <c r="A16" s="1"/>
      <c r="B16" s="6">
        <v>2.35</v>
      </c>
      <c r="C16" s="18">
        <v>-1.9912319233</v>
      </c>
      <c r="D16" s="1">
        <v>-1.8917601101999999</v>
      </c>
      <c r="E16" s="1">
        <v>-1.8835488446999999</v>
      </c>
      <c r="F16" s="1">
        <v>-1.7862432257</v>
      </c>
      <c r="G16" s="1">
        <v>-1.4980591108000001</v>
      </c>
      <c r="H16" s="7">
        <v>-1.4406121814999999</v>
      </c>
      <c r="I16" s="1">
        <f>-1.9912319226</f>
        <v>-1.9912319225999999</v>
      </c>
      <c r="J16" s="18">
        <v>-1.8917601198</v>
      </c>
      <c r="K16" s="1">
        <v>-1.8835488242</v>
      </c>
      <c r="L16" s="1">
        <v>-1.7861099526999999</v>
      </c>
      <c r="M16" s="1">
        <v>-1.4980553556</v>
      </c>
      <c r="N16" s="7">
        <v>-1.4406121871999999</v>
      </c>
      <c r="O16" s="18">
        <v>-1.8917598812</v>
      </c>
      <c r="P16" s="1">
        <v>-1.8835485764</v>
      </c>
      <c r="Q16" s="1">
        <v>-1.7861115551</v>
      </c>
      <c r="R16" s="1">
        <v>-1.4980589027</v>
      </c>
      <c r="S16" s="7">
        <v>-1.4406120341999999</v>
      </c>
      <c r="T16" s="6">
        <f>-1.89113639</f>
        <v>-1.89113639</v>
      </c>
      <c r="U16" s="1">
        <v>-1.8835306999999999</v>
      </c>
      <c r="V16" s="20">
        <f>-1.78611135</f>
        <v>-1.7861113500000001</v>
      </c>
      <c r="W16" s="1">
        <v>-1.4966144299999999</v>
      </c>
      <c r="X16" s="7">
        <v>-1.43995121</v>
      </c>
    </row>
    <row r="17" spans="1:24" s="28" customFormat="1" ht="20" thickBot="1" x14ac:dyDescent="0.25">
      <c r="A17" s="1"/>
      <c r="B17" s="8">
        <v>2.4</v>
      </c>
      <c r="C17" s="19">
        <v>-1.9920199090999999</v>
      </c>
      <c r="D17" s="9">
        <v>-1.8912813987999999</v>
      </c>
      <c r="E17" s="9">
        <v>-1.8843963197</v>
      </c>
      <c r="F17" s="9">
        <v>-1.7854148986</v>
      </c>
      <c r="G17" s="9">
        <v>-1.4920628579999999</v>
      </c>
      <c r="H17" s="10">
        <v>-1.4381635802999999</v>
      </c>
      <c r="I17" s="9">
        <f>-1.9920199071</f>
        <v>-1.9920199071</v>
      </c>
      <c r="J17" s="19">
        <v>-1.8912813324</v>
      </c>
      <c r="K17" s="9">
        <v>-1.8843963622</v>
      </c>
      <c r="L17" s="9">
        <v>-1.7853237125000001</v>
      </c>
      <c r="M17" s="9">
        <v>-1.4920626615999999</v>
      </c>
      <c r="N17" s="10">
        <v>-1.4381635199</v>
      </c>
      <c r="O17" s="19">
        <v>-1.8912813112</v>
      </c>
      <c r="P17" s="9">
        <v>-1.8843957574000001</v>
      </c>
      <c r="Q17" s="9">
        <v>-1.7853237130999999</v>
      </c>
      <c r="R17" s="9">
        <v>-1.4920626537999999</v>
      </c>
      <c r="S17" s="10">
        <v>-1.4381636676</v>
      </c>
      <c r="T17" s="8">
        <f>-1.89072809</f>
        <v>-1.8907280900000001</v>
      </c>
      <c r="U17" s="9">
        <v>-1.8843860699999999</v>
      </c>
      <c r="V17" s="21">
        <f>-1.78532364</f>
        <v>-1.7853236400000001</v>
      </c>
      <c r="W17" s="9">
        <v>-1.49070657</v>
      </c>
      <c r="X17" s="10">
        <v>-1.43748159</v>
      </c>
    </row>
    <row r="18" spans="1:24" s="28" customFormat="1" ht="20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28" customFormat="1" ht="20" thickBot="1" x14ac:dyDescent="0.25">
      <c r="A19" s="1"/>
      <c r="B19" s="1"/>
      <c r="C19" s="1"/>
      <c r="D19" s="1"/>
      <c r="E19" s="3">
        <v>1.7</v>
      </c>
      <c r="F19" s="5">
        <v>1.6</v>
      </c>
      <c r="G19" s="1"/>
      <c r="H19" s="1"/>
      <c r="I19" s="1" t="s">
        <v>9</v>
      </c>
      <c r="J19" s="22" t="s">
        <v>22</v>
      </c>
      <c r="K19" s="1"/>
      <c r="L19" s="1"/>
      <c r="M19" s="1"/>
      <c r="N19" s="1"/>
      <c r="O19" s="24" t="s">
        <v>23</v>
      </c>
      <c r="P19" s="1"/>
      <c r="Q19" s="1"/>
      <c r="R19" s="1"/>
      <c r="S19" s="1"/>
      <c r="T19" s="23" t="s">
        <v>6</v>
      </c>
      <c r="U19" s="1"/>
      <c r="V19" s="1"/>
      <c r="W19" s="1"/>
      <c r="X19" s="1"/>
    </row>
    <row r="20" spans="1:24" s="28" customFormat="1" x14ac:dyDescent="0.2">
      <c r="A20" s="1"/>
      <c r="B20" s="1"/>
      <c r="C20" s="1"/>
      <c r="D20" s="1"/>
      <c r="E20" s="6">
        <v>1.75</v>
      </c>
      <c r="F20" s="7">
        <v>1.6</v>
      </c>
      <c r="G20" s="1"/>
      <c r="H20" s="1"/>
      <c r="I20" s="1"/>
      <c r="J20" s="3">
        <f t="shared" ref="J20:K33" si="0">ABS(J4-D4)*1000</f>
        <v>6.7300000017311845E-5</v>
      </c>
      <c r="K20" s="4">
        <f t="shared" si="0"/>
        <v>3.9799999962397692E-5</v>
      </c>
      <c r="L20" s="4">
        <f>ABS(L4-F4)*1000</f>
        <v>10.49709820000011</v>
      </c>
      <c r="M20" s="4">
        <f t="shared" ref="M20:N33" si="1">ABS(M4-G4)*1000</f>
        <v>5.1000000000911427E-5</v>
      </c>
      <c r="N20" s="5">
        <f t="shared" si="1"/>
        <v>7.0899999871087971E-5</v>
      </c>
      <c r="O20" s="3">
        <f t="shared" ref="O20:O33" si="2">ABS(O4-D4)*1000</f>
        <v>1.6539999991849186E-4</v>
      </c>
      <c r="P20" s="4">
        <f t="shared" ref="P20:P33" si="3">ABS(P4-E4)*1000</f>
        <v>5.3710000003093228E-4</v>
      </c>
      <c r="Q20" s="4">
        <f t="shared" ref="Q20:Q33" si="4">ABS(Q4-F4)*1000</f>
        <v>10.497359500000192</v>
      </c>
      <c r="R20" s="4">
        <f t="shared" ref="R20:R33" si="5">ABS(R4-G4)*1000</f>
        <v>1.6300000016400418E-5</v>
      </c>
      <c r="S20" s="5">
        <f t="shared" ref="S20:S33" si="6">ABS(S4-H4)*1000</f>
        <v>1.242700000014807E-3</v>
      </c>
      <c r="T20" s="3">
        <f t="shared" ref="T20:T33" si="7">ABS(T4-D4)*1000</f>
        <v>6.5018021000000648</v>
      </c>
      <c r="U20" s="4">
        <f t="shared" ref="U20:U33" si="8">ABS(U4-E4)*1000</f>
        <v>6.2968315000000441</v>
      </c>
      <c r="V20" s="4">
        <f t="shared" ref="V20:V33" si="9">ABS(V4-F4)*1000</f>
        <v>10.498432100000121</v>
      </c>
      <c r="W20" s="4">
        <f t="shared" ref="W20:W33" si="10">ABS(W4-G4)*1000</f>
        <v>6.2990183000000144</v>
      </c>
      <c r="X20" s="5">
        <f t="shared" ref="X20:X33" si="11">ABS(X4-H4)*1000</f>
        <v>1.7152127999999767</v>
      </c>
    </row>
    <row r="21" spans="1:24" s="28" customFormat="1" x14ac:dyDescent="0.2">
      <c r="A21" s="1"/>
      <c r="B21" s="1"/>
      <c r="C21" s="1"/>
      <c r="D21" s="1"/>
      <c r="E21" s="6">
        <v>1.8</v>
      </c>
      <c r="F21" s="7">
        <v>1.6</v>
      </c>
      <c r="G21" s="1"/>
      <c r="H21" s="1"/>
      <c r="I21" s="1"/>
      <c r="J21" s="18">
        <f t="shared" si="0"/>
        <v>5.5899999962250035E-5</v>
      </c>
      <c r="K21" s="1">
        <f t="shared" si="0"/>
        <v>5.5599999937427924E-5</v>
      </c>
      <c r="L21" s="1">
        <f t="shared" ref="L21:L33" si="12">ABS(L5-F5)*1000</f>
        <v>7.1047517000000227</v>
      </c>
      <c r="M21" s="1">
        <f t="shared" si="1"/>
        <v>5.3800000010539861E-5</v>
      </c>
      <c r="N21" s="7">
        <f t="shared" si="1"/>
        <v>1.1500000063335847E-5</v>
      </c>
      <c r="O21" s="18">
        <f t="shared" si="2"/>
        <v>4.7199999908542623E-5</v>
      </c>
      <c r="P21" s="1">
        <f t="shared" si="3"/>
        <v>6.1000000606270532E-6</v>
      </c>
      <c r="Q21" s="1">
        <f t="shared" si="4"/>
        <v>7.1049068999999854</v>
      </c>
      <c r="R21" s="1">
        <f t="shared" si="5"/>
        <v>8.8160000011328066E-4</v>
      </c>
      <c r="S21" s="7">
        <f t="shared" si="6"/>
        <v>1.8139999991007016E-4</v>
      </c>
      <c r="T21" s="18">
        <f t="shared" si="7"/>
        <v>5.0848902000000251</v>
      </c>
      <c r="U21" s="1">
        <f t="shared" si="8"/>
        <v>3.6938248000000229</v>
      </c>
      <c r="V21" s="1">
        <f t="shared" si="9"/>
        <v>7.1052845999999281</v>
      </c>
      <c r="W21" s="1">
        <f t="shared" si="10"/>
        <v>4.5220484000001449</v>
      </c>
      <c r="X21" s="7">
        <f t="shared" si="11"/>
        <v>0.59029079999994849</v>
      </c>
    </row>
    <row r="22" spans="1:24" s="28" customFormat="1" x14ac:dyDescent="0.2">
      <c r="A22" s="1"/>
      <c r="B22" s="1"/>
      <c r="C22" s="1"/>
      <c r="D22" s="1"/>
      <c r="E22" s="6">
        <v>1.85</v>
      </c>
      <c r="F22" s="7">
        <v>1.6</v>
      </c>
      <c r="G22" s="1"/>
      <c r="H22" s="1"/>
      <c r="I22" s="1"/>
      <c r="J22" s="18">
        <f t="shared" si="0"/>
        <v>5.8700000193923074E-5</v>
      </c>
      <c r="K22" s="1">
        <f t="shared" si="0"/>
        <v>5.9500000038070766E-5</v>
      </c>
      <c r="L22" s="1">
        <f t="shared" si="12"/>
        <v>5.3334968000000593</v>
      </c>
      <c r="M22" s="1">
        <f t="shared" si="1"/>
        <v>5.4100000035361973E-5</v>
      </c>
      <c r="N22" s="7">
        <f t="shared" si="1"/>
        <v>6.1499999981506903E-5</v>
      </c>
      <c r="O22" s="18">
        <f t="shared" si="2"/>
        <v>7.8300000039277506E-5</v>
      </c>
      <c r="P22" s="1">
        <f t="shared" si="3"/>
        <v>2.3910000002125287E-4</v>
      </c>
      <c r="Q22" s="1">
        <f t="shared" si="4"/>
        <v>5.3334174999999373</v>
      </c>
      <c r="R22" s="1">
        <f t="shared" si="5"/>
        <v>2.6949999987202489E-4</v>
      </c>
      <c r="S22" s="7">
        <f t="shared" si="6"/>
        <v>4.968000000271644E-4</v>
      </c>
      <c r="T22" s="18">
        <f t="shared" si="7"/>
        <v>4.4393044000001769</v>
      </c>
      <c r="U22" s="1">
        <f t="shared" si="8"/>
        <v>1.9090481999999298</v>
      </c>
      <c r="V22" s="1">
        <f t="shared" si="9"/>
        <v>5.3335192999999226</v>
      </c>
      <c r="W22" s="1">
        <f t="shared" si="10"/>
        <v>4.1875138000000423</v>
      </c>
      <c r="X22" s="7">
        <f t="shared" si="11"/>
        <v>9.7918500000071518E-2</v>
      </c>
    </row>
    <row r="23" spans="1:24" s="28" customFormat="1" x14ac:dyDescent="0.2">
      <c r="A23" s="1"/>
      <c r="B23" s="1"/>
      <c r="C23" s="1"/>
      <c r="D23" s="1"/>
      <c r="E23" s="6">
        <v>1.9</v>
      </c>
      <c r="F23" s="7">
        <v>1.6</v>
      </c>
      <c r="G23" s="1"/>
      <c r="H23" s="1"/>
      <c r="I23" s="1"/>
      <c r="J23" s="18">
        <f t="shared" si="0"/>
        <v>7.5099999996552924E-5</v>
      </c>
      <c r="K23" s="1">
        <f t="shared" si="0"/>
        <v>6.8700000133148365E-5</v>
      </c>
      <c r="L23" s="1">
        <f t="shared" si="12"/>
        <v>3.6710113999998129</v>
      </c>
      <c r="M23" s="1">
        <f t="shared" si="1"/>
        <v>5.349999998571775E-5</v>
      </c>
      <c r="N23" s="7">
        <f t="shared" si="1"/>
        <v>5.2000000083651798E-5</v>
      </c>
      <c r="O23" s="18">
        <f t="shared" si="2"/>
        <v>1.1480000017272118E-4</v>
      </c>
      <c r="P23" s="1">
        <f t="shared" si="3"/>
        <v>2.3289999995235178E-4</v>
      </c>
      <c r="Q23" s="1">
        <f t="shared" si="4"/>
        <v>3.6711465999998971</v>
      </c>
      <c r="R23" s="1">
        <f t="shared" si="5"/>
        <v>8.1999999901327669E-5</v>
      </c>
      <c r="S23" s="7">
        <f t="shared" si="6"/>
        <v>3.0400000006203243E-4</v>
      </c>
      <c r="T23" s="18">
        <f t="shared" si="7"/>
        <v>3.4272415000000667</v>
      </c>
      <c r="U23" s="1">
        <f t="shared" si="8"/>
        <v>1.2115490999999867</v>
      </c>
      <c r="V23" s="1">
        <f t="shared" si="9"/>
        <v>3.6722683999999006</v>
      </c>
      <c r="W23" s="1">
        <f t="shared" si="10"/>
        <v>3.5616404999998519</v>
      </c>
      <c r="X23" s="7">
        <f t="shared" si="11"/>
        <v>4.3122000001893923E-3</v>
      </c>
    </row>
    <row r="24" spans="1:24" s="28" customFormat="1" x14ac:dyDescent="0.2">
      <c r="A24" s="1"/>
      <c r="B24" s="1"/>
      <c r="C24" s="1"/>
      <c r="D24" s="1"/>
      <c r="E24" s="6">
        <v>1.95</v>
      </c>
      <c r="F24" s="7">
        <v>1.6</v>
      </c>
      <c r="G24" s="1"/>
      <c r="H24" s="1"/>
      <c r="I24" s="1"/>
      <c r="J24" s="18">
        <f t="shared" si="0"/>
        <v>4.2399999955478052E-5</v>
      </c>
      <c r="K24" s="1">
        <f t="shared" si="0"/>
        <v>5.3329999993856347E-4</v>
      </c>
      <c r="L24" s="1">
        <f t="shared" si="12"/>
        <v>2.5274197000000331</v>
      </c>
      <c r="M24" s="1">
        <f t="shared" si="1"/>
        <v>5.3700000002265824E-5</v>
      </c>
      <c r="N24" s="7">
        <f t="shared" si="1"/>
        <v>2.760000006318819E-5</v>
      </c>
      <c r="O24" s="18">
        <f t="shared" si="2"/>
        <v>3.8600000085153852E-5</v>
      </c>
      <c r="P24" s="1">
        <f t="shared" si="3"/>
        <v>5.5060000003770426E-4</v>
      </c>
      <c r="Q24" s="1">
        <f t="shared" si="4"/>
        <v>2.5275412000000941</v>
      </c>
      <c r="R24" s="1">
        <f t="shared" si="5"/>
        <v>7.6340000010333142E-4</v>
      </c>
      <c r="S24" s="7">
        <f t="shared" si="6"/>
        <v>4.6089999994336495E-4</v>
      </c>
      <c r="T24" s="18">
        <f t="shared" si="7"/>
        <v>2.6797009999999233</v>
      </c>
      <c r="U24" s="1">
        <f t="shared" si="8"/>
        <v>0.77310739999991718</v>
      </c>
      <c r="V24" s="1">
        <f t="shared" si="9"/>
        <v>2.5281982000000536</v>
      </c>
      <c r="W24" s="1">
        <f t="shared" si="10"/>
        <v>3.0833957000000467</v>
      </c>
      <c r="X24" s="7">
        <f t="shared" si="11"/>
        <v>4.0639200000081033E-2</v>
      </c>
    </row>
    <row r="25" spans="1:24" s="28" customFormat="1" x14ac:dyDescent="0.2">
      <c r="A25" s="1"/>
      <c r="B25" s="1"/>
      <c r="C25" s="1"/>
      <c r="D25" s="1"/>
      <c r="E25" s="6">
        <v>2</v>
      </c>
      <c r="F25" s="7">
        <v>1.6</v>
      </c>
      <c r="G25" s="1"/>
      <c r="H25" s="1"/>
      <c r="I25" s="1"/>
      <c r="J25" s="18">
        <f t="shared" si="0"/>
        <v>7.4699999963456776E-5</v>
      </c>
      <c r="K25" s="1">
        <f t="shared" si="0"/>
        <v>7.8100000022729432E-5</v>
      </c>
      <c r="L25" s="1">
        <f t="shared" si="12"/>
        <v>1.7418932999999637</v>
      </c>
      <c r="M25" s="1">
        <f t="shared" si="1"/>
        <v>5.2899999936073527E-5</v>
      </c>
      <c r="N25" s="7">
        <f t="shared" si="1"/>
        <v>4.5099999956832448E-5</v>
      </c>
      <c r="O25" s="18">
        <f t="shared" si="2"/>
        <v>8.2199999917875743E-5</v>
      </c>
      <c r="P25" s="1">
        <f t="shared" si="3"/>
        <v>1.2990000000101531E-3</v>
      </c>
      <c r="Q25" s="1">
        <f t="shared" si="4"/>
        <v>1.7414726000000158</v>
      </c>
      <c r="R25" s="1">
        <f t="shared" si="5"/>
        <v>2.6670000008444106E-4</v>
      </c>
      <c r="S25" s="7">
        <f t="shared" si="6"/>
        <v>5.8169999994639454E-4</v>
      </c>
      <c r="T25" s="18">
        <f t="shared" si="7"/>
        <v>2.1241537000000754</v>
      </c>
      <c r="U25" s="1">
        <f t="shared" si="8"/>
        <v>0.49508959999999824</v>
      </c>
      <c r="V25" s="1">
        <f t="shared" si="9"/>
        <v>1.7421444999998759</v>
      </c>
      <c r="W25" s="1">
        <f t="shared" si="10"/>
        <v>2.710253600000101</v>
      </c>
      <c r="X25" s="7">
        <f t="shared" si="11"/>
        <v>0.13343050000003132</v>
      </c>
    </row>
    <row r="26" spans="1:24" s="28" customFormat="1" x14ac:dyDescent="0.2">
      <c r="A26" s="1"/>
      <c r="B26" s="1"/>
      <c r="C26" s="1"/>
      <c r="D26" s="1"/>
      <c r="E26" s="6">
        <v>2.0499999999999998</v>
      </c>
      <c r="F26" s="7">
        <v>1.6</v>
      </c>
      <c r="G26" s="1"/>
      <c r="H26" s="1"/>
      <c r="I26" s="1"/>
      <c r="J26" s="18">
        <f t="shared" si="0"/>
        <v>1.1000000910144081E-6</v>
      </c>
      <c r="K26" s="1">
        <f t="shared" si="0"/>
        <v>8.2930000000480675E-4</v>
      </c>
      <c r="L26" s="1">
        <f t="shared" si="12"/>
        <v>1.2018840000000974</v>
      </c>
      <c r="M26" s="1">
        <f t="shared" si="1"/>
        <v>5.2200000100199873E-5</v>
      </c>
      <c r="N26" s="7">
        <f t="shared" si="1"/>
        <v>4.6800000097491079E-5</v>
      </c>
      <c r="O26" s="18">
        <f t="shared" si="2"/>
        <v>1.8340000007555091E-4</v>
      </c>
      <c r="P26" s="1">
        <f t="shared" si="3"/>
        <v>1.403000000621546E-4</v>
      </c>
      <c r="Q26" s="1">
        <f t="shared" si="4"/>
        <v>1.2019239000000681</v>
      </c>
      <c r="R26" s="1">
        <f t="shared" si="5"/>
        <v>4.6530000008537797E-4</v>
      </c>
      <c r="S26" s="7">
        <f t="shared" si="6"/>
        <v>4.1600000000308057E-4</v>
      </c>
      <c r="T26" s="18">
        <f t="shared" si="7"/>
        <v>1.7078828999999018</v>
      </c>
      <c r="U26" s="1">
        <f t="shared" si="8"/>
        <v>0.31735940000010565</v>
      </c>
      <c r="V26" s="1">
        <f t="shared" si="9"/>
        <v>1.2019637000000305</v>
      </c>
      <c r="W26" s="1">
        <f t="shared" si="10"/>
        <v>2.4130487000000311</v>
      </c>
      <c r="X26" s="7">
        <f t="shared" si="11"/>
        <v>0.24308119999982836</v>
      </c>
    </row>
    <row r="27" spans="1:24" s="28" customFormat="1" x14ac:dyDescent="0.2">
      <c r="A27" s="1"/>
      <c r="B27" s="1"/>
      <c r="C27" s="1"/>
      <c r="D27" s="1"/>
      <c r="E27" s="6">
        <v>2.1</v>
      </c>
      <c r="F27" s="7">
        <v>1.6</v>
      </c>
      <c r="G27" s="1"/>
      <c r="H27" s="1"/>
      <c r="I27" s="1"/>
      <c r="J27" s="18">
        <f t="shared" si="0"/>
        <v>6.8499999894555685E-5</v>
      </c>
      <c r="K27" s="1">
        <f t="shared" si="0"/>
        <v>2.2300000068753434E-5</v>
      </c>
      <c r="L27" s="1">
        <f t="shared" si="12"/>
        <v>0.8304534999998836</v>
      </c>
      <c r="M27" s="1">
        <f t="shared" si="1"/>
        <v>5.2299999886429305E-5</v>
      </c>
      <c r="N27" s="7">
        <f t="shared" si="1"/>
        <v>7.5999999626930048E-6</v>
      </c>
      <c r="O27" s="18">
        <f t="shared" si="2"/>
        <v>3.8029999993582919E-4</v>
      </c>
      <c r="P27" s="1">
        <f t="shared" si="3"/>
        <v>1.7780000005629404E-4</v>
      </c>
      <c r="Q27" s="1">
        <f t="shared" si="4"/>
        <v>0.83033119999997851</v>
      </c>
      <c r="R27" s="1">
        <f t="shared" si="5"/>
        <v>2.5129999992046237E-4</v>
      </c>
      <c r="S27" s="7">
        <f t="shared" si="6"/>
        <v>2.7270000013679407E-4</v>
      </c>
      <c r="T27" s="18">
        <f t="shared" si="7"/>
        <v>1.3932036999999564</v>
      </c>
      <c r="U27" s="1">
        <f t="shared" si="8"/>
        <v>0.20304930000003552</v>
      </c>
      <c r="V27" s="1">
        <f t="shared" si="9"/>
        <v>0.83030689999996632</v>
      </c>
      <c r="W27" s="1">
        <f t="shared" si="10"/>
        <v>2.1719208999999573</v>
      </c>
      <c r="X27" s="7">
        <f t="shared" si="11"/>
        <v>0.34947200000012835</v>
      </c>
    </row>
    <row r="28" spans="1:24" s="28" customFormat="1" x14ac:dyDescent="0.2">
      <c r="A28" s="1"/>
      <c r="B28" s="1"/>
      <c r="C28" s="1"/>
      <c r="D28" s="1"/>
      <c r="E28" s="6">
        <v>2.15</v>
      </c>
      <c r="F28" s="7">
        <v>1.6</v>
      </c>
      <c r="G28" s="1"/>
      <c r="H28" s="1"/>
      <c r="I28" s="1"/>
      <c r="J28" s="18">
        <f t="shared" si="0"/>
        <v>7.4600000177227344E-5</v>
      </c>
      <c r="K28" s="1">
        <f t="shared" si="0"/>
        <v>2.5999999930803597E-5</v>
      </c>
      <c r="L28" s="1">
        <f t="shared" si="12"/>
        <v>0.57459510000001934</v>
      </c>
      <c r="M28" s="1">
        <f t="shared" si="1"/>
        <v>5.1700000058829687E-5</v>
      </c>
      <c r="N28" s="7">
        <f t="shared" si="1"/>
        <v>1.500000013088254E-5</v>
      </c>
      <c r="O28" s="18">
        <f t="shared" si="2"/>
        <v>1.7290000009495543E-4</v>
      </c>
      <c r="P28" s="1">
        <f t="shared" si="3"/>
        <v>1.1749999995203098E-4</v>
      </c>
      <c r="Q28" s="1">
        <f t="shared" si="4"/>
        <v>0.57420259999996226</v>
      </c>
      <c r="R28" s="1">
        <f t="shared" si="5"/>
        <v>6.1800000006329014E-5</v>
      </c>
      <c r="S28" s="7">
        <f t="shared" si="6"/>
        <v>6.8300000011234374E-4</v>
      </c>
      <c r="T28" s="18">
        <f t="shared" si="7"/>
        <v>1.153087500000094</v>
      </c>
      <c r="U28" s="1">
        <f t="shared" si="8"/>
        <v>0.12919540000000396</v>
      </c>
      <c r="V28" s="1">
        <f t="shared" si="9"/>
        <v>0.57414020000012833</v>
      </c>
      <c r="W28" s="1">
        <f t="shared" si="10"/>
        <v>1.9730974000000678</v>
      </c>
      <c r="X28" s="7">
        <f t="shared" si="11"/>
        <v>0.44323800000012348</v>
      </c>
    </row>
    <row r="29" spans="1:24" s="28" customFormat="1" x14ac:dyDescent="0.2">
      <c r="A29" s="1"/>
      <c r="B29" s="1"/>
      <c r="C29" s="1"/>
      <c r="D29" s="1"/>
      <c r="E29" s="6">
        <v>2.2000000000000002</v>
      </c>
      <c r="F29" s="7">
        <v>1.6</v>
      </c>
      <c r="G29" s="1"/>
      <c r="H29" s="1"/>
      <c r="I29" s="1"/>
      <c r="J29" s="18">
        <f t="shared" si="0"/>
        <v>3.090000011418681E-5</v>
      </c>
      <c r="K29" s="1">
        <f t="shared" si="0"/>
        <v>4.1199999856189606E-5</v>
      </c>
      <c r="L29" s="1">
        <f t="shared" si="12"/>
        <v>0.39755040000000186</v>
      </c>
      <c r="M29" s="1">
        <f t="shared" si="1"/>
        <v>5.230000010847391E-5</v>
      </c>
      <c r="N29" s="7">
        <f t="shared" si="1"/>
        <v>5.1200000017459502E-5</v>
      </c>
      <c r="O29" s="18">
        <f t="shared" si="2"/>
        <v>8.5399999960600326E-5</v>
      </c>
      <c r="P29" s="1">
        <f t="shared" si="3"/>
        <v>2.9699999992693904E-4</v>
      </c>
      <c r="Q29" s="1">
        <f t="shared" si="4"/>
        <v>0.3969712999998265</v>
      </c>
      <c r="R29" s="1">
        <f t="shared" si="5"/>
        <v>4.7090000010463484E-4</v>
      </c>
      <c r="S29" s="7">
        <f t="shared" si="6"/>
        <v>3.2812000001491981E-3</v>
      </c>
      <c r="T29" s="18">
        <f t="shared" si="7"/>
        <v>0.96824870000000729</v>
      </c>
      <c r="U29" s="1">
        <f t="shared" si="8"/>
        <v>8.1424499999815936E-2</v>
      </c>
      <c r="V29" s="1">
        <f t="shared" si="9"/>
        <v>0.39731200000003852</v>
      </c>
      <c r="W29" s="1">
        <f t="shared" si="10"/>
        <v>1.8069828000000232</v>
      </c>
      <c r="X29" s="7">
        <f t="shared" si="11"/>
        <v>0.52096150000013886</v>
      </c>
    </row>
    <row r="30" spans="1:24" s="28" customFormat="1" x14ac:dyDescent="0.2">
      <c r="A30" s="1"/>
      <c r="B30" s="1"/>
      <c r="C30" s="1"/>
      <c r="D30" s="1"/>
      <c r="E30" s="6">
        <v>2.25</v>
      </c>
      <c r="F30" s="7">
        <v>1.6</v>
      </c>
      <c r="G30" s="1"/>
      <c r="H30" s="1"/>
      <c r="I30" s="1"/>
      <c r="J30" s="18">
        <f t="shared" si="0"/>
        <v>9.4700000063951961E-5</v>
      </c>
      <c r="K30" s="1">
        <f t="shared" si="0"/>
        <v>3.8999999896205395E-5</v>
      </c>
      <c r="L30" s="1">
        <f t="shared" si="12"/>
        <v>0.27570489999995118</v>
      </c>
      <c r="M30" s="1">
        <f t="shared" si="1"/>
        <v>5.1399999811962971E-5</v>
      </c>
      <c r="N30" s="7">
        <f t="shared" si="1"/>
        <v>3.6099999878302924E-5</v>
      </c>
      <c r="O30" s="18">
        <f t="shared" si="2"/>
        <v>4.5160000006205792E-4</v>
      </c>
      <c r="P30" s="1">
        <f t="shared" si="3"/>
        <v>1.7139999997084487E-4</v>
      </c>
      <c r="Q30" s="1">
        <f t="shared" si="4"/>
        <v>0.27499759999982665</v>
      </c>
      <c r="R30" s="1">
        <f t="shared" si="5"/>
        <v>9.1899999832278922E-5</v>
      </c>
      <c r="S30" s="7">
        <f t="shared" si="6"/>
        <v>2.9139999990768217E-4</v>
      </c>
      <c r="T30" s="18">
        <f t="shared" si="7"/>
        <v>0.82471399999994865</v>
      </c>
      <c r="U30" s="1">
        <f t="shared" si="8"/>
        <v>5.0558899999941787E-2</v>
      </c>
      <c r="V30" s="1">
        <f t="shared" si="9"/>
        <v>0.27505389999982199</v>
      </c>
      <c r="W30" s="1">
        <f t="shared" si="10"/>
        <v>1.6666907999998148</v>
      </c>
      <c r="X30" s="7">
        <f t="shared" si="11"/>
        <v>0.58228399999982194</v>
      </c>
    </row>
    <row r="31" spans="1:24" s="28" customFormat="1" x14ac:dyDescent="0.2">
      <c r="A31" s="1"/>
      <c r="B31" s="1"/>
      <c r="C31" s="1"/>
      <c r="D31" s="1"/>
      <c r="E31" s="6">
        <v>2.2999999999999998</v>
      </c>
      <c r="F31" s="7">
        <v>1.6</v>
      </c>
      <c r="G31" s="1"/>
      <c r="H31" s="1"/>
      <c r="I31" s="1"/>
      <c r="J31" s="18">
        <f t="shared" si="0"/>
        <v>9.0599999946761045E-5</v>
      </c>
      <c r="K31" s="1">
        <f t="shared" si="0"/>
        <v>5.6900000044990406E-5</v>
      </c>
      <c r="L31" s="1">
        <f t="shared" si="12"/>
        <v>0.1913894999998611</v>
      </c>
      <c r="M31" s="1">
        <f t="shared" si="1"/>
        <v>5.1800000067103724E-5</v>
      </c>
      <c r="N31" s="7">
        <f t="shared" si="1"/>
        <v>7.000000579182597E-7</v>
      </c>
      <c r="O31" s="18">
        <f t="shared" si="2"/>
        <v>2.1389999993459696E-4</v>
      </c>
      <c r="P31" s="1">
        <f t="shared" si="3"/>
        <v>2.2539999999793281E-4</v>
      </c>
      <c r="Q31" s="1">
        <f t="shared" si="4"/>
        <v>0.1902115999998788</v>
      </c>
      <c r="R31" s="1">
        <f t="shared" si="5"/>
        <v>2.3329999998544793E-4</v>
      </c>
      <c r="S31" s="7">
        <f t="shared" si="6"/>
        <v>1.8499999976384629E-5</v>
      </c>
      <c r="T31" s="18">
        <f t="shared" si="7"/>
        <v>0.71236480000003155</v>
      </c>
      <c r="U31" s="1">
        <f t="shared" si="8"/>
        <v>3.0762600000011631E-2</v>
      </c>
      <c r="V31" s="1">
        <f t="shared" si="9"/>
        <v>0.19047549999995361</v>
      </c>
      <c r="W31" s="1">
        <f t="shared" si="10"/>
        <v>1.5471860000000337</v>
      </c>
      <c r="X31" s="7">
        <f t="shared" si="11"/>
        <v>0.62838149999988602</v>
      </c>
    </row>
    <row r="32" spans="1:24" s="28" customFormat="1" x14ac:dyDescent="0.2">
      <c r="A32" s="1"/>
      <c r="B32" s="1"/>
      <c r="C32" s="1"/>
      <c r="D32" s="1"/>
      <c r="E32" s="6">
        <v>2.35</v>
      </c>
      <c r="F32" s="7">
        <v>1.6</v>
      </c>
      <c r="G32" s="1"/>
      <c r="H32" s="1"/>
      <c r="I32" s="1"/>
      <c r="J32" s="18">
        <f t="shared" si="0"/>
        <v>9.6000001281737468E-6</v>
      </c>
      <c r="K32" s="1">
        <f t="shared" si="0"/>
        <v>2.0499999919820766E-5</v>
      </c>
      <c r="L32" s="1">
        <f t="shared" si="12"/>
        <v>0.13327300000010034</v>
      </c>
      <c r="M32" s="1">
        <f t="shared" si="1"/>
        <v>3.7552000000662389E-3</v>
      </c>
      <c r="N32" s="7">
        <f t="shared" si="1"/>
        <v>5.7000000275309048E-6</v>
      </c>
      <c r="O32" s="18">
        <f t="shared" si="2"/>
        <v>2.2899999985170894E-4</v>
      </c>
      <c r="P32" s="1">
        <f t="shared" si="3"/>
        <v>2.6829999999478105E-4</v>
      </c>
      <c r="Q32" s="1">
        <f t="shared" si="4"/>
        <v>0.1316706000000778</v>
      </c>
      <c r="R32" s="1">
        <f t="shared" si="5"/>
        <v>2.0810000012083663E-4</v>
      </c>
      <c r="S32" s="7">
        <f t="shared" si="6"/>
        <v>1.4729999997520338E-4</v>
      </c>
      <c r="T32" s="18">
        <f t="shared" si="7"/>
        <v>0.6237201999998998</v>
      </c>
      <c r="U32" s="1">
        <f t="shared" si="8"/>
        <v>1.8144700000055636E-2</v>
      </c>
      <c r="V32" s="1">
        <f t="shared" si="9"/>
        <v>0.13187569999995041</v>
      </c>
      <c r="W32" s="1">
        <f t="shared" si="10"/>
        <v>1.4446808000001532</v>
      </c>
      <c r="X32" s="7">
        <f t="shared" si="11"/>
        <v>0.66097149999988503</v>
      </c>
    </row>
    <row r="33" spans="1:24" s="28" customFormat="1" ht="20" thickBot="1" x14ac:dyDescent="0.25">
      <c r="A33" s="1"/>
      <c r="B33" s="1"/>
      <c r="C33" s="1"/>
      <c r="D33" s="1"/>
      <c r="E33" s="6">
        <v>2.4</v>
      </c>
      <c r="F33" s="7">
        <v>1.6</v>
      </c>
      <c r="G33" s="1"/>
      <c r="H33" s="1"/>
      <c r="I33" s="1"/>
      <c r="J33" s="19">
        <f t="shared" si="0"/>
        <v>6.6399999942845511E-5</v>
      </c>
      <c r="K33" s="9">
        <f t="shared" si="0"/>
        <v>4.2499999963752089E-5</v>
      </c>
      <c r="L33" s="9">
        <f t="shared" si="12"/>
        <v>9.1186099999918113E-2</v>
      </c>
      <c r="M33" s="9">
        <f t="shared" si="1"/>
        <v>1.964000000409527E-4</v>
      </c>
      <c r="N33" s="10">
        <f t="shared" si="1"/>
        <v>6.0399999890492495E-5</v>
      </c>
      <c r="O33" s="19">
        <f t="shared" si="2"/>
        <v>8.7599999920584537E-5</v>
      </c>
      <c r="P33" s="9">
        <f t="shared" si="3"/>
        <v>5.6229999989554358E-4</v>
      </c>
      <c r="Q33" s="9">
        <f t="shared" si="4"/>
        <v>9.1185500000090514E-2</v>
      </c>
      <c r="R33" s="9">
        <f t="shared" si="5"/>
        <v>2.0420000002019378E-4</v>
      </c>
      <c r="S33" s="10">
        <f t="shared" si="6"/>
        <v>8.7300000117807031E-5</v>
      </c>
      <c r="T33" s="19">
        <f t="shared" si="7"/>
        <v>0.55330879999981875</v>
      </c>
      <c r="U33" s="9">
        <f t="shared" si="8"/>
        <v>1.0249700000075634E-2</v>
      </c>
      <c r="V33" s="9">
        <f t="shared" si="9"/>
        <v>9.1258599999921586E-2</v>
      </c>
      <c r="W33" s="9">
        <f t="shared" si="10"/>
        <v>1.3562879999999833</v>
      </c>
      <c r="X33" s="10">
        <f t="shared" si="11"/>
        <v>0.68199029999993499</v>
      </c>
    </row>
    <row r="34" spans="1:24" s="28" customFormat="1" ht="20" thickBot="1" x14ac:dyDescent="0.25">
      <c r="A34" s="1"/>
      <c r="B34" s="1"/>
      <c r="C34" s="1"/>
      <c r="D34" s="1"/>
      <c r="E34" s="19">
        <v>2.5</v>
      </c>
      <c r="F34" s="10">
        <v>1.6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AC90-236D-D14A-A61F-35A243DEDD48}">
  <dimension ref="A2:X34"/>
  <sheetViews>
    <sheetView topLeftCell="A15" zoomScale="80" zoomScaleNormal="80" workbookViewId="0">
      <selection activeCell="O4" sqref="O4:S17"/>
    </sheetView>
  </sheetViews>
  <sheetFormatPr baseColWidth="10" defaultRowHeight="19" x14ac:dyDescent="0.2"/>
  <cols>
    <col min="1" max="1" width="10.83203125" style="1"/>
    <col min="2" max="2" width="6.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1:24" s="28" customFormat="1" ht="20" thickBo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22" t="s">
        <v>22</v>
      </c>
      <c r="K2" s="1"/>
      <c r="L2" s="1"/>
      <c r="M2" s="1"/>
      <c r="N2" s="1"/>
      <c r="O2" s="24" t="s">
        <v>23</v>
      </c>
      <c r="P2" s="1"/>
      <c r="Q2" s="1"/>
      <c r="S2" s="1"/>
      <c r="T2" s="23" t="s">
        <v>6</v>
      </c>
      <c r="U2" s="1"/>
      <c r="V2" s="1"/>
      <c r="W2" s="1"/>
      <c r="X2" s="1"/>
    </row>
    <row r="3" spans="1:24" s="28" customFormat="1" ht="20" thickBot="1" x14ac:dyDescent="0.25">
      <c r="A3" s="1"/>
      <c r="B3" s="11" t="s">
        <v>7</v>
      </c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10</v>
      </c>
      <c r="I3" s="12" t="s">
        <v>8</v>
      </c>
      <c r="J3" s="11" t="s">
        <v>2</v>
      </c>
      <c r="K3" s="12" t="s">
        <v>3</v>
      </c>
      <c r="L3" s="12" t="s">
        <v>4</v>
      </c>
      <c r="M3" s="12" t="s">
        <v>5</v>
      </c>
      <c r="N3" s="13" t="s">
        <v>10</v>
      </c>
      <c r="O3" s="12" t="s">
        <v>2</v>
      </c>
      <c r="P3" s="12" t="s">
        <v>3</v>
      </c>
      <c r="Q3" s="12" t="s">
        <v>4</v>
      </c>
      <c r="R3" s="12" t="s">
        <v>5</v>
      </c>
      <c r="S3" s="13" t="s">
        <v>10</v>
      </c>
      <c r="T3" s="11" t="s">
        <v>2</v>
      </c>
      <c r="U3" s="12" t="s">
        <v>3</v>
      </c>
      <c r="V3" s="12" t="s">
        <v>4</v>
      </c>
      <c r="W3" s="12" t="s">
        <v>5</v>
      </c>
      <c r="X3" s="13" t="s">
        <v>10</v>
      </c>
    </row>
    <row r="4" spans="1:24" s="28" customFormat="1" x14ac:dyDescent="0.2">
      <c r="A4" s="1"/>
      <c r="B4" s="6">
        <v>1.75</v>
      </c>
      <c r="C4" s="18">
        <v>-1.9652631234</v>
      </c>
      <c r="D4" s="1">
        <v>-1.9086347521</v>
      </c>
      <c r="E4" s="1">
        <v>-1.8497955715000001</v>
      </c>
      <c r="F4" s="1">
        <v>-1.8186022421000001</v>
      </c>
      <c r="G4" s="1">
        <v>-1.5934387583</v>
      </c>
      <c r="H4" s="7">
        <v>-1.4508298728</v>
      </c>
      <c r="I4" s="1">
        <f>-1.9652631233</f>
        <v>-1.9652631233</v>
      </c>
      <c r="J4" s="18">
        <v>-1.9086346848</v>
      </c>
      <c r="K4" s="1">
        <v>-1.8497956113</v>
      </c>
      <c r="L4" s="1">
        <v>-1.8186022888</v>
      </c>
      <c r="M4" s="1">
        <v>-1.5934387073</v>
      </c>
      <c r="N4" s="7">
        <v>-1.4508298019000001</v>
      </c>
      <c r="O4" s="18">
        <v>-1.9086345867000001</v>
      </c>
      <c r="P4" s="1">
        <v>-1.8497950344</v>
      </c>
      <c r="Q4" s="1">
        <v>-1.8186020987</v>
      </c>
      <c r="R4" s="1">
        <v>-1.5934387746000001</v>
      </c>
      <c r="S4" s="7">
        <v>-1.4508286301</v>
      </c>
      <c r="T4" s="6">
        <f>-1.90213295</f>
        <v>-1.9021329499999999</v>
      </c>
      <c r="U4" s="1">
        <v>-1.84349874</v>
      </c>
      <c r="V4" s="20">
        <f>-1.80810381</f>
        <v>-1.80810381</v>
      </c>
      <c r="W4" s="1">
        <v>-1.58713974</v>
      </c>
      <c r="X4" s="7">
        <v>-1.44911466</v>
      </c>
    </row>
    <row r="5" spans="1:24" s="28" customFormat="1" x14ac:dyDescent="0.2">
      <c r="A5" s="1"/>
      <c r="B5" s="6">
        <v>1.8</v>
      </c>
      <c r="C5" s="18">
        <v>-1.9689148382999999</v>
      </c>
      <c r="D5" s="1">
        <v>-1.9061520502</v>
      </c>
      <c r="E5" s="1">
        <v>-1.8555538048</v>
      </c>
      <c r="F5" s="1">
        <v>-1.8135832346</v>
      </c>
      <c r="G5" s="1">
        <v>-1.5842032584000001</v>
      </c>
      <c r="H5" s="7">
        <v>-1.4527066808</v>
      </c>
      <c r="I5" s="1">
        <f>-1.9689148382</f>
        <v>-1.9689148381999999</v>
      </c>
      <c r="J5" s="18">
        <v>-1.9061519943</v>
      </c>
      <c r="K5" s="1">
        <v>-1.8555537492</v>
      </c>
      <c r="L5" s="1">
        <v>-1.8135825581</v>
      </c>
      <c r="M5" s="1">
        <v>-1.5842032046000001</v>
      </c>
      <c r="N5" s="7">
        <v>-1.4527066923</v>
      </c>
      <c r="O5" s="18">
        <v>-1.9061520030000001</v>
      </c>
      <c r="P5" s="1">
        <v>-1.8555538109</v>
      </c>
      <c r="Q5" s="1">
        <v>-1.8135830727</v>
      </c>
      <c r="R5" s="1">
        <v>-1.5842023768</v>
      </c>
      <c r="S5" s="7">
        <v>-1.4527064994000001</v>
      </c>
      <c r="T5" s="6">
        <f>-1.90106716</f>
        <v>-1.90106716</v>
      </c>
      <c r="U5" s="1">
        <v>-1.85185998</v>
      </c>
      <c r="V5" s="20">
        <f>-1.80647795</f>
        <v>-1.8064779500000001</v>
      </c>
      <c r="W5" s="1">
        <v>-1.5796812099999999</v>
      </c>
      <c r="X5" s="7">
        <v>-1.45211639</v>
      </c>
    </row>
    <row r="6" spans="1:24" s="28" customFormat="1" x14ac:dyDescent="0.2">
      <c r="A6" s="1"/>
      <c r="B6" s="6">
        <v>1.85</v>
      </c>
      <c r="C6" s="18">
        <v>-1.9723388034</v>
      </c>
      <c r="D6" s="1">
        <v>-1.9038811844000001</v>
      </c>
      <c r="E6" s="1">
        <v>-1.8604988782</v>
      </c>
      <c r="F6" s="1">
        <v>-1.8090105093</v>
      </c>
      <c r="G6" s="1">
        <v>-1.5750926037999999</v>
      </c>
      <c r="H6" s="7">
        <v>-1.4537898485</v>
      </c>
      <c r="I6" s="1">
        <f>-1.9723281769</f>
        <v>-1.9723281769000001</v>
      </c>
      <c r="J6" s="18">
        <v>-1.9038811256999999</v>
      </c>
      <c r="K6" s="1">
        <v>-1.8604988187</v>
      </c>
      <c r="L6" s="1">
        <v>-1.809010832</v>
      </c>
      <c r="M6" s="1">
        <v>-1.5750925496999999</v>
      </c>
      <c r="N6" s="7">
        <v>-1.4537897870000001</v>
      </c>
      <c r="O6" s="18">
        <v>-1.9038811061000001</v>
      </c>
      <c r="P6" s="1">
        <v>-1.8604986391</v>
      </c>
      <c r="Q6" s="1">
        <v>-1.8090103746999999</v>
      </c>
      <c r="R6" s="1">
        <v>-1.5750923343000001</v>
      </c>
      <c r="S6" s="7">
        <v>-1.4537893517</v>
      </c>
      <c r="T6" s="6">
        <f>-1.89944188</f>
        <v>-1.8994418799999999</v>
      </c>
      <c r="U6" s="1">
        <v>-1.8585898300000001</v>
      </c>
      <c r="V6" s="20">
        <f>-1.80367699</f>
        <v>-1.80367699</v>
      </c>
      <c r="W6" s="1">
        <v>-1.5709050899999999</v>
      </c>
      <c r="X6" s="7">
        <v>-1.45369193</v>
      </c>
    </row>
    <row r="7" spans="1:24" s="28" customFormat="1" x14ac:dyDescent="0.2">
      <c r="A7" s="1"/>
      <c r="B7" s="6">
        <v>1.9</v>
      </c>
      <c r="C7" s="18">
        <v>-1.9754663014</v>
      </c>
      <c r="D7" s="1">
        <v>-1.9018317115000001</v>
      </c>
      <c r="E7" s="1">
        <v>-1.8647401391</v>
      </c>
      <c r="F7" s="1">
        <v>-1.8049395883999999</v>
      </c>
      <c r="G7" s="1">
        <v>-1.5661578304999999</v>
      </c>
      <c r="H7" s="7">
        <v>-1.4541962422000001</v>
      </c>
      <c r="I7" s="1">
        <f>-1.9754617591</f>
        <v>-1.9754617591000001</v>
      </c>
      <c r="J7" s="18">
        <v>-1.9018316364000001</v>
      </c>
      <c r="K7" s="1">
        <v>-1.8647400703999999</v>
      </c>
      <c r="L7" s="1">
        <v>-1.8049394599999999</v>
      </c>
      <c r="M7" s="1">
        <v>-1.5661577769999999</v>
      </c>
      <c r="N7" s="7">
        <v>-1.4541961902</v>
      </c>
      <c r="O7" s="18">
        <v>-1.9018315966999999</v>
      </c>
      <c r="P7" s="1">
        <v>-1.8647399062000001</v>
      </c>
      <c r="Q7" s="1">
        <v>-1.8049391168</v>
      </c>
      <c r="R7" s="1">
        <v>-1.5661577485</v>
      </c>
      <c r="S7" s="7">
        <v>-1.4541959382</v>
      </c>
      <c r="T7" s="6">
        <f>-1.89840447</f>
        <v>-1.89840447</v>
      </c>
      <c r="U7" s="1">
        <v>-1.86352859</v>
      </c>
      <c r="V7" s="20">
        <f>-1.80126732</f>
        <v>-1.80126732</v>
      </c>
      <c r="W7" s="1">
        <v>-1.5625961900000001</v>
      </c>
      <c r="X7" s="7">
        <v>-1.4541919299999999</v>
      </c>
    </row>
    <row r="8" spans="1:24" s="28" customFormat="1" x14ac:dyDescent="0.2">
      <c r="A8" s="1"/>
      <c r="B8" s="6">
        <v>1.95</v>
      </c>
      <c r="C8" s="18">
        <v>-1.9782747565000001</v>
      </c>
      <c r="D8" s="1">
        <v>-1.9000032609999999</v>
      </c>
      <c r="E8" s="1">
        <v>-1.8683729473999999</v>
      </c>
      <c r="F8" s="1">
        <v>-1.8013719682</v>
      </c>
      <c r="G8" s="1">
        <v>-1.5574397657000001</v>
      </c>
      <c r="H8" s="7">
        <v>-1.4540280392</v>
      </c>
      <c r="I8" s="1">
        <f>-1.9782728236</f>
        <v>-1.9782728236</v>
      </c>
      <c r="J8" s="18">
        <v>-1.9000032186</v>
      </c>
      <c r="K8" s="1">
        <v>-1.8683724141</v>
      </c>
      <c r="L8" s="1">
        <v>-1.8013720058</v>
      </c>
      <c r="M8" s="1">
        <v>-1.5574397120000001</v>
      </c>
      <c r="N8" s="7">
        <v>-1.4540280115999999</v>
      </c>
      <c r="O8" s="18">
        <v>-1.9000032996</v>
      </c>
      <c r="P8" s="1">
        <v>-1.8683723967999999</v>
      </c>
      <c r="Q8" s="1">
        <v>-1.8013717681999999</v>
      </c>
      <c r="R8" s="1">
        <v>-1.5574390023</v>
      </c>
      <c r="S8" s="7">
        <v>-1.4540275783000001</v>
      </c>
      <c r="T8" s="6">
        <f>-1.89732356</f>
        <v>-1.89732356</v>
      </c>
      <c r="U8" s="1">
        <v>-1.86759984</v>
      </c>
      <c r="V8" s="20">
        <v>-1.79884377</v>
      </c>
      <c r="W8" s="1">
        <v>-1.55435637</v>
      </c>
      <c r="X8" s="7">
        <v>-1.4539873999999999</v>
      </c>
    </row>
    <row r="9" spans="1:24" s="28" customFormat="1" x14ac:dyDescent="0.2">
      <c r="A9" s="1"/>
      <c r="B9" s="6">
        <v>2</v>
      </c>
      <c r="C9" s="18">
        <v>-1.9807672977999999</v>
      </c>
      <c r="D9" s="1">
        <v>-1.8983882337</v>
      </c>
      <c r="E9" s="1">
        <v>-1.8714804696</v>
      </c>
      <c r="F9" s="1">
        <v>-1.7982800845</v>
      </c>
      <c r="G9" s="1">
        <v>-1.5489705536</v>
      </c>
      <c r="H9" s="7">
        <v>-1.4533745204999999</v>
      </c>
      <c r="I9" s="1">
        <f>-1.9807664879</f>
        <v>-1.9807664879</v>
      </c>
      <c r="J9" s="18">
        <v>-1.898388159</v>
      </c>
      <c r="K9" s="1">
        <v>-1.8714803915</v>
      </c>
      <c r="L9" s="1">
        <v>-1.7982800097</v>
      </c>
      <c r="M9" s="1">
        <v>-1.5489705007000001</v>
      </c>
      <c r="N9" s="7">
        <v>-1.4533745655999999</v>
      </c>
      <c r="O9" s="18">
        <v>-1.8983881515000001</v>
      </c>
      <c r="P9" s="1">
        <v>-1.8714791706</v>
      </c>
      <c r="Q9" s="1">
        <v>-1.7982799205</v>
      </c>
      <c r="R9" s="1">
        <v>-1.5489702868999999</v>
      </c>
      <c r="S9" s="7">
        <v>-1.4533739388</v>
      </c>
      <c r="T9" s="6">
        <f>-1.89626408</f>
        <v>-1.8962640799999999</v>
      </c>
      <c r="U9" s="1">
        <v>-1.87098538</v>
      </c>
      <c r="V9" s="20">
        <v>-1.7965379400000001</v>
      </c>
      <c r="W9" s="1">
        <v>-1.5462602999999999</v>
      </c>
      <c r="X9" s="7">
        <v>-1.4532410899999999</v>
      </c>
    </row>
    <row r="10" spans="1:24" s="28" customFormat="1" x14ac:dyDescent="0.2">
      <c r="A10" s="1"/>
      <c r="B10" s="6">
        <v>2.0499999999999998</v>
      </c>
      <c r="C10" s="18">
        <v>-1.9829606459</v>
      </c>
      <c r="D10" s="1">
        <v>-1.8969739229</v>
      </c>
      <c r="E10" s="1">
        <v>-1.8741350294000001</v>
      </c>
      <c r="F10" s="1">
        <v>-1.7956220937</v>
      </c>
      <c r="G10" s="1">
        <v>-1.5407748187000001</v>
      </c>
      <c r="H10" s="7">
        <v>-1.4523134311999999</v>
      </c>
      <c r="I10" s="1">
        <f>-1.9829603171</f>
        <v>-1.9829603171000001</v>
      </c>
      <c r="J10" s="18">
        <v>-1.8969739217999999</v>
      </c>
      <c r="K10" s="1">
        <v>-1.8741342001000001</v>
      </c>
      <c r="L10" s="1">
        <v>-1.7956220744</v>
      </c>
      <c r="M10" s="1">
        <v>-1.5407747665</v>
      </c>
      <c r="N10" s="7">
        <v>-1.452313478</v>
      </c>
      <c r="O10" s="18">
        <v>-1.8969737394999999</v>
      </c>
      <c r="P10" s="1">
        <v>-1.8741348891</v>
      </c>
      <c r="Q10" s="1">
        <v>-1.7956221175</v>
      </c>
      <c r="R10" s="1">
        <v>-1.5407743534</v>
      </c>
      <c r="S10" s="7">
        <v>-1.4523130151999999</v>
      </c>
      <c r="T10" s="6">
        <f>-1.89526604</f>
        <v>-1.8952660400000001</v>
      </c>
      <c r="U10" s="1">
        <v>-1.87381767</v>
      </c>
      <c r="V10" s="20">
        <f>-1.79442013</f>
        <v>-1.79442013</v>
      </c>
      <c r="W10" s="1">
        <v>-1.5383617700000001</v>
      </c>
      <c r="X10" s="7">
        <v>-1.4520703500000001</v>
      </c>
    </row>
    <row r="11" spans="1:24" s="28" customFormat="1" x14ac:dyDescent="0.2">
      <c r="A11" s="1"/>
      <c r="B11" s="6">
        <v>2.1</v>
      </c>
      <c r="C11" s="18">
        <v>-1.9848782909</v>
      </c>
      <c r="D11" s="1">
        <v>-1.8957445536999999</v>
      </c>
      <c r="E11" s="1">
        <v>-1.8763995893000001</v>
      </c>
      <c r="F11" s="1">
        <v>-1.7933508468999999</v>
      </c>
      <c r="G11" s="1">
        <v>-1.5328709708999999</v>
      </c>
      <c r="H11" s="7">
        <v>-1.4509124920000001</v>
      </c>
      <c r="I11" s="1">
        <f>-1.984878165</f>
        <v>-1.984878165</v>
      </c>
      <c r="J11" s="18">
        <v>-1.8957444852000001</v>
      </c>
      <c r="K11" s="1">
        <v>-1.876399567</v>
      </c>
      <c r="L11" s="1">
        <v>-1.7933506508999999</v>
      </c>
      <c r="M11" s="1">
        <v>-1.5328709186</v>
      </c>
      <c r="N11" s="7">
        <v>-1.4509124844000001</v>
      </c>
      <c r="O11" s="18">
        <v>-1.8957441734</v>
      </c>
      <c r="P11" s="1">
        <v>-1.8763994115</v>
      </c>
      <c r="Q11" s="1">
        <v>-1.7933499096000001</v>
      </c>
      <c r="R11" s="1">
        <v>-1.5328707196</v>
      </c>
      <c r="S11" s="7">
        <v>-1.4509122192999999</v>
      </c>
      <c r="T11" s="6">
        <f>-1.89435135</f>
        <v>-1.89435135</v>
      </c>
      <c r="U11" s="1">
        <v>-1.87619654</v>
      </c>
      <c r="V11" s="20">
        <f>-1.79252054</f>
        <v>-1.7925205399999999</v>
      </c>
      <c r="W11" s="1">
        <v>-1.5306990499999999</v>
      </c>
      <c r="X11" s="7">
        <v>-1.4505630199999999</v>
      </c>
    </row>
    <row r="12" spans="1:24" s="28" customFormat="1" x14ac:dyDescent="0.2">
      <c r="A12" s="1"/>
      <c r="B12" s="6">
        <v>2.15</v>
      </c>
      <c r="C12" s="18">
        <v>-1.9865462989</v>
      </c>
      <c r="D12" s="1">
        <v>-1.8946826375000001</v>
      </c>
      <c r="E12" s="1">
        <v>-1.8783287453999999</v>
      </c>
      <c r="F12" s="1">
        <v>-1.7914187902000001</v>
      </c>
      <c r="G12" s="1">
        <v>-1.5252721274000001</v>
      </c>
      <c r="H12" s="7">
        <v>-1.4492304380000001</v>
      </c>
      <c r="I12" s="1">
        <f>-1.9865462555</f>
        <v>-1.9865462555</v>
      </c>
      <c r="J12" s="18">
        <v>-1.8946825628999999</v>
      </c>
      <c r="K12" s="1">
        <v>-1.8783287194</v>
      </c>
      <c r="L12" s="1">
        <v>-1.7914186874</v>
      </c>
      <c r="M12" s="1">
        <v>-1.5252720757</v>
      </c>
      <c r="N12" s="7">
        <v>-1.4492304229999999</v>
      </c>
      <c r="O12" s="18">
        <v>-1.8946824646</v>
      </c>
      <c r="P12" s="1">
        <v>-1.8783286279</v>
      </c>
      <c r="Q12" s="1">
        <v>-1.7914183899</v>
      </c>
      <c r="R12" s="1">
        <v>-1.5252720656000001</v>
      </c>
      <c r="S12" s="7">
        <v>-1.449229755</v>
      </c>
      <c r="T12" s="6">
        <f>-1.89352955</f>
        <v>-1.89352955</v>
      </c>
      <c r="U12" s="1">
        <v>-1.8781995499999999</v>
      </c>
      <c r="V12" s="20">
        <v>-1.7908446499999999</v>
      </c>
      <c r="W12" s="1">
        <v>-1.52329903</v>
      </c>
      <c r="X12" s="7">
        <v>-1.4487871999999999</v>
      </c>
    </row>
    <row r="13" spans="1:24" s="28" customFormat="1" x14ac:dyDescent="0.2">
      <c r="A13" s="1"/>
      <c r="B13" s="6">
        <v>2.2000000000000002</v>
      </c>
      <c r="C13" s="18">
        <v>-1.9879911177</v>
      </c>
      <c r="D13" s="1">
        <v>-1.8937702887000001</v>
      </c>
      <c r="E13" s="1">
        <v>-1.8799699244999999</v>
      </c>
      <c r="F13" s="1">
        <v>-1.7897809419999999</v>
      </c>
      <c r="G13" s="1">
        <v>-1.5179872128</v>
      </c>
      <c r="H13" s="7">
        <v>-1.4473182515</v>
      </c>
      <c r="I13" s="1">
        <f>-1.9879911055</f>
        <v>-1.9879911054999999</v>
      </c>
      <c r="J13" s="18">
        <v>-1.8937702578</v>
      </c>
      <c r="K13" s="1">
        <v>-1.8799698833</v>
      </c>
      <c r="L13" s="1">
        <v>-1.7897808574</v>
      </c>
      <c r="M13" s="1">
        <v>-1.5179871604999999</v>
      </c>
      <c r="N13" s="7">
        <v>-1.4473182003</v>
      </c>
      <c r="O13" s="18">
        <v>-1.8937703741</v>
      </c>
      <c r="P13" s="1">
        <v>-1.8799696275</v>
      </c>
      <c r="Q13" s="1">
        <v>-1.7897806285</v>
      </c>
      <c r="R13" s="1">
        <v>-1.5179867418999999</v>
      </c>
      <c r="S13" s="7">
        <v>-1.4473149702999999</v>
      </c>
      <c r="T13" s="6">
        <f>-1.89280204</f>
        <v>-1.8928020400000001</v>
      </c>
      <c r="U13" s="1">
        <v>-1.8798885000000001</v>
      </c>
      <c r="V13" s="20">
        <f>-1.78938363</f>
        <v>-1.7893836299999999</v>
      </c>
      <c r="W13" s="1">
        <v>-1.51618023</v>
      </c>
      <c r="X13" s="7">
        <v>-1.4467972899999999</v>
      </c>
    </row>
    <row r="14" spans="1:24" s="28" customFormat="1" x14ac:dyDescent="0.2">
      <c r="A14" s="1"/>
      <c r="B14" s="6">
        <v>2.25</v>
      </c>
      <c r="C14" s="18">
        <v>-1.9892381755999999</v>
      </c>
      <c r="D14" s="1">
        <v>-1.892989944</v>
      </c>
      <c r="E14" s="1">
        <v>-1.8813641488999999</v>
      </c>
      <c r="F14" s="1">
        <v>-1.7883961238999999</v>
      </c>
      <c r="G14" s="1">
        <v>-1.5110217507999999</v>
      </c>
      <c r="H14" s="7">
        <v>-1.4452199939999999</v>
      </c>
      <c r="I14" s="1">
        <f>-1.9892381735</f>
        <v>-1.9892381735</v>
      </c>
      <c r="J14" s="18">
        <v>-1.8929898492999999</v>
      </c>
      <c r="K14" s="1">
        <v>-1.8813641099</v>
      </c>
      <c r="L14" s="1">
        <v>-1.7883958934999999</v>
      </c>
      <c r="M14" s="1">
        <v>-1.5110216994000001</v>
      </c>
      <c r="N14" s="7">
        <v>-1.4452199579</v>
      </c>
      <c r="O14" s="18">
        <v>-1.8929894923999999</v>
      </c>
      <c r="P14" s="1">
        <v>-1.8813639775</v>
      </c>
      <c r="Q14" s="1">
        <v>-1.7883956513999999</v>
      </c>
      <c r="R14" s="1">
        <v>-1.5110216589000001</v>
      </c>
      <c r="S14" s="7">
        <v>-1.4452197026</v>
      </c>
      <c r="T14" s="6">
        <f>-1.89216523</f>
        <v>-1.89216523</v>
      </c>
      <c r="U14" s="1">
        <v>-1.88131359</v>
      </c>
      <c r="V14" s="20">
        <f>-1.78812107</f>
        <v>-1.7881210700000001</v>
      </c>
      <c r="W14" s="1">
        <v>-1.5093550600000001</v>
      </c>
      <c r="X14" s="7">
        <v>-1.4446377100000001</v>
      </c>
    </row>
    <row r="15" spans="1:24" s="28" customFormat="1" x14ac:dyDescent="0.2">
      <c r="A15" s="1"/>
      <c r="B15" s="6">
        <v>2.2999999999999998</v>
      </c>
      <c r="C15" s="18">
        <v>-1.9903112215000001</v>
      </c>
      <c r="D15" s="1">
        <v>-1.8923250147999999</v>
      </c>
      <c r="E15" s="1">
        <v>-1.8825469325999999</v>
      </c>
      <c r="F15" s="1">
        <v>-1.7872276555</v>
      </c>
      <c r="G15" s="1">
        <v>-1.504378706</v>
      </c>
      <c r="H15" s="7">
        <v>-1.4429737315</v>
      </c>
      <c r="I15" s="1">
        <f>-1.9903112215</f>
        <v>-1.9903112215000001</v>
      </c>
      <c r="J15" s="18">
        <v>-1.8923249242</v>
      </c>
      <c r="K15" s="1">
        <v>-1.8825468756999999</v>
      </c>
      <c r="L15" s="1">
        <v>-1.7872274051000001</v>
      </c>
      <c r="M15" s="1">
        <v>-1.5043786541999999</v>
      </c>
      <c r="N15" s="7">
        <v>-1.4429737322</v>
      </c>
      <c r="O15" s="18">
        <v>-1.8923248009</v>
      </c>
      <c r="P15" s="1">
        <v>-1.8825467071999999</v>
      </c>
      <c r="Q15" s="1">
        <v>-1.7872273896999999</v>
      </c>
      <c r="R15" s="1">
        <v>-1.5043784727</v>
      </c>
      <c r="S15" s="7">
        <v>-1.4429737499999999</v>
      </c>
      <c r="T15" s="6">
        <f>-1.89161265</f>
        <v>-1.8916126499999999</v>
      </c>
      <c r="U15" s="1">
        <v>-1.8825161699999999</v>
      </c>
      <c r="V15" s="20">
        <f>-1.78703718</f>
        <v>-1.78703718</v>
      </c>
      <c r="W15" s="1">
        <v>-1.50283152</v>
      </c>
      <c r="X15" s="7">
        <v>-1.4423453500000001</v>
      </c>
    </row>
    <row r="16" spans="1:24" s="28" customFormat="1" x14ac:dyDescent="0.2">
      <c r="A16" s="1"/>
      <c r="B16" s="6">
        <v>2.35</v>
      </c>
      <c r="C16" s="18">
        <v>-1.9912319233</v>
      </c>
      <c r="D16" s="1">
        <v>-1.8917601101999999</v>
      </c>
      <c r="E16" s="1">
        <v>-1.8835488446999999</v>
      </c>
      <c r="F16" s="1">
        <v>-1.7862432257</v>
      </c>
      <c r="G16" s="1">
        <v>-1.4980591108000001</v>
      </c>
      <c r="H16" s="7">
        <v>-1.4406121814999999</v>
      </c>
      <c r="I16" s="1">
        <f>-1.9912319226</f>
        <v>-1.9912319225999999</v>
      </c>
      <c r="J16" s="18">
        <v>-1.8917601198</v>
      </c>
      <c r="K16" s="1">
        <v>-1.8835488242</v>
      </c>
      <c r="L16" s="1">
        <v>-1.7862428084999999</v>
      </c>
      <c r="M16" s="1">
        <v>-1.4980553556</v>
      </c>
      <c r="N16" s="7">
        <v>-1.4406121871999999</v>
      </c>
      <c r="O16" s="18">
        <v>-1.8917598812</v>
      </c>
      <c r="P16" s="1">
        <v>-1.8835485764</v>
      </c>
      <c r="Q16" s="1">
        <v>-1.7862430277000001</v>
      </c>
      <c r="R16" s="1">
        <v>-1.4980589027</v>
      </c>
      <c r="S16" s="7">
        <v>-1.4406120341999999</v>
      </c>
      <c r="T16" s="6">
        <f>-1.89113639</f>
        <v>-1.89113639</v>
      </c>
      <c r="U16" s="1">
        <v>-1.8835306999999999</v>
      </c>
      <c r="V16" s="20">
        <f>-1.78611135</f>
        <v>-1.7861113500000001</v>
      </c>
      <c r="W16" s="1">
        <v>-1.4966144299999999</v>
      </c>
      <c r="X16" s="7">
        <v>-1.43995121</v>
      </c>
    </row>
    <row r="17" spans="1:24" s="28" customFormat="1" ht="20" thickBot="1" x14ac:dyDescent="0.25">
      <c r="A17" s="1"/>
      <c r="B17" s="8">
        <v>2.4</v>
      </c>
      <c r="C17" s="19">
        <v>-1.9920199090999999</v>
      </c>
      <c r="D17" s="9">
        <v>-1.8912813987999999</v>
      </c>
      <c r="E17" s="9">
        <v>-1.8843963197</v>
      </c>
      <c r="F17" s="9">
        <v>-1.7854148986</v>
      </c>
      <c r="G17" s="9">
        <v>-1.4920628579999999</v>
      </c>
      <c r="H17" s="10">
        <v>-1.4381635802999999</v>
      </c>
      <c r="I17" s="9">
        <f>-1.9920199071</f>
        <v>-1.9920199071</v>
      </c>
      <c r="J17" s="19">
        <v>-1.8912813324</v>
      </c>
      <c r="K17" s="9">
        <v>-1.8843963622</v>
      </c>
      <c r="L17" s="9">
        <v>-1.7854146821000001</v>
      </c>
      <c r="M17" s="9">
        <v>-1.4920626615999999</v>
      </c>
      <c r="N17" s="10">
        <v>-1.4381635199</v>
      </c>
      <c r="O17" s="19">
        <v>-1.8912813112</v>
      </c>
      <c r="P17" s="9">
        <v>-1.8843957574000001</v>
      </c>
      <c r="Q17" s="9">
        <v>-1.7854147282999999</v>
      </c>
      <c r="R17" s="9">
        <v>-1.4920626537999999</v>
      </c>
      <c r="S17" s="10">
        <v>-1.4381636676</v>
      </c>
      <c r="T17" s="8">
        <f>-1.89072809</f>
        <v>-1.8907280900000001</v>
      </c>
      <c r="U17" s="9">
        <v>-1.8843860699999999</v>
      </c>
      <c r="V17" s="21">
        <f>-1.78532364</f>
        <v>-1.7853236400000001</v>
      </c>
      <c r="W17" s="9">
        <v>-1.49070657</v>
      </c>
      <c r="X17" s="10">
        <v>-1.43748159</v>
      </c>
    </row>
    <row r="18" spans="1:24" s="28" customFormat="1" ht="20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28" customFormat="1" ht="20" thickBot="1" x14ac:dyDescent="0.25">
      <c r="A19" s="1"/>
      <c r="B19" s="1"/>
      <c r="C19" s="1"/>
      <c r="D19" s="1"/>
      <c r="E19" s="3">
        <v>1.7</v>
      </c>
      <c r="F19" s="5">
        <v>1.6</v>
      </c>
      <c r="G19" s="1"/>
      <c r="H19" s="1"/>
      <c r="I19" s="1" t="s">
        <v>9</v>
      </c>
      <c r="J19" s="22" t="s">
        <v>22</v>
      </c>
      <c r="K19" s="1"/>
      <c r="L19" s="1"/>
      <c r="M19" s="1"/>
      <c r="N19" s="1"/>
      <c r="O19" s="24" t="s">
        <v>23</v>
      </c>
      <c r="P19" s="1"/>
      <c r="Q19" s="1"/>
      <c r="R19" s="1"/>
      <c r="S19" s="1"/>
      <c r="T19" s="23" t="s">
        <v>6</v>
      </c>
      <c r="U19" s="1"/>
      <c r="V19" s="1"/>
      <c r="W19" s="1"/>
      <c r="X19" s="1"/>
    </row>
    <row r="20" spans="1:24" s="28" customFormat="1" x14ac:dyDescent="0.2">
      <c r="A20" s="1"/>
      <c r="B20" s="1"/>
      <c r="C20" s="1"/>
      <c r="D20" s="1"/>
      <c r="E20" s="6">
        <v>1.75</v>
      </c>
      <c r="F20" s="7">
        <v>1.6</v>
      </c>
      <c r="G20" s="1"/>
      <c r="H20" s="1"/>
      <c r="I20" s="1"/>
      <c r="J20" s="3">
        <f t="shared" ref="J20:L33" si="0">ABS(J4-D4)*1000</f>
        <v>6.7300000017311845E-5</v>
      </c>
      <c r="K20" s="4">
        <f t="shared" si="0"/>
        <v>3.9799999962397692E-5</v>
      </c>
      <c r="L20" s="4">
        <f>ABS(L4-F4)*1000</f>
        <v>4.6699999867172437E-5</v>
      </c>
      <c r="M20" s="4">
        <f t="shared" ref="M20:N33" si="1">ABS(M4-G4)*1000</f>
        <v>5.1000000000911427E-5</v>
      </c>
      <c r="N20" s="5">
        <f t="shared" si="1"/>
        <v>7.0899999871087971E-5</v>
      </c>
      <c r="O20" s="3">
        <f t="shared" ref="O20:O33" si="2">ABS(O4-D4)*1000</f>
        <v>1.6539999991849186E-4</v>
      </c>
      <c r="P20" s="4">
        <f t="shared" ref="P20:P33" si="3">ABS(P4-E4)*1000</f>
        <v>5.3710000003093228E-4</v>
      </c>
      <c r="Q20" s="4">
        <f t="shared" ref="Q20:Q33" si="4">ABS(Q4-F4)*1000</f>
        <v>1.4340000009660514E-4</v>
      </c>
      <c r="R20" s="4">
        <f t="shared" ref="R20:R33" si="5">ABS(R4-G4)*1000</f>
        <v>1.6300000016400418E-5</v>
      </c>
      <c r="S20" s="5">
        <f t="shared" ref="S20:S33" si="6">ABS(S4-H4)*1000</f>
        <v>1.242700000014807E-3</v>
      </c>
      <c r="T20" s="3">
        <f t="shared" ref="T20:T33" si="7">ABS(T4-D4)*1000</f>
        <v>6.5018021000000648</v>
      </c>
      <c r="U20" s="4">
        <f t="shared" ref="U20:U33" si="8">ABS(U4-E4)*1000</f>
        <v>6.2968315000000441</v>
      </c>
      <c r="V20" s="4">
        <f t="shared" ref="V20:V33" si="9">ABS(V4-F4)*1000</f>
        <v>10.498432100000121</v>
      </c>
      <c r="W20" s="4">
        <f t="shared" ref="W20:W33" si="10">ABS(W4-G4)*1000</f>
        <v>6.2990183000000144</v>
      </c>
      <c r="X20" s="5">
        <f t="shared" ref="X20:X33" si="11">ABS(X4-H4)*1000</f>
        <v>1.7152127999999767</v>
      </c>
    </row>
    <row r="21" spans="1:24" s="28" customFormat="1" x14ac:dyDescent="0.2">
      <c r="A21" s="1"/>
      <c r="B21" s="1"/>
      <c r="C21" s="1"/>
      <c r="D21" s="1"/>
      <c r="E21" s="6">
        <v>1.8</v>
      </c>
      <c r="F21" s="7">
        <v>1.6</v>
      </c>
      <c r="G21" s="1"/>
      <c r="H21" s="1"/>
      <c r="I21" s="1"/>
      <c r="J21" s="18">
        <f t="shared" si="0"/>
        <v>5.5899999962250035E-5</v>
      </c>
      <c r="K21" s="1">
        <f t="shared" si="0"/>
        <v>5.5599999937427924E-5</v>
      </c>
      <c r="L21" s="1">
        <f t="shared" si="0"/>
        <v>6.7650000001862054E-4</v>
      </c>
      <c r="M21" s="1">
        <f t="shared" si="1"/>
        <v>5.3800000010539861E-5</v>
      </c>
      <c r="N21" s="7">
        <f t="shared" si="1"/>
        <v>1.1500000063335847E-5</v>
      </c>
      <c r="O21" s="18">
        <f t="shared" si="2"/>
        <v>4.7199999908542623E-5</v>
      </c>
      <c r="P21" s="1">
        <f t="shared" si="3"/>
        <v>6.1000000606270532E-6</v>
      </c>
      <c r="Q21" s="1">
        <f t="shared" si="4"/>
        <v>1.6190000007298977E-4</v>
      </c>
      <c r="R21" s="1">
        <f t="shared" si="5"/>
        <v>8.8160000011328066E-4</v>
      </c>
      <c r="S21" s="7">
        <f t="shared" si="6"/>
        <v>1.8139999991007016E-4</v>
      </c>
      <c r="T21" s="18">
        <f t="shared" si="7"/>
        <v>5.0848902000000251</v>
      </c>
      <c r="U21" s="1">
        <f t="shared" si="8"/>
        <v>3.6938248000000229</v>
      </c>
      <c r="V21" s="1">
        <f t="shared" si="9"/>
        <v>7.1052845999999281</v>
      </c>
      <c r="W21" s="1">
        <f t="shared" si="10"/>
        <v>4.5220484000001449</v>
      </c>
      <c r="X21" s="7">
        <f t="shared" si="11"/>
        <v>0.59029079999994849</v>
      </c>
    </row>
    <row r="22" spans="1:24" s="28" customFormat="1" x14ac:dyDescent="0.2">
      <c r="A22" s="1"/>
      <c r="B22" s="1"/>
      <c r="C22" s="1"/>
      <c r="D22" s="1"/>
      <c r="E22" s="6">
        <v>1.85</v>
      </c>
      <c r="F22" s="7">
        <v>1.6</v>
      </c>
      <c r="G22" s="1"/>
      <c r="H22" s="1"/>
      <c r="I22" s="1"/>
      <c r="J22" s="18">
        <f t="shared" si="0"/>
        <v>5.8700000193923074E-5</v>
      </c>
      <c r="K22" s="1">
        <f t="shared" si="0"/>
        <v>5.9500000038070766E-5</v>
      </c>
      <c r="L22" s="1">
        <f t="shared" si="0"/>
        <v>3.2270000005496513E-4</v>
      </c>
      <c r="M22" s="1">
        <f t="shared" si="1"/>
        <v>5.4100000035361973E-5</v>
      </c>
      <c r="N22" s="7">
        <f t="shared" si="1"/>
        <v>6.1499999981506903E-5</v>
      </c>
      <c r="O22" s="18">
        <f t="shared" si="2"/>
        <v>7.8300000039277506E-5</v>
      </c>
      <c r="P22" s="1">
        <f t="shared" si="3"/>
        <v>2.3910000002125287E-4</v>
      </c>
      <c r="Q22" s="1">
        <f t="shared" si="4"/>
        <v>1.3460000003462369E-4</v>
      </c>
      <c r="R22" s="1">
        <f t="shared" si="5"/>
        <v>2.6949999987202489E-4</v>
      </c>
      <c r="S22" s="7">
        <f t="shared" si="6"/>
        <v>4.968000000271644E-4</v>
      </c>
      <c r="T22" s="18">
        <f t="shared" si="7"/>
        <v>4.4393044000001769</v>
      </c>
      <c r="U22" s="1">
        <f t="shared" si="8"/>
        <v>1.9090481999999298</v>
      </c>
      <c r="V22" s="1">
        <f t="shared" si="9"/>
        <v>5.3335192999999226</v>
      </c>
      <c r="W22" s="1">
        <f t="shared" si="10"/>
        <v>4.1875138000000423</v>
      </c>
      <c r="X22" s="7">
        <f t="shared" si="11"/>
        <v>9.7918500000071518E-2</v>
      </c>
    </row>
    <row r="23" spans="1:24" s="28" customFormat="1" x14ac:dyDescent="0.2">
      <c r="A23" s="1"/>
      <c r="B23" s="1"/>
      <c r="C23" s="1"/>
      <c r="D23" s="1"/>
      <c r="E23" s="6">
        <v>1.9</v>
      </c>
      <c r="F23" s="7">
        <v>1.6</v>
      </c>
      <c r="G23" s="1"/>
      <c r="H23" s="1"/>
      <c r="I23" s="1"/>
      <c r="J23" s="18">
        <f t="shared" si="0"/>
        <v>7.5099999996552924E-5</v>
      </c>
      <c r="K23" s="1">
        <f t="shared" si="0"/>
        <v>6.8700000133148365E-5</v>
      </c>
      <c r="L23" s="1">
        <f t="shared" si="0"/>
        <v>1.283999999657226E-4</v>
      </c>
      <c r="M23" s="1">
        <f t="shared" si="1"/>
        <v>5.349999998571775E-5</v>
      </c>
      <c r="N23" s="7">
        <f t="shared" si="1"/>
        <v>5.2000000083651798E-5</v>
      </c>
      <c r="O23" s="18">
        <f t="shared" si="2"/>
        <v>1.1480000017272118E-4</v>
      </c>
      <c r="P23" s="1">
        <f t="shared" si="3"/>
        <v>2.3289999995235178E-4</v>
      </c>
      <c r="Q23" s="1">
        <f t="shared" si="4"/>
        <v>4.715999999405085E-4</v>
      </c>
      <c r="R23" s="1">
        <f t="shared" si="5"/>
        <v>8.1999999901327669E-5</v>
      </c>
      <c r="S23" s="7">
        <f t="shared" si="6"/>
        <v>3.0400000006203243E-4</v>
      </c>
      <c r="T23" s="18">
        <f t="shared" si="7"/>
        <v>3.4272415000000667</v>
      </c>
      <c r="U23" s="1">
        <f t="shared" si="8"/>
        <v>1.2115490999999867</v>
      </c>
      <c r="V23" s="1">
        <f t="shared" si="9"/>
        <v>3.6722683999999006</v>
      </c>
      <c r="W23" s="1">
        <f t="shared" si="10"/>
        <v>3.5616404999998519</v>
      </c>
      <c r="X23" s="7">
        <f t="shared" si="11"/>
        <v>4.3122000001893923E-3</v>
      </c>
    </row>
    <row r="24" spans="1:24" s="28" customFormat="1" x14ac:dyDescent="0.2">
      <c r="A24" s="1"/>
      <c r="B24" s="1"/>
      <c r="C24" s="1"/>
      <c r="D24" s="1"/>
      <c r="E24" s="6">
        <v>1.95</v>
      </c>
      <c r="F24" s="7">
        <v>1.6</v>
      </c>
      <c r="G24" s="1"/>
      <c r="H24" s="1"/>
      <c r="I24" s="1"/>
      <c r="J24" s="18">
        <f t="shared" si="0"/>
        <v>4.2399999955478052E-5</v>
      </c>
      <c r="K24" s="1">
        <f t="shared" si="0"/>
        <v>5.3329999993856347E-4</v>
      </c>
      <c r="L24" s="1">
        <f t="shared" si="0"/>
        <v>3.7600000002413481E-5</v>
      </c>
      <c r="M24" s="1">
        <f t="shared" si="1"/>
        <v>5.3700000002265824E-5</v>
      </c>
      <c r="N24" s="7">
        <f t="shared" si="1"/>
        <v>2.760000006318819E-5</v>
      </c>
      <c r="O24" s="18">
        <f t="shared" si="2"/>
        <v>3.8600000085153852E-5</v>
      </c>
      <c r="P24" s="1">
        <f t="shared" si="3"/>
        <v>5.5060000003770426E-4</v>
      </c>
      <c r="Q24" s="1">
        <f t="shared" si="4"/>
        <v>2.0000000011677344E-4</v>
      </c>
      <c r="R24" s="1">
        <f t="shared" si="5"/>
        <v>7.6340000010333142E-4</v>
      </c>
      <c r="S24" s="7">
        <f t="shared" si="6"/>
        <v>4.6089999994336495E-4</v>
      </c>
      <c r="T24" s="18">
        <f t="shared" si="7"/>
        <v>2.6797009999999233</v>
      </c>
      <c r="U24" s="1">
        <f t="shared" si="8"/>
        <v>0.77310739999991718</v>
      </c>
      <c r="V24" s="1">
        <f t="shared" si="9"/>
        <v>2.5281982000000536</v>
      </c>
      <c r="W24" s="1">
        <f t="shared" si="10"/>
        <v>3.0833957000000467</v>
      </c>
      <c r="X24" s="7">
        <f t="shared" si="11"/>
        <v>4.0639200000081033E-2</v>
      </c>
    </row>
    <row r="25" spans="1:24" s="28" customFormat="1" x14ac:dyDescent="0.2">
      <c r="A25" s="1"/>
      <c r="B25" s="1"/>
      <c r="C25" s="1"/>
      <c r="D25" s="1"/>
      <c r="E25" s="6">
        <v>2</v>
      </c>
      <c r="F25" s="7">
        <v>1.6</v>
      </c>
      <c r="G25" s="1"/>
      <c r="H25" s="1"/>
      <c r="I25" s="1"/>
      <c r="J25" s="18">
        <f t="shared" si="0"/>
        <v>7.4699999963456776E-5</v>
      </c>
      <c r="K25" s="1">
        <f t="shared" si="0"/>
        <v>7.8100000022729432E-5</v>
      </c>
      <c r="L25" s="1">
        <f t="shared" si="0"/>
        <v>7.4799999971730813E-5</v>
      </c>
      <c r="M25" s="1">
        <f t="shared" si="1"/>
        <v>5.2899999936073527E-5</v>
      </c>
      <c r="N25" s="7">
        <f t="shared" si="1"/>
        <v>4.5099999956832448E-5</v>
      </c>
      <c r="O25" s="18">
        <f t="shared" si="2"/>
        <v>8.2199999917875743E-5</v>
      </c>
      <c r="P25" s="1">
        <f t="shared" si="3"/>
        <v>1.2990000000101531E-3</v>
      </c>
      <c r="Q25" s="1">
        <f t="shared" si="4"/>
        <v>1.6400000002469994E-4</v>
      </c>
      <c r="R25" s="1">
        <f t="shared" si="5"/>
        <v>2.6670000008444106E-4</v>
      </c>
      <c r="S25" s="7">
        <f t="shared" si="6"/>
        <v>5.8169999994639454E-4</v>
      </c>
      <c r="T25" s="18">
        <f t="shared" si="7"/>
        <v>2.1241537000000754</v>
      </c>
      <c r="U25" s="1">
        <f t="shared" si="8"/>
        <v>0.49508959999999824</v>
      </c>
      <c r="V25" s="1">
        <f t="shared" si="9"/>
        <v>1.7421444999998759</v>
      </c>
      <c r="W25" s="1">
        <f t="shared" si="10"/>
        <v>2.710253600000101</v>
      </c>
      <c r="X25" s="7">
        <f t="shared" si="11"/>
        <v>0.13343050000003132</v>
      </c>
    </row>
    <row r="26" spans="1:24" s="28" customFormat="1" x14ac:dyDescent="0.2">
      <c r="A26" s="1"/>
      <c r="B26" s="1"/>
      <c r="C26" s="1"/>
      <c r="D26" s="1"/>
      <c r="E26" s="6">
        <v>2.0499999999999998</v>
      </c>
      <c r="F26" s="7">
        <v>1.6</v>
      </c>
      <c r="G26" s="1"/>
      <c r="H26" s="1"/>
      <c r="I26" s="1"/>
      <c r="J26" s="18">
        <f t="shared" si="0"/>
        <v>1.1000000910144081E-6</v>
      </c>
      <c r="K26" s="1">
        <f t="shared" si="0"/>
        <v>8.2930000000480675E-4</v>
      </c>
      <c r="L26" s="1">
        <f t="shared" si="0"/>
        <v>1.9300000042576926E-5</v>
      </c>
      <c r="M26" s="1">
        <f t="shared" si="1"/>
        <v>5.2200000100199873E-5</v>
      </c>
      <c r="N26" s="7">
        <f t="shared" si="1"/>
        <v>4.6800000097491079E-5</v>
      </c>
      <c r="O26" s="18">
        <f t="shared" si="2"/>
        <v>1.8340000007555091E-4</v>
      </c>
      <c r="P26" s="1">
        <f t="shared" si="3"/>
        <v>1.403000000621546E-4</v>
      </c>
      <c r="Q26" s="1">
        <f t="shared" si="4"/>
        <v>2.3799999970819385E-5</v>
      </c>
      <c r="R26" s="1">
        <f t="shared" si="5"/>
        <v>4.6530000008537797E-4</v>
      </c>
      <c r="S26" s="7">
        <f t="shared" si="6"/>
        <v>4.1600000000308057E-4</v>
      </c>
      <c r="T26" s="18">
        <f t="shared" si="7"/>
        <v>1.7078828999999018</v>
      </c>
      <c r="U26" s="1">
        <f t="shared" si="8"/>
        <v>0.31735940000010565</v>
      </c>
      <c r="V26" s="1">
        <f t="shared" si="9"/>
        <v>1.2019637000000305</v>
      </c>
      <c r="W26" s="1">
        <f t="shared" si="10"/>
        <v>2.4130487000000311</v>
      </c>
      <c r="X26" s="7">
        <f t="shared" si="11"/>
        <v>0.24308119999982836</v>
      </c>
    </row>
    <row r="27" spans="1:24" s="28" customFormat="1" x14ac:dyDescent="0.2">
      <c r="A27" s="1"/>
      <c r="B27" s="1"/>
      <c r="C27" s="1"/>
      <c r="D27" s="1"/>
      <c r="E27" s="6">
        <v>2.1</v>
      </c>
      <c r="F27" s="7">
        <v>1.6</v>
      </c>
      <c r="G27" s="1"/>
      <c r="H27" s="1"/>
      <c r="I27" s="1"/>
      <c r="J27" s="18">
        <f t="shared" si="0"/>
        <v>6.8499999894555685E-5</v>
      </c>
      <c r="K27" s="1">
        <f t="shared" si="0"/>
        <v>2.2300000068753434E-5</v>
      </c>
      <c r="L27" s="1">
        <f t="shared" si="0"/>
        <v>1.9600000000785656E-4</v>
      </c>
      <c r="M27" s="1">
        <f t="shared" si="1"/>
        <v>5.2299999886429305E-5</v>
      </c>
      <c r="N27" s="7">
        <f t="shared" si="1"/>
        <v>7.5999999626930048E-6</v>
      </c>
      <c r="O27" s="18">
        <f t="shared" si="2"/>
        <v>3.8029999993582919E-4</v>
      </c>
      <c r="P27" s="1">
        <f t="shared" si="3"/>
        <v>1.7780000005629404E-4</v>
      </c>
      <c r="Q27" s="1">
        <f t="shared" si="4"/>
        <v>9.3729999983693801E-4</v>
      </c>
      <c r="R27" s="1">
        <f t="shared" si="5"/>
        <v>2.5129999992046237E-4</v>
      </c>
      <c r="S27" s="7">
        <f t="shared" si="6"/>
        <v>2.7270000013679407E-4</v>
      </c>
      <c r="T27" s="18">
        <f t="shared" si="7"/>
        <v>1.3932036999999564</v>
      </c>
      <c r="U27" s="1">
        <f t="shared" si="8"/>
        <v>0.20304930000003552</v>
      </c>
      <c r="V27" s="1">
        <f t="shared" si="9"/>
        <v>0.83030689999996632</v>
      </c>
      <c r="W27" s="1">
        <f t="shared" si="10"/>
        <v>2.1719208999999573</v>
      </c>
      <c r="X27" s="7">
        <f t="shared" si="11"/>
        <v>0.34947200000012835</v>
      </c>
    </row>
    <row r="28" spans="1:24" s="28" customFormat="1" x14ac:dyDescent="0.2">
      <c r="A28" s="1"/>
      <c r="B28" s="1"/>
      <c r="C28" s="1"/>
      <c r="D28" s="1"/>
      <c r="E28" s="6">
        <v>2.15</v>
      </c>
      <c r="F28" s="7">
        <v>1.6</v>
      </c>
      <c r="G28" s="1"/>
      <c r="H28" s="1"/>
      <c r="I28" s="1"/>
      <c r="J28" s="18">
        <f t="shared" si="0"/>
        <v>7.4600000177227344E-5</v>
      </c>
      <c r="K28" s="1">
        <f t="shared" si="0"/>
        <v>2.5999999930803597E-5</v>
      </c>
      <c r="L28" s="1">
        <f t="shared" si="0"/>
        <v>1.0280000006801515E-4</v>
      </c>
      <c r="M28" s="1">
        <f t="shared" si="1"/>
        <v>5.1700000058829687E-5</v>
      </c>
      <c r="N28" s="7">
        <f t="shared" si="1"/>
        <v>1.500000013088254E-5</v>
      </c>
      <c r="O28" s="18">
        <f t="shared" si="2"/>
        <v>1.7290000009495543E-4</v>
      </c>
      <c r="P28" s="1">
        <f t="shared" si="3"/>
        <v>1.1749999995203098E-4</v>
      </c>
      <c r="Q28" s="1">
        <f t="shared" si="4"/>
        <v>4.0030000003632438E-4</v>
      </c>
      <c r="R28" s="1">
        <f t="shared" si="5"/>
        <v>6.1800000006329014E-5</v>
      </c>
      <c r="S28" s="7">
        <f t="shared" si="6"/>
        <v>6.8300000011234374E-4</v>
      </c>
      <c r="T28" s="18">
        <f t="shared" si="7"/>
        <v>1.153087500000094</v>
      </c>
      <c r="U28" s="1">
        <f t="shared" si="8"/>
        <v>0.12919540000000396</v>
      </c>
      <c r="V28" s="1">
        <f t="shared" si="9"/>
        <v>0.57414020000012833</v>
      </c>
      <c r="W28" s="1">
        <f t="shared" si="10"/>
        <v>1.9730974000000678</v>
      </c>
      <c r="X28" s="7">
        <f t="shared" si="11"/>
        <v>0.44323800000012348</v>
      </c>
    </row>
    <row r="29" spans="1:24" s="28" customFormat="1" x14ac:dyDescent="0.2">
      <c r="A29" s="1"/>
      <c r="B29" s="1"/>
      <c r="C29" s="1"/>
      <c r="D29" s="1"/>
      <c r="E29" s="6">
        <v>2.2000000000000002</v>
      </c>
      <c r="F29" s="7">
        <v>1.6</v>
      </c>
      <c r="G29" s="1"/>
      <c r="H29" s="1"/>
      <c r="I29" s="1"/>
      <c r="J29" s="18">
        <f t="shared" si="0"/>
        <v>3.090000011418681E-5</v>
      </c>
      <c r="K29" s="1">
        <f t="shared" si="0"/>
        <v>4.1199999856189606E-5</v>
      </c>
      <c r="L29" s="1">
        <f t="shared" si="0"/>
        <v>8.4599999894408029E-5</v>
      </c>
      <c r="M29" s="1">
        <f t="shared" si="1"/>
        <v>5.230000010847391E-5</v>
      </c>
      <c r="N29" s="7">
        <f t="shared" si="1"/>
        <v>5.1200000017459502E-5</v>
      </c>
      <c r="O29" s="18">
        <f t="shared" si="2"/>
        <v>8.5399999960600326E-5</v>
      </c>
      <c r="P29" s="1">
        <f t="shared" si="3"/>
        <v>2.9699999992693904E-4</v>
      </c>
      <c r="Q29" s="1">
        <f t="shared" si="4"/>
        <v>3.1349999995988753E-4</v>
      </c>
      <c r="R29" s="1">
        <f t="shared" si="5"/>
        <v>4.7090000010463484E-4</v>
      </c>
      <c r="S29" s="7">
        <f t="shared" si="6"/>
        <v>3.2812000001491981E-3</v>
      </c>
      <c r="T29" s="18">
        <f t="shared" si="7"/>
        <v>0.96824870000000729</v>
      </c>
      <c r="U29" s="1">
        <f t="shared" si="8"/>
        <v>8.1424499999815936E-2</v>
      </c>
      <c r="V29" s="1">
        <f t="shared" si="9"/>
        <v>0.39731200000003852</v>
      </c>
      <c r="W29" s="1">
        <f t="shared" si="10"/>
        <v>1.8069828000000232</v>
      </c>
      <c r="X29" s="7">
        <f t="shared" si="11"/>
        <v>0.52096150000013886</v>
      </c>
    </row>
    <row r="30" spans="1:24" s="28" customFormat="1" x14ac:dyDescent="0.2">
      <c r="A30" s="1"/>
      <c r="B30" s="1"/>
      <c r="C30" s="1"/>
      <c r="D30" s="1"/>
      <c r="E30" s="6">
        <v>2.25</v>
      </c>
      <c r="F30" s="7">
        <v>1.6</v>
      </c>
      <c r="G30" s="1"/>
      <c r="H30" s="1"/>
      <c r="I30" s="1"/>
      <c r="J30" s="18">
        <f t="shared" si="0"/>
        <v>9.4700000063951961E-5</v>
      </c>
      <c r="K30" s="1">
        <f t="shared" si="0"/>
        <v>3.8999999896205395E-5</v>
      </c>
      <c r="L30" s="1">
        <f t="shared" si="0"/>
        <v>2.3039999996754545E-4</v>
      </c>
      <c r="M30" s="1">
        <f t="shared" si="1"/>
        <v>5.1399999811962971E-5</v>
      </c>
      <c r="N30" s="7">
        <f t="shared" si="1"/>
        <v>3.6099999878302924E-5</v>
      </c>
      <c r="O30" s="18">
        <f t="shared" si="2"/>
        <v>4.5160000006205792E-4</v>
      </c>
      <c r="P30" s="1">
        <f t="shared" si="3"/>
        <v>1.7139999997084487E-4</v>
      </c>
      <c r="Q30" s="1">
        <f t="shared" si="4"/>
        <v>4.7250000001497483E-4</v>
      </c>
      <c r="R30" s="1">
        <f t="shared" si="5"/>
        <v>9.1899999832278922E-5</v>
      </c>
      <c r="S30" s="7">
        <f t="shared" si="6"/>
        <v>2.9139999990768217E-4</v>
      </c>
      <c r="T30" s="18">
        <f t="shared" si="7"/>
        <v>0.82471399999994865</v>
      </c>
      <c r="U30" s="1">
        <f t="shared" si="8"/>
        <v>5.0558899999941787E-2</v>
      </c>
      <c r="V30" s="1">
        <f t="shared" si="9"/>
        <v>0.27505389999982199</v>
      </c>
      <c r="W30" s="1">
        <f t="shared" si="10"/>
        <v>1.6666907999998148</v>
      </c>
      <c r="X30" s="7">
        <f t="shared" si="11"/>
        <v>0.58228399999982194</v>
      </c>
    </row>
    <row r="31" spans="1:24" s="28" customFormat="1" x14ac:dyDescent="0.2">
      <c r="A31" s="1"/>
      <c r="B31" s="1"/>
      <c r="C31" s="1"/>
      <c r="D31" s="1"/>
      <c r="E31" s="6">
        <v>2.2999999999999998</v>
      </c>
      <c r="F31" s="7">
        <v>1.6</v>
      </c>
      <c r="G31" s="1"/>
      <c r="H31" s="1"/>
      <c r="I31" s="1"/>
      <c r="J31" s="18">
        <f t="shared" si="0"/>
        <v>9.0599999946761045E-5</v>
      </c>
      <c r="K31" s="1">
        <f t="shared" si="0"/>
        <v>5.6900000044990406E-5</v>
      </c>
      <c r="L31" s="1">
        <f t="shared" si="0"/>
        <v>2.5039999984599604E-4</v>
      </c>
      <c r="M31" s="1">
        <f t="shared" si="1"/>
        <v>5.1800000067103724E-5</v>
      </c>
      <c r="N31" s="7">
        <f t="shared" si="1"/>
        <v>7.000000579182597E-7</v>
      </c>
      <c r="O31" s="18">
        <f t="shared" si="2"/>
        <v>2.1389999993459696E-4</v>
      </c>
      <c r="P31" s="1">
        <f t="shared" si="3"/>
        <v>2.2539999999793281E-4</v>
      </c>
      <c r="Q31" s="1">
        <f t="shared" si="4"/>
        <v>2.6580000000997472E-4</v>
      </c>
      <c r="R31" s="1">
        <f t="shared" si="5"/>
        <v>2.3329999998544793E-4</v>
      </c>
      <c r="S31" s="7">
        <f t="shared" si="6"/>
        <v>1.8499999976384629E-5</v>
      </c>
      <c r="T31" s="18">
        <f t="shared" si="7"/>
        <v>0.71236480000003155</v>
      </c>
      <c r="U31" s="1">
        <f t="shared" si="8"/>
        <v>3.0762600000011631E-2</v>
      </c>
      <c r="V31" s="1">
        <f t="shared" si="9"/>
        <v>0.19047549999995361</v>
      </c>
      <c r="W31" s="1">
        <f t="shared" si="10"/>
        <v>1.5471860000000337</v>
      </c>
      <c r="X31" s="7">
        <f t="shared" si="11"/>
        <v>0.62838149999988602</v>
      </c>
    </row>
    <row r="32" spans="1:24" s="28" customFormat="1" x14ac:dyDescent="0.2">
      <c r="A32" s="1"/>
      <c r="B32" s="1"/>
      <c r="C32" s="1"/>
      <c r="D32" s="1"/>
      <c r="E32" s="6">
        <v>2.35</v>
      </c>
      <c r="F32" s="7">
        <v>1.6</v>
      </c>
      <c r="G32" s="1"/>
      <c r="H32" s="1"/>
      <c r="I32" s="1"/>
      <c r="J32" s="18">
        <f t="shared" si="0"/>
        <v>9.6000001281737468E-6</v>
      </c>
      <c r="K32" s="1">
        <f t="shared" si="0"/>
        <v>2.0499999919820766E-5</v>
      </c>
      <c r="L32" s="1">
        <f t="shared" si="0"/>
        <v>4.1720000010236902E-4</v>
      </c>
      <c r="M32" s="1">
        <f t="shared" si="1"/>
        <v>3.7552000000662389E-3</v>
      </c>
      <c r="N32" s="7">
        <f t="shared" si="1"/>
        <v>5.7000000275309048E-6</v>
      </c>
      <c r="O32" s="18">
        <f t="shared" si="2"/>
        <v>2.2899999985170894E-4</v>
      </c>
      <c r="P32" s="1">
        <f t="shared" si="3"/>
        <v>2.6829999999478105E-4</v>
      </c>
      <c r="Q32" s="1">
        <f t="shared" si="4"/>
        <v>1.9799999995129269E-4</v>
      </c>
      <c r="R32" s="1">
        <f t="shared" si="5"/>
        <v>2.0810000012083663E-4</v>
      </c>
      <c r="S32" s="7">
        <f t="shared" si="6"/>
        <v>1.4729999997520338E-4</v>
      </c>
      <c r="T32" s="18">
        <f t="shared" si="7"/>
        <v>0.6237201999998998</v>
      </c>
      <c r="U32" s="1">
        <f t="shared" si="8"/>
        <v>1.8144700000055636E-2</v>
      </c>
      <c r="V32" s="1">
        <f t="shared" si="9"/>
        <v>0.13187569999995041</v>
      </c>
      <c r="W32" s="1">
        <f t="shared" si="10"/>
        <v>1.4446808000001532</v>
      </c>
      <c r="X32" s="7">
        <f t="shared" si="11"/>
        <v>0.66097149999988503</v>
      </c>
    </row>
    <row r="33" spans="1:24" s="28" customFormat="1" ht="20" thickBot="1" x14ac:dyDescent="0.25">
      <c r="A33" s="1"/>
      <c r="B33" s="1"/>
      <c r="C33" s="1"/>
      <c r="D33" s="1"/>
      <c r="E33" s="6">
        <v>2.4</v>
      </c>
      <c r="F33" s="7">
        <v>1.6</v>
      </c>
      <c r="G33" s="1"/>
      <c r="H33" s="1"/>
      <c r="I33" s="1"/>
      <c r="J33" s="19">
        <f t="shared" si="0"/>
        <v>6.6399999942845511E-5</v>
      </c>
      <c r="K33" s="9">
        <f t="shared" si="0"/>
        <v>4.2499999963752089E-5</v>
      </c>
      <c r="L33" s="9">
        <f t="shared" si="0"/>
        <v>2.1649999992767732E-4</v>
      </c>
      <c r="M33" s="9">
        <f t="shared" si="1"/>
        <v>1.964000000409527E-4</v>
      </c>
      <c r="N33" s="10">
        <f t="shared" si="1"/>
        <v>6.0399999890492495E-5</v>
      </c>
      <c r="O33" s="19">
        <f t="shared" si="2"/>
        <v>8.7599999920584537E-5</v>
      </c>
      <c r="P33" s="9">
        <f t="shared" si="3"/>
        <v>5.6229999989554358E-4</v>
      </c>
      <c r="Q33" s="9">
        <f t="shared" si="4"/>
        <v>1.7030000010187507E-4</v>
      </c>
      <c r="R33" s="9">
        <f t="shared" si="5"/>
        <v>2.0420000002019378E-4</v>
      </c>
      <c r="S33" s="10">
        <f t="shared" si="6"/>
        <v>8.7300000117807031E-5</v>
      </c>
      <c r="T33" s="19">
        <f t="shared" si="7"/>
        <v>0.55330879999981875</v>
      </c>
      <c r="U33" s="9">
        <f t="shared" si="8"/>
        <v>1.0249700000075634E-2</v>
      </c>
      <c r="V33" s="9">
        <f t="shared" si="9"/>
        <v>9.1258599999921586E-2</v>
      </c>
      <c r="W33" s="9">
        <f t="shared" si="10"/>
        <v>1.3562879999999833</v>
      </c>
      <c r="X33" s="10">
        <f t="shared" si="11"/>
        <v>0.68199029999993499</v>
      </c>
    </row>
    <row r="34" spans="1:24" s="28" customFormat="1" ht="20" thickBot="1" x14ac:dyDescent="0.25">
      <c r="A34" s="1"/>
      <c r="B34" s="1"/>
      <c r="C34" s="1"/>
      <c r="D34" s="1"/>
      <c r="E34" s="19">
        <v>2.5</v>
      </c>
      <c r="F34" s="10">
        <v>1.6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A7CE-2B58-A949-B876-4A70681A58C7}">
  <dimension ref="A2:AA27"/>
  <sheetViews>
    <sheetView zoomScale="80" zoomScaleNormal="80" workbookViewId="0">
      <selection activeCell="S33" sqref="S32:S33"/>
    </sheetView>
  </sheetViews>
  <sheetFormatPr baseColWidth="10" defaultRowHeight="19" x14ac:dyDescent="0.2"/>
  <cols>
    <col min="1" max="1" width="10.83203125" style="1"/>
    <col min="2" max="2" width="5.164062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2:27" ht="20" thickBot="1" x14ac:dyDescent="0.25">
      <c r="B2" s="2" t="s">
        <v>0</v>
      </c>
      <c r="I2" s="22" t="s">
        <v>22</v>
      </c>
      <c r="M2" s="24" t="s">
        <v>23</v>
      </c>
      <c r="P2"/>
      <c r="Q2" s="23" t="s">
        <v>6</v>
      </c>
    </row>
    <row r="3" spans="2:27" ht="20" thickBot="1" x14ac:dyDescent="0.25">
      <c r="B3" s="14" t="s">
        <v>7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14" t="s">
        <v>8</v>
      </c>
      <c r="I3" s="12" t="s">
        <v>2</v>
      </c>
      <c r="J3" s="12" t="s">
        <v>3</v>
      </c>
      <c r="K3" s="12" t="s">
        <v>4</v>
      </c>
      <c r="L3" s="13" t="s">
        <v>5</v>
      </c>
      <c r="M3" s="11" t="s">
        <v>2</v>
      </c>
      <c r="N3" s="12" t="s">
        <v>3</v>
      </c>
      <c r="O3" s="12" t="s">
        <v>4</v>
      </c>
      <c r="P3" s="13" t="s">
        <v>5</v>
      </c>
      <c r="Q3" s="11" t="s">
        <v>2</v>
      </c>
      <c r="R3" s="12" t="s">
        <v>3</v>
      </c>
      <c r="S3" s="12" t="s">
        <v>4</v>
      </c>
      <c r="T3" s="13" t="s">
        <v>5</v>
      </c>
    </row>
    <row r="4" spans="2:27" x14ac:dyDescent="0.25">
      <c r="B4" s="15">
        <v>1</v>
      </c>
      <c r="C4" s="3">
        <v>-7.7844602799000002</v>
      </c>
      <c r="D4" s="4">
        <v>-7.6589323587000004</v>
      </c>
      <c r="E4" s="4">
        <v>-7.6185607260000001</v>
      </c>
      <c r="F4" s="4">
        <v>-7.6444988404999998</v>
      </c>
      <c r="G4" s="5">
        <v>-7.5859116778000004</v>
      </c>
      <c r="H4" s="25">
        <f>-7.7844576396</f>
        <v>-7.7844576396000003</v>
      </c>
      <c r="I4" s="1">
        <v>-7.6589112449999996</v>
      </c>
      <c r="J4" s="1">
        <v>-7.6185506487000003</v>
      </c>
      <c r="K4" s="1">
        <v>-7.6444803189000003</v>
      </c>
      <c r="L4" s="7">
        <v>-7.5858984675999999</v>
      </c>
      <c r="M4" s="20">
        <v>-7.6589066217999999</v>
      </c>
      <c r="N4" s="20">
        <v>-7.6185495618000001</v>
      </c>
      <c r="O4" s="20">
        <v>-7.6444751532000002</v>
      </c>
      <c r="P4" s="29">
        <v>-7.5857306911000002</v>
      </c>
      <c r="Q4" s="6">
        <f>-7.65889268</f>
        <v>-7.6588926800000001</v>
      </c>
      <c r="R4" s="1">
        <v>-7.6185402199999999</v>
      </c>
      <c r="S4" s="20">
        <f>-7.64446638</f>
        <v>-7.6444663799999999</v>
      </c>
      <c r="T4" s="7">
        <v>-7.5858870600000001</v>
      </c>
      <c r="AA4" s="17"/>
    </row>
    <row r="5" spans="2:27" x14ac:dyDescent="0.25">
      <c r="B5" s="15">
        <v>1.1000000000000001</v>
      </c>
      <c r="C5" s="18">
        <v>-7.8255369619000001</v>
      </c>
      <c r="D5" s="1">
        <v>-7.6955349394999999</v>
      </c>
      <c r="E5" s="1">
        <v>-7.6544614826000004</v>
      </c>
      <c r="F5" s="1">
        <v>-7.6811080323000001</v>
      </c>
      <c r="G5" s="7">
        <v>-7.6242095549000002</v>
      </c>
      <c r="H5" s="25">
        <f>-7.82553292</f>
        <v>-7.8255329199999997</v>
      </c>
      <c r="I5" s="1">
        <v>-7.6955045882000004</v>
      </c>
      <c r="J5" s="1">
        <v>-7.6544461045999999</v>
      </c>
      <c r="K5" s="1">
        <v>-7.6810855275999996</v>
      </c>
      <c r="L5" s="7">
        <v>-7.6241906212000004</v>
      </c>
      <c r="M5" s="20">
        <v>-7.6955026945</v>
      </c>
      <c r="N5" s="20">
        <v>-7.6544433600000001</v>
      </c>
      <c r="O5" s="20">
        <v>-7.6810745067999999</v>
      </c>
      <c r="P5" s="29">
        <v>-7.6239972585000002</v>
      </c>
      <c r="Q5" s="6">
        <f>-7.69549866</f>
        <v>-7.6954986600000002</v>
      </c>
      <c r="R5" s="1">
        <v>-7.6544416799999997</v>
      </c>
      <c r="S5" s="20">
        <f>-7.68106673</f>
        <v>-7.6810667300000004</v>
      </c>
      <c r="T5" s="7">
        <v>-7.6241807399999999</v>
      </c>
      <c r="AA5" s="17"/>
    </row>
    <row r="6" spans="2:27" x14ac:dyDescent="0.25">
      <c r="B6" s="15">
        <v>1.2</v>
      </c>
      <c r="C6" s="18">
        <v>-7.8524308534999996</v>
      </c>
      <c r="D6" s="1">
        <v>-7.7211493522000003</v>
      </c>
      <c r="E6" s="1">
        <v>-7.6789101348999997</v>
      </c>
      <c r="F6" s="1">
        <v>-7.7065309090999996</v>
      </c>
      <c r="G6" s="7">
        <v>-7.6508821616000002</v>
      </c>
      <c r="H6" s="25">
        <f>-7.8524258791</f>
        <v>-7.8524258791000001</v>
      </c>
      <c r="I6" s="1">
        <v>-7.7211196796000001</v>
      </c>
      <c r="J6" s="1">
        <v>-7.6788939483999998</v>
      </c>
      <c r="K6" s="1">
        <v>-7.7064964157000002</v>
      </c>
      <c r="L6" s="7">
        <v>-7.6508556134000001</v>
      </c>
      <c r="M6" s="20">
        <v>-7.7211186027999998</v>
      </c>
      <c r="N6" s="20">
        <v>-7.6788923681999997</v>
      </c>
      <c r="O6" s="20">
        <v>-7.7064591311999999</v>
      </c>
      <c r="P6" s="29">
        <v>-7.6506774234000003</v>
      </c>
      <c r="Q6" s="6">
        <f>-7.72111547</f>
        <v>-7.72111547</v>
      </c>
      <c r="R6" s="1">
        <v>-7.6788895999999998</v>
      </c>
      <c r="S6" s="20">
        <f>-7.70647709</f>
        <v>-7.7064770899999999</v>
      </c>
      <c r="T6" s="7">
        <v>-7.6508465000000001</v>
      </c>
      <c r="AA6" s="17"/>
    </row>
    <row r="7" spans="2:27" x14ac:dyDescent="0.25">
      <c r="B7" s="15">
        <v>1.3</v>
      </c>
      <c r="C7" s="18">
        <v>-7.8691399615000002</v>
      </c>
      <c r="D7" s="1">
        <v>-7.7391532547999997</v>
      </c>
      <c r="E7" s="1">
        <v>-7.6953483104</v>
      </c>
      <c r="F7" s="1">
        <v>-7.7241558227000002</v>
      </c>
      <c r="G7" s="7">
        <v>-7.6694853371000002</v>
      </c>
      <c r="H7" s="25">
        <f>-7.8691383317</f>
        <v>-7.8691383317000003</v>
      </c>
      <c r="I7" s="1">
        <v>-7.7391108706000002</v>
      </c>
      <c r="J7" s="1">
        <v>-7.6953122591999996</v>
      </c>
      <c r="K7" s="1">
        <v>-7.7241043235999998</v>
      </c>
      <c r="L7" s="7">
        <v>-7.6694516422000003</v>
      </c>
      <c r="M7" s="20">
        <v>-7.7391066032999998</v>
      </c>
      <c r="N7" s="20">
        <v>-7.6953094803999997</v>
      </c>
      <c r="O7" s="20">
        <v>-7.7240450796999998</v>
      </c>
      <c r="P7" s="29">
        <v>-7.6693239813999998</v>
      </c>
      <c r="Q7" s="6">
        <f>-7.73912059</f>
        <v>-7.7391205899999997</v>
      </c>
      <c r="R7" s="1">
        <v>-7.6953256899999998</v>
      </c>
      <c r="S7" s="20">
        <f>-7.72408626</f>
        <v>-7.72408626</v>
      </c>
      <c r="T7" s="7">
        <v>-7.6694406800000001</v>
      </c>
      <c r="AA7" s="17"/>
    </row>
    <row r="8" spans="2:27" x14ac:dyDescent="0.25">
      <c r="B8" s="15">
        <v>1.4</v>
      </c>
      <c r="C8" s="18">
        <v>-7.8784536556000004</v>
      </c>
      <c r="D8" s="1">
        <v>-7.7517957946999996</v>
      </c>
      <c r="E8" s="1">
        <v>-7.7061067872000004</v>
      </c>
      <c r="F8" s="1">
        <v>-7.7362357328</v>
      </c>
      <c r="G8" s="7">
        <v>-7.6824007817000002</v>
      </c>
      <c r="H8" s="25">
        <f>-7.8784506492</f>
        <v>-7.8784506492000004</v>
      </c>
      <c r="I8" s="1">
        <v>-7.7517623905999997</v>
      </c>
      <c r="J8" s="1">
        <v>-7.7060831127</v>
      </c>
      <c r="K8" s="1">
        <v>-7.7361599138999999</v>
      </c>
      <c r="L8" s="7">
        <v>-7.6823485607000004</v>
      </c>
      <c r="M8" s="20">
        <v>-7.7517612010999999</v>
      </c>
      <c r="N8" s="20">
        <v>-7.7060778528</v>
      </c>
      <c r="O8" s="20">
        <v>-7.7360308471000003</v>
      </c>
      <c r="P8" s="29">
        <v>-7.6821953373999996</v>
      </c>
      <c r="Q8" s="6">
        <f>-7.75176465</f>
        <v>-7.7517646500000001</v>
      </c>
      <c r="R8" s="1">
        <v>-7.7060810399999999</v>
      </c>
      <c r="S8" s="20">
        <f>-7.73614777</f>
        <v>-7.7361477699999996</v>
      </c>
      <c r="T8" s="7">
        <v>-7.6823458100000002</v>
      </c>
      <c r="AA8" s="17"/>
    </row>
    <row r="9" spans="2:27" x14ac:dyDescent="0.25">
      <c r="B9" s="15">
        <v>1.5</v>
      </c>
      <c r="C9" s="18">
        <v>-7.8823622860000002</v>
      </c>
      <c r="D9" s="1">
        <v>-7.7606091950999998</v>
      </c>
      <c r="E9" s="1">
        <v>-7.7128021937</v>
      </c>
      <c r="F9" s="1">
        <v>-7.7442995599</v>
      </c>
      <c r="G9" s="7">
        <v>-7.6912564359999998</v>
      </c>
      <c r="H9" s="25">
        <f>-7.8823593167</f>
        <v>-7.8823593166999997</v>
      </c>
      <c r="I9" s="1">
        <v>-7.7605756942999999</v>
      </c>
      <c r="J9" s="1">
        <v>-7.7127753723000003</v>
      </c>
      <c r="K9" s="1">
        <v>-7.7442098710999998</v>
      </c>
      <c r="L9" s="7">
        <v>-7.6911949872000003</v>
      </c>
      <c r="M9" s="20">
        <v>-7.7605699795999996</v>
      </c>
      <c r="N9" s="20">
        <v>-7.7127664313000004</v>
      </c>
      <c r="O9" s="20">
        <v>-7.7440632513000001</v>
      </c>
      <c r="P9" s="29">
        <v>-7.6910473691999997</v>
      </c>
      <c r="Q9" s="6">
        <f>-7.760581</f>
        <v>-7.7605810000000002</v>
      </c>
      <c r="R9" s="1">
        <v>-7.7127748299999999</v>
      </c>
      <c r="S9" s="20">
        <f>-7.74420189</f>
        <v>-7.7442018900000003</v>
      </c>
      <c r="T9" s="7">
        <v>-7.69119595</v>
      </c>
      <c r="AA9" s="17"/>
    </row>
    <row r="10" spans="2:27" x14ac:dyDescent="0.25">
      <c r="B10" s="15">
        <v>1.6</v>
      </c>
      <c r="C10" s="18">
        <v>-7.8823243823000002</v>
      </c>
      <c r="D10" s="1">
        <v>-7.7666690155999998</v>
      </c>
      <c r="E10" s="1">
        <v>-7.7165882412000002</v>
      </c>
      <c r="F10" s="1">
        <v>-7.7494146977999998</v>
      </c>
      <c r="G10" s="7">
        <v>-7.6971931539999998</v>
      </c>
      <c r="H10" s="25">
        <f>-7.8823216432</f>
        <v>-7.8823216432000001</v>
      </c>
      <c r="I10" s="1">
        <v>-7.7666348948000001</v>
      </c>
      <c r="J10" s="1">
        <v>-7.7165580581000004</v>
      </c>
      <c r="K10" s="1">
        <v>-7.7493116612000001</v>
      </c>
      <c r="L10" s="7">
        <v>-7.6971236701999999</v>
      </c>
      <c r="M10" s="20">
        <v>-7.7666308585000001</v>
      </c>
      <c r="N10" s="20">
        <v>-7.7165571435000002</v>
      </c>
      <c r="O10" s="20">
        <v>-7.7491555871999998</v>
      </c>
      <c r="P10" s="29">
        <v>-7.6969781305999998</v>
      </c>
      <c r="Q10" s="6">
        <f>-7.76663644</f>
        <v>-7.7666364400000001</v>
      </c>
      <c r="R10" s="1">
        <v>-7.7165557199999997</v>
      </c>
      <c r="S10" s="20">
        <f>-7.74929637</f>
        <v>-7.7492963699999997</v>
      </c>
      <c r="T10" s="7">
        <v>-7.6971215400000004</v>
      </c>
      <c r="AA10" s="17"/>
    </row>
    <row r="11" spans="2:27" x14ac:dyDescent="0.25">
      <c r="B11" s="15">
        <v>1.7</v>
      </c>
      <c r="C11" s="18">
        <v>-7.8794335203000001</v>
      </c>
      <c r="D11" s="1">
        <v>-7.7707525536000004</v>
      </c>
      <c r="E11" s="1">
        <v>-7.7183085505999998</v>
      </c>
      <c r="F11" s="1">
        <v>-7.7523476882000004</v>
      </c>
      <c r="G11" s="7">
        <v>-7.7010285454999998</v>
      </c>
      <c r="H11" s="25">
        <f>-7.8794322457</f>
        <v>-7.8794322457000003</v>
      </c>
      <c r="I11" s="1">
        <v>-7.7707201434000002</v>
      </c>
      <c r="J11" s="1">
        <v>-7.7182811207000004</v>
      </c>
      <c r="K11" s="1">
        <v>-7.7522544593999996</v>
      </c>
      <c r="L11" s="7">
        <v>-7.7009645805</v>
      </c>
      <c r="M11" s="20">
        <v>-7.7707129607000001</v>
      </c>
      <c r="N11" s="20">
        <v>-7.7182746289999997</v>
      </c>
      <c r="O11" s="20">
        <v>-7.7520887983</v>
      </c>
      <c r="P11" s="29">
        <v>-7.7008212192999999</v>
      </c>
      <c r="Q11" s="6">
        <f>-7.77071976</f>
        <v>-7.7707197600000004</v>
      </c>
      <c r="R11" s="1">
        <v>-7.7182713999999999</v>
      </c>
      <c r="S11" s="20">
        <f>-7.75221397</f>
        <v>-7.7522139699999997</v>
      </c>
      <c r="T11" s="7">
        <v>-7.7009487099999996</v>
      </c>
      <c r="AA11" s="17"/>
    </row>
    <row r="12" spans="2:27" x14ac:dyDescent="0.2">
      <c r="B12" s="15">
        <v>1.8</v>
      </c>
      <c r="C12" s="18">
        <v>-7.8745240187999999</v>
      </c>
      <c r="D12" s="1">
        <v>-7.7734347382999998</v>
      </c>
      <c r="E12" s="1">
        <v>-7.7185901402999999</v>
      </c>
      <c r="F12" s="1">
        <v>-7.7536613781000003</v>
      </c>
      <c r="G12" s="7">
        <v>-7.7033584211999999</v>
      </c>
      <c r="H12" s="25">
        <f>-7.8745224681</f>
        <v>-7.8745224681000003</v>
      </c>
      <c r="I12" s="1">
        <v>-7.7734028122999996</v>
      </c>
      <c r="J12" s="1">
        <v>-7.7185600563000003</v>
      </c>
      <c r="K12" s="1">
        <v>-7.7535601892999999</v>
      </c>
      <c r="L12" s="7">
        <v>-7.7032906543999999</v>
      </c>
      <c r="M12" s="20">
        <v>-7.7733942745000002</v>
      </c>
      <c r="N12" s="20">
        <v>-7.7185591870000003</v>
      </c>
      <c r="O12" s="20">
        <v>-7.7534116280000003</v>
      </c>
      <c r="P12" s="29">
        <v>-7.7031647711</v>
      </c>
      <c r="Q12" s="6">
        <f>-7.77340159</f>
        <v>-7.7734015899999998</v>
      </c>
      <c r="R12" s="1">
        <v>-7.71854788</v>
      </c>
      <c r="S12" s="20">
        <f>-7.75351251</f>
        <v>-7.7535125100000002</v>
      </c>
      <c r="T12" s="7">
        <v>-7.7032706600000003</v>
      </c>
      <c r="AA12" s="1"/>
    </row>
    <row r="13" spans="2:27" x14ac:dyDescent="0.2">
      <c r="B13" s="15">
        <v>1.9</v>
      </c>
      <c r="C13" s="18">
        <v>-7.8682408098999996</v>
      </c>
      <c r="D13" s="1">
        <v>-7.7751465122000001</v>
      </c>
      <c r="E13" s="1">
        <v>-7.7179025438000002</v>
      </c>
      <c r="F13" s="1">
        <v>-7.7537738657000004</v>
      </c>
      <c r="G13" s="7">
        <v>-7.7046213785999997</v>
      </c>
      <c r="H13" s="25">
        <f>-7.8682403355</f>
        <v>-7.8682403355000003</v>
      </c>
      <c r="I13" s="1">
        <v>-7.7751127367999997</v>
      </c>
      <c r="J13" s="1">
        <v>-7.7178648040000004</v>
      </c>
      <c r="K13" s="1">
        <v>-7.7536191298999997</v>
      </c>
      <c r="L13" s="7">
        <v>-7.7045264248000001</v>
      </c>
      <c r="M13" s="20">
        <v>-7.7751066027000002</v>
      </c>
      <c r="N13" s="20">
        <v>-7.7178549565000001</v>
      </c>
      <c r="O13" s="20">
        <v>-7.7534857074000003</v>
      </c>
      <c r="P13" s="29">
        <v>-7.70441179</v>
      </c>
      <c r="Q13" s="6">
        <f>-7.77511604</f>
        <v>-7.7751160400000003</v>
      </c>
      <c r="R13" s="1">
        <v>-7.7178556800000004</v>
      </c>
      <c r="S13" s="20">
        <f>-7.75361337</f>
        <v>-7.7536133700000001</v>
      </c>
      <c r="T13" s="7">
        <v>-7.7045273500000002</v>
      </c>
      <c r="AA13" s="1"/>
    </row>
    <row r="14" spans="2:27" ht="20" thickBot="1" x14ac:dyDescent="0.25">
      <c r="B14" s="16">
        <v>2</v>
      </c>
      <c r="C14" s="19">
        <v>-7.8610877664999999</v>
      </c>
      <c r="D14" s="9">
        <v>-7.7762112796</v>
      </c>
      <c r="E14" s="9">
        <v>-7.7165969293999996</v>
      </c>
      <c r="F14" s="9">
        <v>-7.7529950094000002</v>
      </c>
      <c r="G14" s="10">
        <v>-7.7051414622000003</v>
      </c>
      <c r="H14" s="26">
        <f>-7.8610874176</f>
        <v>-7.8610874176000003</v>
      </c>
      <c r="I14" s="9">
        <v>-7.7761782836000002</v>
      </c>
      <c r="J14" s="9">
        <v>-7.7165548516999998</v>
      </c>
      <c r="K14" s="9">
        <v>-7.7528238720999996</v>
      </c>
      <c r="L14" s="10">
        <v>-7.705038321</v>
      </c>
      <c r="M14" s="21">
        <v>-7.7761756646000002</v>
      </c>
      <c r="N14" s="21">
        <v>-7.7165445691999999</v>
      </c>
      <c r="O14" s="21">
        <v>-7.7526942677999999</v>
      </c>
      <c r="P14" s="30">
        <v>-7.7049582558000003</v>
      </c>
      <c r="Q14" s="8">
        <f>-7.77618013</f>
        <v>-7.7761801300000002</v>
      </c>
      <c r="R14" s="9">
        <v>-7.7165445000000004</v>
      </c>
      <c r="S14" s="21">
        <f>-7.75281874</f>
        <v>-7.7528187400000004</v>
      </c>
      <c r="T14" s="10">
        <v>-7.7050404800000001</v>
      </c>
      <c r="AA14" s="1"/>
    </row>
    <row r="16" spans="2:27" ht="20" thickBot="1" x14ac:dyDescent="0.25">
      <c r="H16" s="1" t="s">
        <v>9</v>
      </c>
      <c r="I16" s="22" t="s">
        <v>22</v>
      </c>
      <c r="M16" s="24" t="s">
        <v>23</v>
      </c>
      <c r="Q16" s="23" t="s">
        <v>6</v>
      </c>
    </row>
    <row r="17" spans="6:20" x14ac:dyDescent="0.2">
      <c r="I17" s="3">
        <f t="shared" ref="I17:I27" si="0">ABS(I4-D4)*1000</f>
        <v>2.1113700000796598E-2</v>
      </c>
      <c r="J17" s="4">
        <f t="shared" ref="J17:J27" si="1">ABS(J4-E4)*1000</f>
        <v>1.0077299999800005E-2</v>
      </c>
      <c r="K17" s="4">
        <f t="shared" ref="K17:K27" si="2">ABS(K4-F4)*1000</f>
        <v>1.8521599999488103E-2</v>
      </c>
      <c r="L17" s="4">
        <f t="shared" ref="L17:L27" si="3">ABS(L4-G4)*1000</f>
        <v>1.3210200000557393E-2</v>
      </c>
      <c r="M17" s="3">
        <f t="shared" ref="M17:M27" si="4">ABS(M4-D4)*1000</f>
        <v>2.5736900000516982E-2</v>
      </c>
      <c r="N17" s="4">
        <f t="shared" ref="N17:N27" si="5">ABS(N4-E4)*1000</f>
        <v>1.1164200000024493E-2</v>
      </c>
      <c r="O17" s="4">
        <f t="shared" ref="O17:O27" si="6">ABS(O4-F4)*1000</f>
        <v>2.3687299999686218E-2</v>
      </c>
      <c r="P17" s="5">
        <f t="shared" ref="P17:P27" si="7">ABS(P4-G4)*1000</f>
        <v>0.18098670000021855</v>
      </c>
      <c r="Q17" s="3">
        <f t="shared" ref="Q17:Q27" si="8">ABS(Q4-D4)*1000</f>
        <v>3.967870000032292E-2</v>
      </c>
      <c r="R17" s="4">
        <f t="shared" ref="R17:R27" si="9">ABS(R4-E4)*1000</f>
        <v>2.0506000000253266E-2</v>
      </c>
      <c r="S17" s="4">
        <f t="shared" ref="S17:S27" si="10">ABS(S4-F4)*1000</f>
        <v>3.2460499999942272E-2</v>
      </c>
      <c r="T17" s="5">
        <f t="shared" ref="T17:T27" si="11">ABS(T4-G4)*1000</f>
        <v>2.4617800000292789E-2</v>
      </c>
    </row>
    <row r="18" spans="6:20" x14ac:dyDescent="0.2">
      <c r="I18" s="18">
        <f t="shared" si="0"/>
        <v>3.0351299999509251E-2</v>
      </c>
      <c r="J18" s="1">
        <f t="shared" si="1"/>
        <v>1.5378000000509928E-2</v>
      </c>
      <c r="K18" s="1">
        <f t="shared" si="2"/>
        <v>2.250470000042526E-2</v>
      </c>
      <c r="L18" s="1">
        <f t="shared" si="3"/>
        <v>1.893369999983463E-2</v>
      </c>
      <c r="M18" s="18">
        <f t="shared" si="4"/>
        <v>3.224499999987529E-2</v>
      </c>
      <c r="N18" s="1">
        <f t="shared" si="5"/>
        <v>1.8122600000225475E-2</v>
      </c>
      <c r="O18" s="1">
        <f t="shared" si="6"/>
        <v>3.3525500000131103E-2</v>
      </c>
      <c r="P18" s="7">
        <f t="shared" si="7"/>
        <v>0.21229639999997829</v>
      </c>
      <c r="Q18" s="18">
        <f t="shared" si="8"/>
        <v>3.6279499999736231E-2</v>
      </c>
      <c r="R18" s="1">
        <f t="shared" si="9"/>
        <v>1.9802600000673465E-2</v>
      </c>
      <c r="S18" s="1">
        <f t="shared" si="10"/>
        <v>4.1302299999657066E-2</v>
      </c>
      <c r="T18" s="7">
        <f t="shared" si="11"/>
        <v>2.8814900000284638E-2</v>
      </c>
    </row>
    <row r="19" spans="6:20" x14ac:dyDescent="0.2">
      <c r="I19" s="18">
        <f t="shared" si="0"/>
        <v>2.967260000019678E-2</v>
      </c>
      <c r="J19" s="1">
        <f t="shared" si="1"/>
        <v>1.6186499999903958E-2</v>
      </c>
      <c r="K19" s="1">
        <f t="shared" si="2"/>
        <v>3.4493399999391272E-2</v>
      </c>
      <c r="L19" s="1">
        <f t="shared" si="3"/>
        <v>2.6548200000142685E-2</v>
      </c>
      <c r="M19" s="18">
        <f t="shared" si="4"/>
        <v>3.074940000047377E-2</v>
      </c>
      <c r="N19" s="1">
        <f t="shared" si="5"/>
        <v>1.7766700000088065E-2</v>
      </c>
      <c r="O19" s="1">
        <f t="shared" si="6"/>
        <v>7.1777899999680983E-2</v>
      </c>
      <c r="P19" s="7">
        <f t="shared" si="7"/>
        <v>0.20473819999988763</v>
      </c>
      <c r="Q19" s="18">
        <f t="shared" si="8"/>
        <v>3.3882200000334706E-2</v>
      </c>
      <c r="R19" s="1">
        <f t="shared" si="9"/>
        <v>2.0534899999979928E-2</v>
      </c>
      <c r="S19" s="1">
        <f t="shared" si="10"/>
        <v>5.3819099999685704E-2</v>
      </c>
      <c r="T19" s="7">
        <f t="shared" si="11"/>
        <v>3.5661600000125304E-2</v>
      </c>
    </row>
    <row r="20" spans="6:20" x14ac:dyDescent="0.2">
      <c r="H20" s="1">
        <f>MAX(I17:L27)</f>
        <v>0.17113730000062333</v>
      </c>
      <c r="I20" s="18">
        <f t="shared" si="0"/>
        <v>4.2384199999467853E-2</v>
      </c>
      <c r="J20" s="1">
        <f t="shared" si="1"/>
        <v>3.605120000038653E-2</v>
      </c>
      <c r="K20" s="1">
        <f t="shared" si="2"/>
        <v>5.1499100000462761E-2</v>
      </c>
      <c r="L20" s="1">
        <f t="shared" si="3"/>
        <v>3.3694899999936467E-2</v>
      </c>
      <c r="M20" s="18">
        <f t="shared" si="4"/>
        <v>4.6651499999939006E-2</v>
      </c>
      <c r="N20" s="1">
        <f t="shared" si="5"/>
        <v>3.8830000000267262E-2</v>
      </c>
      <c r="O20" s="1">
        <f t="shared" si="6"/>
        <v>0.11074300000046833</v>
      </c>
      <c r="P20" s="7">
        <f t="shared" si="7"/>
        <v>0.16135570000042065</v>
      </c>
      <c r="Q20" s="18">
        <f t="shared" si="8"/>
        <v>3.2664799999970739E-2</v>
      </c>
      <c r="R20" s="1">
        <f t="shared" si="9"/>
        <v>2.2620400000228358E-2</v>
      </c>
      <c r="S20" s="1">
        <f t="shared" si="10"/>
        <v>6.9562700000247446E-2</v>
      </c>
      <c r="T20" s="7">
        <f t="shared" si="11"/>
        <v>4.4657100000122796E-2</v>
      </c>
    </row>
    <row r="21" spans="6:20" x14ac:dyDescent="0.2">
      <c r="H21" s="1">
        <f>MAX(M17:P27)</f>
        <v>0.30074160000026495</v>
      </c>
      <c r="I21" s="18">
        <f t="shared" si="0"/>
        <v>3.3404099999856385E-2</v>
      </c>
      <c r="J21" s="1">
        <f t="shared" si="1"/>
        <v>2.3674500000403498E-2</v>
      </c>
      <c r="K21" s="1">
        <f t="shared" si="2"/>
        <v>7.5818900000079736E-2</v>
      </c>
      <c r="L21" s="1">
        <f t="shared" si="3"/>
        <v>5.2220999999796902E-2</v>
      </c>
      <c r="M21" s="18">
        <f t="shared" si="4"/>
        <v>3.4593599999688252E-2</v>
      </c>
      <c r="N21" s="1">
        <f t="shared" si="5"/>
        <v>2.893440000040215E-2</v>
      </c>
      <c r="O21" s="1">
        <f t="shared" si="6"/>
        <v>0.20488569999965733</v>
      </c>
      <c r="P21" s="7">
        <f t="shared" si="7"/>
        <v>0.20544430000057901</v>
      </c>
      <c r="Q21" s="18">
        <f t="shared" si="8"/>
        <v>3.1144699999430259E-2</v>
      </c>
      <c r="R21" s="1">
        <f t="shared" si="9"/>
        <v>2.574720000048103E-2</v>
      </c>
      <c r="S21" s="1">
        <f t="shared" si="10"/>
        <v>8.7962800000340735E-2</v>
      </c>
      <c r="T21" s="7">
        <f t="shared" si="11"/>
        <v>5.4971700000017165E-2</v>
      </c>
    </row>
    <row r="22" spans="6:20" x14ac:dyDescent="0.2">
      <c r="I22" s="18">
        <f t="shared" si="0"/>
        <v>3.3500799999863773E-2</v>
      </c>
      <c r="J22" s="1">
        <f t="shared" si="1"/>
        <v>2.6821399999654716E-2</v>
      </c>
      <c r="K22" s="1">
        <f t="shared" si="2"/>
        <v>8.968880000015389E-2</v>
      </c>
      <c r="L22" s="1">
        <f t="shared" si="3"/>
        <v>6.1448799999475057E-2</v>
      </c>
      <c r="M22" s="18">
        <f t="shared" si="4"/>
        <v>3.9215500000189252E-2</v>
      </c>
      <c r="N22" s="1">
        <f t="shared" si="5"/>
        <v>3.5762399999583749E-2</v>
      </c>
      <c r="O22" s="1">
        <f t="shared" si="6"/>
        <v>0.2363085999999015</v>
      </c>
      <c r="P22" s="7">
        <f t="shared" si="7"/>
        <v>0.20906680000010169</v>
      </c>
      <c r="Q22" s="18">
        <f t="shared" si="8"/>
        <v>2.8195099999628326E-2</v>
      </c>
      <c r="R22" s="1">
        <f t="shared" si="9"/>
        <v>2.7363700000115898E-2</v>
      </c>
      <c r="S22" s="1">
        <f t="shared" si="10"/>
        <v>9.7669899999708321E-2</v>
      </c>
      <c r="T22" s="7">
        <f t="shared" si="11"/>
        <v>6.0485999999748685E-2</v>
      </c>
    </row>
    <row r="23" spans="6:20" x14ac:dyDescent="0.2">
      <c r="F23" s="1" t="s">
        <v>11</v>
      </c>
      <c r="I23" s="18">
        <f t="shared" si="0"/>
        <v>3.4120799999648455E-2</v>
      </c>
      <c r="J23" s="1">
        <f t="shared" si="1"/>
        <v>3.0183099999803176E-2</v>
      </c>
      <c r="K23" s="1">
        <f t="shared" si="2"/>
        <v>0.10303659999966186</v>
      </c>
      <c r="L23" s="1">
        <f t="shared" si="3"/>
        <v>6.948379999993648E-2</v>
      </c>
      <c r="M23" s="18">
        <f t="shared" si="4"/>
        <v>3.8157099999658328E-2</v>
      </c>
      <c r="N23" s="1">
        <f t="shared" si="5"/>
        <v>3.1097699999982353E-2</v>
      </c>
      <c r="O23" s="1">
        <f t="shared" si="6"/>
        <v>0.25911060000005648</v>
      </c>
      <c r="P23" s="7">
        <f t="shared" si="7"/>
        <v>0.21502340000001396</v>
      </c>
      <c r="Q23" s="18">
        <f t="shared" si="8"/>
        <v>3.2575599999695726E-2</v>
      </c>
      <c r="R23" s="1">
        <f t="shared" si="9"/>
        <v>3.252120000052372E-2</v>
      </c>
      <c r="S23" s="1">
        <f t="shared" si="10"/>
        <v>0.11832780000009535</v>
      </c>
      <c r="T23" s="7">
        <f t="shared" si="11"/>
        <v>7.1613999999442512E-2</v>
      </c>
    </row>
    <row r="24" spans="6:20" x14ac:dyDescent="0.2">
      <c r="I24" s="18">
        <f t="shared" si="0"/>
        <v>3.2410200000221323E-2</v>
      </c>
      <c r="J24" s="1">
        <f t="shared" si="1"/>
        <v>2.7429899999376062E-2</v>
      </c>
      <c r="K24" s="1">
        <f t="shared" si="2"/>
        <v>9.3228800000844103E-2</v>
      </c>
      <c r="L24" s="1">
        <f t="shared" si="3"/>
        <v>6.3964999999832628E-2</v>
      </c>
      <c r="M24" s="18">
        <f t="shared" si="4"/>
        <v>3.9592900000329223E-2</v>
      </c>
      <c r="N24" s="1">
        <f t="shared" si="5"/>
        <v>3.3921600000041963E-2</v>
      </c>
      <c r="O24" s="1">
        <f t="shared" si="6"/>
        <v>0.25888990000044743</v>
      </c>
      <c r="P24" s="7">
        <f t="shared" si="7"/>
        <v>0.20732619999996871</v>
      </c>
      <c r="Q24" s="18">
        <f t="shared" si="8"/>
        <v>3.2793599999969558E-2</v>
      </c>
      <c r="R24" s="1">
        <f t="shared" si="9"/>
        <v>3.7150599999868916E-2</v>
      </c>
      <c r="S24" s="1">
        <f t="shared" si="10"/>
        <v>0.13371820000074308</v>
      </c>
      <c r="T24" s="7">
        <f t="shared" si="11"/>
        <v>7.9835500000235982E-2</v>
      </c>
    </row>
    <row r="25" spans="6:20" x14ac:dyDescent="0.2">
      <c r="I25" s="18">
        <f t="shared" si="0"/>
        <v>3.1926000000126464E-2</v>
      </c>
      <c r="J25" s="1">
        <f t="shared" si="1"/>
        <v>3.0083999999597211E-2</v>
      </c>
      <c r="K25" s="1">
        <f t="shared" si="2"/>
        <v>0.10118880000042907</v>
      </c>
      <c r="L25" s="1">
        <f t="shared" si="3"/>
        <v>6.776679999997981E-2</v>
      </c>
      <c r="M25" s="18">
        <f t="shared" si="4"/>
        <v>4.0463799999557182E-2</v>
      </c>
      <c r="N25" s="1">
        <f t="shared" si="5"/>
        <v>3.0953299999580963E-2</v>
      </c>
      <c r="O25" s="1">
        <f t="shared" si="6"/>
        <v>0.24975010000005682</v>
      </c>
      <c r="P25" s="7">
        <f t="shared" si="7"/>
        <v>0.19365009999994243</v>
      </c>
      <c r="Q25" s="18">
        <f t="shared" si="8"/>
        <v>3.314830000000768E-2</v>
      </c>
      <c r="R25" s="1">
        <f t="shared" si="9"/>
        <v>4.2260299999874462E-2</v>
      </c>
      <c r="S25" s="1">
        <f t="shared" si="10"/>
        <v>0.1488681000001435</v>
      </c>
      <c r="T25" s="7">
        <f t="shared" si="11"/>
        <v>8.7761199999647488E-2</v>
      </c>
    </row>
    <row r="26" spans="6:20" x14ac:dyDescent="0.2">
      <c r="I26" s="18">
        <f t="shared" si="0"/>
        <v>3.3775400000379818E-2</v>
      </c>
      <c r="J26" s="1">
        <f t="shared" si="1"/>
        <v>3.773979999976973E-2</v>
      </c>
      <c r="K26" s="1">
        <f t="shared" si="2"/>
        <v>0.15473580000069376</v>
      </c>
      <c r="L26" s="1">
        <f t="shared" si="3"/>
        <v>9.4953799999686339E-2</v>
      </c>
      <c r="M26" s="18">
        <f t="shared" si="4"/>
        <v>3.9909499999879472E-2</v>
      </c>
      <c r="N26" s="1">
        <f t="shared" si="5"/>
        <v>4.7587300000095922E-2</v>
      </c>
      <c r="O26" s="1">
        <f t="shared" si="6"/>
        <v>0.28815830000006315</v>
      </c>
      <c r="P26" s="7">
        <f t="shared" si="7"/>
        <v>0.20958859999975488</v>
      </c>
      <c r="Q26" s="18">
        <f t="shared" si="8"/>
        <v>3.04721999997426E-2</v>
      </c>
      <c r="R26" s="1">
        <f t="shared" si="9"/>
        <v>4.6863799999741218E-2</v>
      </c>
      <c r="S26" s="1">
        <f t="shared" si="10"/>
        <v>0.16049570000031821</v>
      </c>
      <c r="T26" s="7">
        <f t="shared" si="11"/>
        <v>9.4028599999518292E-2</v>
      </c>
    </row>
    <row r="27" spans="6:20" ht="20" thickBot="1" x14ac:dyDescent="0.25">
      <c r="I27" s="19">
        <f t="shared" si="0"/>
        <v>3.2995999999840819E-2</v>
      </c>
      <c r="J27" s="9">
        <f t="shared" si="1"/>
        <v>4.2077699999865104E-2</v>
      </c>
      <c r="K27" s="9">
        <f t="shared" si="2"/>
        <v>0.17113730000062333</v>
      </c>
      <c r="L27" s="9">
        <f t="shared" si="3"/>
        <v>0.1031412000003229</v>
      </c>
      <c r="M27" s="19">
        <f t="shared" si="4"/>
        <v>3.5614999999822317E-2</v>
      </c>
      <c r="N27" s="9">
        <f t="shared" si="5"/>
        <v>5.2360199999768042E-2</v>
      </c>
      <c r="O27" s="9">
        <f t="shared" si="6"/>
        <v>0.30074160000026495</v>
      </c>
      <c r="P27" s="10">
        <f t="shared" si="7"/>
        <v>0.18320640000002442</v>
      </c>
      <c r="Q27" s="19">
        <f t="shared" si="8"/>
        <v>3.1149599999835687E-2</v>
      </c>
      <c r="R27" s="9">
        <f t="shared" si="9"/>
        <v>5.2429399999276427E-2</v>
      </c>
      <c r="S27" s="9">
        <f t="shared" si="10"/>
        <v>0.17626939999981772</v>
      </c>
      <c r="T27" s="10">
        <f t="shared" si="11"/>
        <v>0.1009822000002103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396B-E81C-294A-A67D-0A0F5F000AB1}">
  <dimension ref="A2:AA30"/>
  <sheetViews>
    <sheetView zoomScale="80" zoomScaleNormal="80" workbookViewId="0">
      <selection activeCell="I17" sqref="I17"/>
    </sheetView>
  </sheetViews>
  <sheetFormatPr baseColWidth="10" defaultRowHeight="19" x14ac:dyDescent="0.2"/>
  <cols>
    <col min="1" max="1" width="10.83203125" style="1"/>
    <col min="2" max="2" width="5.164062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2:27" ht="20" thickBot="1" x14ac:dyDescent="0.25">
      <c r="B2" s="2" t="s">
        <v>0</v>
      </c>
      <c r="I2" s="22" t="s">
        <v>22</v>
      </c>
      <c r="M2" s="24" t="s">
        <v>23</v>
      </c>
      <c r="P2"/>
      <c r="Q2" s="23" t="s">
        <v>6</v>
      </c>
    </row>
    <row r="3" spans="2:27" ht="20" thickBot="1" x14ac:dyDescent="0.25">
      <c r="B3" s="14" t="s">
        <v>7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14" t="s">
        <v>8</v>
      </c>
      <c r="I3" s="12" t="s">
        <v>2</v>
      </c>
      <c r="J3" s="12" t="s">
        <v>3</v>
      </c>
      <c r="K3" s="12" t="s">
        <v>4</v>
      </c>
      <c r="L3" s="13" t="s">
        <v>5</v>
      </c>
      <c r="M3" s="3" t="s">
        <v>2</v>
      </c>
      <c r="N3" s="4" t="s">
        <v>3</v>
      </c>
      <c r="O3" s="4" t="s">
        <v>4</v>
      </c>
      <c r="P3" s="5" t="s">
        <v>5</v>
      </c>
      <c r="Q3" s="11" t="s">
        <v>2</v>
      </c>
      <c r="R3" s="12" t="s">
        <v>3</v>
      </c>
      <c r="S3" s="12" t="s">
        <v>4</v>
      </c>
      <c r="T3" s="13" t="s">
        <v>5</v>
      </c>
    </row>
    <row r="4" spans="2:27" x14ac:dyDescent="0.25">
      <c r="B4" s="15">
        <v>0.5</v>
      </c>
      <c r="C4" s="3">
        <v>-73.137643909000005</v>
      </c>
      <c r="D4" s="4">
        <v>-72.167971992700004</v>
      </c>
      <c r="E4" s="4">
        <v>-72.087704273</v>
      </c>
      <c r="F4" s="4">
        <v>-72.085717812599995</v>
      </c>
      <c r="G4" s="5">
        <v>-72.060122711100007</v>
      </c>
      <c r="H4" s="25">
        <v>-73.137501937379</v>
      </c>
      <c r="I4" s="1">
        <v>-72.1677849915</v>
      </c>
      <c r="J4" s="1">
        <v>-72.087487144099995</v>
      </c>
      <c r="K4" s="1">
        <v>-72.085382384200003</v>
      </c>
      <c r="L4" s="7">
        <v>-72.059828245700004</v>
      </c>
      <c r="M4" s="3">
        <v>-72.167757746000007</v>
      </c>
      <c r="N4" s="4">
        <v>-72.087379243200004</v>
      </c>
      <c r="O4" s="4">
        <v>-72.085168755500007</v>
      </c>
      <c r="P4" s="5">
        <v>-72.059647120600005</v>
      </c>
      <c r="Q4" s="6">
        <f>-72.16777705</f>
        <v>-72.167777049999998</v>
      </c>
      <c r="R4" s="1">
        <v>-72.08747631</v>
      </c>
      <c r="S4" s="20">
        <v>-72.085368759999994</v>
      </c>
      <c r="T4" s="7">
        <v>-72.059815080000007</v>
      </c>
      <c r="AA4" s="17"/>
    </row>
    <row r="5" spans="2:27" x14ac:dyDescent="0.25">
      <c r="B5" s="15">
        <v>0.6</v>
      </c>
      <c r="C5" s="18">
        <v>-74.146204151899994</v>
      </c>
      <c r="D5" s="1">
        <v>-73.288012620200007</v>
      </c>
      <c r="E5" s="1">
        <v>-73.193899263999995</v>
      </c>
      <c r="F5" s="1">
        <v>-73.2050367967</v>
      </c>
      <c r="G5" s="7">
        <v>-73.156265990400001</v>
      </c>
      <c r="H5" s="25">
        <v>-74.146061281806993</v>
      </c>
      <c r="I5" s="1">
        <v>-73.287805913</v>
      </c>
      <c r="J5" s="1">
        <v>-73.193714465900001</v>
      </c>
      <c r="K5" s="1">
        <v>-73.204825176499995</v>
      </c>
      <c r="L5" s="7">
        <v>-73.156052443799993</v>
      </c>
      <c r="M5" s="18">
        <v>-73.287707610200002</v>
      </c>
      <c r="N5" s="1">
        <v>-73.193439556499996</v>
      </c>
      <c r="O5" s="1">
        <v>-73.204814354299998</v>
      </c>
      <c r="P5" s="7">
        <v>-73.155983956100002</v>
      </c>
      <c r="Q5" s="6">
        <f>-73.28781276</f>
        <v>-73.287812759999994</v>
      </c>
      <c r="R5" s="1">
        <v>-73.193723210000002</v>
      </c>
      <c r="S5" s="20">
        <v>-73.204837220000002</v>
      </c>
      <c r="T5" s="7">
        <v>-73.156061809999997</v>
      </c>
      <c r="AA5" s="17"/>
    </row>
    <row r="6" spans="2:27" x14ac:dyDescent="0.25">
      <c r="B6" s="15">
        <v>0.7</v>
      </c>
      <c r="C6" s="18">
        <v>-74.643692978900006</v>
      </c>
      <c r="D6" s="1">
        <v>-73.924520819999998</v>
      </c>
      <c r="E6" s="1">
        <v>-73.821246673399997</v>
      </c>
      <c r="F6" s="1">
        <v>-73.845589512999993</v>
      </c>
      <c r="G6" s="7">
        <v>-73.771267609299997</v>
      </c>
      <c r="H6" s="25">
        <v>-74.643566133072994</v>
      </c>
      <c r="I6" s="1">
        <v>-73.924268933299999</v>
      </c>
      <c r="J6" s="1">
        <v>-73.8210606154</v>
      </c>
      <c r="K6" s="1">
        <v>-73.845408526400007</v>
      </c>
      <c r="L6" s="7">
        <v>-73.771029741700005</v>
      </c>
      <c r="M6" s="18">
        <v>-73.924171488499994</v>
      </c>
      <c r="N6" s="1">
        <v>-73.821030514</v>
      </c>
      <c r="O6" s="1">
        <v>-73.845364328499997</v>
      </c>
      <c r="P6" s="7">
        <v>-73.770905846199994</v>
      </c>
      <c r="Q6" s="6">
        <f>-73.92427765</f>
        <v>-73.924277649999993</v>
      </c>
      <c r="R6" s="1">
        <v>-73.821068179999997</v>
      </c>
      <c r="S6" s="20">
        <v>-73.845409290000006</v>
      </c>
      <c r="T6" s="7">
        <v>-73.771046850000005</v>
      </c>
      <c r="AA6" s="17"/>
    </row>
    <row r="7" spans="2:27" x14ac:dyDescent="0.25">
      <c r="B7" s="15">
        <v>0.8</v>
      </c>
      <c r="C7" s="18">
        <v>-74.883001783699996</v>
      </c>
      <c r="D7" s="1">
        <v>-74.301831150400005</v>
      </c>
      <c r="E7" s="1">
        <v>-74.194481185399994</v>
      </c>
      <c r="F7" s="1">
        <v>-74.229468158499998</v>
      </c>
      <c r="G7" s="7">
        <v>-74.128879314700001</v>
      </c>
      <c r="H7" s="25">
        <v>-74.882895084245007</v>
      </c>
      <c r="I7" s="1">
        <v>-74.301482359800005</v>
      </c>
      <c r="J7" s="1">
        <v>-74.194275232899997</v>
      </c>
      <c r="K7" s="1">
        <v>-74.2292643846</v>
      </c>
      <c r="L7" s="7">
        <v>-74.128504112399995</v>
      </c>
      <c r="M7" s="18">
        <v>-74.301123237799999</v>
      </c>
      <c r="N7" s="1">
        <v>-74.194072168100007</v>
      </c>
      <c r="O7" s="1">
        <v>-74.229252315799997</v>
      </c>
      <c r="P7" s="7">
        <v>-74.128356763499994</v>
      </c>
      <c r="Q7" s="6">
        <f>-74.30151357</f>
        <v>-74.301513569999997</v>
      </c>
      <c r="R7" s="1">
        <v>-74.194277459999995</v>
      </c>
      <c r="S7" s="20">
        <v>-74.229265929999997</v>
      </c>
      <c r="T7" s="7">
        <v>-74.128505689999997</v>
      </c>
      <c r="AA7" s="17"/>
    </row>
    <row r="8" spans="2:27" x14ac:dyDescent="0.25">
      <c r="B8" s="15">
        <v>0.9</v>
      </c>
      <c r="C8" s="18">
        <v>-74.987692704200001</v>
      </c>
      <c r="D8" s="1">
        <v>-74.528527698600001</v>
      </c>
      <c r="E8" s="1">
        <v>-74.422163997400006</v>
      </c>
      <c r="F8" s="1">
        <v>-74.463992916099997</v>
      </c>
      <c r="G8" s="7">
        <v>-74.374586385100002</v>
      </c>
      <c r="H8" s="25">
        <v>-74.987596289818001</v>
      </c>
      <c r="I8" s="1">
        <v>-74.528207557299993</v>
      </c>
      <c r="J8" s="1">
        <v>-74.421952688800005</v>
      </c>
      <c r="K8" s="1">
        <v>-74.463747460500002</v>
      </c>
      <c r="L8" s="7">
        <v>-74.374485739099995</v>
      </c>
      <c r="M8" s="18">
        <v>-74.528115480899999</v>
      </c>
      <c r="N8" s="1">
        <v>-74.421433535800006</v>
      </c>
      <c r="O8" s="1">
        <v>-74.463673043399993</v>
      </c>
      <c r="P8" s="7">
        <v>-74.374395739400001</v>
      </c>
      <c r="Q8" s="6">
        <f>-74.52821737</f>
        <v>-74.528217369999993</v>
      </c>
      <c r="R8" s="1">
        <v>-74.421961499999995</v>
      </c>
      <c r="S8" s="20">
        <v>-74.463752869999993</v>
      </c>
      <c r="T8" s="7">
        <v>-74.374490089999995</v>
      </c>
      <c r="AA8" s="17"/>
    </row>
    <row r="9" spans="2:27" x14ac:dyDescent="0.25">
      <c r="B9" s="15">
        <v>1</v>
      </c>
      <c r="C9" s="18">
        <v>-75.019854800399997</v>
      </c>
      <c r="D9" s="1">
        <v>-74.662318232800004</v>
      </c>
      <c r="E9" s="1">
        <v>-74.563126224900003</v>
      </c>
      <c r="F9" s="1">
        <v>-74.6061632057</v>
      </c>
      <c r="G9" s="7">
        <v>-74.526442187399994</v>
      </c>
      <c r="H9" s="25">
        <v>-75.019766197340005</v>
      </c>
      <c r="I9" s="1">
        <v>-74.661848932300003</v>
      </c>
      <c r="J9" s="1">
        <v>-74.562497854</v>
      </c>
      <c r="K9" s="1">
        <v>-74.605945785700001</v>
      </c>
      <c r="L9" s="7">
        <v>-74.526356608200004</v>
      </c>
      <c r="M9" s="18">
        <v>-74.661691114600004</v>
      </c>
      <c r="N9" s="1">
        <v>-74.562306488499999</v>
      </c>
      <c r="O9" s="1">
        <v>-74.605822947199997</v>
      </c>
      <c r="P9" s="7">
        <v>-74.526295151599996</v>
      </c>
      <c r="Q9" s="6">
        <f>-74.66185714</f>
        <v>-74.661857139999995</v>
      </c>
      <c r="R9" s="1">
        <v>-74.562473089999997</v>
      </c>
      <c r="S9" s="20">
        <v>-74.605899059999999</v>
      </c>
      <c r="T9" s="7">
        <v>-74.526326319999995</v>
      </c>
      <c r="AA9" s="17"/>
    </row>
    <row r="10" spans="2:27" x14ac:dyDescent="0.25">
      <c r="B10" s="15">
        <v>1.1000000000000001</v>
      </c>
      <c r="C10" s="18">
        <v>-75.012624602000002</v>
      </c>
      <c r="D10" s="1">
        <v>-74.736936444899996</v>
      </c>
      <c r="E10" s="1">
        <v>-74.652349800899998</v>
      </c>
      <c r="F10" s="1">
        <v>-74.689275369000001</v>
      </c>
      <c r="G10" s="7">
        <v>-74.617544811800002</v>
      </c>
      <c r="H10" s="25">
        <v>-75.012546255396998</v>
      </c>
      <c r="I10" s="1">
        <v>-74.736082482100002</v>
      </c>
      <c r="J10" s="1">
        <v>-74.651299900599994</v>
      </c>
      <c r="K10" s="1">
        <v>-74.688994794400003</v>
      </c>
      <c r="L10" s="7">
        <v>-74.6173758292</v>
      </c>
      <c r="M10" s="18">
        <v>-74.736049045499996</v>
      </c>
      <c r="N10" s="1">
        <v>-74.650941564700005</v>
      </c>
      <c r="O10" s="1">
        <v>-74.688955292299994</v>
      </c>
      <c r="P10" s="7">
        <v>-74.617254893999998</v>
      </c>
      <c r="Q10" s="6">
        <f>-74.73608896</f>
        <v>-74.736088960000004</v>
      </c>
      <c r="R10" s="1">
        <v>-74.651304269999997</v>
      </c>
      <c r="S10" s="20">
        <v>-74.689000320000005</v>
      </c>
      <c r="T10" s="7">
        <v>-74.617383959999998</v>
      </c>
      <c r="AA10" s="17"/>
    </row>
    <row r="11" spans="2:27" x14ac:dyDescent="0.25">
      <c r="B11" s="15">
        <v>1.2</v>
      </c>
      <c r="C11" s="18">
        <v>-74.985126376799997</v>
      </c>
      <c r="D11" s="1">
        <v>-74.774042876799996</v>
      </c>
      <c r="E11" s="1">
        <v>-74.7030651619</v>
      </c>
      <c r="F11" s="1">
        <v>-74.734666862599994</v>
      </c>
      <c r="G11" s="7">
        <v>-74.670844000700001</v>
      </c>
      <c r="H11" s="25">
        <v>-74.985043134921</v>
      </c>
      <c r="I11" s="1">
        <v>-74.772945760900001</v>
      </c>
      <c r="J11" s="1">
        <v>-74.701212333300006</v>
      </c>
      <c r="K11" s="1">
        <v>-74.734189357199995</v>
      </c>
      <c r="L11" s="7">
        <v>-74.670619948400002</v>
      </c>
      <c r="M11" s="18">
        <v>-74.772700958800002</v>
      </c>
      <c r="N11" s="1">
        <v>-74.701042276199999</v>
      </c>
      <c r="O11" s="1">
        <v>-74.734116804799996</v>
      </c>
      <c r="P11" s="7">
        <v>-74.670563144900001</v>
      </c>
      <c r="Q11" s="6">
        <f>-74.7729426</f>
        <v>-74.772942599999993</v>
      </c>
      <c r="R11" s="1">
        <v>-74.701211599999993</v>
      </c>
      <c r="S11" s="20">
        <v>-74.734186530000002</v>
      </c>
      <c r="T11" s="7">
        <v>-74.670619540000004</v>
      </c>
      <c r="AA11" s="17"/>
    </row>
    <row r="12" spans="2:27" x14ac:dyDescent="0.2">
      <c r="B12" s="15">
        <v>1.3</v>
      </c>
      <c r="C12" s="18">
        <v>-74.948779021299998</v>
      </c>
      <c r="D12" s="1">
        <v>-74.788168322399997</v>
      </c>
      <c r="E12" s="1">
        <v>-74.730061098600004</v>
      </c>
      <c r="F12" s="1">
        <v>-74.756594245200006</v>
      </c>
      <c r="G12" s="7">
        <v>-74.7009663969</v>
      </c>
      <c r="H12" s="25">
        <v>-74.948688440547997</v>
      </c>
      <c r="I12" s="1">
        <v>-74.7866318767</v>
      </c>
      <c r="J12" s="1">
        <v>-74.727271374500006</v>
      </c>
      <c r="K12" s="1">
        <v>-74.756188105899994</v>
      </c>
      <c r="L12" s="7">
        <v>-74.700743512700001</v>
      </c>
      <c r="M12" s="18">
        <v>-74.786527787599994</v>
      </c>
      <c r="N12" s="1">
        <v>-74.727167097199995</v>
      </c>
      <c r="O12" s="1">
        <v>-74.756109609800006</v>
      </c>
      <c r="P12" s="7">
        <v>-74.700411662299999</v>
      </c>
      <c r="Q12" s="6">
        <f>-74.78662401</f>
        <v>-74.786624009999997</v>
      </c>
      <c r="R12" s="1">
        <v>-74.727272549999995</v>
      </c>
      <c r="S12" s="20">
        <v>-74.756185000000002</v>
      </c>
      <c r="T12" s="7">
        <v>-74.700735850000001</v>
      </c>
      <c r="AA12" s="1"/>
    </row>
    <row r="13" spans="2:27" x14ac:dyDescent="0.2">
      <c r="B13" s="15">
        <v>1.4</v>
      </c>
      <c r="C13" s="18">
        <v>-74.910271374199993</v>
      </c>
      <c r="D13" s="1">
        <v>-74.7890140003</v>
      </c>
      <c r="E13" s="1">
        <v>-74.742937908000002</v>
      </c>
      <c r="F13" s="1">
        <v>-74.764526262299995</v>
      </c>
      <c r="G13" s="7">
        <v>-74.717304368599997</v>
      </c>
      <c r="H13" s="25">
        <v>-74.910193409132006</v>
      </c>
      <c r="I13" s="1">
        <v>-74.786436072900003</v>
      </c>
      <c r="J13" s="1">
        <v>-74.737859365999995</v>
      </c>
      <c r="K13" s="1">
        <v>-74.763666085200001</v>
      </c>
      <c r="L13" s="7">
        <v>-74.717031751799993</v>
      </c>
      <c r="M13" s="18">
        <v>-74.786371989800003</v>
      </c>
      <c r="N13" s="1">
        <v>-74.737798094200002</v>
      </c>
      <c r="O13" s="1">
        <v>-74.763587802100005</v>
      </c>
      <c r="P13" s="7">
        <v>-74.716935683599999</v>
      </c>
      <c r="Q13" s="6">
        <f>-74.78643667</f>
        <v>-74.786436670000001</v>
      </c>
      <c r="R13" s="1">
        <v>-74.737861219999999</v>
      </c>
      <c r="S13" s="20">
        <v>-74.76366591</v>
      </c>
      <c r="T13" s="7">
        <v>-74.717029150000002</v>
      </c>
      <c r="AA13" s="1" t="s">
        <v>11</v>
      </c>
    </row>
    <row r="14" spans="2:27" x14ac:dyDescent="0.2">
      <c r="B14" s="15">
        <v>1.5</v>
      </c>
      <c r="C14" s="18">
        <v>-74.873436117400004</v>
      </c>
      <c r="D14" s="1">
        <v>-74.782946407500006</v>
      </c>
      <c r="E14" s="1">
        <v>-74.747801923400004</v>
      </c>
      <c r="F14" s="1">
        <v>-74.764648059899997</v>
      </c>
      <c r="G14" s="7">
        <v>-74.725768141200007</v>
      </c>
      <c r="H14" s="25">
        <v>-74.873395088212007</v>
      </c>
      <c r="I14" s="1">
        <v>-74.777413574600004</v>
      </c>
      <c r="J14" s="1">
        <v>-74.742999223300004</v>
      </c>
      <c r="K14" s="1">
        <v>-74.7627272334</v>
      </c>
      <c r="L14" s="7">
        <v>-74.724346262300003</v>
      </c>
      <c r="M14" s="18">
        <v>-74.777115601800006</v>
      </c>
      <c r="N14" s="1">
        <v>-74.742725817899995</v>
      </c>
      <c r="O14" s="1">
        <v>-74.762613206500006</v>
      </c>
      <c r="P14" s="7">
        <v>-74.724328075900004</v>
      </c>
      <c r="Q14" s="6">
        <f>-74.77733062</f>
        <v>-74.777330620000001</v>
      </c>
      <c r="R14" s="1">
        <v>-74.742957009999998</v>
      </c>
      <c r="S14" s="20">
        <v>-74.762616030000004</v>
      </c>
      <c r="T14" s="7">
        <v>-74.724285260000002</v>
      </c>
      <c r="AA14" s="1"/>
    </row>
    <row r="15" spans="2:27" ht="20" thickBot="1" x14ac:dyDescent="0.25">
      <c r="B15" s="16">
        <v>1.6</v>
      </c>
      <c r="C15" s="19">
        <v>-74.840495326400003</v>
      </c>
      <c r="D15" s="9">
        <v>-74.774094301600002</v>
      </c>
      <c r="E15" s="9">
        <v>-74.748450586499999</v>
      </c>
      <c r="F15" s="9">
        <v>-74.760965340699997</v>
      </c>
      <c r="G15" s="10">
        <v>-74.730001818299996</v>
      </c>
      <c r="H15" s="26">
        <v>-74.840449433828994</v>
      </c>
      <c r="I15" s="9">
        <v>-74.767200056500002</v>
      </c>
      <c r="J15" s="9">
        <v>-74.744382225400003</v>
      </c>
      <c r="K15" s="9">
        <v>-74.759634763600005</v>
      </c>
      <c r="L15" s="10">
        <v>-74.728754132700004</v>
      </c>
      <c r="M15" s="19">
        <v>-74.767013676199994</v>
      </c>
      <c r="N15" s="9">
        <v>-74.744198247499995</v>
      </c>
      <c r="O15" s="9">
        <v>-74.759600715999994</v>
      </c>
      <c r="P15" s="10">
        <v>-74.728629873100004</v>
      </c>
      <c r="Q15" s="8">
        <f>-74.76720836</f>
        <v>-74.767208359999998</v>
      </c>
      <c r="R15" s="9">
        <v>-74.744382439999995</v>
      </c>
      <c r="S15" s="21">
        <v>-74.759643049999994</v>
      </c>
      <c r="T15" s="10">
        <v>-74.72876479</v>
      </c>
      <c r="AA15" s="1"/>
    </row>
    <row r="16" spans="2:27" x14ac:dyDescent="0.2">
      <c r="R16" s="20"/>
    </row>
    <row r="17" spans="1:20" ht="20" thickBot="1" x14ac:dyDescent="0.25">
      <c r="F17" s="1">
        <v>0.4</v>
      </c>
      <c r="G17" s="1">
        <v>1.6</v>
      </c>
      <c r="H17" s="1" t="s">
        <v>9</v>
      </c>
      <c r="I17" s="22" t="s">
        <v>22</v>
      </c>
      <c r="M17" s="24" t="s">
        <v>23</v>
      </c>
      <c r="Q17" s="23" t="s">
        <v>6</v>
      </c>
    </row>
    <row r="18" spans="1:20" x14ac:dyDescent="0.2">
      <c r="F18" s="1">
        <v>0.5</v>
      </c>
      <c r="G18" s="1">
        <v>1.6</v>
      </c>
      <c r="I18" s="3">
        <f t="shared" ref="I18:I29" si="0">ABS(I4-D4)*1000</f>
        <v>0.18700120000403331</v>
      </c>
      <c r="J18" s="4">
        <f t="shared" ref="J18:J29" si="1">ABS(J4-E4)*1000</f>
        <v>0.21712890000458174</v>
      </c>
      <c r="K18" s="4">
        <f t="shared" ref="K18:K29" si="2">ABS(K4-F4)*1000</f>
        <v>0.33542839999256557</v>
      </c>
      <c r="L18" s="4">
        <f t="shared" ref="L18:L29" si="3">ABS(L4-G4)*1000</f>
        <v>0.29446540000321875</v>
      </c>
      <c r="M18" s="3">
        <f t="shared" ref="M18:M29" si="4">ABS(M4-D4)*1000</f>
        <v>0.21424669999703383</v>
      </c>
      <c r="N18" s="4">
        <f t="shared" ref="N18:N29" si="5">ABS(N4-E4)*1000</f>
        <v>0.32502979999549098</v>
      </c>
      <c r="O18" s="4">
        <f t="shared" ref="O18:O29" si="6">ABS(O4-F4)*1000</f>
        <v>0.54905709998820384</v>
      </c>
      <c r="P18" s="5">
        <f t="shared" ref="P18:P29" si="7">ABS(P4-G4)*1000</f>
        <v>0.47559050000245406</v>
      </c>
      <c r="Q18" s="3">
        <f t="shared" ref="Q18:Q29" si="8">ABS(Q4-D4)*1000</f>
        <v>0.19494270000564029</v>
      </c>
      <c r="R18" s="4">
        <f t="shared" ref="R18:R29" si="9">ABS(R4-E4)*1000</f>
        <v>0.22796300000038627</v>
      </c>
      <c r="S18" s="4">
        <f t="shared" ref="S18:S29" si="10">ABS(S4-F4)*1000</f>
        <v>0.34905260000073213</v>
      </c>
      <c r="T18" s="5">
        <f t="shared" ref="T18:T29" si="11">ABS(T4-G4)*1000</f>
        <v>0.30763110000009419</v>
      </c>
    </row>
    <row r="19" spans="1:20" x14ac:dyDescent="0.2">
      <c r="F19" s="1">
        <v>0.6</v>
      </c>
      <c r="G19" s="1">
        <v>1.6</v>
      </c>
      <c r="I19" s="18">
        <f t="shared" si="0"/>
        <v>0.20670720000737219</v>
      </c>
      <c r="J19" s="1">
        <f t="shared" si="1"/>
        <v>0.18479809999405461</v>
      </c>
      <c r="K19" s="1">
        <f t="shared" si="2"/>
        <v>0.21162020000531356</v>
      </c>
      <c r="L19" s="1">
        <f t="shared" si="3"/>
        <v>0.21354660000838521</v>
      </c>
      <c r="M19" s="18">
        <f t="shared" si="4"/>
        <v>0.30501000000526801</v>
      </c>
      <c r="N19" s="1">
        <f t="shared" si="5"/>
        <v>0.4597074999992401</v>
      </c>
      <c r="O19" s="1">
        <f t="shared" si="6"/>
        <v>0.22244240000190985</v>
      </c>
      <c r="P19" s="7">
        <f t="shared" si="7"/>
        <v>0.28203429999962282</v>
      </c>
      <c r="Q19" s="18">
        <f t="shared" si="8"/>
        <v>0.19986020001283578</v>
      </c>
      <c r="R19" s="1">
        <f t="shared" si="9"/>
        <v>0.17605399999354177</v>
      </c>
      <c r="S19" s="1">
        <f t="shared" si="10"/>
        <v>0.19957669999826066</v>
      </c>
      <c r="T19" s="7">
        <f t="shared" si="11"/>
        <v>0.20418040000436122</v>
      </c>
    </row>
    <row r="20" spans="1:20" x14ac:dyDescent="0.2">
      <c r="F20" s="1">
        <v>0.7</v>
      </c>
      <c r="G20" s="1">
        <v>1.6</v>
      </c>
      <c r="I20" s="18">
        <f t="shared" si="0"/>
        <v>0.25188669999920421</v>
      </c>
      <c r="J20" s="1">
        <f t="shared" si="1"/>
        <v>0.18605799999704686</v>
      </c>
      <c r="K20" s="1">
        <f t="shared" si="2"/>
        <v>0.18098659998599942</v>
      </c>
      <c r="L20" s="1">
        <f t="shared" si="3"/>
        <v>0.23786759999211426</v>
      </c>
      <c r="M20" s="18">
        <f t="shared" si="4"/>
        <v>0.34933150000426849</v>
      </c>
      <c r="N20" s="1">
        <f t="shared" si="5"/>
        <v>0.21615939999719558</v>
      </c>
      <c r="O20" s="1">
        <f t="shared" si="6"/>
        <v>0.22518449999608947</v>
      </c>
      <c r="P20" s="7">
        <f t="shared" si="7"/>
        <v>0.36176310000257672</v>
      </c>
      <c r="Q20" s="18">
        <f t="shared" si="8"/>
        <v>0.24317000000451117</v>
      </c>
      <c r="R20" s="1">
        <f t="shared" si="9"/>
        <v>0.17849339999997937</v>
      </c>
      <c r="S20" s="1">
        <f t="shared" si="10"/>
        <v>0.18022299998676772</v>
      </c>
      <c r="T20" s="7">
        <f t="shared" si="11"/>
        <v>0.22075929999232358</v>
      </c>
    </row>
    <row r="21" spans="1:20" x14ac:dyDescent="0.2">
      <c r="F21" s="1">
        <v>0.8</v>
      </c>
      <c r="G21" s="1">
        <v>1.6</v>
      </c>
      <c r="I21" s="18">
        <f t="shared" si="0"/>
        <v>0.34879060000037043</v>
      </c>
      <c r="J21" s="1">
        <f t="shared" si="1"/>
        <v>0.20595249999644238</v>
      </c>
      <c r="K21" s="1">
        <f t="shared" si="2"/>
        <v>0.20377389999737261</v>
      </c>
      <c r="L21" s="1">
        <f t="shared" si="3"/>
        <v>0.37520230000609445</v>
      </c>
      <c r="M21" s="18">
        <f t="shared" si="4"/>
        <v>0.70791260000646616</v>
      </c>
      <c r="N21" s="1">
        <f t="shared" si="5"/>
        <v>0.40901729998665814</v>
      </c>
      <c r="O21" s="1">
        <f t="shared" si="6"/>
        <v>0.21584270000118977</v>
      </c>
      <c r="P21" s="7">
        <f t="shared" si="7"/>
        <v>0.52255120000666011</v>
      </c>
      <c r="Q21" s="18">
        <f t="shared" si="8"/>
        <v>0.31758040000795518</v>
      </c>
      <c r="R21" s="1">
        <f t="shared" si="9"/>
        <v>0.20372539999868877</v>
      </c>
      <c r="S21" s="1">
        <f t="shared" si="10"/>
        <v>0.20222850000095605</v>
      </c>
      <c r="T21" s="7">
        <f t="shared" si="11"/>
        <v>0.37362470000346093</v>
      </c>
    </row>
    <row r="22" spans="1:20" customFormat="1" x14ac:dyDescent="0.2">
      <c r="A22" s="1"/>
      <c r="B22" s="1"/>
      <c r="C22" s="1"/>
      <c r="D22" s="1"/>
      <c r="E22" s="1"/>
      <c r="F22" s="1">
        <v>0.9</v>
      </c>
      <c r="G22" s="1">
        <v>1.6</v>
      </c>
      <c r="H22" s="1"/>
      <c r="I22" s="18">
        <f t="shared" si="0"/>
        <v>0.32014130000845853</v>
      </c>
      <c r="J22" s="1">
        <f t="shared" si="1"/>
        <v>0.21130860000084795</v>
      </c>
      <c r="K22" s="1">
        <f t="shared" si="2"/>
        <v>0.24545559999467059</v>
      </c>
      <c r="L22" s="1">
        <f t="shared" si="3"/>
        <v>0.10064600000703194</v>
      </c>
      <c r="M22" s="18">
        <f t="shared" si="4"/>
        <v>0.41221770000277047</v>
      </c>
      <c r="N22" s="1">
        <f t="shared" si="5"/>
        <v>0.73046159999989868</v>
      </c>
      <c r="O22" s="1">
        <f t="shared" si="6"/>
        <v>0.31987270000399803</v>
      </c>
      <c r="P22" s="7">
        <f t="shared" si="7"/>
        <v>0.19064570000182357</v>
      </c>
      <c r="Q22" s="18">
        <f t="shared" si="8"/>
        <v>0.31032860000834717</v>
      </c>
      <c r="R22" s="1">
        <f t="shared" si="9"/>
        <v>0.20249740001077043</v>
      </c>
      <c r="S22" s="1">
        <f t="shared" si="10"/>
        <v>0.24004610000361026</v>
      </c>
      <c r="T22" s="7">
        <f t="shared" si="11"/>
        <v>9.6295100007637302E-2</v>
      </c>
    </row>
    <row r="23" spans="1:20" customFormat="1" x14ac:dyDescent="0.2">
      <c r="A23" s="1"/>
      <c r="B23" s="1"/>
      <c r="C23" s="1"/>
      <c r="D23" s="1"/>
      <c r="E23" s="1"/>
      <c r="F23" s="1">
        <v>1</v>
      </c>
      <c r="G23" s="1">
        <v>1.6</v>
      </c>
      <c r="H23" s="1"/>
      <c r="I23" s="18">
        <f t="shared" si="0"/>
        <v>0.46930050000071333</v>
      </c>
      <c r="J23" s="1">
        <f t="shared" si="1"/>
        <v>0.62837090000300577</v>
      </c>
      <c r="K23" s="1">
        <f t="shared" si="2"/>
        <v>0.21741999999846939</v>
      </c>
      <c r="L23" s="1">
        <f t="shared" si="3"/>
        <v>8.5579199989638255E-2</v>
      </c>
      <c r="M23" s="18">
        <f t="shared" si="4"/>
        <v>0.62711820000060925</v>
      </c>
      <c r="N23" s="1">
        <f t="shared" si="5"/>
        <v>0.81973640000398973</v>
      </c>
      <c r="O23" s="1">
        <f t="shared" si="6"/>
        <v>0.34025850000318769</v>
      </c>
      <c r="P23" s="7">
        <f t="shared" si="7"/>
        <v>0.14703579999775229</v>
      </c>
      <c r="Q23" s="18">
        <f t="shared" si="8"/>
        <v>0.46109280000905528</v>
      </c>
      <c r="R23" s="1">
        <f t="shared" si="9"/>
        <v>0.65313490000562524</v>
      </c>
      <c r="S23" s="1">
        <f t="shared" si="10"/>
        <v>0.26414570000099502</v>
      </c>
      <c r="T23" s="7">
        <f t="shared" si="11"/>
        <v>0.11586739999813744</v>
      </c>
    </row>
    <row r="24" spans="1:20" customFormat="1" x14ac:dyDescent="0.2">
      <c r="A24" s="1"/>
      <c r="B24" s="1"/>
      <c r="C24" s="1"/>
      <c r="D24" s="1"/>
      <c r="E24" s="1"/>
      <c r="F24" s="1">
        <v>1.1000000000000001</v>
      </c>
      <c r="G24" s="1">
        <v>1.6</v>
      </c>
      <c r="H24" s="1"/>
      <c r="I24" s="18">
        <f t="shared" si="0"/>
        <v>0.85396279999372382</v>
      </c>
      <c r="J24" s="1">
        <f t="shared" si="1"/>
        <v>1.0499003000035145</v>
      </c>
      <c r="K24" s="1">
        <f t="shared" si="2"/>
        <v>0.28057459999786261</v>
      </c>
      <c r="L24" s="1">
        <f t="shared" si="3"/>
        <v>0.16898260000175469</v>
      </c>
      <c r="M24" s="18">
        <f t="shared" si="4"/>
        <v>0.88739939999982198</v>
      </c>
      <c r="N24" s="1">
        <f t="shared" si="5"/>
        <v>1.4082361999925297</v>
      </c>
      <c r="O24" s="1">
        <f t="shared" si="6"/>
        <v>0.32007670000666621</v>
      </c>
      <c r="P24" s="7">
        <f t="shared" si="7"/>
        <v>0.28991780000353629</v>
      </c>
      <c r="Q24" s="18">
        <f t="shared" si="8"/>
        <v>0.84748489999242338</v>
      </c>
      <c r="R24" s="1">
        <f t="shared" si="9"/>
        <v>1.0455309000008128</v>
      </c>
      <c r="S24" s="1">
        <f t="shared" si="10"/>
        <v>0.27504899999541976</v>
      </c>
      <c r="T24" s="7">
        <f t="shared" si="11"/>
        <v>0.16085180000402488</v>
      </c>
    </row>
    <row r="25" spans="1:20" customFormat="1" x14ac:dyDescent="0.2">
      <c r="A25" s="1"/>
      <c r="B25" s="1"/>
      <c r="C25" s="1"/>
      <c r="D25" s="1"/>
      <c r="E25" s="1"/>
      <c r="F25" s="1">
        <v>1.2</v>
      </c>
      <c r="G25" s="1">
        <v>1.6</v>
      </c>
      <c r="H25" s="1"/>
      <c r="I25" s="18">
        <f t="shared" si="0"/>
        <v>1.0971158999950603</v>
      </c>
      <c r="J25" s="1">
        <f t="shared" si="1"/>
        <v>1.8528285999934724</v>
      </c>
      <c r="K25" s="1">
        <f t="shared" si="2"/>
        <v>0.47750539999924513</v>
      </c>
      <c r="L25" s="1">
        <f t="shared" si="3"/>
        <v>0.22405229999833409</v>
      </c>
      <c r="M25" s="18">
        <f t="shared" si="4"/>
        <v>1.3419179999942799</v>
      </c>
      <c r="N25" s="1">
        <f t="shared" si="5"/>
        <v>2.0228857000006428</v>
      </c>
      <c r="O25" s="1">
        <f t="shared" si="6"/>
        <v>0.5500577999981715</v>
      </c>
      <c r="P25" s="7">
        <f t="shared" si="7"/>
        <v>0.28085579999981292</v>
      </c>
      <c r="Q25" s="18">
        <f t="shared" si="8"/>
        <v>1.1002768000025753</v>
      </c>
      <c r="R25" s="1">
        <f t="shared" si="9"/>
        <v>1.8535619000061843</v>
      </c>
      <c r="S25" s="1">
        <f t="shared" si="10"/>
        <v>0.48033259999158417</v>
      </c>
      <c r="T25" s="7">
        <f t="shared" si="11"/>
        <v>0.22446069999659812</v>
      </c>
    </row>
    <row r="26" spans="1:20" customFormat="1" x14ac:dyDescent="0.2">
      <c r="A26" s="1"/>
      <c r="B26" s="1"/>
      <c r="C26" s="1"/>
      <c r="D26" s="1"/>
      <c r="E26" s="1"/>
      <c r="F26" s="1">
        <v>1.3</v>
      </c>
      <c r="G26" s="1">
        <v>1.6</v>
      </c>
      <c r="H26" s="1"/>
      <c r="I26" s="18">
        <f t="shared" si="0"/>
        <v>1.5364456999975573</v>
      </c>
      <c r="J26" s="1">
        <f t="shared" si="1"/>
        <v>2.7897240999976702</v>
      </c>
      <c r="K26" s="1">
        <f t="shared" si="2"/>
        <v>0.40613930001143217</v>
      </c>
      <c r="L26" s="1">
        <f t="shared" si="3"/>
        <v>0.22288419999938469</v>
      </c>
      <c r="M26" s="18">
        <f t="shared" si="4"/>
        <v>1.6405348000034792</v>
      </c>
      <c r="N26" s="1">
        <f t="shared" si="5"/>
        <v>2.8940014000085057</v>
      </c>
      <c r="O26" s="1">
        <f t="shared" si="6"/>
        <v>0.4846353999994335</v>
      </c>
      <c r="P26" s="7">
        <f t="shared" si="7"/>
        <v>0.55473460000143859</v>
      </c>
      <c r="Q26" s="18">
        <f t="shared" si="8"/>
        <v>1.5443124000000807</v>
      </c>
      <c r="R26" s="1">
        <f t="shared" si="9"/>
        <v>2.7885486000087667</v>
      </c>
      <c r="S26" s="1">
        <f t="shared" si="10"/>
        <v>0.40924520000373832</v>
      </c>
      <c r="T26" s="7">
        <f t="shared" si="11"/>
        <v>0.23054689999923994</v>
      </c>
    </row>
    <row r="27" spans="1:20" customFormat="1" x14ac:dyDescent="0.2">
      <c r="A27" s="1"/>
      <c r="B27" s="1"/>
      <c r="C27" s="1"/>
      <c r="D27" s="1"/>
      <c r="E27" s="1"/>
      <c r="F27" s="1">
        <v>1.4</v>
      </c>
      <c r="G27" s="1">
        <v>1.6</v>
      </c>
      <c r="H27" s="1"/>
      <c r="I27" s="18">
        <f t="shared" si="0"/>
        <v>2.5779273999972929</v>
      </c>
      <c r="J27" s="1">
        <f t="shared" si="1"/>
        <v>5.0785420000067916</v>
      </c>
      <c r="K27" s="1">
        <f t="shared" si="2"/>
        <v>0.86017709999453018</v>
      </c>
      <c r="L27" s="1">
        <f t="shared" si="3"/>
        <v>0.27261680000378874</v>
      </c>
      <c r="M27" s="18">
        <f t="shared" si="4"/>
        <v>2.6420104999971272</v>
      </c>
      <c r="N27" s="1">
        <f t="shared" si="5"/>
        <v>5.1398137999996152</v>
      </c>
      <c r="O27" s="1">
        <f t="shared" si="6"/>
        <v>0.93846019998977681</v>
      </c>
      <c r="P27" s="7">
        <f t="shared" si="7"/>
        <v>0.36868499999798132</v>
      </c>
      <c r="Q27" s="18">
        <f t="shared" si="8"/>
        <v>2.577330299999403</v>
      </c>
      <c r="R27" s="1">
        <f t="shared" si="9"/>
        <v>5.0766880000026049</v>
      </c>
      <c r="S27" s="1">
        <f t="shared" si="10"/>
        <v>0.86035229999481544</v>
      </c>
      <c r="T27" s="7">
        <f t="shared" si="11"/>
        <v>0.27521859999524168</v>
      </c>
    </row>
    <row r="28" spans="1:20" customFormat="1" x14ac:dyDescent="0.2">
      <c r="A28" s="1"/>
      <c r="B28" s="1"/>
      <c r="C28" s="1"/>
      <c r="D28" s="1"/>
      <c r="E28" s="1"/>
      <c r="F28" s="1">
        <v>1.5</v>
      </c>
      <c r="G28" s="1">
        <v>1.6</v>
      </c>
      <c r="H28" s="1"/>
      <c r="I28" s="18">
        <f t="shared" si="0"/>
        <v>5.5328329000019494</v>
      </c>
      <c r="J28" s="1">
        <f t="shared" si="1"/>
        <v>4.802700100000834</v>
      </c>
      <c r="K28" s="1">
        <f t="shared" si="2"/>
        <v>1.9208264999974745</v>
      </c>
      <c r="L28" s="1">
        <f t="shared" si="3"/>
        <v>1.4218789000040033</v>
      </c>
      <c r="M28" s="18">
        <f t="shared" si="4"/>
        <v>5.8308057000004965</v>
      </c>
      <c r="N28" s="1">
        <f t="shared" si="5"/>
        <v>5.0761055000094757</v>
      </c>
      <c r="O28" s="1">
        <f t="shared" si="6"/>
        <v>2.0348533999907659</v>
      </c>
      <c r="P28" s="7">
        <f t="shared" si="7"/>
        <v>1.4400653000024022</v>
      </c>
      <c r="Q28" s="18">
        <f t="shared" si="8"/>
        <v>5.6157875000053536</v>
      </c>
      <c r="R28" s="1">
        <f t="shared" si="9"/>
        <v>4.8449134000065897</v>
      </c>
      <c r="S28" s="1">
        <f t="shared" si="10"/>
        <v>2.0320298999934039</v>
      </c>
      <c r="T28" s="7">
        <f t="shared" si="11"/>
        <v>1.4828812000047265</v>
      </c>
    </row>
    <row r="29" spans="1:20" customFormat="1" ht="20" thickBot="1" x14ac:dyDescent="0.25">
      <c r="A29" s="1"/>
      <c r="B29" s="1"/>
      <c r="C29" s="1"/>
      <c r="D29" s="1"/>
      <c r="E29" s="1"/>
      <c r="F29" s="1">
        <v>1.6</v>
      </c>
      <c r="G29" s="1">
        <v>1.6</v>
      </c>
      <c r="H29" s="1"/>
      <c r="I29" s="19">
        <f t="shared" si="0"/>
        <v>6.8942450999998073</v>
      </c>
      <c r="J29" s="9">
        <f t="shared" si="1"/>
        <v>4.0683610999963093</v>
      </c>
      <c r="K29" s="9">
        <f t="shared" si="2"/>
        <v>1.3305770999920696</v>
      </c>
      <c r="L29" s="9">
        <f t="shared" si="3"/>
        <v>1.2476855999921099</v>
      </c>
      <c r="M29" s="19">
        <f t="shared" si="4"/>
        <v>7.0806254000075342</v>
      </c>
      <c r="N29" s="9">
        <f t="shared" si="5"/>
        <v>4.2523390000042127</v>
      </c>
      <c r="O29" s="9">
        <f t="shared" si="6"/>
        <v>1.3646247000025369</v>
      </c>
      <c r="P29" s="10">
        <f t="shared" si="7"/>
        <v>1.3719451999918419</v>
      </c>
      <c r="Q29" s="19">
        <f t="shared" si="8"/>
        <v>6.8859416000037754</v>
      </c>
      <c r="R29" s="9">
        <f t="shared" si="9"/>
        <v>4.0681465000034223</v>
      </c>
      <c r="S29" s="9">
        <f t="shared" si="10"/>
        <v>1.3222907000027817</v>
      </c>
      <c r="T29" s="10">
        <f t="shared" si="11"/>
        <v>1.237028299996723</v>
      </c>
    </row>
    <row r="30" spans="1:20" x14ac:dyDescent="0.2">
      <c r="F30" s="1">
        <v>1.7</v>
      </c>
      <c r="G30" s="1">
        <v>1.6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1DDA-EB6B-C94A-9975-F47999AEF8EC}">
  <dimension ref="A2:AA30"/>
  <sheetViews>
    <sheetView zoomScale="80" zoomScaleNormal="80" workbookViewId="0">
      <selection activeCell="S44" sqref="S44"/>
    </sheetView>
  </sheetViews>
  <sheetFormatPr baseColWidth="10" defaultRowHeight="19" x14ac:dyDescent="0.2"/>
  <cols>
    <col min="1" max="1" width="10.83203125" style="1"/>
    <col min="2" max="2" width="5.1640625" style="1" bestFit="1" customWidth="1"/>
    <col min="3" max="12" width="14.6640625" style="1" bestFit="1" customWidth="1"/>
    <col min="13" max="20" width="13.5" style="1" bestFit="1" customWidth="1"/>
    <col min="21" max="23" width="10.83203125" style="1"/>
  </cols>
  <sheetData>
    <row r="2" spans="2:27" ht="20" thickBot="1" x14ac:dyDescent="0.25">
      <c r="B2" s="2" t="s">
        <v>0</v>
      </c>
      <c r="I2" s="22" t="s">
        <v>22</v>
      </c>
      <c r="M2" s="24" t="s">
        <v>23</v>
      </c>
      <c r="P2"/>
      <c r="Q2" s="23" t="s">
        <v>6</v>
      </c>
    </row>
    <row r="3" spans="2:27" ht="20" thickBot="1" x14ac:dyDescent="0.25">
      <c r="B3" s="14" t="s">
        <v>7</v>
      </c>
      <c r="C3" s="12" t="s">
        <v>1</v>
      </c>
      <c r="D3" s="12" t="s">
        <v>2</v>
      </c>
      <c r="E3" s="12" t="s">
        <v>3</v>
      </c>
      <c r="F3" s="12" t="s">
        <v>4</v>
      </c>
      <c r="G3" s="13" t="s">
        <v>5</v>
      </c>
      <c r="H3" s="14" t="s">
        <v>8</v>
      </c>
      <c r="I3" s="12" t="s">
        <v>2</v>
      </c>
      <c r="J3" s="12" t="s">
        <v>3</v>
      </c>
      <c r="K3" s="12" t="s">
        <v>4</v>
      </c>
      <c r="L3" s="13" t="s">
        <v>5</v>
      </c>
      <c r="M3" s="3" t="s">
        <v>2</v>
      </c>
      <c r="N3" s="4" t="s">
        <v>3</v>
      </c>
      <c r="O3" s="4" t="s">
        <v>4</v>
      </c>
      <c r="P3" s="5" t="s">
        <v>5</v>
      </c>
      <c r="Q3" s="11" t="s">
        <v>2</v>
      </c>
      <c r="R3" s="12" t="s">
        <v>3</v>
      </c>
      <c r="S3" s="12" t="s">
        <v>4</v>
      </c>
      <c r="T3" s="13" t="s">
        <v>5</v>
      </c>
    </row>
    <row r="4" spans="2:27" x14ac:dyDescent="0.25">
      <c r="B4" s="15">
        <v>0.5</v>
      </c>
      <c r="C4" s="3">
        <v>-73.137643909000005</v>
      </c>
      <c r="D4" s="4">
        <v>-72.167971992700004</v>
      </c>
      <c r="E4" s="4">
        <v>-72.087704273</v>
      </c>
      <c r="F4" s="4">
        <v>-72.085717812599995</v>
      </c>
      <c r="G4" s="5">
        <v>-72.060122711100007</v>
      </c>
      <c r="H4" s="25">
        <v>-73.137501937379</v>
      </c>
      <c r="I4" s="1">
        <v>-72.167857456199997</v>
      </c>
      <c r="J4" s="1">
        <v>-72.087581004100002</v>
      </c>
      <c r="K4" s="1">
        <v>-72.0856297821</v>
      </c>
      <c r="L4" s="7">
        <v>-72.060002620600002</v>
      </c>
      <c r="M4" s="31">
        <v>-72.167803969999994</v>
      </c>
      <c r="N4" s="32">
        <v>-72.087483759199998</v>
      </c>
      <c r="O4" s="32">
        <v>-72.085560899800001</v>
      </c>
      <c r="P4" s="33">
        <v>-72.059816729700003</v>
      </c>
      <c r="Q4" s="6">
        <f>-72.16777705</f>
        <v>-72.167777049999998</v>
      </c>
      <c r="R4" s="1">
        <v>-72.08747631</v>
      </c>
      <c r="S4" s="20">
        <v>-72.085368759999994</v>
      </c>
      <c r="T4" s="7">
        <v>-72.059815080000007</v>
      </c>
      <c r="AA4" s="17"/>
    </row>
    <row r="5" spans="2:27" x14ac:dyDescent="0.25">
      <c r="B5" s="15">
        <v>0.6</v>
      </c>
      <c r="C5" s="18">
        <v>-74.146204151899994</v>
      </c>
      <c r="D5" s="1">
        <v>-73.288012620200007</v>
      </c>
      <c r="E5" s="1">
        <v>-73.193899263999995</v>
      </c>
      <c r="F5" s="1">
        <v>-73.2050367967</v>
      </c>
      <c r="G5" s="7">
        <v>-73.156265990400001</v>
      </c>
      <c r="H5" s="25">
        <v>-74.146061281806993</v>
      </c>
      <c r="I5" s="1">
        <v>-73.287901344299996</v>
      </c>
      <c r="J5" s="1">
        <v>-73.193761230700005</v>
      </c>
      <c r="K5" s="1">
        <v>-73.204951106899998</v>
      </c>
      <c r="L5" s="7">
        <v>-73.156125442900006</v>
      </c>
      <c r="M5" s="34">
        <v>-73.287761739499999</v>
      </c>
      <c r="N5" s="27">
        <v>-73.193451089500002</v>
      </c>
      <c r="O5" s="27">
        <v>-73.204866362499999</v>
      </c>
      <c r="P5" s="7">
        <v>-73.155983956100002</v>
      </c>
      <c r="Q5" s="6">
        <f>-73.28781276</f>
        <v>-73.287812759999994</v>
      </c>
      <c r="R5" s="1">
        <v>-73.193723210000002</v>
      </c>
      <c r="S5" s="20">
        <v>-73.204837220000002</v>
      </c>
      <c r="T5" s="7">
        <v>-73.156061809999997</v>
      </c>
      <c r="AA5" s="17"/>
    </row>
    <row r="6" spans="2:27" x14ac:dyDescent="0.25">
      <c r="B6" s="15">
        <v>0.7</v>
      </c>
      <c r="C6" s="18">
        <v>-74.643692978900006</v>
      </c>
      <c r="D6" s="1">
        <v>-73.924520819999998</v>
      </c>
      <c r="E6" s="1">
        <v>-73.821246673399997</v>
      </c>
      <c r="F6" s="1">
        <v>-73.845589512999993</v>
      </c>
      <c r="G6" s="7">
        <v>-73.771267609299997</v>
      </c>
      <c r="H6" s="25">
        <v>-74.643566133072994</v>
      </c>
      <c r="I6" s="1">
        <v>-73.924415725100005</v>
      </c>
      <c r="J6" s="1">
        <v>-73.821107872900001</v>
      </c>
      <c r="K6" s="1">
        <v>-73.845514432200005</v>
      </c>
      <c r="L6" s="7">
        <v>-73.7711199843</v>
      </c>
      <c r="M6" s="34">
        <v>-73.924301342899994</v>
      </c>
      <c r="N6" s="27">
        <v>-73.821026339200003</v>
      </c>
      <c r="O6" s="27">
        <v>-73.845479370099994</v>
      </c>
      <c r="P6" s="35">
        <v>-73.770880954099994</v>
      </c>
      <c r="Q6" s="6">
        <f>-73.92427765</f>
        <v>-73.924277649999993</v>
      </c>
      <c r="R6" s="1">
        <v>-73.821068179999997</v>
      </c>
      <c r="S6" s="20">
        <v>-73.845409290000006</v>
      </c>
      <c r="T6" s="7">
        <v>-73.771046850000005</v>
      </c>
      <c r="AA6" s="17"/>
    </row>
    <row r="7" spans="2:27" x14ac:dyDescent="0.25">
      <c r="B7" s="15">
        <v>0.8</v>
      </c>
      <c r="C7" s="18">
        <v>-74.883001783699996</v>
      </c>
      <c r="D7" s="1">
        <v>-74.301831150400005</v>
      </c>
      <c r="E7" s="1">
        <v>-74.194481185399994</v>
      </c>
      <c r="F7" s="1">
        <v>-74.229468158499998</v>
      </c>
      <c r="G7" s="7">
        <v>-74.128879314700001</v>
      </c>
      <c r="H7" s="25">
        <v>-74.882895084245007</v>
      </c>
      <c r="I7" s="1">
        <v>-74.301709444099998</v>
      </c>
      <c r="J7" s="1">
        <v>-74.194351311099993</v>
      </c>
      <c r="K7" s="1">
        <v>-74.229401044699998</v>
      </c>
      <c r="L7" s="7">
        <v>-74.128728902500001</v>
      </c>
      <c r="M7" s="34">
        <v>-74.301515883799993</v>
      </c>
      <c r="N7" s="27">
        <v>-74.194219756799995</v>
      </c>
      <c r="O7" s="27">
        <v>-74.229319455699994</v>
      </c>
      <c r="P7" s="35">
        <v>-74.1285558979</v>
      </c>
      <c r="Q7" s="6">
        <f>-74.30151357</f>
        <v>-74.301513569999997</v>
      </c>
      <c r="R7" s="1">
        <v>-74.194277459999995</v>
      </c>
      <c r="S7" s="20">
        <v>-74.229265929999997</v>
      </c>
      <c r="T7" s="7">
        <v>-74.128505689999997</v>
      </c>
      <c r="AA7" s="17"/>
    </row>
    <row r="8" spans="2:27" x14ac:dyDescent="0.25">
      <c r="B8" s="15">
        <v>0.9</v>
      </c>
      <c r="C8" s="18">
        <v>-74.987692704200001</v>
      </c>
      <c r="D8" s="1">
        <v>-74.528527698600001</v>
      </c>
      <c r="E8" s="1">
        <v>-74.422163997400006</v>
      </c>
      <c r="F8" s="1">
        <v>-74.463992916099997</v>
      </c>
      <c r="G8" s="7">
        <v>-74.374586385100002</v>
      </c>
      <c r="H8" s="25">
        <v>-74.987596289818001</v>
      </c>
      <c r="I8" s="1">
        <v>-74.528438862200005</v>
      </c>
      <c r="J8" s="1">
        <v>-74.422047300700001</v>
      </c>
      <c r="K8" s="1">
        <v>-74.463935096499995</v>
      </c>
      <c r="L8" s="7">
        <v>-74.374541285899994</v>
      </c>
      <c r="M8" s="34">
        <v>-74.528166600199995</v>
      </c>
      <c r="N8" s="27">
        <v>-74.421844763600006</v>
      </c>
      <c r="O8" s="27">
        <v>-74.463694428099998</v>
      </c>
      <c r="P8" s="35">
        <v>-74.374479621700004</v>
      </c>
      <c r="Q8" s="6">
        <f>-74.52821737</f>
        <v>-74.528217369999993</v>
      </c>
      <c r="R8" s="1">
        <v>-74.421961499999995</v>
      </c>
      <c r="S8" s="20">
        <v>-74.463752869999993</v>
      </c>
      <c r="T8" s="7">
        <v>-74.374490089999995</v>
      </c>
      <c r="AA8" s="17"/>
    </row>
    <row r="9" spans="2:27" x14ac:dyDescent="0.25">
      <c r="B9" s="15">
        <v>1</v>
      </c>
      <c r="C9" s="18">
        <v>-75.019854800399997</v>
      </c>
      <c r="D9" s="1">
        <v>-74.662318232800004</v>
      </c>
      <c r="E9" s="1">
        <v>-74.563126224900003</v>
      </c>
      <c r="F9" s="1">
        <v>-74.6061632057</v>
      </c>
      <c r="G9" s="7">
        <v>-74.526442187399994</v>
      </c>
      <c r="H9" s="25">
        <v>-75.019766197340005</v>
      </c>
      <c r="I9" s="1">
        <v>-74.662237610800005</v>
      </c>
      <c r="J9" s="1">
        <v>-74.563049526599997</v>
      </c>
      <c r="K9" s="1">
        <v>-74.606107757900006</v>
      </c>
      <c r="L9" s="7">
        <v>-74.526400061999993</v>
      </c>
      <c r="M9" s="34">
        <v>-74.662059540399994</v>
      </c>
      <c r="N9" s="27">
        <v>-74.562757385400005</v>
      </c>
      <c r="O9" s="27">
        <v>-74.605833203200007</v>
      </c>
      <c r="P9" s="35">
        <v>-74.526171527499997</v>
      </c>
      <c r="Q9" s="6">
        <f>-74.66185714</f>
        <v>-74.661857139999995</v>
      </c>
      <c r="R9" s="1">
        <v>-74.562473089999997</v>
      </c>
      <c r="S9" s="20">
        <v>-74.605899059999999</v>
      </c>
      <c r="T9" s="7">
        <v>-74.526326319999995</v>
      </c>
      <c r="AA9" s="17"/>
    </row>
    <row r="10" spans="2:27" x14ac:dyDescent="0.25">
      <c r="B10" s="15">
        <v>1.1000000000000001</v>
      </c>
      <c r="C10" s="18">
        <v>-75.012624602000002</v>
      </c>
      <c r="D10" s="1">
        <v>-74.736936444899996</v>
      </c>
      <c r="E10" s="1">
        <v>-74.652349800899998</v>
      </c>
      <c r="F10" s="1">
        <v>-74.689275369000001</v>
      </c>
      <c r="G10" s="7">
        <v>-74.617544811800002</v>
      </c>
      <c r="H10" s="25">
        <v>-75.012546255396998</v>
      </c>
      <c r="I10" s="1">
        <v>-74.736853466599996</v>
      </c>
      <c r="J10" s="1">
        <v>-74.652260356100001</v>
      </c>
      <c r="K10" s="1">
        <v>-74.689215793599999</v>
      </c>
      <c r="L10" s="7">
        <v>-74.617501967699994</v>
      </c>
      <c r="M10" s="34">
        <v>-74.736704357600004</v>
      </c>
      <c r="N10" s="27">
        <v>-74.651903222100003</v>
      </c>
      <c r="O10" s="27">
        <v>-74.689082523600007</v>
      </c>
      <c r="P10" s="35">
        <v>-74.617119794600001</v>
      </c>
      <c r="Q10" s="6">
        <f>-74.73608896</f>
        <v>-74.736088960000004</v>
      </c>
      <c r="R10" s="1">
        <v>-74.651304269999997</v>
      </c>
      <c r="S10" s="20">
        <v>-74.689000320000005</v>
      </c>
      <c r="T10" s="7">
        <v>-74.617383959999998</v>
      </c>
      <c r="AA10" s="17"/>
    </row>
    <row r="11" spans="2:27" x14ac:dyDescent="0.25">
      <c r="B11" s="15">
        <v>1.2</v>
      </c>
      <c r="C11" s="18">
        <v>-74.985126376799997</v>
      </c>
      <c r="D11" s="1">
        <v>-74.774042876799996</v>
      </c>
      <c r="E11" s="1">
        <v>-74.7030651619</v>
      </c>
      <c r="F11" s="1">
        <v>-74.734666862599994</v>
      </c>
      <c r="G11" s="7">
        <v>-74.670844000700001</v>
      </c>
      <c r="H11" s="25">
        <v>-74.985043134921</v>
      </c>
      <c r="I11" s="1">
        <v>-74.7739494554</v>
      </c>
      <c r="J11" s="1">
        <v>-74.702969514200007</v>
      </c>
      <c r="K11" s="1">
        <v>-74.734611450800003</v>
      </c>
      <c r="L11" s="7">
        <v>-74.670805160300006</v>
      </c>
      <c r="M11" s="34">
        <v>-74.773599644399994</v>
      </c>
      <c r="N11" s="27">
        <v>-74.702570881900002</v>
      </c>
      <c r="O11" s="27">
        <v>-74.734330705600001</v>
      </c>
      <c r="P11" s="35">
        <v>-74.670391678900003</v>
      </c>
      <c r="Q11" s="6">
        <f>-74.7729426</f>
        <v>-74.772942599999993</v>
      </c>
      <c r="R11" s="1">
        <v>-74.701211599999993</v>
      </c>
      <c r="S11" s="20">
        <v>-74.734186530000002</v>
      </c>
      <c r="T11" s="7">
        <v>-74.670619540000004</v>
      </c>
      <c r="AA11" s="17"/>
    </row>
    <row r="12" spans="2:27" x14ac:dyDescent="0.25">
      <c r="B12" s="15">
        <v>1.3</v>
      </c>
      <c r="C12" s="18">
        <v>-74.948779021299998</v>
      </c>
      <c r="D12" s="1">
        <v>-74.788168322399997</v>
      </c>
      <c r="E12" s="1">
        <v>-74.730061098600004</v>
      </c>
      <c r="F12" s="1">
        <v>-74.756594245200006</v>
      </c>
      <c r="G12" s="7">
        <v>-74.7009663969</v>
      </c>
      <c r="H12" s="25">
        <v>-74.948688440547997</v>
      </c>
      <c r="I12" s="1">
        <v>-74.788073848799996</v>
      </c>
      <c r="J12" s="1">
        <v>-74.729847499800002</v>
      </c>
      <c r="K12" s="1">
        <v>-74.756536912599998</v>
      </c>
      <c r="L12" s="7">
        <v>-74.700908249999998</v>
      </c>
      <c r="M12" s="34">
        <v>-74.787812043900004</v>
      </c>
      <c r="N12" s="27">
        <v>-74.729646037500004</v>
      </c>
      <c r="O12" s="27">
        <v>-74.756375446000007</v>
      </c>
      <c r="P12" s="35">
        <v>-74.700793785800002</v>
      </c>
      <c r="Q12" s="6">
        <f>-74.78662401</f>
        <v>-74.786624009999997</v>
      </c>
      <c r="R12" s="1">
        <v>-74.727272549999995</v>
      </c>
      <c r="S12" s="20">
        <v>-74.756185000000002</v>
      </c>
      <c r="T12" s="7">
        <v>-74.700735850000001</v>
      </c>
      <c r="AA12" s="1"/>
    </row>
    <row r="13" spans="2:27" x14ac:dyDescent="0.25">
      <c r="B13" s="15">
        <v>1.4</v>
      </c>
      <c r="C13" s="18">
        <v>-74.910271374199993</v>
      </c>
      <c r="D13" s="1">
        <v>-74.7890140003</v>
      </c>
      <c r="E13" s="1">
        <v>-74.742937908000002</v>
      </c>
      <c r="F13" s="1">
        <v>-74.764526262299995</v>
      </c>
      <c r="G13" s="7">
        <v>-74.717304368599997</v>
      </c>
      <c r="H13" s="25">
        <v>-74.910193409132006</v>
      </c>
      <c r="I13" s="1">
        <v>-74.788692233299997</v>
      </c>
      <c r="J13" s="1">
        <v>-74.742723865599999</v>
      </c>
      <c r="K13" s="1">
        <v>-74.764486052600006</v>
      </c>
      <c r="L13" s="7">
        <v>-74.717274250599999</v>
      </c>
      <c r="M13" s="34">
        <v>-74.788691092199997</v>
      </c>
      <c r="N13" s="27">
        <v>-74.7422621037</v>
      </c>
      <c r="O13" s="27">
        <v>-74.764177402499996</v>
      </c>
      <c r="P13" s="35">
        <v>-74.717169102499994</v>
      </c>
      <c r="Q13" s="6">
        <f>-74.78643667</f>
        <v>-74.786436670000001</v>
      </c>
      <c r="R13" s="1">
        <v>-74.737861219999999</v>
      </c>
      <c r="S13" s="20">
        <v>-74.76366591</v>
      </c>
      <c r="T13" s="7">
        <v>-74.717029150000002</v>
      </c>
      <c r="AA13" s="1" t="s">
        <v>11</v>
      </c>
    </row>
    <row r="14" spans="2:27" x14ac:dyDescent="0.25">
      <c r="B14" s="15">
        <v>1.5</v>
      </c>
      <c r="C14" s="18">
        <v>-74.873436117400004</v>
      </c>
      <c r="D14" s="1">
        <v>-74.782946407500006</v>
      </c>
      <c r="E14" s="1">
        <v>-74.747801923400004</v>
      </c>
      <c r="F14" s="1">
        <v>-74.764648059899997</v>
      </c>
      <c r="G14" s="7">
        <v>-74.725768141200007</v>
      </c>
      <c r="H14" s="25">
        <v>-74.873395088212007</v>
      </c>
      <c r="I14" s="1">
        <v>-74.782873174299993</v>
      </c>
      <c r="J14" s="1">
        <v>-74.746940396400007</v>
      </c>
      <c r="K14" s="1">
        <v>-74.764568855299999</v>
      </c>
      <c r="L14" s="7">
        <v>-74.725672451099996</v>
      </c>
      <c r="M14" s="34">
        <v>-74.782593909900001</v>
      </c>
      <c r="N14" s="27">
        <v>-74.746707819299999</v>
      </c>
      <c r="O14" s="27">
        <v>-74.764261381200001</v>
      </c>
      <c r="P14" s="35">
        <v>-74.725542908899996</v>
      </c>
      <c r="Q14" s="6">
        <f>-74.77733062</f>
        <v>-74.777330620000001</v>
      </c>
      <c r="R14" s="1">
        <v>-74.742957009999998</v>
      </c>
      <c r="S14" s="20">
        <v>-74.762616030000004</v>
      </c>
      <c r="T14" s="7">
        <v>-74.724285260000002</v>
      </c>
      <c r="AA14" s="1"/>
    </row>
    <row r="15" spans="2:27" ht="20" thickBot="1" x14ac:dyDescent="0.3">
      <c r="B15" s="16">
        <v>1.6</v>
      </c>
      <c r="C15" s="19">
        <v>-74.840495326400003</v>
      </c>
      <c r="D15" s="9">
        <v>-74.774094301600002</v>
      </c>
      <c r="E15" s="9">
        <v>-74.748450586499999</v>
      </c>
      <c r="F15" s="9">
        <v>-74.760965340699997</v>
      </c>
      <c r="G15" s="10">
        <v>-74.730001818299996</v>
      </c>
      <c r="H15" s="26">
        <v>-74.840449433828994</v>
      </c>
      <c r="I15" s="9">
        <v>-74.773711973600001</v>
      </c>
      <c r="J15" s="9">
        <v>-74.747919339600003</v>
      </c>
      <c r="K15" s="9">
        <v>-74.760922287699998</v>
      </c>
      <c r="L15" s="10">
        <v>-74.729918314900004</v>
      </c>
      <c r="M15" s="36">
        <v>-74.773503809499999</v>
      </c>
      <c r="N15" s="37">
        <v>-74.747504846699997</v>
      </c>
      <c r="O15" s="37">
        <v>-74.7604695319</v>
      </c>
      <c r="P15" s="38">
        <v>-74.729468862299996</v>
      </c>
      <c r="Q15" s="8">
        <f>-74.76720836</f>
        <v>-74.767208359999998</v>
      </c>
      <c r="R15" s="9">
        <v>-74.744382439999995</v>
      </c>
      <c r="S15" s="21">
        <v>-74.759643049999994</v>
      </c>
      <c r="T15" s="10">
        <v>-74.72876479</v>
      </c>
      <c r="AA15" s="1"/>
    </row>
    <row r="16" spans="2:27" x14ac:dyDescent="0.2">
      <c r="R16" s="20"/>
    </row>
    <row r="17" spans="1:20" ht="20" thickBot="1" x14ac:dyDescent="0.25">
      <c r="F17" s="1">
        <v>0.4</v>
      </c>
      <c r="G17" s="1">
        <v>1.6</v>
      </c>
      <c r="H17" s="1" t="s">
        <v>9</v>
      </c>
      <c r="I17" s="22" t="s">
        <v>22</v>
      </c>
      <c r="M17" s="24" t="s">
        <v>23</v>
      </c>
      <c r="Q17" s="23" t="s">
        <v>6</v>
      </c>
    </row>
    <row r="18" spans="1:20" x14ac:dyDescent="0.2">
      <c r="F18" s="1">
        <v>0.5</v>
      </c>
      <c r="G18" s="1">
        <v>1.6</v>
      </c>
      <c r="I18" s="3">
        <f t="shared" ref="I18:L29" si="0">ABS(I4-D4)*1000</f>
        <v>0.11453650000703419</v>
      </c>
      <c r="J18" s="4">
        <f t="shared" si="0"/>
        <v>0.12326889999769719</v>
      </c>
      <c r="K18" s="4">
        <f t="shared" si="0"/>
        <v>8.8030499995284117E-2</v>
      </c>
      <c r="L18" s="4">
        <f t="shared" si="0"/>
        <v>0.12009050000472143</v>
      </c>
      <c r="M18" s="3">
        <f t="shared" ref="M18:M29" si="1">ABS(M4-D4)*1000</f>
        <v>0.16802270000937369</v>
      </c>
      <c r="N18" s="4">
        <f t="shared" ref="N18:N29" si="2">ABS(N4-E4)*1000</f>
        <v>0.22051380000220888</v>
      </c>
      <c r="O18" s="4">
        <f t="shared" ref="O18:O29" si="3">ABS(O4-F4)*1000</f>
        <v>0.15691279999430208</v>
      </c>
      <c r="P18" s="5">
        <f t="shared" ref="P18:P29" si="4">ABS(P4-G4)*1000</f>
        <v>0.30598140000392959</v>
      </c>
      <c r="Q18" s="3">
        <f t="shared" ref="Q18:Q29" si="5">ABS(Q4-D4)*1000</f>
        <v>0.19494270000564029</v>
      </c>
      <c r="R18" s="4">
        <f t="shared" ref="R18:R29" si="6">ABS(R4-E4)*1000</f>
        <v>0.22796300000038627</v>
      </c>
      <c r="S18" s="4">
        <f t="shared" ref="S18:S29" si="7">ABS(S4-F4)*1000</f>
        <v>0.34905260000073213</v>
      </c>
      <c r="T18" s="5">
        <f t="shared" ref="T18:T29" si="8">ABS(T4-G4)*1000</f>
        <v>0.30763110000009419</v>
      </c>
    </row>
    <row r="19" spans="1:20" x14ac:dyDescent="0.2">
      <c r="F19" s="1">
        <v>0.6</v>
      </c>
      <c r="G19" s="1">
        <v>1.6</v>
      </c>
      <c r="I19" s="18">
        <f t="shared" si="0"/>
        <v>0.11127590001080989</v>
      </c>
      <c r="J19" s="1">
        <f t="shared" si="0"/>
        <v>0.13803329999007019</v>
      </c>
      <c r="K19" s="1">
        <f t="shared" si="0"/>
        <v>8.5689800002342054E-2</v>
      </c>
      <c r="L19" s="1">
        <f t="shared" si="0"/>
        <v>0.14054749999559135</v>
      </c>
      <c r="M19" s="18">
        <f t="shared" si="1"/>
        <v>0.25088070000833795</v>
      </c>
      <c r="N19" s="1">
        <f t="shared" si="2"/>
        <v>0.44817449999356995</v>
      </c>
      <c r="O19" s="1">
        <f t="shared" si="3"/>
        <v>0.17043420000106835</v>
      </c>
      <c r="P19" s="7">
        <f t="shared" si="4"/>
        <v>0.28203429999962282</v>
      </c>
      <c r="Q19" s="18">
        <f t="shared" si="5"/>
        <v>0.19986020001283578</v>
      </c>
      <c r="R19" s="1">
        <f t="shared" si="6"/>
        <v>0.17605399999354177</v>
      </c>
      <c r="S19" s="1">
        <f t="shared" si="7"/>
        <v>0.19957669999826066</v>
      </c>
      <c r="T19" s="7">
        <f t="shared" si="8"/>
        <v>0.20418040000436122</v>
      </c>
    </row>
    <row r="20" spans="1:20" x14ac:dyDescent="0.2">
      <c r="F20" s="1">
        <v>0.7</v>
      </c>
      <c r="G20" s="1">
        <v>1.6</v>
      </c>
      <c r="I20" s="18">
        <f t="shared" si="0"/>
        <v>0.10509489999321886</v>
      </c>
      <c r="J20" s="1">
        <f t="shared" si="0"/>
        <v>0.13880049999670518</v>
      </c>
      <c r="K20" s="1">
        <f t="shared" si="0"/>
        <v>7.5080799987858882E-2</v>
      </c>
      <c r="L20" s="1">
        <f t="shared" si="0"/>
        <v>0.14762499999676493</v>
      </c>
      <c r="M20" s="18">
        <f t="shared" si="1"/>
        <v>0.21947710000347342</v>
      </c>
      <c r="N20" s="1">
        <f t="shared" si="2"/>
        <v>0.22033419999445414</v>
      </c>
      <c r="O20" s="1">
        <f t="shared" si="3"/>
        <v>0.11014289999877747</v>
      </c>
      <c r="P20" s="7">
        <f t="shared" si="4"/>
        <v>0.38665520000336073</v>
      </c>
      <c r="Q20" s="18">
        <f t="shared" si="5"/>
        <v>0.24317000000451117</v>
      </c>
      <c r="R20" s="1">
        <f t="shared" si="6"/>
        <v>0.17849339999997937</v>
      </c>
      <c r="S20" s="1">
        <f t="shared" si="7"/>
        <v>0.18022299998676772</v>
      </c>
      <c r="T20" s="7">
        <f t="shared" si="8"/>
        <v>0.22075929999232358</v>
      </c>
    </row>
    <row r="21" spans="1:20" x14ac:dyDescent="0.2">
      <c r="F21" s="1">
        <v>0.8</v>
      </c>
      <c r="G21" s="1">
        <v>1.6</v>
      </c>
      <c r="I21" s="18">
        <f t="shared" si="0"/>
        <v>0.12170630000696292</v>
      </c>
      <c r="J21" s="1">
        <f t="shared" si="0"/>
        <v>0.12987430000066524</v>
      </c>
      <c r="K21" s="1">
        <f t="shared" si="0"/>
        <v>6.7113800000129231E-2</v>
      </c>
      <c r="L21" s="1">
        <f t="shared" si="0"/>
        <v>0.15041220000000521</v>
      </c>
      <c r="M21" s="18">
        <f t="shared" si="1"/>
        <v>0.31526660001190976</v>
      </c>
      <c r="N21" s="1">
        <f t="shared" si="2"/>
        <v>0.26142859999822576</v>
      </c>
      <c r="O21" s="1">
        <f t="shared" si="3"/>
        <v>0.14870280000423008</v>
      </c>
      <c r="P21" s="7">
        <f t="shared" si="4"/>
        <v>0.32341680000058659</v>
      </c>
      <c r="Q21" s="18">
        <f t="shared" si="5"/>
        <v>0.31758040000795518</v>
      </c>
      <c r="R21" s="1">
        <f t="shared" si="6"/>
        <v>0.20372539999868877</v>
      </c>
      <c r="S21" s="1">
        <f t="shared" si="7"/>
        <v>0.20222850000095605</v>
      </c>
      <c r="T21" s="7">
        <f t="shared" si="8"/>
        <v>0.37362470000346093</v>
      </c>
    </row>
    <row r="22" spans="1:20" customFormat="1" x14ac:dyDescent="0.2">
      <c r="A22" s="1"/>
      <c r="B22" s="1"/>
      <c r="C22" s="1"/>
      <c r="D22" s="1"/>
      <c r="E22" s="1"/>
      <c r="F22" s="1">
        <v>0.9</v>
      </c>
      <c r="G22" s="1">
        <v>1.6</v>
      </c>
      <c r="H22" s="1"/>
      <c r="I22" s="18">
        <f t="shared" si="0"/>
        <v>8.8836399996239379E-2</v>
      </c>
      <c r="J22" s="1">
        <f t="shared" si="0"/>
        <v>0.11669670000458154</v>
      </c>
      <c r="K22" s="1">
        <f t="shared" si="0"/>
        <v>5.7819600002062543E-2</v>
      </c>
      <c r="L22" s="1">
        <f t="shared" si="0"/>
        <v>4.5099200008280604E-2</v>
      </c>
      <c r="M22" s="18">
        <f t="shared" si="1"/>
        <v>0.36109840000619897</v>
      </c>
      <c r="N22" s="1">
        <f t="shared" si="2"/>
        <v>0.31923379999909685</v>
      </c>
      <c r="O22" s="1">
        <f t="shared" si="3"/>
        <v>0.29848799999854236</v>
      </c>
      <c r="P22" s="7">
        <f t="shared" si="4"/>
        <v>0.10676339999804441</v>
      </c>
      <c r="Q22" s="18">
        <f t="shared" si="5"/>
        <v>0.31032860000834717</v>
      </c>
      <c r="R22" s="1">
        <f t="shared" si="6"/>
        <v>0.20249740001077043</v>
      </c>
      <c r="S22" s="1">
        <f t="shared" si="7"/>
        <v>0.24004610000361026</v>
      </c>
      <c r="T22" s="7">
        <f t="shared" si="8"/>
        <v>9.6295100007637302E-2</v>
      </c>
    </row>
    <row r="23" spans="1:20" customFormat="1" x14ac:dyDescent="0.2">
      <c r="A23" s="1"/>
      <c r="B23" s="1"/>
      <c r="C23" s="1"/>
      <c r="D23" s="1"/>
      <c r="E23" s="1"/>
      <c r="F23" s="1">
        <v>1</v>
      </c>
      <c r="G23" s="1">
        <v>1.6</v>
      </c>
      <c r="H23" s="1"/>
      <c r="I23" s="18">
        <f t="shared" si="0"/>
        <v>8.0621999998697902E-2</v>
      </c>
      <c r="J23" s="1">
        <f t="shared" si="0"/>
        <v>7.6698300006228237E-2</v>
      </c>
      <c r="K23" s="1">
        <f t="shared" si="0"/>
        <v>5.5447799994112756E-2</v>
      </c>
      <c r="L23" s="1">
        <f t="shared" si="0"/>
        <v>4.2125400000259106E-2</v>
      </c>
      <c r="M23" s="18">
        <f t="shared" si="1"/>
        <v>0.25869240000986338</v>
      </c>
      <c r="N23" s="1">
        <f t="shared" si="2"/>
        <v>0.36883949999833021</v>
      </c>
      <c r="O23" s="1">
        <f t="shared" si="3"/>
        <v>0.33000249999304287</v>
      </c>
      <c r="P23" s="7">
        <f t="shared" si="4"/>
        <v>0.27065989999641715</v>
      </c>
      <c r="Q23" s="18">
        <f t="shared" si="5"/>
        <v>0.46109280000905528</v>
      </c>
      <c r="R23" s="1">
        <f t="shared" si="6"/>
        <v>0.65313490000562524</v>
      </c>
      <c r="S23" s="1">
        <f t="shared" si="7"/>
        <v>0.26414570000099502</v>
      </c>
      <c r="T23" s="7">
        <f t="shared" si="8"/>
        <v>0.11586739999813744</v>
      </c>
    </row>
    <row r="24" spans="1:20" customFormat="1" x14ac:dyDescent="0.2">
      <c r="A24" s="1"/>
      <c r="B24" s="1"/>
      <c r="C24" s="1"/>
      <c r="D24" s="1"/>
      <c r="E24" s="1"/>
      <c r="F24" s="1">
        <v>1.1000000000000001</v>
      </c>
      <c r="G24" s="1">
        <v>1.6</v>
      </c>
      <c r="H24" s="1"/>
      <c r="I24" s="18">
        <f t="shared" si="0"/>
        <v>8.2978300000036143E-2</v>
      </c>
      <c r="J24" s="1">
        <f t="shared" si="0"/>
        <v>8.9444799996840629E-2</v>
      </c>
      <c r="K24" s="1">
        <f t="shared" si="0"/>
        <v>5.9575400001676826E-2</v>
      </c>
      <c r="L24" s="1">
        <f t="shared" si="0"/>
        <v>4.2844100008210262E-2</v>
      </c>
      <c r="M24" s="18">
        <f t="shared" si="1"/>
        <v>0.23208729999169009</v>
      </c>
      <c r="N24" s="1">
        <f t="shared" si="2"/>
        <v>0.44657879999476791</v>
      </c>
      <c r="O24" s="1">
        <f t="shared" si="3"/>
        <v>0.19284539999375738</v>
      </c>
      <c r="P24" s="7">
        <f t="shared" si="4"/>
        <v>0.42501720000132082</v>
      </c>
      <c r="Q24" s="18">
        <f t="shared" si="5"/>
        <v>0.84748489999242338</v>
      </c>
      <c r="R24" s="1">
        <f t="shared" si="6"/>
        <v>1.0455309000008128</v>
      </c>
      <c r="S24" s="1">
        <f t="shared" si="7"/>
        <v>0.27504899999541976</v>
      </c>
      <c r="T24" s="7">
        <f t="shared" si="8"/>
        <v>0.16085180000402488</v>
      </c>
    </row>
    <row r="25" spans="1:20" customFormat="1" x14ac:dyDescent="0.2">
      <c r="A25" s="1"/>
      <c r="B25" s="1"/>
      <c r="C25" s="1"/>
      <c r="D25" s="1"/>
      <c r="E25" s="1"/>
      <c r="F25" s="1">
        <v>1.2</v>
      </c>
      <c r="G25" s="1">
        <v>1.6</v>
      </c>
      <c r="H25" s="1"/>
      <c r="I25" s="18">
        <f t="shared" si="0"/>
        <v>9.3421399995463617E-2</v>
      </c>
      <c r="J25" s="1">
        <f t="shared" si="0"/>
        <v>9.5647699993151036E-2</v>
      </c>
      <c r="K25" s="1">
        <f t="shared" si="0"/>
        <v>5.5411799991134103E-2</v>
      </c>
      <c r="L25" s="1">
        <f t="shared" si="0"/>
        <v>3.8840399994910513E-2</v>
      </c>
      <c r="M25" s="18">
        <f t="shared" si="1"/>
        <v>0.44323240000210262</v>
      </c>
      <c r="N25" s="1">
        <f t="shared" si="2"/>
        <v>0.49427999999807071</v>
      </c>
      <c r="O25" s="1">
        <f t="shared" si="3"/>
        <v>0.33615699999245408</v>
      </c>
      <c r="P25" s="7">
        <f t="shared" si="4"/>
        <v>0.45232179999743494</v>
      </c>
      <c r="Q25" s="18">
        <f t="shared" si="5"/>
        <v>1.1002768000025753</v>
      </c>
      <c r="R25" s="1">
        <f t="shared" si="6"/>
        <v>1.8535619000061843</v>
      </c>
      <c r="S25" s="1">
        <f t="shared" si="7"/>
        <v>0.48033259999158417</v>
      </c>
      <c r="T25" s="7">
        <f t="shared" si="8"/>
        <v>0.22446069999659812</v>
      </c>
    </row>
    <row r="26" spans="1:20" customFormat="1" x14ac:dyDescent="0.2">
      <c r="A26" s="1"/>
      <c r="B26" s="1"/>
      <c r="C26" s="1"/>
      <c r="D26" s="1"/>
      <c r="E26" s="1"/>
      <c r="F26" s="1">
        <v>1.3</v>
      </c>
      <c r="G26" s="1">
        <v>1.6</v>
      </c>
      <c r="H26" s="1"/>
      <c r="I26" s="18">
        <f t="shared" si="0"/>
        <v>9.447360000081062E-2</v>
      </c>
      <c r="J26" s="1">
        <f t="shared" si="0"/>
        <v>0.21359880000204612</v>
      </c>
      <c r="K26" s="1">
        <f t="shared" si="0"/>
        <v>5.7332600007953261E-2</v>
      </c>
      <c r="L26" s="1">
        <f t="shared" si="0"/>
        <v>5.8146900002498114E-2</v>
      </c>
      <c r="M26" s="18">
        <f t="shared" si="1"/>
        <v>0.35627849999286809</v>
      </c>
      <c r="N26" s="1">
        <f t="shared" si="2"/>
        <v>0.41506110000000263</v>
      </c>
      <c r="O26" s="1">
        <f t="shared" si="3"/>
        <v>0.21879919999889808</v>
      </c>
      <c r="P26" s="7">
        <f t="shared" si="4"/>
        <v>0.17261109999822111</v>
      </c>
      <c r="Q26" s="18">
        <f t="shared" si="5"/>
        <v>1.5443124000000807</v>
      </c>
      <c r="R26" s="1">
        <f t="shared" si="6"/>
        <v>2.7885486000087667</v>
      </c>
      <c r="S26" s="1">
        <f t="shared" si="7"/>
        <v>0.40924520000373832</v>
      </c>
      <c r="T26" s="7">
        <f t="shared" si="8"/>
        <v>0.23054689999923994</v>
      </c>
    </row>
    <row r="27" spans="1:20" customFormat="1" x14ac:dyDescent="0.2">
      <c r="A27" s="1"/>
      <c r="B27" s="1"/>
      <c r="C27" s="1"/>
      <c r="D27" s="1"/>
      <c r="E27" s="1"/>
      <c r="F27" s="1">
        <v>1.4</v>
      </c>
      <c r="G27" s="1">
        <v>1.6</v>
      </c>
      <c r="H27" s="1"/>
      <c r="I27" s="18">
        <f t="shared" si="0"/>
        <v>0.32176700000263736</v>
      </c>
      <c r="J27" s="1">
        <f t="shared" si="0"/>
        <v>0.21404240000322261</v>
      </c>
      <c r="K27" s="1">
        <f t="shared" si="0"/>
        <v>4.0209699989190995E-2</v>
      </c>
      <c r="L27" s="1">
        <f t="shared" si="0"/>
        <v>3.0117999997969491E-2</v>
      </c>
      <c r="M27" s="18">
        <f t="shared" si="1"/>
        <v>0.32290810000290548</v>
      </c>
      <c r="N27" s="1">
        <f t="shared" si="2"/>
        <v>0.67580430000191427</v>
      </c>
      <c r="O27" s="1">
        <f t="shared" si="3"/>
        <v>0.34885979999899064</v>
      </c>
      <c r="P27" s="7">
        <f t="shared" si="4"/>
        <v>0.13526610000269557</v>
      </c>
      <c r="Q27" s="18">
        <f t="shared" si="5"/>
        <v>2.577330299999403</v>
      </c>
      <c r="R27" s="1">
        <f t="shared" si="6"/>
        <v>5.0766880000026049</v>
      </c>
      <c r="S27" s="1">
        <f t="shared" si="7"/>
        <v>0.86035229999481544</v>
      </c>
      <c r="T27" s="7">
        <f t="shared" si="8"/>
        <v>0.27521859999524168</v>
      </c>
    </row>
    <row r="28" spans="1:20" customFormat="1" x14ac:dyDescent="0.2">
      <c r="A28" s="1"/>
      <c r="B28" s="1"/>
      <c r="C28" s="1"/>
      <c r="D28" s="1"/>
      <c r="E28" s="1"/>
      <c r="F28" s="1">
        <v>1.5</v>
      </c>
      <c r="G28" s="1">
        <v>1.6</v>
      </c>
      <c r="H28" s="1"/>
      <c r="I28" s="18">
        <f t="shared" si="0"/>
        <v>7.3233200012623456E-2</v>
      </c>
      <c r="J28" s="1">
        <f t="shared" si="0"/>
        <v>0.86152699999786364</v>
      </c>
      <c r="K28" s="1">
        <f t="shared" si="0"/>
        <v>7.9204599998661251E-2</v>
      </c>
      <c r="L28" s="1">
        <f t="shared" si="0"/>
        <v>9.5690100010870083E-2</v>
      </c>
      <c r="M28" s="18">
        <f t="shared" si="1"/>
        <v>0.35249760000510832</v>
      </c>
      <c r="N28" s="1">
        <f t="shared" si="2"/>
        <v>1.094104100005211</v>
      </c>
      <c r="O28" s="1">
        <f t="shared" si="3"/>
        <v>0.38667869999642335</v>
      </c>
      <c r="P28" s="7">
        <f t="shared" si="4"/>
        <v>0.2252323000107026</v>
      </c>
      <c r="Q28" s="18">
        <f t="shared" si="5"/>
        <v>5.6157875000053536</v>
      </c>
      <c r="R28" s="1">
        <f t="shared" si="6"/>
        <v>4.8449134000065897</v>
      </c>
      <c r="S28" s="1">
        <f t="shared" si="7"/>
        <v>2.0320298999934039</v>
      </c>
      <c r="T28" s="7">
        <f t="shared" si="8"/>
        <v>1.4828812000047265</v>
      </c>
    </row>
    <row r="29" spans="1:20" customFormat="1" ht="20" thickBot="1" x14ac:dyDescent="0.25">
      <c r="A29" s="1"/>
      <c r="B29" s="1"/>
      <c r="C29" s="1"/>
      <c r="D29" s="1"/>
      <c r="E29" s="1"/>
      <c r="F29" s="1">
        <v>1.6</v>
      </c>
      <c r="G29" s="1">
        <v>1.6</v>
      </c>
      <c r="H29" s="1"/>
      <c r="I29" s="19">
        <f t="shared" si="0"/>
        <v>0.38232800000059797</v>
      </c>
      <c r="J29" s="9">
        <f t="shared" si="0"/>
        <v>0.53124689999606289</v>
      </c>
      <c r="K29" s="9">
        <f t="shared" si="0"/>
        <v>4.3052999998849373E-2</v>
      </c>
      <c r="L29" s="9">
        <f t="shared" si="0"/>
        <v>8.3503399991968763E-2</v>
      </c>
      <c r="M29" s="19">
        <f t="shared" si="1"/>
        <v>0.59049210000239327</v>
      </c>
      <c r="N29" s="9">
        <f t="shared" si="2"/>
        <v>0.94573980000234315</v>
      </c>
      <c r="O29" s="9">
        <f t="shared" si="3"/>
        <v>0.49580879999666649</v>
      </c>
      <c r="P29" s="10">
        <f t="shared" si="4"/>
        <v>0.53295600000069498</v>
      </c>
      <c r="Q29" s="19">
        <f t="shared" si="5"/>
        <v>6.8859416000037754</v>
      </c>
      <c r="R29" s="9">
        <f t="shared" si="6"/>
        <v>4.0681465000034223</v>
      </c>
      <c r="S29" s="9">
        <f t="shared" si="7"/>
        <v>1.3222907000027817</v>
      </c>
      <c r="T29" s="10">
        <f t="shared" si="8"/>
        <v>1.237028299996723</v>
      </c>
    </row>
    <row r="30" spans="1:20" x14ac:dyDescent="0.2">
      <c r="F30" s="1">
        <v>1.7</v>
      </c>
      <c r="G30" s="1">
        <v>1.6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061E-7DCB-0C43-A17B-70A875586597}">
  <dimension ref="A8:Z42"/>
  <sheetViews>
    <sheetView tabSelected="1" topLeftCell="L29" zoomScale="164" zoomScaleNormal="164" workbookViewId="0">
      <selection activeCell="C39" sqref="C39:F42"/>
    </sheetView>
  </sheetViews>
  <sheetFormatPr baseColWidth="10" defaultRowHeight="16" x14ac:dyDescent="0.2"/>
  <sheetData>
    <row r="8" spans="3:24" s="1" customFormat="1" ht="20" thickBot="1" x14ac:dyDescent="0.25">
      <c r="F8" s="1" t="s">
        <v>15</v>
      </c>
      <c r="H8" s="1" t="s">
        <v>16</v>
      </c>
      <c r="O8" s="1" t="s">
        <v>15</v>
      </c>
      <c r="Q8" s="1" t="s">
        <v>16</v>
      </c>
    </row>
    <row r="9" spans="3:24" s="1" customFormat="1" ht="20" thickBot="1" x14ac:dyDescent="0.25">
      <c r="C9" s="14" t="s">
        <v>14</v>
      </c>
      <c r="D9" s="11" t="s">
        <v>12</v>
      </c>
      <c r="E9" s="13" t="s">
        <v>13</v>
      </c>
      <c r="F9" s="11" t="s">
        <v>12</v>
      </c>
      <c r="G9" s="13" t="s">
        <v>13</v>
      </c>
      <c r="H9" s="12" t="s">
        <v>12</v>
      </c>
      <c r="I9" s="13" t="s">
        <v>13</v>
      </c>
      <c r="L9" s="14" t="s">
        <v>17</v>
      </c>
      <c r="M9" s="12" t="s">
        <v>12</v>
      </c>
      <c r="N9" s="12" t="s">
        <v>18</v>
      </c>
      <c r="O9" s="11" t="s">
        <v>12</v>
      </c>
      <c r="P9" s="13" t="s">
        <v>18</v>
      </c>
      <c r="Q9" s="12" t="s">
        <v>12</v>
      </c>
      <c r="R9" s="13" t="s">
        <v>18</v>
      </c>
    </row>
    <row r="10" spans="3:24" s="1" customFormat="1" ht="19" x14ac:dyDescent="0.2">
      <c r="C10" s="25">
        <v>1.75</v>
      </c>
      <c r="D10" s="18">
        <v>26</v>
      </c>
      <c r="E10" s="7">
        <v>35</v>
      </c>
      <c r="F10" s="18">
        <v>9</v>
      </c>
      <c r="G10" s="7">
        <v>14</v>
      </c>
      <c r="H10" s="1">
        <v>4</v>
      </c>
      <c r="I10" s="7">
        <v>8</v>
      </c>
      <c r="L10" s="25">
        <v>0.5</v>
      </c>
      <c r="M10" s="1">
        <v>92</v>
      </c>
      <c r="N10" s="1">
        <v>188</v>
      </c>
      <c r="O10" s="18">
        <v>16</v>
      </c>
      <c r="P10" s="7">
        <v>21</v>
      </c>
      <c r="Q10" s="1">
        <v>15</v>
      </c>
      <c r="R10" s="7">
        <v>19</v>
      </c>
      <c r="V10" s="1">
        <v>19</v>
      </c>
      <c r="W10" s="1">
        <f>V10</f>
        <v>19</v>
      </c>
      <c r="X10" s="1">
        <f>V11</f>
        <v>14</v>
      </c>
    </row>
    <row r="11" spans="3:24" s="1" customFormat="1" ht="19" x14ac:dyDescent="0.2">
      <c r="C11" s="25">
        <v>1.8</v>
      </c>
      <c r="D11" s="18">
        <v>26</v>
      </c>
      <c r="E11" s="7">
        <v>35</v>
      </c>
      <c r="F11" s="18">
        <v>9</v>
      </c>
      <c r="G11" s="7">
        <v>13</v>
      </c>
      <c r="H11" s="1">
        <v>4</v>
      </c>
      <c r="I11" s="7">
        <v>8</v>
      </c>
      <c r="L11" s="25">
        <v>0.6</v>
      </c>
      <c r="M11" s="1">
        <v>92</v>
      </c>
      <c r="N11" s="1">
        <v>188</v>
      </c>
      <c r="O11" s="18">
        <v>17</v>
      </c>
      <c r="P11" s="7">
        <v>21</v>
      </c>
      <c r="Q11" s="1">
        <v>14</v>
      </c>
      <c r="R11" s="7">
        <v>21</v>
      </c>
      <c r="V11" s="1">
        <v>14</v>
      </c>
      <c r="W11" s="1">
        <f>V12</f>
        <v>19</v>
      </c>
      <c r="X11" s="1">
        <f>V13</f>
        <v>14</v>
      </c>
    </row>
    <row r="12" spans="3:24" s="1" customFormat="1" ht="19" x14ac:dyDescent="0.2">
      <c r="C12" s="25">
        <v>1.85</v>
      </c>
      <c r="D12" s="18">
        <v>26</v>
      </c>
      <c r="E12" s="7">
        <v>35</v>
      </c>
      <c r="F12" s="18">
        <v>9</v>
      </c>
      <c r="G12" s="7">
        <v>13</v>
      </c>
      <c r="H12" s="1">
        <v>4</v>
      </c>
      <c r="I12" s="7">
        <v>8</v>
      </c>
      <c r="L12" s="25">
        <v>0.7</v>
      </c>
      <c r="M12" s="1">
        <v>92</v>
      </c>
      <c r="N12" s="1">
        <v>188</v>
      </c>
      <c r="O12" s="18">
        <v>16</v>
      </c>
      <c r="P12" s="7">
        <v>22</v>
      </c>
      <c r="Q12" s="1">
        <v>14</v>
      </c>
      <c r="R12" s="7">
        <v>21</v>
      </c>
      <c r="V12" s="1">
        <v>19</v>
      </c>
      <c r="W12" s="1">
        <f>V14</f>
        <v>19</v>
      </c>
      <c r="X12" s="1">
        <f>V15</f>
        <v>14</v>
      </c>
    </row>
    <row r="13" spans="3:24" s="1" customFormat="1" ht="19" x14ac:dyDescent="0.2">
      <c r="C13" s="25">
        <v>1.9</v>
      </c>
      <c r="D13" s="18">
        <v>26</v>
      </c>
      <c r="E13" s="7">
        <v>35</v>
      </c>
      <c r="F13" s="18">
        <v>9</v>
      </c>
      <c r="G13" s="7">
        <v>13</v>
      </c>
      <c r="H13" s="1">
        <v>4</v>
      </c>
      <c r="I13" s="7">
        <v>8</v>
      </c>
      <c r="L13" s="25">
        <v>0.8</v>
      </c>
      <c r="M13" s="1">
        <v>92</v>
      </c>
      <c r="N13" s="1">
        <v>188</v>
      </c>
      <c r="O13" s="18">
        <v>17</v>
      </c>
      <c r="P13" s="7">
        <v>22</v>
      </c>
      <c r="Q13" s="1">
        <v>15</v>
      </c>
      <c r="R13" s="7">
        <v>21</v>
      </c>
      <c r="V13" s="1">
        <v>14</v>
      </c>
      <c r="W13" s="1">
        <f>V16</f>
        <v>18</v>
      </c>
      <c r="X13" s="1">
        <f>V17</f>
        <v>14</v>
      </c>
    </row>
    <row r="14" spans="3:24" s="1" customFormat="1" ht="19" x14ac:dyDescent="0.2">
      <c r="C14" s="25">
        <v>1.95</v>
      </c>
      <c r="D14" s="18">
        <v>26</v>
      </c>
      <c r="E14" s="7">
        <v>35</v>
      </c>
      <c r="F14" s="18">
        <v>9</v>
      </c>
      <c r="G14" s="7">
        <v>14</v>
      </c>
      <c r="H14" s="1">
        <v>4</v>
      </c>
      <c r="I14" s="7">
        <v>7</v>
      </c>
      <c r="L14" s="25">
        <v>0.9</v>
      </c>
      <c r="M14" s="1">
        <v>92</v>
      </c>
      <c r="N14" s="1">
        <v>188</v>
      </c>
      <c r="O14" s="18">
        <v>14</v>
      </c>
      <c r="P14" s="7">
        <v>20</v>
      </c>
      <c r="Q14" s="1">
        <v>14</v>
      </c>
      <c r="R14" s="7">
        <v>21</v>
      </c>
      <c r="V14" s="1">
        <v>19</v>
      </c>
      <c r="W14" s="1">
        <f>V18</f>
        <v>19</v>
      </c>
      <c r="X14" s="1">
        <f>V19</f>
        <v>14</v>
      </c>
    </row>
    <row r="15" spans="3:24" s="1" customFormat="1" ht="19" x14ac:dyDescent="0.2">
      <c r="C15" s="25">
        <v>2</v>
      </c>
      <c r="D15" s="18">
        <v>26</v>
      </c>
      <c r="E15" s="7">
        <v>35</v>
      </c>
      <c r="F15" s="18">
        <v>9</v>
      </c>
      <c r="G15" s="7">
        <v>14</v>
      </c>
      <c r="H15" s="1">
        <v>4</v>
      </c>
      <c r="I15" s="7">
        <v>7</v>
      </c>
      <c r="L15" s="25">
        <v>1</v>
      </c>
      <c r="M15" s="1">
        <v>92</v>
      </c>
      <c r="N15" s="1">
        <v>188</v>
      </c>
      <c r="O15" s="18">
        <v>14</v>
      </c>
      <c r="P15" s="7">
        <v>23</v>
      </c>
      <c r="Q15" s="1">
        <v>15</v>
      </c>
      <c r="R15" s="7">
        <v>23</v>
      </c>
      <c r="V15" s="1">
        <v>14</v>
      </c>
      <c r="W15" s="1">
        <f>V20</f>
        <v>17</v>
      </c>
      <c r="X15" s="1">
        <f>V21</f>
        <v>14</v>
      </c>
    </row>
    <row r="16" spans="3:24" s="1" customFormat="1" ht="19" x14ac:dyDescent="0.2">
      <c r="C16" s="25">
        <v>2.0499999999999998</v>
      </c>
      <c r="D16" s="18">
        <v>26</v>
      </c>
      <c r="E16" s="7">
        <v>35</v>
      </c>
      <c r="F16" s="18">
        <v>9</v>
      </c>
      <c r="G16" s="7">
        <v>14</v>
      </c>
      <c r="H16" s="1">
        <v>4</v>
      </c>
      <c r="I16" s="7">
        <v>7</v>
      </c>
      <c r="L16" s="25">
        <v>1.1000000000000001</v>
      </c>
      <c r="M16" s="1">
        <v>92</v>
      </c>
      <c r="N16" s="1">
        <v>188</v>
      </c>
      <c r="O16" s="18">
        <v>14</v>
      </c>
      <c r="P16" s="7">
        <v>23</v>
      </c>
      <c r="Q16" s="1">
        <v>17</v>
      </c>
      <c r="R16" s="7">
        <v>25</v>
      </c>
      <c r="V16" s="1">
        <v>18</v>
      </c>
      <c r="W16" s="1">
        <f>V22</f>
        <v>17</v>
      </c>
      <c r="X16" s="1">
        <f>V23</f>
        <v>14</v>
      </c>
    </row>
    <row r="17" spans="1:26" s="1" customFormat="1" ht="19" x14ac:dyDescent="0.2">
      <c r="C17" s="25">
        <v>2.1</v>
      </c>
      <c r="D17" s="18">
        <v>26</v>
      </c>
      <c r="E17" s="7">
        <v>35</v>
      </c>
      <c r="F17" s="18">
        <v>9</v>
      </c>
      <c r="G17" s="7">
        <v>14</v>
      </c>
      <c r="H17" s="1">
        <v>4</v>
      </c>
      <c r="I17" s="7">
        <v>8</v>
      </c>
      <c r="L17" s="25">
        <v>1.2</v>
      </c>
      <c r="M17" s="1">
        <v>92</v>
      </c>
      <c r="N17" s="1">
        <v>188</v>
      </c>
      <c r="O17" s="18">
        <v>14</v>
      </c>
      <c r="P17" s="7">
        <v>24</v>
      </c>
      <c r="Q17" s="1">
        <v>16</v>
      </c>
      <c r="R17" s="7">
        <v>26</v>
      </c>
      <c r="V17" s="1">
        <v>14</v>
      </c>
      <c r="W17" s="1">
        <f>V24</f>
        <v>17</v>
      </c>
      <c r="X17" s="1">
        <f>V25</f>
        <v>14</v>
      </c>
    </row>
    <row r="18" spans="1:26" s="1" customFormat="1" ht="19" x14ac:dyDescent="0.2">
      <c r="C18" s="25">
        <v>2.15</v>
      </c>
      <c r="D18" s="18">
        <v>26</v>
      </c>
      <c r="E18" s="7">
        <v>35</v>
      </c>
      <c r="F18" s="18">
        <v>9</v>
      </c>
      <c r="G18" s="7">
        <v>14</v>
      </c>
      <c r="H18" s="1">
        <v>4</v>
      </c>
      <c r="I18" s="7">
        <v>8</v>
      </c>
      <c r="L18" s="25">
        <v>1.3</v>
      </c>
      <c r="M18" s="1">
        <v>92</v>
      </c>
      <c r="N18" s="1">
        <v>188</v>
      </c>
      <c r="O18" s="18">
        <v>14</v>
      </c>
      <c r="P18" s="7">
        <v>25</v>
      </c>
      <c r="Q18" s="1">
        <v>17</v>
      </c>
      <c r="R18" s="7">
        <v>27</v>
      </c>
      <c r="V18" s="1">
        <v>19</v>
      </c>
      <c r="W18" s="1">
        <f>V26</f>
        <v>18</v>
      </c>
      <c r="X18" s="1">
        <f>V27</f>
        <v>14</v>
      </c>
    </row>
    <row r="19" spans="1:26" s="1" customFormat="1" ht="19" x14ac:dyDescent="0.2">
      <c r="C19" s="25">
        <v>2.2000000000000002</v>
      </c>
      <c r="D19" s="18">
        <v>26</v>
      </c>
      <c r="E19" s="7">
        <v>35</v>
      </c>
      <c r="F19" s="18">
        <v>9</v>
      </c>
      <c r="G19" s="7">
        <v>14</v>
      </c>
      <c r="H19" s="1">
        <v>4</v>
      </c>
      <c r="I19" s="7">
        <v>8</v>
      </c>
      <c r="L19" s="25">
        <v>1.4</v>
      </c>
      <c r="M19" s="1">
        <v>92</v>
      </c>
      <c r="N19" s="1">
        <v>188</v>
      </c>
      <c r="O19" s="18">
        <v>14</v>
      </c>
      <c r="P19" s="7">
        <v>25</v>
      </c>
      <c r="Q19" s="1">
        <v>15</v>
      </c>
      <c r="R19" s="7">
        <v>29</v>
      </c>
      <c r="V19" s="1">
        <v>14</v>
      </c>
      <c r="W19" s="1">
        <f>V28</f>
        <v>18</v>
      </c>
      <c r="X19" s="1">
        <f>V29</f>
        <v>14</v>
      </c>
    </row>
    <row r="20" spans="1:26" s="1" customFormat="1" ht="19" x14ac:dyDescent="0.2">
      <c r="C20" s="25">
        <v>2.25</v>
      </c>
      <c r="D20" s="18">
        <v>26</v>
      </c>
      <c r="E20" s="7">
        <v>35</v>
      </c>
      <c r="F20" s="18">
        <v>9</v>
      </c>
      <c r="G20" s="7">
        <v>14</v>
      </c>
      <c r="H20" s="1">
        <v>4</v>
      </c>
      <c r="I20" s="7">
        <v>8</v>
      </c>
      <c r="L20" s="25">
        <v>1.5</v>
      </c>
      <c r="M20" s="1">
        <v>92</v>
      </c>
      <c r="N20" s="1">
        <v>188</v>
      </c>
      <c r="O20" s="18">
        <v>14</v>
      </c>
      <c r="P20" s="7">
        <v>21</v>
      </c>
      <c r="Q20" s="1">
        <v>17</v>
      </c>
      <c r="R20" s="7">
        <v>29</v>
      </c>
      <c r="V20" s="1">
        <v>17</v>
      </c>
    </row>
    <row r="21" spans="1:26" s="1" customFormat="1" ht="20" thickBot="1" x14ac:dyDescent="0.25">
      <c r="C21" s="25">
        <v>2.2999999999999998</v>
      </c>
      <c r="D21" s="18">
        <v>26</v>
      </c>
      <c r="E21" s="7">
        <v>35</v>
      </c>
      <c r="F21" s="18">
        <v>9</v>
      </c>
      <c r="G21" s="7">
        <v>14</v>
      </c>
      <c r="H21" s="1">
        <v>4</v>
      </c>
      <c r="I21" s="7">
        <v>8</v>
      </c>
      <c r="L21" s="26">
        <v>1.6</v>
      </c>
      <c r="M21" s="9">
        <v>92</v>
      </c>
      <c r="N21" s="9">
        <v>188</v>
      </c>
      <c r="O21" s="19">
        <v>14</v>
      </c>
      <c r="P21" s="10">
        <v>22</v>
      </c>
      <c r="Q21" s="9">
        <v>18</v>
      </c>
      <c r="R21" s="10">
        <v>31</v>
      </c>
      <c r="V21" s="1">
        <v>14</v>
      </c>
      <c r="W21" s="1">
        <f>AVERAGE(W10:W19)</f>
        <v>18.100000000000001</v>
      </c>
      <c r="X21" s="1">
        <f>AVERAGE(X10:X19)</f>
        <v>14</v>
      </c>
    </row>
    <row r="22" spans="1:26" s="1" customFormat="1" ht="19" x14ac:dyDescent="0.2">
      <c r="C22" s="25">
        <v>2.35</v>
      </c>
      <c r="D22" s="18">
        <v>26</v>
      </c>
      <c r="E22" s="7">
        <v>35</v>
      </c>
      <c r="F22" s="18">
        <v>9</v>
      </c>
      <c r="G22" s="7">
        <v>13</v>
      </c>
      <c r="H22" s="1">
        <v>4</v>
      </c>
      <c r="I22" s="7">
        <v>8</v>
      </c>
      <c r="V22" s="1">
        <v>17</v>
      </c>
    </row>
    <row r="23" spans="1:26" s="1" customFormat="1" ht="20" thickBot="1" x14ac:dyDescent="0.25">
      <c r="C23" s="26">
        <v>2.4</v>
      </c>
      <c r="D23" s="19">
        <v>26</v>
      </c>
      <c r="E23" s="10">
        <v>35</v>
      </c>
      <c r="F23" s="19">
        <v>9</v>
      </c>
      <c r="G23" s="10">
        <v>13</v>
      </c>
      <c r="H23" s="9">
        <v>4</v>
      </c>
      <c r="I23" s="10">
        <v>8</v>
      </c>
      <c r="L23" s="1" t="s">
        <v>19</v>
      </c>
      <c r="M23" s="1">
        <f>AVERAGE(M8:M21)</f>
        <v>92</v>
      </c>
      <c r="N23" s="1">
        <f t="shared" ref="N23:R23" si="0">AVERAGE(N8:N21)</f>
        <v>188</v>
      </c>
      <c r="O23" s="1">
        <f t="shared" si="0"/>
        <v>14.833333333333334</v>
      </c>
      <c r="P23" s="1">
        <f t="shared" si="0"/>
        <v>22.416666666666668</v>
      </c>
      <c r="Q23" s="1">
        <f t="shared" si="0"/>
        <v>15.583333333333334</v>
      </c>
      <c r="R23" s="1">
        <f t="shared" si="0"/>
        <v>24.416666666666668</v>
      </c>
      <c r="V23" s="1">
        <v>14</v>
      </c>
    </row>
    <row r="24" spans="1:26" s="1" customFormat="1" ht="19" x14ac:dyDescent="0.2">
      <c r="L24" s="1" t="s">
        <v>20</v>
      </c>
      <c r="M24" s="1">
        <f>STDEV(M8:M21)</f>
        <v>0</v>
      </c>
      <c r="N24" s="1">
        <f t="shared" ref="N24:R24" si="1">STDEV(N8:N21)</f>
        <v>0</v>
      </c>
      <c r="O24" s="1">
        <f t="shared" si="1"/>
        <v>1.2673044646258473</v>
      </c>
      <c r="P24" s="1">
        <f t="shared" si="1"/>
        <v>1.6213537179739277</v>
      </c>
      <c r="Q24" s="1">
        <f t="shared" si="1"/>
        <v>1.378954368902449</v>
      </c>
      <c r="R24" s="1">
        <f t="shared" si="1"/>
        <v>3.9648073054937987</v>
      </c>
      <c r="V24" s="1">
        <v>17</v>
      </c>
    </row>
    <row r="25" spans="1:26" s="1" customFormat="1" ht="19" x14ac:dyDescent="0.2">
      <c r="C25" s="1" t="s">
        <v>19</v>
      </c>
      <c r="D25" s="1">
        <f>AVERAGE(D10:D23)</f>
        <v>26</v>
      </c>
      <c r="E25" s="1">
        <f t="shared" ref="E25:I25" si="2">AVERAGE(E10:E23)</f>
        <v>35</v>
      </c>
      <c r="F25" s="1">
        <f t="shared" si="2"/>
        <v>9</v>
      </c>
      <c r="G25" s="1">
        <f t="shared" si="2"/>
        <v>13.642857142857142</v>
      </c>
      <c r="H25" s="1">
        <f t="shared" si="2"/>
        <v>4</v>
      </c>
      <c r="I25" s="1">
        <f t="shared" si="2"/>
        <v>7.7857142857142856</v>
      </c>
      <c r="V25" s="1">
        <v>14</v>
      </c>
    </row>
    <row r="26" spans="1:26" s="1" customFormat="1" ht="19" x14ac:dyDescent="0.2">
      <c r="C26" s="1" t="s">
        <v>20</v>
      </c>
      <c r="D26" s="1">
        <f>STDEV(D10:D23)</f>
        <v>0</v>
      </c>
      <c r="E26" s="1">
        <f t="shared" ref="E26:I26" si="3">STDEV(E10:E23)</f>
        <v>0</v>
      </c>
      <c r="F26" s="1">
        <f t="shared" si="3"/>
        <v>0</v>
      </c>
      <c r="G26" s="1">
        <f t="shared" si="3"/>
        <v>0.4972451580988469</v>
      </c>
      <c r="H26" s="1">
        <f t="shared" si="3"/>
        <v>0</v>
      </c>
      <c r="I26" s="1">
        <f t="shared" si="3"/>
        <v>0.42581531362632019</v>
      </c>
      <c r="V26" s="1">
        <v>18</v>
      </c>
    </row>
    <row r="27" spans="1:26" s="1" customFormat="1" ht="19" x14ac:dyDescent="0.2">
      <c r="V27" s="1">
        <v>14</v>
      </c>
    </row>
    <row r="28" spans="1:26" s="1" customFormat="1" ht="19" x14ac:dyDescent="0.2">
      <c r="V28" s="1">
        <v>18</v>
      </c>
      <c r="Y28" s="1">
        <v>18.100000000000001</v>
      </c>
      <c r="Z28" s="1">
        <v>14</v>
      </c>
    </row>
    <row r="29" spans="1:26" s="1" customFormat="1" ht="19" x14ac:dyDescent="0.25">
      <c r="E29" s="1" t="s">
        <v>15</v>
      </c>
      <c r="G29" s="1" t="s">
        <v>16</v>
      </c>
      <c r="K29" s="27"/>
      <c r="L29" s="27" t="s">
        <v>19</v>
      </c>
      <c r="M29" s="27" t="s">
        <v>20</v>
      </c>
      <c r="N29" s="27" t="s">
        <v>19</v>
      </c>
      <c r="O29" s="27" t="s">
        <v>20</v>
      </c>
      <c r="P29" s="27" t="s">
        <v>19</v>
      </c>
      <c r="Q29" s="27" t="s">
        <v>20</v>
      </c>
      <c r="V29" s="1">
        <v>14</v>
      </c>
    </row>
    <row r="30" spans="1:26" ht="19" x14ac:dyDescent="0.25">
      <c r="A30" s="1"/>
      <c r="B30" s="1"/>
      <c r="C30" s="1" t="s">
        <v>19</v>
      </c>
      <c r="D30" s="1" t="s">
        <v>20</v>
      </c>
      <c r="E30" s="1" t="s">
        <v>19</v>
      </c>
      <c r="F30" s="1" t="s">
        <v>20</v>
      </c>
      <c r="G30" s="1" t="s">
        <v>19</v>
      </c>
      <c r="H30" s="1" t="s">
        <v>20</v>
      </c>
      <c r="K30" s="27" t="s">
        <v>12</v>
      </c>
      <c r="L30" s="27">
        <v>92</v>
      </c>
      <c r="M30" s="27">
        <v>0</v>
      </c>
      <c r="N30" s="27">
        <v>14.833333333333334</v>
      </c>
      <c r="O30" s="27">
        <v>1.2673044646258473</v>
      </c>
      <c r="P30" s="27">
        <v>15.583333333333334</v>
      </c>
      <c r="Q30" s="27">
        <v>1.378954368902449</v>
      </c>
      <c r="V30">
        <v>18</v>
      </c>
    </row>
    <row r="31" spans="1:26" ht="19" x14ac:dyDescent="0.25">
      <c r="A31" s="1"/>
      <c r="B31" s="1" t="s">
        <v>12</v>
      </c>
      <c r="C31" s="1">
        <v>26</v>
      </c>
      <c r="D31" s="1">
        <v>0</v>
      </c>
      <c r="E31" s="1">
        <v>9</v>
      </c>
      <c r="F31" s="1">
        <v>0</v>
      </c>
      <c r="G31" s="1">
        <v>4</v>
      </c>
      <c r="H31" s="1">
        <v>0</v>
      </c>
      <c r="K31" s="27" t="s">
        <v>18</v>
      </c>
      <c r="L31" s="27">
        <v>188</v>
      </c>
      <c r="M31" s="27">
        <v>0</v>
      </c>
      <c r="N31" s="27">
        <v>22.416666666666668</v>
      </c>
      <c r="O31" s="27">
        <v>1.6213537179739277</v>
      </c>
      <c r="P31" s="27">
        <v>24.416666666666668</v>
      </c>
      <c r="Q31" s="27">
        <v>3.9648073054937987</v>
      </c>
      <c r="V31">
        <v>14</v>
      </c>
    </row>
    <row r="32" spans="1:26" ht="19" x14ac:dyDescent="0.2">
      <c r="A32" s="1"/>
      <c r="B32" s="1" t="s">
        <v>13</v>
      </c>
      <c r="C32" s="1">
        <v>35</v>
      </c>
      <c r="D32" s="1">
        <v>0</v>
      </c>
      <c r="E32" s="1">
        <v>13.642857142857142</v>
      </c>
      <c r="F32" s="1">
        <v>0.4972451580988469</v>
      </c>
      <c r="G32" s="1">
        <v>7.7857142857142856</v>
      </c>
      <c r="H32" s="1">
        <v>0.42581531362632019</v>
      </c>
    </row>
    <row r="33" spans="1:17" ht="19" x14ac:dyDescent="0.2">
      <c r="A33" s="1"/>
      <c r="K33" s="1" t="s">
        <v>21</v>
      </c>
      <c r="L33" s="1"/>
      <c r="M33" s="1"/>
      <c r="N33" s="1"/>
      <c r="O33" s="1"/>
      <c r="P33" s="1"/>
      <c r="Q33" s="1"/>
    </row>
    <row r="34" spans="1:17" ht="19" x14ac:dyDescent="0.25">
      <c r="B34" s="27" t="s">
        <v>21</v>
      </c>
      <c r="C34" s="27"/>
      <c r="D34" s="27"/>
      <c r="E34" s="27"/>
      <c r="F34" s="27"/>
      <c r="G34" s="27"/>
      <c r="H34" s="27"/>
      <c r="K34" s="1" t="s">
        <v>12</v>
      </c>
      <c r="L34" s="1">
        <f>L30/100</f>
        <v>0.92</v>
      </c>
      <c r="M34" s="1">
        <f t="shared" ref="M34:Q34" si="4">M30/100</f>
        <v>0</v>
      </c>
      <c r="N34" s="1">
        <f t="shared" si="4"/>
        <v>0.14833333333333334</v>
      </c>
      <c r="O34" s="1">
        <f t="shared" si="4"/>
        <v>1.2673044646258473E-2</v>
      </c>
      <c r="P34" s="1">
        <f t="shared" si="4"/>
        <v>0.15583333333333335</v>
      </c>
      <c r="Q34" s="1">
        <f t="shared" si="4"/>
        <v>1.378954368902449E-2</v>
      </c>
    </row>
    <row r="35" spans="1:17" ht="19" x14ac:dyDescent="0.25">
      <c r="B35" s="1" t="s">
        <v>12</v>
      </c>
      <c r="C35" s="27">
        <f t="shared" ref="C35:H36" si="5">C31/10</f>
        <v>2.6</v>
      </c>
      <c r="D35" s="27">
        <f t="shared" si="5"/>
        <v>0</v>
      </c>
      <c r="E35" s="27">
        <f t="shared" si="5"/>
        <v>0.9</v>
      </c>
      <c r="F35" s="27">
        <f t="shared" si="5"/>
        <v>0</v>
      </c>
      <c r="G35" s="27">
        <f t="shared" si="5"/>
        <v>0.4</v>
      </c>
      <c r="H35" s="27">
        <f t="shared" si="5"/>
        <v>0</v>
      </c>
      <c r="K35" s="1" t="s">
        <v>18</v>
      </c>
      <c r="L35" s="1">
        <f>L31/100</f>
        <v>1.88</v>
      </c>
      <c r="M35" s="1">
        <f t="shared" ref="M35:Q35" si="6">M31/100</f>
        <v>0</v>
      </c>
      <c r="N35" s="1">
        <f t="shared" si="6"/>
        <v>0.22416666666666668</v>
      </c>
      <c r="O35" s="1">
        <f t="shared" si="6"/>
        <v>1.6213537179739276E-2</v>
      </c>
      <c r="P35" s="1">
        <f t="shared" si="6"/>
        <v>0.24416666666666667</v>
      </c>
      <c r="Q35" s="1">
        <f t="shared" si="6"/>
        <v>3.9648073054937984E-2</v>
      </c>
    </row>
    <row r="36" spans="1:17" ht="19" x14ac:dyDescent="0.25">
      <c r="B36" s="1" t="s">
        <v>13</v>
      </c>
      <c r="C36" s="27">
        <f t="shared" si="5"/>
        <v>3.5</v>
      </c>
      <c r="D36" s="27">
        <f t="shared" si="5"/>
        <v>0</v>
      </c>
      <c r="E36" s="27">
        <f t="shared" si="5"/>
        <v>1.3642857142857143</v>
      </c>
      <c r="F36" s="27">
        <f t="shared" si="5"/>
        <v>4.9724515809884691E-2</v>
      </c>
      <c r="G36" s="27">
        <f t="shared" si="5"/>
        <v>0.77857142857142858</v>
      </c>
      <c r="H36" s="27">
        <f t="shared" si="5"/>
        <v>4.258153136263202E-2</v>
      </c>
    </row>
    <row r="39" spans="1:17" x14ac:dyDescent="0.2">
      <c r="D39" t="s">
        <v>24</v>
      </c>
      <c r="E39" t="s">
        <v>15</v>
      </c>
      <c r="F39" t="s">
        <v>16</v>
      </c>
    </row>
    <row r="40" spans="1:17" x14ac:dyDescent="0.2">
      <c r="C40" t="s">
        <v>14</v>
      </c>
      <c r="D40">
        <v>26</v>
      </c>
      <c r="E40">
        <v>9</v>
      </c>
      <c r="F40">
        <v>4</v>
      </c>
    </row>
    <row r="41" spans="1:17" ht="19" x14ac:dyDescent="0.2">
      <c r="C41" t="s">
        <v>25</v>
      </c>
      <c r="D41">
        <v>92</v>
      </c>
      <c r="E41" s="1">
        <v>18.100000000000001</v>
      </c>
      <c r="F41" s="1">
        <v>14</v>
      </c>
    </row>
    <row r="42" spans="1:17" x14ac:dyDescent="0.2">
      <c r="C42" t="s">
        <v>17</v>
      </c>
      <c r="D42">
        <v>92</v>
      </c>
      <c r="E42">
        <v>14.8333333333333</v>
      </c>
      <c r="F42">
        <v>15.5833333333333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</vt:lpstr>
      <vt:lpstr>H4</vt:lpstr>
      <vt:lpstr>H4_SDT</vt:lpstr>
      <vt:lpstr>H4_SDTQ</vt:lpstr>
      <vt:lpstr>LiH</vt:lpstr>
      <vt:lpstr>H2O</vt:lpstr>
      <vt:lpstr>H2O_SDT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Yongbin Kim</dc:creator>
  <cp:lastModifiedBy>Yongbin Kim</cp:lastModifiedBy>
  <dcterms:created xsi:type="dcterms:W3CDTF">2022-09-04T20:01:24Z</dcterms:created>
  <dcterms:modified xsi:type="dcterms:W3CDTF">2023-01-25T01:32:11Z</dcterms:modified>
</cp:coreProperties>
</file>