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230" activeTab="2"/>
  </bookViews>
  <sheets>
    <sheet name="consensus sequence lengths" sheetId="1" r:id="rId1"/>
    <sheet name="amino acid minInDel" sheetId="2" r:id="rId2"/>
    <sheet name="nucleotide minInDel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3" l="1"/>
  <c r="D102" i="3" s="1"/>
  <c r="M102" i="3" s="1"/>
  <c r="D17" i="3"/>
  <c r="L16" i="3"/>
  <c r="K16" i="3"/>
  <c r="H16" i="3"/>
  <c r="F16" i="3"/>
  <c r="D16" i="3"/>
  <c r="C16" i="3"/>
  <c r="B16" i="3"/>
  <c r="L15" i="3"/>
  <c r="K15" i="3"/>
  <c r="H15" i="3"/>
  <c r="F15" i="3"/>
  <c r="D15" i="3"/>
  <c r="C15" i="3"/>
  <c r="B15" i="3"/>
  <c r="L14" i="3"/>
  <c r="K14" i="3"/>
  <c r="H14" i="3"/>
  <c r="F14" i="3"/>
  <c r="D14" i="3"/>
  <c r="C14" i="3"/>
  <c r="B14" i="3"/>
  <c r="L13" i="3"/>
  <c r="K13" i="3"/>
  <c r="H13" i="3"/>
  <c r="F13" i="3"/>
  <c r="D13" i="3"/>
  <c r="C13" i="3"/>
  <c r="B13" i="3"/>
  <c r="K12" i="3"/>
  <c r="H12" i="3"/>
  <c r="D12" i="3"/>
  <c r="B12" i="3"/>
  <c r="L11" i="3"/>
  <c r="K11" i="3"/>
  <c r="H11" i="3"/>
  <c r="F11" i="3"/>
  <c r="D11" i="3"/>
  <c r="C11" i="3"/>
  <c r="B11" i="3"/>
  <c r="L10" i="3"/>
  <c r="K10" i="3"/>
  <c r="H10" i="3"/>
  <c r="F10" i="3"/>
  <c r="D10" i="3"/>
  <c r="C10" i="3"/>
  <c r="B10" i="3"/>
  <c r="K9" i="3"/>
  <c r="B9" i="3"/>
  <c r="H8" i="3"/>
  <c r="D8" i="3"/>
  <c r="M8" i="3" s="1"/>
  <c r="L7" i="3"/>
  <c r="K7" i="3"/>
  <c r="H7" i="3"/>
  <c r="F7" i="3"/>
  <c r="D7" i="3"/>
  <c r="C7" i="3"/>
  <c r="B7" i="3"/>
  <c r="L6" i="3"/>
  <c r="K6" i="3"/>
  <c r="H6" i="3"/>
  <c r="F6" i="3"/>
  <c r="D6" i="3"/>
  <c r="C6" i="3"/>
  <c r="B6" i="3"/>
  <c r="L5" i="3"/>
  <c r="K5" i="3"/>
  <c r="H5" i="3"/>
  <c r="B5" i="3"/>
  <c r="L4" i="3"/>
  <c r="K4" i="3"/>
  <c r="D4" i="3"/>
  <c r="L3" i="3"/>
  <c r="K3" i="3"/>
  <c r="M3" i="3" s="1"/>
  <c r="H3" i="3"/>
  <c r="M7" i="3" l="1"/>
  <c r="M11" i="3"/>
  <c r="M15" i="3"/>
  <c r="M6" i="3"/>
  <c r="M5" i="3"/>
  <c r="L90" i="3" s="1"/>
  <c r="M10" i="3"/>
  <c r="K95" i="3" s="1"/>
  <c r="M12" i="3"/>
  <c r="H97" i="3" s="1"/>
  <c r="M14" i="3"/>
  <c r="M9" i="3"/>
  <c r="M13" i="3"/>
  <c r="H98" i="3" s="1"/>
  <c r="M4" i="3"/>
  <c r="L89" i="3" s="1"/>
  <c r="M16" i="3"/>
  <c r="H88" i="3"/>
  <c r="L88" i="3"/>
  <c r="K88" i="3"/>
  <c r="F92" i="3"/>
  <c r="L92" i="3"/>
  <c r="D92" i="3"/>
  <c r="K92" i="3"/>
  <c r="C92" i="3"/>
  <c r="H92" i="3"/>
  <c r="B92" i="3"/>
  <c r="K96" i="3"/>
  <c r="C96" i="3"/>
  <c r="H96" i="3"/>
  <c r="B96" i="3"/>
  <c r="F96" i="3"/>
  <c r="L96" i="3"/>
  <c r="D96" i="3"/>
  <c r="H100" i="3"/>
  <c r="B100" i="3"/>
  <c r="F100" i="3"/>
  <c r="L100" i="3"/>
  <c r="D100" i="3"/>
  <c r="K100" i="3"/>
  <c r="C100" i="3"/>
  <c r="F91" i="3"/>
  <c r="L91" i="3"/>
  <c r="D91" i="3"/>
  <c r="K91" i="3"/>
  <c r="C91" i="3"/>
  <c r="H91" i="3"/>
  <c r="B91" i="3"/>
  <c r="H95" i="3"/>
  <c r="B95" i="3"/>
  <c r="D95" i="3"/>
  <c r="D97" i="3"/>
  <c r="H99" i="3"/>
  <c r="B99" i="3"/>
  <c r="F99" i="3"/>
  <c r="L99" i="3"/>
  <c r="D99" i="3"/>
  <c r="K99" i="3"/>
  <c r="C99" i="3"/>
  <c r="B94" i="3"/>
  <c r="K94" i="3"/>
  <c r="F98" i="3"/>
  <c r="L98" i="3"/>
  <c r="C98" i="3"/>
  <c r="D89" i="3"/>
  <c r="H93" i="3"/>
  <c r="D93" i="3"/>
  <c r="H101" i="3"/>
  <c r="B101" i="3"/>
  <c r="F101" i="3"/>
  <c r="L101" i="3"/>
  <c r="D101" i="3"/>
  <c r="K101" i="3"/>
  <c r="C101" i="3"/>
  <c r="B90" i="3"/>
  <c r="K90" i="3"/>
  <c r="H90" i="3"/>
  <c r="M94" i="3" l="1"/>
  <c r="M96" i="3"/>
  <c r="M92" i="3"/>
  <c r="K89" i="3"/>
  <c r="K98" i="3"/>
  <c r="B98" i="3"/>
  <c r="K97" i="3"/>
  <c r="L95" i="3"/>
  <c r="C95" i="3"/>
  <c r="M88" i="3"/>
  <c r="D98" i="3"/>
  <c r="B97" i="3"/>
  <c r="M97" i="3" s="1"/>
  <c r="F95" i="3"/>
  <c r="M99" i="3"/>
  <c r="M101" i="3"/>
  <c r="M90" i="3"/>
  <c r="M93" i="3"/>
  <c r="M89" i="3"/>
  <c r="M91" i="3"/>
  <c r="M100" i="3"/>
  <c r="M98" i="3" l="1"/>
  <c r="M95" i="3"/>
  <c r="F16" i="2" l="1"/>
  <c r="F14" i="2"/>
  <c r="D17" i="2" l="1"/>
  <c r="L16" i="2"/>
  <c r="K16" i="2"/>
  <c r="H16" i="2"/>
  <c r="D16" i="2"/>
  <c r="C16" i="2"/>
  <c r="B16" i="2"/>
  <c r="L15" i="2"/>
  <c r="K15" i="2"/>
  <c r="H15" i="2"/>
  <c r="F15" i="2"/>
  <c r="D15" i="2"/>
  <c r="C15" i="2"/>
  <c r="B15" i="2"/>
  <c r="L14" i="2"/>
  <c r="K14" i="2"/>
  <c r="H14" i="2"/>
  <c r="D14" i="2"/>
  <c r="C14" i="2"/>
  <c r="B14" i="2"/>
  <c r="L13" i="2"/>
  <c r="K13" i="2"/>
  <c r="H13" i="2"/>
  <c r="F13" i="2"/>
  <c r="D13" i="2"/>
  <c r="C13" i="2"/>
  <c r="B13" i="2"/>
  <c r="K12" i="2"/>
  <c r="H12" i="2"/>
  <c r="D12" i="2"/>
  <c r="B12" i="2"/>
  <c r="L11" i="2"/>
  <c r="K11" i="2"/>
  <c r="H11" i="2"/>
  <c r="F11" i="2"/>
  <c r="D11" i="2"/>
  <c r="C11" i="2"/>
  <c r="B11" i="2"/>
  <c r="L10" i="2"/>
  <c r="K10" i="2"/>
  <c r="H10" i="2"/>
  <c r="F10" i="2"/>
  <c r="D10" i="2"/>
  <c r="C10" i="2"/>
  <c r="B10" i="2"/>
  <c r="K9" i="2"/>
  <c r="B9" i="2"/>
  <c r="H8" i="2"/>
  <c r="D8" i="2"/>
  <c r="L7" i="2"/>
  <c r="K7" i="2"/>
  <c r="H7" i="2"/>
  <c r="F7" i="2"/>
  <c r="D7" i="2"/>
  <c r="C7" i="2"/>
  <c r="B7" i="2"/>
  <c r="L6" i="2"/>
  <c r="K6" i="2"/>
  <c r="H6" i="2"/>
  <c r="F6" i="2"/>
  <c r="D6" i="2"/>
  <c r="C6" i="2"/>
  <c r="B6" i="2"/>
  <c r="L5" i="2"/>
  <c r="K5" i="2"/>
  <c r="H5" i="2"/>
  <c r="B5" i="2"/>
  <c r="L4" i="2"/>
  <c r="K4" i="2"/>
  <c r="D4" i="2"/>
  <c r="L3" i="2"/>
  <c r="K3" i="2"/>
  <c r="H3" i="2"/>
  <c r="M3" i="2" l="1"/>
  <c r="H88" i="2" s="1"/>
  <c r="M17" i="2"/>
  <c r="M16" i="2"/>
  <c r="M11" i="2"/>
  <c r="M8" i="2"/>
  <c r="M5" i="2"/>
  <c r="M6" i="2"/>
  <c r="M9" i="2"/>
  <c r="M4" i="2"/>
  <c r="M10" i="2"/>
  <c r="M15" i="2"/>
  <c r="M14" i="2"/>
  <c r="M12" i="2"/>
  <c r="M7" i="2"/>
  <c r="M13" i="2"/>
  <c r="L88" i="2" l="1"/>
  <c r="K88" i="2"/>
  <c r="D102" i="2"/>
  <c r="M102" i="2" s="1"/>
  <c r="K100" i="2"/>
  <c r="C100" i="2"/>
  <c r="F100" i="2"/>
  <c r="L100" i="2"/>
  <c r="H100" i="2"/>
  <c r="B100" i="2"/>
  <c r="D100" i="2"/>
  <c r="L101" i="2"/>
  <c r="D101" i="2"/>
  <c r="B101" i="2"/>
  <c r="K101" i="2"/>
  <c r="C101" i="2"/>
  <c r="H101" i="2"/>
  <c r="F101" i="2"/>
  <c r="L99" i="2"/>
  <c r="D99" i="2"/>
  <c r="K99" i="2"/>
  <c r="C99" i="2"/>
  <c r="F99" i="2"/>
  <c r="H99" i="2"/>
  <c r="B99" i="2"/>
  <c r="K98" i="2"/>
  <c r="C98" i="2"/>
  <c r="H98" i="2"/>
  <c r="B98" i="2"/>
  <c r="D98" i="2"/>
  <c r="F98" i="2"/>
  <c r="L98" i="2"/>
  <c r="D97" i="2"/>
  <c r="B97" i="2"/>
  <c r="K97" i="2"/>
  <c r="H97" i="2"/>
  <c r="H96" i="2"/>
  <c r="B96" i="2"/>
  <c r="L96" i="2"/>
  <c r="K96" i="2"/>
  <c r="F96" i="2"/>
  <c r="D96" i="2"/>
  <c r="C96" i="2"/>
  <c r="F95" i="2"/>
  <c r="K95" i="2"/>
  <c r="H95" i="2"/>
  <c r="L95" i="2"/>
  <c r="D95" i="2"/>
  <c r="C95" i="2"/>
  <c r="B95" i="2"/>
  <c r="K94" i="2"/>
  <c r="B94" i="2"/>
  <c r="H92" i="2"/>
  <c r="B92" i="2"/>
  <c r="F92" i="2"/>
  <c r="C92" i="2"/>
  <c r="L92" i="2"/>
  <c r="D92" i="2"/>
  <c r="K92" i="2"/>
  <c r="L90" i="2"/>
  <c r="K90" i="2"/>
  <c r="B90" i="2"/>
  <c r="H90" i="2"/>
  <c r="M88" i="2"/>
  <c r="H93" i="2"/>
  <c r="D93" i="2"/>
  <c r="L91" i="2"/>
  <c r="D91" i="2"/>
  <c r="B91" i="2"/>
  <c r="K91" i="2"/>
  <c r="C91" i="2"/>
  <c r="H91" i="2"/>
  <c r="F91" i="2"/>
  <c r="L89" i="2"/>
  <c r="D89" i="2"/>
  <c r="K89" i="2"/>
  <c r="H20" i="1"/>
  <c r="H21" i="1"/>
  <c r="H22" i="1"/>
  <c r="H23" i="1"/>
  <c r="H24" i="1"/>
  <c r="H25" i="1"/>
  <c r="H26" i="1"/>
  <c r="H27" i="1"/>
  <c r="H28" i="1"/>
  <c r="H29" i="1"/>
  <c r="H30" i="1"/>
  <c r="H15" i="1"/>
  <c r="M98" i="2" l="1"/>
  <c r="M93" i="2"/>
  <c r="M94" i="2"/>
  <c r="M89" i="2"/>
  <c r="M101" i="2"/>
  <c r="M100" i="2"/>
  <c r="M99" i="2"/>
  <c r="M97" i="2"/>
  <c r="M96" i="2"/>
  <c r="M95" i="2"/>
  <c r="M92" i="2"/>
  <c r="M90" i="2"/>
  <c r="M91" i="2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B21" i="1"/>
  <c r="B22" i="1"/>
  <c r="B23" i="1"/>
  <c r="B24" i="1"/>
  <c r="B25" i="1"/>
  <c r="B26" i="1"/>
  <c r="B27" i="1"/>
  <c r="B28" i="1"/>
  <c r="B29" i="1"/>
  <c r="B30" i="1"/>
  <c r="B20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<sst xmlns="http://schemas.openxmlformats.org/spreadsheetml/2006/main" count="548" uniqueCount="132">
  <si>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</si>
  <si>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</si>
  <si>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</si>
  <si>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</si>
  <si>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</si>
  <si>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</si>
  <si>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ancC</t>
    <phoneticPr fontId="1" type="noConversion"/>
  </si>
  <si>
    <t>preM</t>
    <phoneticPr fontId="1" type="noConversion"/>
  </si>
  <si>
    <t>NS1</t>
    <phoneticPr fontId="1" type="noConversion"/>
  </si>
  <si>
    <t>NS2A</t>
    <phoneticPr fontId="1" type="noConversion"/>
  </si>
  <si>
    <t>NS2B</t>
    <phoneticPr fontId="1" type="noConversion"/>
  </si>
  <si>
    <t>NS3</t>
    <phoneticPr fontId="1" type="noConversion"/>
  </si>
  <si>
    <t>NS4A</t>
    <phoneticPr fontId="1" type="noConversion"/>
  </si>
  <si>
    <t>2K</t>
    <phoneticPr fontId="1" type="noConversion"/>
  </si>
  <si>
    <t>NS4B</t>
    <phoneticPr fontId="1" type="noConversion"/>
  </si>
  <si>
    <t>NS5</t>
    <phoneticPr fontId="1" type="noConversion"/>
  </si>
  <si>
    <t>E</t>
    <phoneticPr fontId="1" type="noConversion"/>
  </si>
  <si>
    <t>NS2B</t>
    <phoneticPr fontId="1" type="noConversion"/>
  </si>
  <si>
    <t>NS3</t>
    <phoneticPr fontId="1" type="noConversion"/>
  </si>
  <si>
    <t>NS4A</t>
    <phoneticPr fontId="1" type="noConversion"/>
  </si>
  <si>
    <t>NS4B</t>
    <phoneticPr fontId="1" type="noConversion"/>
  </si>
  <si>
    <t>AB</t>
    <phoneticPr fontId="1" type="noConversion"/>
  </si>
  <si>
    <t>NS3</t>
  </si>
  <si>
    <t>ancC</t>
  </si>
  <si>
    <t>preM</t>
  </si>
  <si>
    <t>E</t>
  </si>
  <si>
    <t>NS1</t>
  </si>
  <si>
    <t>NS2A</t>
  </si>
  <si>
    <t>NS2B</t>
  </si>
  <si>
    <t>NS4A</t>
  </si>
  <si>
    <t>2K</t>
  </si>
  <si>
    <t>NS4B</t>
  </si>
  <si>
    <t>NS5</t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</si>
  <si>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</si>
  <si>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</si>
  <si>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</si>
  <si>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</si>
  <si>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BD</t>
    <phoneticPr fontId="1" type="noConversion"/>
  </si>
  <si>
    <t>BC</t>
    <phoneticPr fontId="1" type="noConversion"/>
  </si>
  <si>
    <t>BE</t>
    <phoneticPr fontId="1" type="noConversion"/>
  </si>
  <si>
    <t>BF</t>
    <phoneticPr fontId="1" type="noConversion"/>
  </si>
  <si>
    <t>CD</t>
    <phoneticPr fontId="1" type="noConversion"/>
  </si>
  <si>
    <t>CE</t>
    <phoneticPr fontId="1" type="noConversion"/>
  </si>
  <si>
    <t>CF</t>
    <phoneticPr fontId="1" type="noConversion"/>
  </si>
  <si>
    <t>DE</t>
    <phoneticPr fontId="1" type="noConversion"/>
  </si>
  <si>
    <t>DF</t>
    <phoneticPr fontId="1" type="noConversion"/>
  </si>
  <si>
    <t>EF</t>
    <phoneticPr fontId="1" type="noConversion"/>
  </si>
  <si>
    <t>-</t>
    <phoneticPr fontId="1" type="noConversion"/>
  </si>
  <si>
    <t>-</t>
    <phoneticPr fontId="1" type="noConversion"/>
  </si>
  <si>
    <r>
      <t>l(F</t>
    </r>
    <r>
      <rPr>
        <b/>
        <vertAlign val="subscript"/>
        <sz val="11"/>
        <color theme="1"/>
        <rFont val="맑은 고딕"/>
        <family val="3"/>
        <charset val="129"/>
        <scheme val="minor"/>
      </rPr>
      <t>indel</t>
    </r>
    <r>
      <rPr>
        <b/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</si>
  <si>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t>Pairwise comparison</t>
    <phoneticPr fontId="1" type="noConversion"/>
  </si>
  <si>
    <t>Polyprotein</t>
    <phoneticPr fontId="1" type="noConversion"/>
  </si>
  <si>
    <t>Code</t>
    <phoneticPr fontId="1" type="noConversion"/>
  </si>
  <si>
    <t xml:space="preserve">1. Lengths of consensus amino acid sequences in protein elements and polyproteins for types of the Zika viruses and Dengue viruses </t>
  </si>
  <si>
    <t>Code</t>
    <phoneticPr fontId="1" type="noConversion"/>
  </si>
  <si>
    <t>Type</t>
    <phoneticPr fontId="1" type="noConversion"/>
  </si>
  <si>
    <t>DENV-I</t>
    <phoneticPr fontId="1" type="noConversion"/>
  </si>
  <si>
    <t>DENV-II</t>
    <phoneticPr fontId="1" type="noConversion"/>
  </si>
  <si>
    <t>DENV-III</t>
    <phoneticPr fontId="1" type="noConversion"/>
  </si>
  <si>
    <t>DENV-IV</t>
    <phoneticPr fontId="1" type="noConversion"/>
  </si>
  <si>
    <t>ZIKV-I</t>
    <phoneticPr fontId="1" type="noConversion"/>
  </si>
  <si>
    <t>ZIKV-II</t>
    <phoneticPr fontId="1" type="noConversion"/>
  </si>
  <si>
    <t>Consensus</t>
    <phoneticPr fontId="1" type="noConversion"/>
  </si>
  <si>
    <t xml:space="preserve">2. Lengths of consensus nucleotide sequences for each protein element in coding genes of the Zika viruses and Dengue viruses </t>
  </si>
  <si>
    <t>Type</t>
    <phoneticPr fontId="1" type="noConversion"/>
  </si>
  <si>
    <t>mRNA including stop codon</t>
    <phoneticPr fontId="1" type="noConversion"/>
  </si>
  <si>
    <t>(1,1)</t>
    <phoneticPr fontId="1" type="noConversion"/>
  </si>
  <si>
    <t>(2,2)</t>
    <phoneticPr fontId="1" type="noConversion"/>
  </si>
  <si>
    <t>(4,4)</t>
    <phoneticPr fontId="1" type="noConversion"/>
  </si>
  <si>
    <t>(8,8)</t>
    <phoneticPr fontId="1" type="noConversion"/>
  </si>
  <si>
    <t>(2,1)+(2,1)</t>
    <phoneticPr fontId="1" type="noConversion"/>
  </si>
  <si>
    <t>3*(5,1)+(5,2)</t>
    <phoneticPr fontId="1" type="noConversion"/>
  </si>
  <si>
    <t>4*(8,1)+2*(8,2)</t>
    <phoneticPr fontId="1" type="noConversion"/>
  </si>
  <si>
    <t>(9,5)+2*(9,2)+(9,2)</t>
    <phoneticPr fontId="1" type="noConversion"/>
  </si>
  <si>
    <t>3*(7,1)+2*(7,2)</t>
    <phoneticPr fontId="1" type="noConversion"/>
  </si>
  <si>
    <t>(11,5)+2*(11,1)+2*(11,2)</t>
    <phoneticPr fontId="1" type="noConversion"/>
  </si>
  <si>
    <r>
      <t>F</t>
    </r>
    <r>
      <rPr>
        <b/>
        <vertAlign val="subscript"/>
        <sz val="11"/>
        <color theme="1"/>
        <rFont val="맑은 고딕"/>
        <family val="3"/>
        <charset val="129"/>
        <scheme val="minor"/>
      </rPr>
      <t>indel</t>
    </r>
    <phoneticPr fontId="1" type="noConversion"/>
  </si>
  <si>
    <t>(9,5)+2*(9,1)+(9,2)</t>
    <phoneticPr fontId="1" type="noConversion"/>
  </si>
  <si>
    <t>(9,1)+(9,8)</t>
    <phoneticPr fontId="1" type="noConversion"/>
  </si>
  <si>
    <t>4*(8,1)+2*(8,2)</t>
    <phoneticPr fontId="1" type="noConversion"/>
  </si>
  <si>
    <t>(3,3)</t>
    <phoneticPr fontId="1" type="noConversion"/>
  </si>
  <si>
    <t>(6,6)</t>
    <phoneticPr fontId="1" type="noConversion"/>
  </si>
  <si>
    <t>(4,2)+2*(4,1)</t>
    <phoneticPr fontId="1" type="noConversion"/>
  </si>
  <si>
    <t>3*(3,1)</t>
    <phoneticPr fontId="1" type="noConversion"/>
  </si>
  <si>
    <t>(3,2)+(3,1)</t>
    <phoneticPr fontId="1" type="noConversion"/>
  </si>
  <si>
    <r>
      <t xml:space="preserve">1. Frequency </t>
    </r>
    <r>
      <rPr>
        <i/>
        <sz val="11"/>
        <color theme="1"/>
        <rFont val="맑은 고딕"/>
        <family val="3"/>
        <charset val="129"/>
        <scheme val="minor"/>
      </rPr>
      <t>F</t>
    </r>
    <r>
      <rPr>
        <vertAlign val="subscript"/>
        <sz val="11"/>
        <color theme="1"/>
        <rFont val="맑은 고딕"/>
        <family val="3"/>
        <charset val="129"/>
        <scheme val="minor"/>
      </rPr>
      <t>indel</t>
    </r>
    <r>
      <rPr>
        <sz val="11"/>
        <color theme="1"/>
        <rFont val="맑은 고딕"/>
        <family val="2"/>
        <charset val="129"/>
        <scheme val="minor"/>
      </rPr>
      <t xml:space="preserve"> calculated by the sum of root square ratios of the binary minimum insertion and deletion (minInDel) to mutations including minInDel and amino acid substitutions in each protein element.     </t>
    </r>
    <phoneticPr fontId="1" type="noConversion"/>
  </si>
  <si>
    <t xml:space="preserve">2. Number of the minInDel amino acids in each protein element. </t>
    <phoneticPr fontId="1" type="noConversion"/>
  </si>
  <si>
    <t>3. Number of amino acid substitutions in each protein element, calculated after removing minInDel and ambiguous amino acid (X) residues in pairwise alignment</t>
    <phoneticPr fontId="1" type="noConversion"/>
  </si>
  <si>
    <t xml:space="preserve">4. Binary distribution of the minInDel amino acid numbers in k-loci of each protein element.  </t>
    <phoneticPr fontId="1" type="noConversion"/>
  </si>
  <si>
    <t>5. Average of consensus amino acid sequences</t>
    <phoneticPr fontId="1" type="noConversion"/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</si>
  <si>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</si>
  <si>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</si>
  <si>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</si>
  <si>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</si>
  <si>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</si>
  <si>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BC</t>
    <phoneticPr fontId="1" type="noConversion"/>
  </si>
  <si>
    <t>BD</t>
    <phoneticPr fontId="1" type="noConversion"/>
  </si>
  <si>
    <t>BE</t>
    <phoneticPr fontId="1" type="noConversion"/>
  </si>
  <si>
    <t>BF</t>
    <phoneticPr fontId="1" type="noConversion"/>
  </si>
  <si>
    <t>CD</t>
    <phoneticPr fontId="1" type="noConversion"/>
  </si>
  <si>
    <t>CE</t>
    <phoneticPr fontId="1" type="noConversion"/>
  </si>
  <si>
    <t>CF</t>
    <phoneticPr fontId="1" type="noConversion"/>
  </si>
  <si>
    <t>DE</t>
    <phoneticPr fontId="1" type="noConversion"/>
  </si>
  <si>
    <t>DF</t>
    <phoneticPr fontId="1" type="noConversion"/>
  </si>
  <si>
    <t>EF</t>
    <phoneticPr fontId="1" type="noConversion"/>
  </si>
  <si>
    <t>prM</t>
    <phoneticPr fontId="1" type="noConversion"/>
  </si>
  <si>
    <t>prM</t>
    <phoneticPr fontId="1" type="noConversion"/>
  </si>
  <si>
    <t>1,1,(1)</t>
    <phoneticPr fontId="1" type="noConversion"/>
  </si>
  <si>
    <t>1,2,(2)</t>
    <phoneticPr fontId="1" type="noConversion"/>
  </si>
  <si>
    <t>1,4,(4)</t>
    <phoneticPr fontId="1" type="noConversion"/>
  </si>
  <si>
    <t>1,8,(8)</t>
    <phoneticPr fontId="1" type="noConversion"/>
  </si>
  <si>
    <t>2,2,(1,1)</t>
    <phoneticPr fontId="1" type="noConversion"/>
  </si>
  <si>
    <t>4,5,(1,1,1,2)</t>
    <phoneticPr fontId="1" type="noConversion"/>
  </si>
  <si>
    <t>6,8,(1,1,1,2,1,2)</t>
    <phoneticPr fontId="1" type="noConversion"/>
  </si>
  <si>
    <t>3,4,(2,1,1)</t>
    <phoneticPr fontId="1" type="noConversion"/>
  </si>
  <si>
    <t>4,9,(5,1,1,2)</t>
    <phoneticPr fontId="1" type="noConversion"/>
  </si>
  <si>
    <t>1,3,(3)</t>
    <phoneticPr fontId="1" type="noConversion"/>
  </si>
  <si>
    <t>3,3,(1,1,1)</t>
    <phoneticPr fontId="1" type="noConversion"/>
  </si>
  <si>
    <t>5,7,(1,2,1,1,2)</t>
    <phoneticPr fontId="1" type="noConversion"/>
  </si>
  <si>
    <t>2,3,(2,1)</t>
    <phoneticPr fontId="1" type="noConversion"/>
  </si>
  <si>
    <t>5,11,(5,2,1,1,2)</t>
    <phoneticPr fontId="1" type="noConversion"/>
  </si>
  <si>
    <t>2,9,(1,8)</t>
    <phoneticPr fontId="1" type="noConversion"/>
  </si>
  <si>
    <t>6,8,(1,1,1,1,2,2)</t>
    <phoneticPr fontId="1" type="noConversion"/>
  </si>
  <si>
    <t>1,6,(6)</t>
    <phoneticPr fontId="1" type="noConversion"/>
  </si>
  <si>
    <r>
      <t>l(F</t>
    </r>
    <r>
      <rPr>
        <b/>
        <vertAlign val="subscript"/>
        <sz val="11"/>
        <color theme="1"/>
        <rFont val="맑은 고딕"/>
        <family val="3"/>
        <charset val="129"/>
        <scheme val="minor"/>
      </rPr>
      <t>indel</t>
    </r>
    <r>
      <rPr>
        <b/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</si>
  <si>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t xml:space="preserve">1. Frequency </t>
    </r>
    <r>
      <rPr>
        <i/>
        <sz val="11"/>
        <color theme="1"/>
        <rFont val="맑은 고딕"/>
        <family val="3"/>
        <charset val="129"/>
        <scheme val="minor"/>
      </rPr>
      <t>F</t>
    </r>
    <r>
      <rPr>
        <vertAlign val="subscript"/>
        <sz val="11"/>
        <color theme="1"/>
        <rFont val="맑은 고딕"/>
        <family val="3"/>
        <charset val="129"/>
        <scheme val="minor"/>
      </rPr>
      <t>indel</t>
    </r>
    <r>
      <rPr>
        <sz val="11"/>
        <color theme="1"/>
        <rFont val="맑은 고딕"/>
        <family val="2"/>
        <charset val="129"/>
        <scheme val="minor"/>
      </rPr>
      <t xml:space="preserve"> calculated by the sum of root square ratios of the binary minimum insertion and deletion (minInDel) to mutations including minInDel and non-synonymous substitutions in each protein-coding region.     </t>
    </r>
    <phoneticPr fontId="1" type="noConversion"/>
  </si>
  <si>
    <t xml:space="preserve">2. Number of the minInDel nucleotides in each protein-coding region. </t>
    <phoneticPr fontId="1" type="noConversion"/>
  </si>
  <si>
    <t xml:space="preserve">4. Binary distribution of the minInDel nucleotide numbers in k-loci of each protein-coding region. </t>
    <phoneticPr fontId="1" type="noConversion"/>
  </si>
  <si>
    <t>5. Average of consensus coding nucleotide sequences</t>
    <phoneticPr fontId="1" type="noConversion"/>
  </si>
  <si>
    <r>
      <t>6. Likelihood estimate l(F</t>
    </r>
    <r>
      <rPr>
        <vertAlign val="subscript"/>
        <sz val="11"/>
        <color theme="1"/>
        <rFont val="맑은 고딕"/>
        <family val="3"/>
        <charset val="129"/>
        <scheme val="minor"/>
      </rPr>
      <t>indel</t>
    </r>
    <r>
      <rPr>
        <sz val="11"/>
        <color theme="1"/>
        <rFont val="맑은 고딕"/>
        <family val="2"/>
        <charset val="129"/>
        <scheme val="minor"/>
      </rPr>
      <t>) of distance between the virus types differentiated by the minInDel nucleotide pattern analysis</t>
    </r>
    <phoneticPr fontId="1" type="noConversion"/>
  </si>
  <si>
    <r>
      <t>6. Likelihood estimate l(F</t>
    </r>
    <r>
      <rPr>
        <vertAlign val="subscript"/>
        <sz val="11"/>
        <color theme="1"/>
        <rFont val="맑은 고딕"/>
        <family val="3"/>
        <charset val="129"/>
        <scheme val="minor"/>
      </rPr>
      <t>indel</t>
    </r>
    <r>
      <rPr>
        <sz val="11"/>
        <color theme="1"/>
        <rFont val="맑은 고딕"/>
        <family val="2"/>
        <charset val="129"/>
        <scheme val="minor"/>
      </rPr>
      <t>) of distance between the virus types differentiated by the minInDel amino acid pattern analysis</t>
    </r>
    <phoneticPr fontId="1" type="noConversion"/>
  </si>
  <si>
    <t>3. Number of non-synonymous substitutions in each protein-coding region, calculated after removing minInDel and ambiguous nucleotide (n) characters in pairwise alignment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</si>
</sst>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_ "/>
    <numFmt numFmtId="177" formatCode="0.0000000_ "/>
    <numFmt numFmtId="180" formatCode="0.000E+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vertAlign val="subscript"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0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>
      <alignment vertical="center"/>
    </xf>
    <xf numFmtId="0" fontId="0" fillId="0" borderId="5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6" xfId="0" applyFill="1" applyBorder="1">
      <alignment vertical="center"/>
    </xf>
    <xf numFmtId="0" fontId="5" fillId="0" borderId="1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0" xfId="0" applyFont="1" applyFill="1">
      <alignment vertical="center"/>
    </xf>
    <xf numFmtId="0" fontId="0" fillId="0" borderId="26" xfId="0" applyFill="1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176" fontId="4" fillId="0" borderId="17" xfId="0" applyNumberFormat="1" applyFont="1" applyBorder="1">
      <alignment vertical="center"/>
    </xf>
    <xf numFmtId="176" fontId="4" fillId="0" borderId="17" xfId="0" applyNumberFormat="1" applyFont="1" applyFill="1" applyBorder="1">
      <alignment vertical="center"/>
    </xf>
    <xf numFmtId="176" fontId="4" fillId="0" borderId="18" xfId="0" applyNumberFormat="1" applyFont="1" applyFill="1" applyBorder="1">
      <alignment vertical="center"/>
    </xf>
    <xf numFmtId="0" fontId="0" fillId="0" borderId="24" xfId="0" applyBorder="1" applyAlignment="1">
      <alignment horizontal="center" vertical="center"/>
    </xf>
    <xf numFmtId="0" fontId="4" fillId="0" borderId="25" xfId="0" applyFont="1" applyFill="1" applyBorder="1">
      <alignment vertical="center"/>
    </xf>
    <xf numFmtId="0" fontId="4" fillId="0" borderId="36" xfId="0" applyFont="1" applyFill="1" applyBorder="1">
      <alignment vertical="center"/>
    </xf>
    <xf numFmtId="0" fontId="2" fillId="2" borderId="12" xfId="0" applyFont="1" applyFill="1" applyBorder="1" applyAlignment="1">
      <alignment horizontal="center" vertical="center"/>
    </xf>
    <xf numFmtId="177" fontId="5" fillId="0" borderId="9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180" fontId="0" fillId="0" borderId="20" xfId="0" applyNumberFormat="1" applyFill="1" applyBorder="1">
      <alignment vertical="center"/>
    </xf>
    <xf numFmtId="180" fontId="5" fillId="0" borderId="0" xfId="0" applyNumberFormat="1" applyFont="1">
      <alignment vertical="center"/>
    </xf>
    <xf numFmtId="180" fontId="5" fillId="0" borderId="0" xfId="0" applyNumberFormat="1" applyFont="1" applyFill="1">
      <alignment vertical="center"/>
    </xf>
    <xf numFmtId="180" fontId="0" fillId="0" borderId="0" xfId="0" applyNumberFormat="1" applyFill="1">
      <alignment vertical="center"/>
    </xf>
    <xf numFmtId="180" fontId="0" fillId="0" borderId="9" xfId="0" applyNumberFormat="1" applyFill="1" applyBorder="1">
      <alignment vertical="center"/>
    </xf>
    <xf numFmtId="180" fontId="0" fillId="0" borderId="6" xfId="0" applyNumberForma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37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8" fillId="0" borderId="14" xfId="0" applyFont="1" applyFill="1" applyBorder="1">
      <alignment vertical="center"/>
    </xf>
    <xf numFmtId="0" fontId="8" fillId="0" borderId="15" xfId="0" applyFont="1" applyFill="1" applyBorder="1">
      <alignment vertical="center"/>
    </xf>
    <xf numFmtId="180" fontId="2" fillId="2" borderId="12" xfId="0" applyNumberFormat="1" applyFont="1" applyFill="1" applyBorder="1" applyAlignment="1">
      <alignment horizontal="center" vertical="center"/>
    </xf>
    <xf numFmtId="180" fontId="8" fillId="0" borderId="9" xfId="0" applyNumberFormat="1" applyFont="1" applyFill="1" applyBorder="1">
      <alignment vertical="center"/>
    </xf>
    <xf numFmtId="180" fontId="5" fillId="0" borderId="9" xfId="0" applyNumberFormat="1" applyFont="1" applyFill="1" applyBorder="1">
      <alignment vertical="center"/>
    </xf>
    <xf numFmtId="180" fontId="8" fillId="0" borderId="6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M6" sqref="M6"/>
    </sheetView>
  </sheetViews>
  <sheetFormatPr defaultRowHeight="16.5"/>
  <cols>
    <col min="1" max="1" width="13.875" customWidth="1"/>
    <col min="2" max="7" width="8.625" customWidth="1"/>
    <col min="8" max="8" width="14.875" customWidth="1"/>
    <col min="9" max="9" width="8.625" style="11"/>
  </cols>
  <sheetData>
    <row r="1" spans="1:8" ht="17.25" thickBot="1">
      <c r="A1" s="35" t="s">
        <v>53</v>
      </c>
    </row>
    <row r="2" spans="1:8">
      <c r="A2" s="33" t="s">
        <v>64</v>
      </c>
      <c r="B2" s="32" t="s">
        <v>56</v>
      </c>
      <c r="C2" s="32" t="s">
        <v>57</v>
      </c>
      <c r="D2" s="32" t="s">
        <v>58</v>
      </c>
      <c r="E2" s="32" t="s">
        <v>59</v>
      </c>
      <c r="F2" s="32" t="s">
        <v>60</v>
      </c>
      <c r="G2" s="32" t="s">
        <v>61</v>
      </c>
      <c r="H2" s="37" t="s">
        <v>62</v>
      </c>
    </row>
    <row r="3" spans="1:8">
      <c r="A3" s="43" t="s">
        <v>52</v>
      </c>
      <c r="B3" s="44" t="s">
        <v>0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H3" s="45" t="s">
        <v>47</v>
      </c>
    </row>
    <row r="4" spans="1:8">
      <c r="A4" s="39" t="s">
        <v>6</v>
      </c>
      <c r="B4" s="36">
        <v>114</v>
      </c>
      <c r="C4" s="36">
        <v>114</v>
      </c>
      <c r="D4" s="36">
        <v>114</v>
      </c>
      <c r="E4" s="36">
        <v>113</v>
      </c>
      <c r="F4" s="36">
        <v>122</v>
      </c>
      <c r="G4" s="36">
        <v>122</v>
      </c>
      <c r="H4" s="38">
        <v>122</v>
      </c>
    </row>
    <row r="5" spans="1:8">
      <c r="A5" s="39" t="s">
        <v>7</v>
      </c>
      <c r="B5" s="36">
        <v>166</v>
      </c>
      <c r="C5" s="36">
        <v>166</v>
      </c>
      <c r="D5" s="36">
        <v>166</v>
      </c>
      <c r="E5" s="36">
        <v>166</v>
      </c>
      <c r="F5" s="36">
        <v>168</v>
      </c>
      <c r="G5" s="36">
        <v>168</v>
      </c>
      <c r="H5" s="38">
        <v>168</v>
      </c>
    </row>
    <row r="6" spans="1:8">
      <c r="A6" s="39" t="s">
        <v>4</v>
      </c>
      <c r="B6" s="36">
        <v>495</v>
      </c>
      <c r="C6" s="36">
        <v>495</v>
      </c>
      <c r="D6" s="36">
        <v>493</v>
      </c>
      <c r="E6" s="36">
        <v>495</v>
      </c>
      <c r="F6" s="36">
        <v>500</v>
      </c>
      <c r="G6" s="36">
        <v>504</v>
      </c>
      <c r="H6" s="38">
        <v>504</v>
      </c>
    </row>
    <row r="7" spans="1:8" s="11" customFormat="1">
      <c r="A7" s="39" t="s">
        <v>8</v>
      </c>
      <c r="B7" s="36">
        <v>352</v>
      </c>
      <c r="C7" s="36">
        <v>352</v>
      </c>
      <c r="D7" s="36">
        <v>352</v>
      </c>
      <c r="E7" s="36">
        <v>352</v>
      </c>
      <c r="F7" s="36">
        <v>352</v>
      </c>
      <c r="G7" s="36">
        <v>352</v>
      </c>
      <c r="H7" s="38">
        <v>352</v>
      </c>
    </row>
    <row r="8" spans="1:8" s="11" customFormat="1">
      <c r="A8" s="39" t="s">
        <v>9</v>
      </c>
      <c r="B8" s="36">
        <v>218</v>
      </c>
      <c r="C8" s="36">
        <v>218</v>
      </c>
      <c r="D8" s="36">
        <v>218</v>
      </c>
      <c r="E8" s="36">
        <v>218</v>
      </c>
      <c r="F8" s="36">
        <v>226</v>
      </c>
      <c r="G8" s="36">
        <v>226</v>
      </c>
      <c r="H8" s="38">
        <v>226</v>
      </c>
    </row>
    <row r="9" spans="1:8" s="11" customFormat="1">
      <c r="A9" s="39" t="s">
        <v>10</v>
      </c>
      <c r="B9" s="36">
        <v>130</v>
      </c>
      <c r="C9" s="36">
        <v>130</v>
      </c>
      <c r="D9" s="36">
        <v>130</v>
      </c>
      <c r="E9" s="36">
        <v>130</v>
      </c>
      <c r="F9" s="36">
        <v>130</v>
      </c>
      <c r="G9" s="36">
        <v>130</v>
      </c>
      <c r="H9" s="38">
        <v>130</v>
      </c>
    </row>
    <row r="10" spans="1:8" s="11" customFormat="1">
      <c r="A10" s="39" t="s">
        <v>11</v>
      </c>
      <c r="B10" s="36">
        <v>619</v>
      </c>
      <c r="C10" s="36">
        <v>618</v>
      </c>
      <c r="D10" s="36">
        <v>619</v>
      </c>
      <c r="E10" s="36">
        <v>618</v>
      </c>
      <c r="F10" s="36">
        <v>617</v>
      </c>
      <c r="G10" s="36">
        <v>617</v>
      </c>
      <c r="H10" s="38">
        <v>619</v>
      </c>
    </row>
    <row r="11" spans="1:8" s="11" customFormat="1">
      <c r="A11" s="39" t="s">
        <v>12</v>
      </c>
      <c r="B11" s="36">
        <v>127</v>
      </c>
      <c r="C11" s="36">
        <v>127</v>
      </c>
      <c r="D11" s="36">
        <v>127</v>
      </c>
      <c r="E11" s="36">
        <v>127</v>
      </c>
      <c r="F11" s="36">
        <v>127</v>
      </c>
      <c r="G11" s="36">
        <v>127</v>
      </c>
      <c r="H11" s="38">
        <v>127</v>
      </c>
    </row>
    <row r="12" spans="1:8" s="11" customFormat="1">
      <c r="A12" s="39" t="s">
        <v>13</v>
      </c>
      <c r="B12" s="36">
        <v>23</v>
      </c>
      <c r="C12" s="36">
        <v>23</v>
      </c>
      <c r="D12" s="36">
        <v>23</v>
      </c>
      <c r="E12" s="36">
        <v>23</v>
      </c>
      <c r="F12" s="36">
        <v>23</v>
      </c>
      <c r="G12" s="36">
        <v>23</v>
      </c>
      <c r="H12" s="38">
        <v>23</v>
      </c>
    </row>
    <row r="13" spans="1:8">
      <c r="A13" s="39" t="s">
        <v>14</v>
      </c>
      <c r="B13" s="36">
        <v>249</v>
      </c>
      <c r="C13" s="36">
        <v>248</v>
      </c>
      <c r="D13" s="36">
        <v>248</v>
      </c>
      <c r="E13" s="36">
        <v>245</v>
      </c>
      <c r="F13" s="36">
        <v>251</v>
      </c>
      <c r="G13" s="36">
        <v>251</v>
      </c>
      <c r="H13" s="38">
        <v>251</v>
      </c>
    </row>
    <row r="14" spans="1:8">
      <c r="A14" s="39" t="s">
        <v>15</v>
      </c>
      <c r="B14" s="36">
        <v>899</v>
      </c>
      <c r="C14" s="36">
        <v>900</v>
      </c>
      <c r="D14" s="36">
        <v>900</v>
      </c>
      <c r="E14" s="36">
        <v>900</v>
      </c>
      <c r="F14" s="36">
        <v>903</v>
      </c>
      <c r="G14" s="36">
        <v>903</v>
      </c>
      <c r="H14" s="38">
        <v>903</v>
      </c>
    </row>
    <row r="15" spans="1:8" ht="17.25" thickBot="1">
      <c r="A15" s="46" t="s">
        <v>51</v>
      </c>
      <c r="B15" s="41">
        <f>SUM(B4:B14)</f>
        <v>3392</v>
      </c>
      <c r="C15" s="41">
        <f t="shared" ref="C15:H15" si="0">SUM(C4:C14)</f>
        <v>3391</v>
      </c>
      <c r="D15" s="41">
        <f t="shared" si="0"/>
        <v>3390</v>
      </c>
      <c r="E15" s="41">
        <f t="shared" si="0"/>
        <v>3387</v>
      </c>
      <c r="F15" s="41">
        <f t="shared" si="0"/>
        <v>3419</v>
      </c>
      <c r="G15" s="41">
        <f t="shared" si="0"/>
        <v>3423</v>
      </c>
      <c r="H15" s="42">
        <f t="shared" si="0"/>
        <v>3425</v>
      </c>
    </row>
    <row r="16" spans="1:8">
      <c r="A16" s="31"/>
      <c r="B16" s="31"/>
      <c r="C16" s="31"/>
      <c r="D16" s="31"/>
      <c r="E16" s="31"/>
      <c r="F16" s="31"/>
      <c r="G16" s="31"/>
      <c r="H16" s="31"/>
    </row>
    <row r="17" spans="1:8" ht="17.25" thickBot="1">
      <c r="A17" s="34" t="s">
        <v>63</v>
      </c>
      <c r="B17" s="31"/>
      <c r="C17" s="31"/>
      <c r="D17" s="31"/>
      <c r="E17" s="31"/>
      <c r="F17" s="31"/>
      <c r="G17" s="31"/>
      <c r="H17" s="31"/>
    </row>
    <row r="18" spans="1:8">
      <c r="A18" s="33" t="s">
        <v>55</v>
      </c>
      <c r="B18" s="32" t="s">
        <v>56</v>
      </c>
      <c r="C18" s="32" t="s">
        <v>57</v>
      </c>
      <c r="D18" s="32" t="s">
        <v>58</v>
      </c>
      <c r="E18" s="32" t="s">
        <v>59</v>
      </c>
      <c r="F18" s="32" t="s">
        <v>60</v>
      </c>
      <c r="G18" s="32" t="s">
        <v>61</v>
      </c>
      <c r="H18" s="37" t="s">
        <v>62</v>
      </c>
    </row>
    <row r="19" spans="1:8">
      <c r="A19" s="43" t="s">
        <v>54</v>
      </c>
      <c r="B19" s="44" t="s">
        <v>0</v>
      </c>
      <c r="C19" s="44" t="s">
        <v>1</v>
      </c>
      <c r="D19" s="44" t="s">
        <v>2</v>
      </c>
      <c r="E19" s="44" t="s">
        <v>3</v>
      </c>
      <c r="F19" s="44" t="s">
        <v>4</v>
      </c>
      <c r="G19" s="44" t="s">
        <v>5</v>
      </c>
      <c r="H19" s="45" t="s">
        <v>48</v>
      </c>
    </row>
    <row r="20" spans="1:8">
      <c r="A20" s="39" t="s">
        <v>6</v>
      </c>
      <c r="B20" s="36">
        <f>B4*3</f>
        <v>342</v>
      </c>
      <c r="C20" s="36">
        <f>C4*3</f>
        <v>342</v>
      </c>
      <c r="D20" s="36">
        <f>D4*3</f>
        <v>342</v>
      </c>
      <c r="E20" s="36">
        <f>E4*3</f>
        <v>339</v>
      </c>
      <c r="F20" s="36">
        <f>F4*3</f>
        <v>366</v>
      </c>
      <c r="G20" s="36">
        <f>G4*3</f>
        <v>366</v>
      </c>
      <c r="H20" s="38">
        <f>H4*3</f>
        <v>366</v>
      </c>
    </row>
    <row r="21" spans="1:8">
      <c r="A21" s="39" t="s">
        <v>7</v>
      </c>
      <c r="B21" s="36">
        <f>B5*3</f>
        <v>498</v>
      </c>
      <c r="C21" s="36">
        <f>C5*3</f>
        <v>498</v>
      </c>
      <c r="D21" s="36">
        <f>D5*3</f>
        <v>498</v>
      </c>
      <c r="E21" s="36">
        <f>E5*3</f>
        <v>498</v>
      </c>
      <c r="F21" s="36">
        <f>F5*3</f>
        <v>504</v>
      </c>
      <c r="G21" s="36">
        <f>G5*3</f>
        <v>504</v>
      </c>
      <c r="H21" s="38">
        <f>H5*3</f>
        <v>504</v>
      </c>
    </row>
    <row r="22" spans="1:8">
      <c r="A22" s="39" t="s">
        <v>16</v>
      </c>
      <c r="B22" s="36">
        <f>B6*3</f>
        <v>1485</v>
      </c>
      <c r="C22" s="36">
        <f>C6*3</f>
        <v>1485</v>
      </c>
      <c r="D22" s="36">
        <f>D6*3</f>
        <v>1479</v>
      </c>
      <c r="E22" s="36">
        <f>E6*3</f>
        <v>1485</v>
      </c>
      <c r="F22" s="36">
        <f>F6*3</f>
        <v>1500</v>
      </c>
      <c r="G22" s="36">
        <f>G6*3</f>
        <v>1512</v>
      </c>
      <c r="H22" s="38">
        <f>H6*3</f>
        <v>1512</v>
      </c>
    </row>
    <row r="23" spans="1:8">
      <c r="A23" s="39" t="s">
        <v>8</v>
      </c>
      <c r="B23" s="36">
        <f>B7*3</f>
        <v>1056</v>
      </c>
      <c r="C23" s="36">
        <f>C7*3</f>
        <v>1056</v>
      </c>
      <c r="D23" s="36">
        <f>D7*3</f>
        <v>1056</v>
      </c>
      <c r="E23" s="36">
        <f>E7*3</f>
        <v>1056</v>
      </c>
      <c r="F23" s="36">
        <f>F7*3</f>
        <v>1056</v>
      </c>
      <c r="G23" s="36">
        <f>G7*3</f>
        <v>1056</v>
      </c>
      <c r="H23" s="38">
        <f>H7*3</f>
        <v>1056</v>
      </c>
    </row>
    <row r="24" spans="1:8">
      <c r="A24" s="39" t="s">
        <v>9</v>
      </c>
      <c r="B24" s="36">
        <f>B8*3</f>
        <v>654</v>
      </c>
      <c r="C24" s="36">
        <f>C8*3</f>
        <v>654</v>
      </c>
      <c r="D24" s="36">
        <f>D8*3</f>
        <v>654</v>
      </c>
      <c r="E24" s="36">
        <f>E8*3</f>
        <v>654</v>
      </c>
      <c r="F24" s="36">
        <f>F8*3</f>
        <v>678</v>
      </c>
      <c r="G24" s="36">
        <f>G8*3</f>
        <v>678</v>
      </c>
      <c r="H24" s="38">
        <f>H8*3</f>
        <v>678</v>
      </c>
    </row>
    <row r="25" spans="1:8">
      <c r="A25" s="39" t="s">
        <v>17</v>
      </c>
      <c r="B25" s="36">
        <f>B9*3</f>
        <v>390</v>
      </c>
      <c r="C25" s="36">
        <f>C9*3</f>
        <v>390</v>
      </c>
      <c r="D25" s="36">
        <f>D9*3</f>
        <v>390</v>
      </c>
      <c r="E25" s="36">
        <f>E9*3</f>
        <v>390</v>
      </c>
      <c r="F25" s="36">
        <f>F9*3</f>
        <v>390</v>
      </c>
      <c r="G25" s="36">
        <f>G9*3</f>
        <v>390</v>
      </c>
      <c r="H25" s="38">
        <f>H9*3</f>
        <v>390</v>
      </c>
    </row>
    <row r="26" spans="1:8">
      <c r="A26" s="39" t="s">
        <v>18</v>
      </c>
      <c r="B26" s="36">
        <f>B10*3</f>
        <v>1857</v>
      </c>
      <c r="C26" s="36">
        <f>C10*3</f>
        <v>1854</v>
      </c>
      <c r="D26" s="36">
        <f>D10*3</f>
        <v>1857</v>
      </c>
      <c r="E26" s="36">
        <f>E10*3</f>
        <v>1854</v>
      </c>
      <c r="F26" s="36">
        <f>F10*3</f>
        <v>1851</v>
      </c>
      <c r="G26" s="36">
        <f>G10*3</f>
        <v>1851</v>
      </c>
      <c r="H26" s="38">
        <f>H10*3</f>
        <v>1857</v>
      </c>
    </row>
    <row r="27" spans="1:8">
      <c r="A27" s="39" t="s">
        <v>19</v>
      </c>
      <c r="B27" s="36">
        <f>B11*3</f>
        <v>381</v>
      </c>
      <c r="C27" s="36">
        <f>C11*3</f>
        <v>381</v>
      </c>
      <c r="D27" s="36">
        <f>D11*3</f>
        <v>381</v>
      </c>
      <c r="E27" s="36">
        <f>E11*3</f>
        <v>381</v>
      </c>
      <c r="F27" s="36">
        <f>F11*3</f>
        <v>381</v>
      </c>
      <c r="G27" s="36">
        <f>G11*3</f>
        <v>381</v>
      </c>
      <c r="H27" s="38">
        <f>H11*3</f>
        <v>381</v>
      </c>
    </row>
    <row r="28" spans="1:8">
      <c r="A28" s="39" t="s">
        <v>13</v>
      </c>
      <c r="B28" s="36">
        <f>B12*3</f>
        <v>69</v>
      </c>
      <c r="C28" s="36">
        <f>C12*3</f>
        <v>69</v>
      </c>
      <c r="D28" s="36">
        <f>D12*3</f>
        <v>69</v>
      </c>
      <c r="E28" s="36">
        <f>E12*3</f>
        <v>69</v>
      </c>
      <c r="F28" s="36">
        <f>F12*3</f>
        <v>69</v>
      </c>
      <c r="G28" s="36">
        <f>G12*3</f>
        <v>69</v>
      </c>
      <c r="H28" s="38">
        <f>H12*3</f>
        <v>69</v>
      </c>
    </row>
    <row r="29" spans="1:8">
      <c r="A29" s="39" t="s">
        <v>20</v>
      </c>
      <c r="B29" s="36">
        <f>B13*3</f>
        <v>747</v>
      </c>
      <c r="C29" s="36">
        <f>C13*3</f>
        <v>744</v>
      </c>
      <c r="D29" s="36">
        <f>D13*3</f>
        <v>744</v>
      </c>
      <c r="E29" s="36">
        <f>E13*3</f>
        <v>735</v>
      </c>
      <c r="F29" s="36">
        <f>F13*3</f>
        <v>753</v>
      </c>
      <c r="G29" s="36">
        <f>G13*3</f>
        <v>753</v>
      </c>
      <c r="H29" s="38">
        <f>H13*3</f>
        <v>753</v>
      </c>
    </row>
    <row r="30" spans="1:8">
      <c r="A30" s="39" t="s">
        <v>15</v>
      </c>
      <c r="B30" s="36">
        <f>B14*3</f>
        <v>2697</v>
      </c>
      <c r="C30" s="36">
        <f>C14*3</f>
        <v>2700</v>
      </c>
      <c r="D30" s="36">
        <f>D14*3</f>
        <v>2700</v>
      </c>
      <c r="E30" s="36">
        <f>E14*3</f>
        <v>2700</v>
      </c>
      <c r="F30" s="36">
        <f>F14*3</f>
        <v>2709</v>
      </c>
      <c r="G30" s="36">
        <f>G14*3</f>
        <v>2709</v>
      </c>
      <c r="H30" s="38">
        <f>H14*3</f>
        <v>2709</v>
      </c>
    </row>
    <row r="31" spans="1:8" ht="50.25" thickBot="1">
      <c r="A31" s="40" t="s">
        <v>65</v>
      </c>
      <c r="B31" s="41">
        <v>10179</v>
      </c>
      <c r="C31" s="41">
        <v>10176</v>
      </c>
      <c r="D31" s="41">
        <v>10173</v>
      </c>
      <c r="E31" s="41">
        <v>10164</v>
      </c>
      <c r="F31" s="41">
        <v>10260</v>
      </c>
      <c r="G31" s="41">
        <v>10272</v>
      </c>
      <c r="H31" s="42">
        <v>10278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82" workbookViewId="0">
      <selection activeCell="H91" sqref="H91"/>
    </sheetView>
  </sheetViews>
  <sheetFormatPr defaultRowHeight="16.5"/>
  <cols>
    <col min="1" max="1" width="20.375" customWidth="1"/>
    <col min="2" max="13" width="12.625" customWidth="1"/>
  </cols>
  <sheetData>
    <row r="1" spans="1:13" ht="18.75" thickBot="1">
      <c r="A1" t="s">
        <v>85</v>
      </c>
    </row>
    <row r="2" spans="1:13" ht="18">
      <c r="A2" s="57" t="s">
        <v>50</v>
      </c>
      <c r="B2" s="58" t="s">
        <v>23</v>
      </c>
      <c r="C2" s="58" t="s">
        <v>24</v>
      </c>
      <c r="D2" s="58" t="s">
        <v>25</v>
      </c>
      <c r="E2" s="58" t="s">
        <v>26</v>
      </c>
      <c r="F2" s="58" t="s">
        <v>27</v>
      </c>
      <c r="G2" s="58" t="s">
        <v>28</v>
      </c>
      <c r="H2" s="58" t="s">
        <v>22</v>
      </c>
      <c r="I2" s="58" t="s">
        <v>29</v>
      </c>
      <c r="J2" s="58" t="s">
        <v>30</v>
      </c>
      <c r="K2" s="58" t="s">
        <v>31</v>
      </c>
      <c r="L2" s="60" t="s">
        <v>32</v>
      </c>
      <c r="M2" s="69" t="s">
        <v>76</v>
      </c>
    </row>
    <row r="3" spans="1:13">
      <c r="A3" s="3" t="s">
        <v>21</v>
      </c>
      <c r="B3" s="47">
        <v>0</v>
      </c>
      <c r="C3" s="47">
        <v>0</v>
      </c>
      <c r="D3" s="47">
        <v>0</v>
      </c>
      <c r="E3" s="47">
        <v>0</v>
      </c>
      <c r="F3" s="47">
        <v>0</v>
      </c>
      <c r="G3" s="47">
        <v>0</v>
      </c>
      <c r="H3" s="47">
        <f>H20/(H20+H37)</f>
        <v>8.0000000000000002E-3</v>
      </c>
      <c r="I3" s="47">
        <v>0</v>
      </c>
      <c r="J3" s="47">
        <v>0</v>
      </c>
      <c r="K3" s="47">
        <f>K20/(K20+K37)</f>
        <v>1.8181818181818181E-2</v>
      </c>
      <c r="L3" s="47">
        <f>L20/(L20+L37)</f>
        <v>5.5248618784530384E-3</v>
      </c>
      <c r="M3" s="70">
        <f>SUM(SQRT(B3^2)+SQRT(C3^2)+SQRT(D3^2)+SQRT(E3^2)+SQRT(F3^2)+SQRT(G3^2)+SQRT(H3^2)+SQRT(I3^2)+SQRT(J3^2)+SQRT(K3^2)+SQRT(L3^2))/11</f>
        <v>2.8824254600246565E-3</v>
      </c>
    </row>
    <row r="4" spans="1:13">
      <c r="A4" s="3" t="s">
        <v>33</v>
      </c>
      <c r="B4" s="47">
        <v>0</v>
      </c>
      <c r="C4" s="47">
        <v>0</v>
      </c>
      <c r="D4" s="47">
        <f>D21/(D21+D38)</f>
        <v>1.9607843137254902E-2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f>K21/(K21+K38)</f>
        <v>2.5000000000000001E-2</v>
      </c>
      <c r="L4" s="47">
        <f>L21/(L21+L38)</f>
        <v>6.1728395061728392E-3</v>
      </c>
      <c r="M4" s="70">
        <f t="shared" ref="M4:M17" si="0">SUM(SQRT(B4^2)+SQRT(C4^2)+SQRT(D4^2)+SQRT(E4^2)+SQRT(F4^2)+SQRT(G4^2)+SQRT(H4^2)+SQRT(I4^2)+SQRT(J4^2)+SQRT(K4^2)+SQRT(L4^2))/11</f>
        <v>4.6164256948570672E-3</v>
      </c>
    </row>
    <row r="5" spans="1:13">
      <c r="A5" s="3" t="s">
        <v>34</v>
      </c>
      <c r="B5" s="47">
        <f>B22/(B22+B39)</f>
        <v>2.7027027027027029E-2</v>
      </c>
      <c r="C5" s="47">
        <v>0</v>
      </c>
      <c r="D5" s="47">
        <v>0</v>
      </c>
      <c r="E5" s="47">
        <v>0</v>
      </c>
      <c r="F5" s="47">
        <v>0</v>
      </c>
      <c r="G5" s="47">
        <v>0</v>
      </c>
      <c r="H5" s="47">
        <f>H22/(H22+H39)</f>
        <v>7.0921985815602835E-3</v>
      </c>
      <c r="I5" s="47">
        <v>0</v>
      </c>
      <c r="J5" s="47">
        <v>0</v>
      </c>
      <c r="K5" s="47">
        <f>K22/(K22+K39)</f>
        <v>7.2727272727272724E-2</v>
      </c>
      <c r="L5" s="47">
        <f>L22/(L22+L39)</f>
        <v>4.6296296296296294E-3</v>
      </c>
      <c r="M5" s="70">
        <f t="shared" si="0"/>
        <v>1.0134193451408152E-2</v>
      </c>
    </row>
    <row r="6" spans="1:13" s="11" customFormat="1">
      <c r="A6" s="2" t="s">
        <v>35</v>
      </c>
      <c r="B6" s="17">
        <f>B23/(B23+B40)</f>
        <v>0.11594202898550725</v>
      </c>
      <c r="C6" s="17">
        <f>C23/(C23+C40)</f>
        <v>2.1739130434782608E-2</v>
      </c>
      <c r="D6" s="17">
        <f>D23/(D23+D40)</f>
        <v>2.4509803921568627E-2</v>
      </c>
      <c r="E6" s="17">
        <v>0</v>
      </c>
      <c r="F6" s="17">
        <f>F23/(F23+F40)</f>
        <v>4.7337278106508875E-2</v>
      </c>
      <c r="G6" s="17">
        <v>0</v>
      </c>
      <c r="H6" s="17">
        <f>H23/(H23+H40)</f>
        <v>9.7087378640776691E-3</v>
      </c>
      <c r="I6" s="17">
        <v>0</v>
      </c>
      <c r="J6" s="17">
        <v>0</v>
      </c>
      <c r="K6" s="17">
        <f>K23/(K23+K40)</f>
        <v>1.6528925619834711E-2</v>
      </c>
      <c r="L6" s="17">
        <f>L23/(L23+L40)</f>
        <v>1.3114754098360656E-2</v>
      </c>
      <c r="M6" s="71">
        <f t="shared" si="0"/>
        <v>2.2625514457330943E-2</v>
      </c>
    </row>
    <row r="7" spans="1:13" s="11" customFormat="1">
      <c r="A7" s="2" t="s">
        <v>36</v>
      </c>
      <c r="B7" s="17">
        <f>B24/(B24+B41)</f>
        <v>0.11940298507462686</v>
      </c>
      <c r="C7" s="17">
        <f>C24/(C24+C41)</f>
        <v>2.1052631578947368E-2</v>
      </c>
      <c r="D7" s="17">
        <f>D24/(D24+D41)</f>
        <v>4.3269230769230768E-2</v>
      </c>
      <c r="E7" s="17">
        <v>0</v>
      </c>
      <c r="F7" s="17">
        <f>F24/(F24+F41)</f>
        <v>4.7337278106508875E-2</v>
      </c>
      <c r="G7" s="17">
        <v>0</v>
      </c>
      <c r="H7" s="17">
        <f>H24/(H24+H41)</f>
        <v>9.5693779904306216E-3</v>
      </c>
      <c r="I7" s="17">
        <v>0</v>
      </c>
      <c r="J7" s="17">
        <v>0</v>
      </c>
      <c r="K7" s="17">
        <f>K24/(K24+K41)</f>
        <v>1.6528925619834711E-2</v>
      </c>
      <c r="L7" s="17">
        <f>L24/(L24+L41)</f>
        <v>1.3114754098360656E-2</v>
      </c>
      <c r="M7" s="71">
        <f t="shared" si="0"/>
        <v>2.4570471203449074E-2</v>
      </c>
    </row>
    <row r="8" spans="1:13" s="11" customFormat="1">
      <c r="A8" s="2" t="s">
        <v>38</v>
      </c>
      <c r="B8" s="17">
        <v>0</v>
      </c>
      <c r="C8" s="17">
        <v>0</v>
      </c>
      <c r="D8" s="17">
        <f>D25/(D25+D42)</f>
        <v>1.2658227848101266E-2</v>
      </c>
      <c r="E8" s="17">
        <v>0</v>
      </c>
      <c r="F8" s="17">
        <v>0</v>
      </c>
      <c r="G8" s="17">
        <v>0</v>
      </c>
      <c r="H8" s="17">
        <f>H25/(H25+H42)</f>
        <v>8.3333333333333332E-3</v>
      </c>
      <c r="I8" s="17">
        <v>0</v>
      </c>
      <c r="J8" s="17">
        <v>0</v>
      </c>
      <c r="K8" s="17">
        <v>0</v>
      </c>
      <c r="L8" s="48">
        <v>0</v>
      </c>
      <c r="M8" s="71">
        <f t="shared" si="0"/>
        <v>1.9083237437667816E-3</v>
      </c>
    </row>
    <row r="9" spans="1:13" s="11" customFormat="1">
      <c r="A9" s="2" t="s">
        <v>37</v>
      </c>
      <c r="B9" s="17">
        <f>B26/(B26+B43)</f>
        <v>2.6315789473684209E-2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f>K26/(K26+K43)</f>
        <v>5.7692307692307696E-2</v>
      </c>
      <c r="L9" s="48">
        <v>0</v>
      </c>
      <c r="M9" s="71">
        <f t="shared" si="0"/>
        <v>7.6370997423629008E-3</v>
      </c>
    </row>
    <row r="10" spans="1:13" s="11" customFormat="1">
      <c r="A10" s="2" t="s">
        <v>39</v>
      </c>
      <c r="B10" s="17">
        <f>B27/(B27+B44)</f>
        <v>0.10666666666666667</v>
      </c>
      <c r="C10" s="17">
        <f>C27/(C27+C44)</f>
        <v>2.0408163265306121E-2</v>
      </c>
      <c r="D10" s="17">
        <f>D27/(D27+D44)</f>
        <v>2.1739130434782608E-2</v>
      </c>
      <c r="E10" s="17">
        <v>0</v>
      </c>
      <c r="F10" s="17">
        <f>F27/(F27+F44)</f>
        <v>4.790419161676647E-2</v>
      </c>
      <c r="G10" s="17">
        <v>0</v>
      </c>
      <c r="H10" s="17">
        <f>H27/(H27+H44)</f>
        <v>4.9019607843137254E-3</v>
      </c>
      <c r="I10" s="17">
        <v>0</v>
      </c>
      <c r="J10" s="17">
        <v>0</v>
      </c>
      <c r="K10" s="17">
        <f>K27/(K27+K44)</f>
        <v>2.4793388429752067E-2</v>
      </c>
      <c r="L10" s="17">
        <f>L27/(L27+L44)</f>
        <v>9.8684210526315784E-3</v>
      </c>
      <c r="M10" s="71">
        <f t="shared" si="0"/>
        <v>2.1480174750019933E-2</v>
      </c>
    </row>
    <row r="11" spans="1:13" s="11" customFormat="1">
      <c r="A11" s="2" t="s">
        <v>40</v>
      </c>
      <c r="B11" s="17">
        <f>B28/(B28+B45)</f>
        <v>0.10810810810810811</v>
      </c>
      <c r="C11" s="17">
        <f>C28/(C28+C45)</f>
        <v>2.0408163265306121E-2</v>
      </c>
      <c r="D11" s="17">
        <f>D28/(D28+D45)</f>
        <v>3.8135593220338986E-2</v>
      </c>
      <c r="E11" s="17">
        <v>0</v>
      </c>
      <c r="F11" s="17">
        <f>F28/(F28+F45)</f>
        <v>4.8192771084337352E-2</v>
      </c>
      <c r="G11" s="17">
        <v>0</v>
      </c>
      <c r="H11" s="17">
        <f>H28/(H28+H45)</f>
        <v>4.9019607843137254E-3</v>
      </c>
      <c r="I11" s="17">
        <v>0</v>
      </c>
      <c r="J11" s="17">
        <v>0</v>
      </c>
      <c r="K11" s="17">
        <f>K28/(K28+K45)</f>
        <v>2.5210084033613446E-2</v>
      </c>
      <c r="L11" s="17">
        <f>L28/(L28+L45)</f>
        <v>9.8039215686274508E-3</v>
      </c>
      <c r="M11" s="71">
        <f t="shared" si="0"/>
        <v>2.3160054733149568E-2</v>
      </c>
    </row>
    <row r="12" spans="1:13" s="11" customFormat="1">
      <c r="A12" s="2" t="s">
        <v>41</v>
      </c>
      <c r="B12" s="17">
        <f>B29/(B29+B46)</f>
        <v>2.0408163265306121E-2</v>
      </c>
      <c r="C12" s="17">
        <v>0</v>
      </c>
      <c r="D12" s="17">
        <f>D29/(D29+D46)</f>
        <v>1.0810810810810811E-2</v>
      </c>
      <c r="E12" s="17">
        <v>0</v>
      </c>
      <c r="F12" s="17">
        <v>0</v>
      </c>
      <c r="G12" s="17">
        <v>0</v>
      </c>
      <c r="H12" s="17">
        <f>H29/(H29+H46)</f>
        <v>7.8125E-3</v>
      </c>
      <c r="I12" s="17">
        <v>0</v>
      </c>
      <c r="J12" s="17">
        <v>0</v>
      </c>
      <c r="K12" s="17">
        <f>K29/(K29+K46)</f>
        <v>5.3571428571428568E-2</v>
      </c>
      <c r="L12" s="48">
        <v>0</v>
      </c>
      <c r="M12" s="71">
        <f t="shared" si="0"/>
        <v>8.418445695231409E-3</v>
      </c>
    </row>
    <row r="13" spans="1:13" s="11" customFormat="1">
      <c r="A13" s="2" t="s">
        <v>42</v>
      </c>
      <c r="B13" s="17">
        <f>B30/(B30+B47)</f>
        <v>0.11594202898550725</v>
      </c>
      <c r="C13" s="17">
        <f>C30/(C30+C47)</f>
        <v>2.0618556701030927E-2</v>
      </c>
      <c r="D13" s="17">
        <f>D30/(D30+D47)</f>
        <v>3.3018867924528301E-2</v>
      </c>
      <c r="E13" s="17">
        <v>0</v>
      </c>
      <c r="F13" s="17">
        <f>F30/(F30+F47)</f>
        <v>4.6783625730994149E-2</v>
      </c>
      <c r="G13" s="17">
        <v>0</v>
      </c>
      <c r="H13" s="17">
        <f>H30/(H30+H47)</f>
        <v>9.7560975609756097E-3</v>
      </c>
      <c r="I13" s="17">
        <v>0</v>
      </c>
      <c r="J13" s="17">
        <v>0</v>
      </c>
      <c r="K13" s="17">
        <f>K30/(K30+K47)</f>
        <v>2.4390243902439025E-2</v>
      </c>
      <c r="L13" s="17">
        <f>L30/(L30+L47)</f>
        <v>1.0067114093959731E-2</v>
      </c>
      <c r="M13" s="71">
        <f t="shared" si="0"/>
        <v>2.3688775899948635E-2</v>
      </c>
    </row>
    <row r="14" spans="1:13" s="11" customFormat="1">
      <c r="A14" s="2" t="s">
        <v>43</v>
      </c>
      <c r="B14" s="17">
        <f>B31/(B31+B48)</f>
        <v>0.11764705882352941</v>
      </c>
      <c r="C14" s="17">
        <f>C31/(C31+C48)</f>
        <v>2.0408163265306121E-2</v>
      </c>
      <c r="D14" s="17">
        <f>D31/(D31+D48)</f>
        <v>5.0458715596330278E-2</v>
      </c>
      <c r="E14" s="17">
        <v>0</v>
      </c>
      <c r="F14" s="17">
        <f>F31/(F31+F48)</f>
        <v>4.7619047619047616E-2</v>
      </c>
      <c r="G14" s="17">
        <v>0</v>
      </c>
      <c r="H14" s="17">
        <f>H31/(H31+H48)</f>
        <v>9.8039215686274508E-3</v>
      </c>
      <c r="I14" s="17">
        <v>0</v>
      </c>
      <c r="J14" s="17">
        <v>0</v>
      </c>
      <c r="K14" s="17">
        <f>K31/(K31+K48)</f>
        <v>2.4390243902439025E-2</v>
      </c>
      <c r="L14" s="17">
        <f>L31/(L31+L48)</f>
        <v>1.020408163265306E-2</v>
      </c>
      <c r="M14" s="71">
        <f t="shared" si="0"/>
        <v>2.5502839309812089E-2</v>
      </c>
    </row>
    <row r="15" spans="1:13" s="11" customFormat="1">
      <c r="A15" s="2" t="s">
        <v>44</v>
      </c>
      <c r="B15" s="17">
        <f>B32/(B32+B49)</f>
        <v>0.12328767123287671</v>
      </c>
      <c r="C15" s="17">
        <f>C32/(C32+C49)</f>
        <v>2.1505376344086023E-2</v>
      </c>
      <c r="D15" s="17">
        <f>D32/(D32+D49)</f>
        <v>2.2222222222222223E-2</v>
      </c>
      <c r="E15" s="17">
        <v>0</v>
      </c>
      <c r="F15" s="17">
        <f>F32/(F32+F49)</f>
        <v>4.6511627906976744E-2</v>
      </c>
      <c r="G15" s="17">
        <v>0</v>
      </c>
      <c r="H15" s="17">
        <f>H32/(H32+H49)</f>
        <v>4.9504950495049506E-3</v>
      </c>
      <c r="I15" s="17">
        <v>0</v>
      </c>
      <c r="J15" s="17">
        <v>0</v>
      </c>
      <c r="K15" s="17">
        <f>K32/(K32+K49)</f>
        <v>4.7244094488188976E-2</v>
      </c>
      <c r="L15" s="17">
        <f>L32/(L32+L49)</f>
        <v>1.0380622837370242E-2</v>
      </c>
      <c r="M15" s="71">
        <f t="shared" si="0"/>
        <v>2.5100191825565988E-2</v>
      </c>
    </row>
    <row r="16" spans="1:13" s="11" customFormat="1">
      <c r="A16" s="2" t="s">
        <v>45</v>
      </c>
      <c r="B16" s="17">
        <f>B33/(B33+B50)</f>
        <v>0.125</v>
      </c>
      <c r="C16" s="17">
        <f>C33/(C33+C50)</f>
        <v>2.1739130434782608E-2</v>
      </c>
      <c r="D16" s="17">
        <f>D33/(D33+D50)</f>
        <v>3.9301310043668124E-2</v>
      </c>
      <c r="E16" s="17">
        <v>0</v>
      </c>
      <c r="F16" s="17">
        <f>F33/(F33+F50)</f>
        <v>4.7619047619047616E-2</v>
      </c>
      <c r="G16" s="17">
        <v>0</v>
      </c>
      <c r="H16" s="17">
        <f>H33/(H33+H50)</f>
        <v>5.0251256281407036E-3</v>
      </c>
      <c r="I16" s="17">
        <v>0</v>
      </c>
      <c r="J16" s="17">
        <v>0</v>
      </c>
      <c r="K16" s="17">
        <f>K33/(K33+K50)</f>
        <v>4.6511627906976744E-2</v>
      </c>
      <c r="L16" s="17">
        <f>L33/(L33+L50)</f>
        <v>1.0273972602739725E-2</v>
      </c>
      <c r="M16" s="71">
        <f t="shared" si="0"/>
        <v>2.6860928566850503E-2</v>
      </c>
    </row>
    <row r="17" spans="1:13" s="11" customFormat="1" ht="17.25" thickBot="1">
      <c r="A17" s="23" t="s">
        <v>46</v>
      </c>
      <c r="B17" s="49">
        <v>0</v>
      </c>
      <c r="C17" s="49">
        <v>0</v>
      </c>
      <c r="D17" s="49">
        <f>D34/(D34+D51)</f>
        <v>0.22222222222222221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50">
        <v>0</v>
      </c>
      <c r="M17" s="72">
        <f t="shared" si="0"/>
        <v>2.02020202020202E-2</v>
      </c>
    </row>
    <row r="18" spans="1:13" ht="17.25" thickBot="1">
      <c r="A18" s="27" t="s">
        <v>86</v>
      </c>
    </row>
    <row r="19" spans="1:13">
      <c r="A19" s="57" t="s">
        <v>50</v>
      </c>
      <c r="B19" s="58" t="s">
        <v>23</v>
      </c>
      <c r="C19" s="58" t="s">
        <v>24</v>
      </c>
      <c r="D19" s="58" t="s">
        <v>25</v>
      </c>
      <c r="E19" s="58" t="s">
        <v>26</v>
      </c>
      <c r="F19" s="58" t="s">
        <v>27</v>
      </c>
      <c r="G19" s="58" t="s">
        <v>28</v>
      </c>
      <c r="H19" s="58" t="s">
        <v>22</v>
      </c>
      <c r="I19" s="58" t="s">
        <v>29</v>
      </c>
      <c r="J19" s="58" t="s">
        <v>30</v>
      </c>
      <c r="K19" s="58" t="s">
        <v>31</v>
      </c>
      <c r="L19" s="59" t="s">
        <v>32</v>
      </c>
    </row>
    <row r="20" spans="1:13">
      <c r="A20" s="3" t="s">
        <v>21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L20" s="4">
        <v>1</v>
      </c>
    </row>
    <row r="21" spans="1:13">
      <c r="A21" s="3" t="s">
        <v>33</v>
      </c>
      <c r="B21" s="1">
        <v>0</v>
      </c>
      <c r="C21" s="1">
        <v>0</v>
      </c>
      <c r="D21" s="1">
        <v>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4">
        <v>1</v>
      </c>
    </row>
    <row r="22" spans="1:13">
      <c r="A22" s="3" t="s">
        <v>34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4</v>
      </c>
      <c r="L22" s="4">
        <v>1</v>
      </c>
    </row>
    <row r="23" spans="1:13">
      <c r="A23" s="3" t="s">
        <v>35</v>
      </c>
      <c r="B23" s="1">
        <v>8</v>
      </c>
      <c r="C23" s="1">
        <v>2</v>
      </c>
      <c r="D23" s="1">
        <v>5</v>
      </c>
      <c r="E23" s="1">
        <v>0</v>
      </c>
      <c r="F23" s="1">
        <v>8</v>
      </c>
      <c r="G23" s="1">
        <v>0</v>
      </c>
      <c r="H23" s="1">
        <v>2</v>
      </c>
      <c r="I23" s="1">
        <v>0</v>
      </c>
      <c r="J23" s="1">
        <v>0</v>
      </c>
      <c r="K23" s="1">
        <v>2</v>
      </c>
      <c r="L23" s="4">
        <v>4</v>
      </c>
    </row>
    <row r="24" spans="1:13">
      <c r="A24" s="3" t="s">
        <v>36</v>
      </c>
      <c r="B24" s="1">
        <v>8</v>
      </c>
      <c r="C24" s="1">
        <v>2</v>
      </c>
      <c r="D24" s="1">
        <v>9</v>
      </c>
      <c r="E24" s="1">
        <v>0</v>
      </c>
      <c r="F24" s="1">
        <v>8</v>
      </c>
      <c r="G24" s="1">
        <v>0</v>
      </c>
      <c r="H24" s="1">
        <v>2</v>
      </c>
      <c r="I24" s="1">
        <v>0</v>
      </c>
      <c r="J24" s="1">
        <v>0</v>
      </c>
      <c r="K24" s="1">
        <v>2</v>
      </c>
      <c r="L24" s="4">
        <v>4</v>
      </c>
    </row>
    <row r="25" spans="1:13">
      <c r="A25" s="3" t="s">
        <v>38</v>
      </c>
      <c r="B25" s="1">
        <v>0</v>
      </c>
      <c r="C25" s="1">
        <v>0</v>
      </c>
      <c r="D25" s="1">
        <v>2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4">
        <v>0</v>
      </c>
    </row>
    <row r="26" spans="1:13">
      <c r="A26" s="3" t="s">
        <v>37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3</v>
      </c>
      <c r="L26" s="4">
        <v>0</v>
      </c>
    </row>
    <row r="27" spans="1:13">
      <c r="A27" s="3" t="s">
        <v>39</v>
      </c>
      <c r="B27" s="1">
        <v>8</v>
      </c>
      <c r="C27" s="1">
        <v>2</v>
      </c>
      <c r="D27" s="1">
        <v>5</v>
      </c>
      <c r="E27" s="1">
        <v>0</v>
      </c>
      <c r="F27" s="1">
        <v>8</v>
      </c>
      <c r="G27" s="1">
        <v>0</v>
      </c>
      <c r="H27" s="1">
        <v>1</v>
      </c>
      <c r="I27" s="1">
        <v>0</v>
      </c>
      <c r="J27" s="1">
        <v>0</v>
      </c>
      <c r="K27" s="1">
        <v>3</v>
      </c>
      <c r="L27" s="4">
        <v>3</v>
      </c>
    </row>
    <row r="28" spans="1:13">
      <c r="A28" s="3" t="s">
        <v>40</v>
      </c>
      <c r="B28" s="1">
        <v>8</v>
      </c>
      <c r="C28" s="1">
        <v>2</v>
      </c>
      <c r="D28" s="1">
        <v>9</v>
      </c>
      <c r="E28" s="1">
        <v>0</v>
      </c>
      <c r="F28" s="1">
        <v>8</v>
      </c>
      <c r="G28" s="1">
        <v>0</v>
      </c>
      <c r="H28" s="1">
        <v>1</v>
      </c>
      <c r="I28" s="1">
        <v>0</v>
      </c>
      <c r="J28" s="1">
        <v>0</v>
      </c>
      <c r="K28" s="1">
        <v>3</v>
      </c>
      <c r="L28" s="4">
        <v>3</v>
      </c>
    </row>
    <row r="29" spans="1:13">
      <c r="A29" s="3" t="s">
        <v>41</v>
      </c>
      <c r="B29" s="1">
        <v>1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3</v>
      </c>
      <c r="L29" s="4">
        <v>0</v>
      </c>
    </row>
    <row r="30" spans="1:13">
      <c r="A30" s="3" t="s">
        <v>42</v>
      </c>
      <c r="B30" s="1">
        <v>8</v>
      </c>
      <c r="C30" s="1">
        <v>2</v>
      </c>
      <c r="D30" s="1">
        <v>7</v>
      </c>
      <c r="E30" s="1">
        <v>0</v>
      </c>
      <c r="F30" s="1">
        <v>8</v>
      </c>
      <c r="G30" s="1">
        <v>0</v>
      </c>
      <c r="H30" s="1">
        <v>2</v>
      </c>
      <c r="I30" s="1">
        <v>0</v>
      </c>
      <c r="J30" s="1">
        <v>0</v>
      </c>
      <c r="K30" s="1">
        <v>3</v>
      </c>
      <c r="L30" s="4">
        <v>3</v>
      </c>
    </row>
    <row r="31" spans="1:13">
      <c r="A31" s="3" t="s">
        <v>43</v>
      </c>
      <c r="B31" s="1">
        <v>8</v>
      </c>
      <c r="C31" s="1">
        <v>2</v>
      </c>
      <c r="D31" s="1">
        <v>11</v>
      </c>
      <c r="E31" s="1">
        <v>0</v>
      </c>
      <c r="F31" s="1">
        <v>8</v>
      </c>
      <c r="G31" s="1">
        <v>0</v>
      </c>
      <c r="H31" s="1">
        <v>2</v>
      </c>
      <c r="I31" s="1">
        <v>0</v>
      </c>
      <c r="J31" s="1">
        <v>0</v>
      </c>
      <c r="K31" s="1">
        <v>3</v>
      </c>
      <c r="L31" s="4">
        <v>3</v>
      </c>
    </row>
    <row r="32" spans="1:13">
      <c r="A32" s="3" t="s">
        <v>44</v>
      </c>
      <c r="B32" s="1">
        <v>9</v>
      </c>
      <c r="C32" s="1">
        <v>2</v>
      </c>
      <c r="D32" s="1">
        <v>5</v>
      </c>
      <c r="E32" s="1">
        <v>0</v>
      </c>
      <c r="F32" s="1">
        <v>8</v>
      </c>
      <c r="G32" s="1">
        <v>0</v>
      </c>
      <c r="H32" s="1">
        <v>1</v>
      </c>
      <c r="I32" s="1">
        <v>0</v>
      </c>
      <c r="J32" s="1">
        <v>0</v>
      </c>
      <c r="K32" s="1">
        <v>6</v>
      </c>
      <c r="L32" s="4">
        <v>3</v>
      </c>
    </row>
    <row r="33" spans="1:13">
      <c r="A33" s="3" t="s">
        <v>45</v>
      </c>
      <c r="B33" s="1">
        <v>9</v>
      </c>
      <c r="C33" s="1">
        <v>2</v>
      </c>
      <c r="D33" s="1">
        <v>9</v>
      </c>
      <c r="E33" s="1">
        <v>0</v>
      </c>
      <c r="F33" s="1">
        <v>8</v>
      </c>
      <c r="G33" s="1">
        <v>0</v>
      </c>
      <c r="H33" s="1">
        <v>1</v>
      </c>
      <c r="I33" s="1">
        <v>0</v>
      </c>
      <c r="J33" s="1">
        <v>0</v>
      </c>
      <c r="K33" s="1">
        <v>6</v>
      </c>
      <c r="L33" s="4">
        <v>3</v>
      </c>
    </row>
    <row r="34" spans="1:13" ht="17.25" thickBot="1">
      <c r="A34" s="8" t="s">
        <v>46</v>
      </c>
      <c r="B34" s="5">
        <v>0</v>
      </c>
      <c r="C34" s="5">
        <v>0</v>
      </c>
      <c r="D34" s="5">
        <v>4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6">
        <v>0</v>
      </c>
    </row>
    <row r="35" spans="1:13" ht="17.25" thickBot="1">
      <c r="A35" s="28" t="s">
        <v>87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/>
    </row>
    <row r="36" spans="1:13">
      <c r="A36" s="57" t="s">
        <v>50</v>
      </c>
      <c r="B36" s="58" t="s">
        <v>23</v>
      </c>
      <c r="C36" s="58" t="s">
        <v>24</v>
      </c>
      <c r="D36" s="58" t="s">
        <v>25</v>
      </c>
      <c r="E36" s="58" t="s">
        <v>26</v>
      </c>
      <c r="F36" s="58" t="s">
        <v>27</v>
      </c>
      <c r="G36" s="58" t="s">
        <v>28</v>
      </c>
      <c r="H36" s="58" t="s">
        <v>22</v>
      </c>
      <c r="I36" s="58" t="s">
        <v>29</v>
      </c>
      <c r="J36" s="58" t="s">
        <v>30</v>
      </c>
      <c r="K36" s="58" t="s">
        <v>31</v>
      </c>
      <c r="L36" s="59" t="s">
        <v>32</v>
      </c>
      <c r="M36" s="7"/>
    </row>
    <row r="37" spans="1:13" s="21" customFormat="1">
      <c r="A37" s="51" t="s">
        <v>21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124</v>
      </c>
      <c r="I37" s="19">
        <v>0</v>
      </c>
      <c r="J37" s="19">
        <v>0</v>
      </c>
      <c r="K37" s="19">
        <v>54</v>
      </c>
      <c r="L37" s="20">
        <v>180</v>
      </c>
    </row>
    <row r="38" spans="1:13" s="26" customFormat="1">
      <c r="A38" s="51" t="s">
        <v>33</v>
      </c>
      <c r="B38" s="22">
        <v>0</v>
      </c>
      <c r="C38" s="22">
        <v>0</v>
      </c>
      <c r="D38" s="22">
        <v>100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39</v>
      </c>
      <c r="L38" s="25">
        <v>161</v>
      </c>
    </row>
    <row r="39" spans="1:13" s="26" customFormat="1">
      <c r="A39" s="51" t="s">
        <v>34</v>
      </c>
      <c r="B39" s="22">
        <v>36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140</v>
      </c>
      <c r="I39" s="22">
        <v>0</v>
      </c>
      <c r="J39" s="22">
        <v>0</v>
      </c>
      <c r="K39" s="22">
        <v>51</v>
      </c>
      <c r="L39" s="25">
        <v>215</v>
      </c>
    </row>
    <row r="40" spans="1:13" s="26" customFormat="1">
      <c r="A40" s="51" t="s">
        <v>35</v>
      </c>
      <c r="B40" s="22">
        <v>61</v>
      </c>
      <c r="C40" s="22">
        <v>90</v>
      </c>
      <c r="D40" s="22">
        <v>199</v>
      </c>
      <c r="E40" s="22">
        <v>0</v>
      </c>
      <c r="F40" s="22">
        <v>161</v>
      </c>
      <c r="G40" s="22">
        <v>0</v>
      </c>
      <c r="H40" s="22">
        <v>204</v>
      </c>
      <c r="I40" s="22">
        <v>0</v>
      </c>
      <c r="J40" s="22">
        <v>0</v>
      </c>
      <c r="K40" s="22">
        <v>119</v>
      </c>
      <c r="L40" s="25">
        <v>301</v>
      </c>
    </row>
    <row r="41" spans="1:13" s="26" customFormat="1">
      <c r="A41" s="51" t="s">
        <v>36</v>
      </c>
      <c r="B41" s="22">
        <v>59</v>
      </c>
      <c r="C41" s="22">
        <v>93</v>
      </c>
      <c r="D41" s="22">
        <v>199</v>
      </c>
      <c r="E41" s="22">
        <v>0</v>
      </c>
      <c r="F41" s="22">
        <v>161</v>
      </c>
      <c r="G41" s="22">
        <v>0</v>
      </c>
      <c r="H41" s="22">
        <v>207</v>
      </c>
      <c r="I41" s="22">
        <v>0</v>
      </c>
      <c r="J41" s="22">
        <v>0</v>
      </c>
      <c r="K41" s="22">
        <v>119</v>
      </c>
      <c r="L41" s="25">
        <v>301</v>
      </c>
    </row>
    <row r="42" spans="1:13" s="11" customFormat="1">
      <c r="A42" s="51" t="s">
        <v>38</v>
      </c>
      <c r="B42" s="22">
        <v>0</v>
      </c>
      <c r="C42" s="22">
        <v>0</v>
      </c>
      <c r="D42" s="22">
        <v>156</v>
      </c>
      <c r="E42" s="22">
        <v>0</v>
      </c>
      <c r="F42" s="22">
        <v>0</v>
      </c>
      <c r="G42" s="22">
        <v>0</v>
      </c>
      <c r="H42" s="22">
        <v>119</v>
      </c>
      <c r="I42" s="22">
        <v>0</v>
      </c>
      <c r="J42" s="22">
        <v>0</v>
      </c>
      <c r="K42" s="22">
        <v>0</v>
      </c>
      <c r="L42" s="25">
        <v>0</v>
      </c>
    </row>
    <row r="43" spans="1:13" s="11" customFormat="1">
      <c r="A43" s="51" t="s">
        <v>37</v>
      </c>
      <c r="B43" s="22">
        <v>37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49</v>
      </c>
      <c r="L43" s="25">
        <v>0</v>
      </c>
    </row>
    <row r="44" spans="1:13" s="11" customFormat="1">
      <c r="A44" s="51" t="s">
        <v>39</v>
      </c>
      <c r="B44" s="22">
        <v>67</v>
      </c>
      <c r="C44" s="22">
        <v>96</v>
      </c>
      <c r="D44" s="22">
        <v>225</v>
      </c>
      <c r="E44" s="22">
        <v>0</v>
      </c>
      <c r="F44" s="22">
        <v>159</v>
      </c>
      <c r="G44" s="22">
        <v>0</v>
      </c>
      <c r="H44" s="22">
        <v>203</v>
      </c>
      <c r="I44" s="22">
        <v>0</v>
      </c>
      <c r="J44" s="22">
        <v>0</v>
      </c>
      <c r="K44" s="22">
        <v>118</v>
      </c>
      <c r="L44" s="25">
        <v>301</v>
      </c>
    </row>
    <row r="45" spans="1:13" s="11" customFormat="1">
      <c r="A45" s="51" t="s">
        <v>40</v>
      </c>
      <c r="B45" s="22">
        <v>66</v>
      </c>
      <c r="C45" s="22">
        <v>96</v>
      </c>
      <c r="D45" s="22">
        <v>227</v>
      </c>
      <c r="E45" s="22">
        <v>0</v>
      </c>
      <c r="F45" s="22">
        <v>158</v>
      </c>
      <c r="G45" s="22">
        <v>0</v>
      </c>
      <c r="H45" s="22">
        <v>203</v>
      </c>
      <c r="I45" s="22">
        <v>0</v>
      </c>
      <c r="J45" s="22">
        <v>0</v>
      </c>
      <c r="K45" s="22">
        <v>116</v>
      </c>
      <c r="L45" s="25">
        <v>303</v>
      </c>
    </row>
    <row r="46" spans="1:13" s="11" customFormat="1">
      <c r="A46" s="51" t="s">
        <v>41</v>
      </c>
      <c r="B46" s="22">
        <v>48</v>
      </c>
      <c r="C46" s="22">
        <v>0</v>
      </c>
      <c r="D46" s="22">
        <v>183</v>
      </c>
      <c r="E46" s="22">
        <v>0</v>
      </c>
      <c r="F46" s="22">
        <v>0</v>
      </c>
      <c r="G46" s="22">
        <v>0</v>
      </c>
      <c r="H46" s="22">
        <v>127</v>
      </c>
      <c r="I46" s="22">
        <v>0</v>
      </c>
      <c r="J46" s="22">
        <v>0</v>
      </c>
      <c r="K46" s="22">
        <v>53</v>
      </c>
      <c r="L46" s="25">
        <v>0</v>
      </c>
    </row>
    <row r="47" spans="1:13" s="11" customFormat="1">
      <c r="A47" s="51" t="s">
        <v>42</v>
      </c>
      <c r="B47" s="22">
        <v>61</v>
      </c>
      <c r="C47" s="22">
        <v>95</v>
      </c>
      <c r="D47" s="22">
        <v>205</v>
      </c>
      <c r="E47" s="22">
        <v>0</v>
      </c>
      <c r="F47" s="22">
        <v>163</v>
      </c>
      <c r="G47" s="22">
        <v>0</v>
      </c>
      <c r="H47" s="22">
        <v>203</v>
      </c>
      <c r="I47" s="22">
        <v>0</v>
      </c>
      <c r="J47" s="22">
        <v>0</v>
      </c>
      <c r="K47" s="22">
        <v>120</v>
      </c>
      <c r="L47" s="25">
        <v>295</v>
      </c>
    </row>
    <row r="48" spans="1:13" s="11" customFormat="1">
      <c r="A48" s="51" t="s">
        <v>43</v>
      </c>
      <c r="B48" s="22">
        <v>60</v>
      </c>
      <c r="C48" s="22">
        <v>96</v>
      </c>
      <c r="D48" s="22">
        <v>207</v>
      </c>
      <c r="E48" s="22">
        <v>0</v>
      </c>
      <c r="F48" s="22">
        <v>160</v>
      </c>
      <c r="G48" s="22">
        <v>0</v>
      </c>
      <c r="H48" s="22">
        <v>202</v>
      </c>
      <c r="I48" s="22">
        <v>0</v>
      </c>
      <c r="J48" s="22">
        <v>0</v>
      </c>
      <c r="K48" s="22">
        <v>120</v>
      </c>
      <c r="L48" s="25">
        <v>291</v>
      </c>
    </row>
    <row r="49" spans="1:12" s="11" customFormat="1">
      <c r="A49" s="51" t="s">
        <v>44</v>
      </c>
      <c r="B49" s="22">
        <v>64</v>
      </c>
      <c r="C49" s="22">
        <v>91</v>
      </c>
      <c r="D49" s="22">
        <v>220</v>
      </c>
      <c r="E49" s="22">
        <v>0</v>
      </c>
      <c r="F49" s="22">
        <v>164</v>
      </c>
      <c r="G49" s="22">
        <v>0</v>
      </c>
      <c r="H49" s="22">
        <v>201</v>
      </c>
      <c r="I49" s="22">
        <v>0</v>
      </c>
      <c r="J49" s="22">
        <v>0</v>
      </c>
      <c r="K49" s="22">
        <v>121</v>
      </c>
      <c r="L49" s="25">
        <v>286</v>
      </c>
    </row>
    <row r="50" spans="1:12" s="11" customFormat="1">
      <c r="A50" s="51" t="s">
        <v>45</v>
      </c>
      <c r="B50" s="22">
        <v>63</v>
      </c>
      <c r="C50" s="22">
        <v>90</v>
      </c>
      <c r="D50" s="22">
        <v>220</v>
      </c>
      <c r="E50" s="22">
        <v>0</v>
      </c>
      <c r="F50" s="22">
        <v>160</v>
      </c>
      <c r="G50" s="22">
        <v>0</v>
      </c>
      <c r="H50" s="22">
        <v>198</v>
      </c>
      <c r="I50" s="22">
        <v>0</v>
      </c>
      <c r="J50" s="22">
        <v>0</v>
      </c>
      <c r="K50" s="22">
        <v>123</v>
      </c>
      <c r="L50" s="25">
        <v>289</v>
      </c>
    </row>
    <row r="51" spans="1:12" s="11" customFormat="1" ht="17.25" thickBot="1">
      <c r="A51" s="52" t="s">
        <v>46</v>
      </c>
      <c r="B51" s="53">
        <v>0</v>
      </c>
      <c r="C51" s="53">
        <v>0</v>
      </c>
      <c r="D51" s="53">
        <v>14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4">
        <v>0</v>
      </c>
    </row>
    <row r="52" spans="1:12" s="11" customFormat="1" ht="17.25" thickBot="1">
      <c r="A52" s="56" t="s">
        <v>88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spans="1:12">
      <c r="A53" s="57" t="s">
        <v>50</v>
      </c>
      <c r="B53" s="58" t="s">
        <v>23</v>
      </c>
      <c r="C53" s="58" t="s">
        <v>24</v>
      </c>
      <c r="D53" s="58" t="s">
        <v>25</v>
      </c>
      <c r="E53" s="58" t="s">
        <v>26</v>
      </c>
      <c r="F53" s="58" t="s">
        <v>27</v>
      </c>
      <c r="G53" s="58" t="s">
        <v>28</v>
      </c>
      <c r="H53" s="58" t="s">
        <v>22</v>
      </c>
      <c r="I53" s="58" t="s">
        <v>29</v>
      </c>
      <c r="J53" s="58" t="s">
        <v>30</v>
      </c>
      <c r="K53" s="58" t="s">
        <v>31</v>
      </c>
      <c r="L53" s="59" t="s">
        <v>32</v>
      </c>
    </row>
    <row r="54" spans="1:12">
      <c r="A54" s="61" t="s">
        <v>21</v>
      </c>
      <c r="B54" s="9"/>
      <c r="C54" s="9"/>
      <c r="D54" s="9"/>
      <c r="E54" s="9"/>
      <c r="F54" s="9"/>
      <c r="G54" s="9"/>
      <c r="H54" s="9" t="s">
        <v>66</v>
      </c>
      <c r="I54" s="9"/>
      <c r="J54" s="9"/>
      <c r="K54" s="9" t="s">
        <v>66</v>
      </c>
      <c r="L54" s="10" t="s">
        <v>66</v>
      </c>
    </row>
    <row r="55" spans="1:12">
      <c r="A55" s="61" t="s">
        <v>33</v>
      </c>
      <c r="B55" s="9"/>
      <c r="C55" s="9"/>
      <c r="D55" s="9" t="s">
        <v>67</v>
      </c>
      <c r="E55" s="9"/>
      <c r="F55" s="9"/>
      <c r="G55" s="9"/>
      <c r="H55" s="9"/>
      <c r="I55" s="9"/>
      <c r="J55" s="9"/>
      <c r="K55" s="9" t="s">
        <v>66</v>
      </c>
      <c r="L55" s="10" t="s">
        <v>66</v>
      </c>
    </row>
    <row r="56" spans="1:12">
      <c r="A56" s="61" t="s">
        <v>34</v>
      </c>
      <c r="B56" s="9" t="s">
        <v>66</v>
      </c>
      <c r="C56" s="9"/>
      <c r="D56" s="9"/>
      <c r="E56" s="9"/>
      <c r="F56" s="9"/>
      <c r="G56" s="9"/>
      <c r="H56" s="9" t="s">
        <v>66</v>
      </c>
      <c r="I56" s="9"/>
      <c r="J56" s="9"/>
      <c r="K56" s="9" t="s">
        <v>68</v>
      </c>
      <c r="L56" s="10" t="s">
        <v>66</v>
      </c>
    </row>
    <row r="57" spans="1:12">
      <c r="A57" s="61" t="s">
        <v>35</v>
      </c>
      <c r="B57" s="9" t="s">
        <v>69</v>
      </c>
      <c r="C57" s="9" t="s">
        <v>70</v>
      </c>
      <c r="D57" s="9" t="s">
        <v>71</v>
      </c>
      <c r="E57" s="9"/>
      <c r="F57" s="9" t="s">
        <v>72</v>
      </c>
      <c r="G57" s="9"/>
      <c r="H57" s="9" t="s">
        <v>70</v>
      </c>
      <c r="I57" s="9"/>
      <c r="J57" s="9"/>
      <c r="K57" s="9" t="s">
        <v>67</v>
      </c>
      <c r="L57" s="10" t="s">
        <v>82</v>
      </c>
    </row>
    <row r="58" spans="1:12">
      <c r="A58" s="61" t="s">
        <v>36</v>
      </c>
      <c r="B58" s="9" t="s">
        <v>69</v>
      </c>
      <c r="C58" s="9" t="s">
        <v>70</v>
      </c>
      <c r="D58" s="9" t="s">
        <v>73</v>
      </c>
      <c r="E58" s="9"/>
      <c r="F58" s="9" t="s">
        <v>79</v>
      </c>
      <c r="G58" s="9"/>
      <c r="H58" s="9" t="s">
        <v>70</v>
      </c>
      <c r="I58" s="9"/>
      <c r="J58" s="9"/>
      <c r="K58" s="9" t="s">
        <v>67</v>
      </c>
      <c r="L58" s="10" t="s">
        <v>82</v>
      </c>
    </row>
    <row r="59" spans="1:12">
      <c r="A59" s="61" t="s">
        <v>38</v>
      </c>
      <c r="B59" s="9"/>
      <c r="C59" s="9"/>
      <c r="D59" s="9" t="s">
        <v>67</v>
      </c>
      <c r="E59" s="9"/>
      <c r="F59" s="9"/>
      <c r="G59" s="9"/>
      <c r="H59" s="9" t="s">
        <v>66</v>
      </c>
      <c r="I59" s="9"/>
      <c r="J59" s="9"/>
      <c r="K59" s="9"/>
      <c r="L59" s="10"/>
    </row>
    <row r="60" spans="1:12">
      <c r="A60" s="61" t="s">
        <v>37</v>
      </c>
      <c r="B60" s="9" t="s">
        <v>66</v>
      </c>
      <c r="C60" s="9"/>
      <c r="D60" s="9"/>
      <c r="E60" s="9"/>
      <c r="F60" s="9"/>
      <c r="G60" s="9"/>
      <c r="H60" s="9"/>
      <c r="I60" s="9"/>
      <c r="J60" s="9"/>
      <c r="K60" s="9" t="s">
        <v>80</v>
      </c>
      <c r="L60" s="10"/>
    </row>
    <row r="61" spans="1:12">
      <c r="A61" s="61" t="s">
        <v>39</v>
      </c>
      <c r="B61" s="9" t="s">
        <v>69</v>
      </c>
      <c r="C61" s="9" t="s">
        <v>70</v>
      </c>
      <c r="D61" s="9" t="s">
        <v>71</v>
      </c>
      <c r="E61" s="9"/>
      <c r="F61" s="9" t="s">
        <v>79</v>
      </c>
      <c r="G61" s="9"/>
      <c r="H61" s="9" t="s">
        <v>66</v>
      </c>
      <c r="I61" s="9"/>
      <c r="J61" s="9"/>
      <c r="K61" s="9" t="s">
        <v>80</v>
      </c>
      <c r="L61" s="10" t="s">
        <v>83</v>
      </c>
    </row>
    <row r="62" spans="1:12">
      <c r="A62" s="61" t="s">
        <v>40</v>
      </c>
      <c r="B62" s="9" t="s">
        <v>69</v>
      </c>
      <c r="C62" s="9" t="s">
        <v>70</v>
      </c>
      <c r="D62" s="9" t="s">
        <v>73</v>
      </c>
      <c r="E62" s="9"/>
      <c r="F62" s="9" t="s">
        <v>79</v>
      </c>
      <c r="G62" s="9"/>
      <c r="H62" s="9" t="s">
        <v>66</v>
      </c>
      <c r="I62" s="9"/>
      <c r="J62" s="9"/>
      <c r="K62" s="9" t="s">
        <v>80</v>
      </c>
      <c r="L62" s="10" t="s">
        <v>83</v>
      </c>
    </row>
    <row r="63" spans="1:12">
      <c r="A63" s="61" t="s">
        <v>41</v>
      </c>
      <c r="B63" s="9" t="s">
        <v>66</v>
      </c>
      <c r="C63" s="9"/>
      <c r="D63" s="9" t="s">
        <v>67</v>
      </c>
      <c r="E63" s="9"/>
      <c r="F63" s="9"/>
      <c r="G63" s="9"/>
      <c r="H63" s="9" t="s">
        <v>66</v>
      </c>
      <c r="I63" s="9"/>
      <c r="J63" s="9"/>
      <c r="K63" s="9" t="s">
        <v>80</v>
      </c>
      <c r="L63" s="10"/>
    </row>
    <row r="64" spans="1:12">
      <c r="A64" s="61" t="s">
        <v>42</v>
      </c>
      <c r="B64" s="9" t="s">
        <v>69</v>
      </c>
      <c r="C64" s="9" t="s">
        <v>70</v>
      </c>
      <c r="D64" s="9" t="s">
        <v>74</v>
      </c>
      <c r="E64" s="9"/>
      <c r="F64" s="9" t="s">
        <v>79</v>
      </c>
      <c r="G64" s="9"/>
      <c r="H64" s="9" t="s">
        <v>70</v>
      </c>
      <c r="I64" s="9"/>
      <c r="J64" s="9"/>
      <c r="K64" s="9" t="s">
        <v>80</v>
      </c>
      <c r="L64" s="10" t="s">
        <v>84</v>
      </c>
    </row>
    <row r="65" spans="1:12">
      <c r="A65" s="61" t="s">
        <v>43</v>
      </c>
      <c r="B65" s="9" t="s">
        <v>69</v>
      </c>
      <c r="C65" s="9" t="s">
        <v>70</v>
      </c>
      <c r="D65" s="9" t="s">
        <v>75</v>
      </c>
      <c r="E65" s="9"/>
      <c r="F65" s="9" t="s">
        <v>79</v>
      </c>
      <c r="G65" s="9"/>
      <c r="H65" s="9" t="s">
        <v>70</v>
      </c>
      <c r="I65" s="9"/>
      <c r="J65" s="9"/>
      <c r="K65" s="9" t="s">
        <v>80</v>
      </c>
      <c r="L65" s="10" t="s">
        <v>84</v>
      </c>
    </row>
    <row r="66" spans="1:12">
      <c r="A66" s="61" t="s">
        <v>44</v>
      </c>
      <c r="B66" s="9" t="s">
        <v>78</v>
      </c>
      <c r="C66" s="9" t="s">
        <v>70</v>
      </c>
      <c r="D66" s="9" t="s">
        <v>71</v>
      </c>
      <c r="E66" s="9"/>
      <c r="F66" s="9" t="s">
        <v>79</v>
      </c>
      <c r="G66" s="9"/>
      <c r="H66" s="9" t="s">
        <v>66</v>
      </c>
      <c r="I66" s="9"/>
      <c r="J66" s="9"/>
      <c r="K66" s="9" t="s">
        <v>81</v>
      </c>
      <c r="L66" s="10" t="s">
        <v>83</v>
      </c>
    </row>
    <row r="67" spans="1:12">
      <c r="A67" s="61" t="s">
        <v>45</v>
      </c>
      <c r="B67" s="9" t="s">
        <v>78</v>
      </c>
      <c r="C67" s="9" t="s">
        <v>70</v>
      </c>
      <c r="D67" s="9" t="s">
        <v>77</v>
      </c>
      <c r="E67" s="9"/>
      <c r="F67" s="9" t="s">
        <v>79</v>
      </c>
      <c r="G67" s="9"/>
      <c r="H67" s="9" t="s">
        <v>66</v>
      </c>
      <c r="I67" s="9"/>
      <c r="J67" s="9"/>
      <c r="K67" s="9" t="s">
        <v>81</v>
      </c>
      <c r="L67" s="10" t="s">
        <v>83</v>
      </c>
    </row>
    <row r="68" spans="1:12" ht="17.25" thickBot="1">
      <c r="A68" s="62" t="s">
        <v>46</v>
      </c>
      <c r="B68" s="12"/>
      <c r="C68" s="12"/>
      <c r="D68" s="12" t="s">
        <v>68</v>
      </c>
      <c r="E68" s="12"/>
      <c r="F68" s="12"/>
      <c r="G68" s="12"/>
      <c r="H68" s="12"/>
      <c r="I68" s="12"/>
      <c r="J68" s="12"/>
      <c r="K68" s="12"/>
      <c r="L68" s="18"/>
    </row>
    <row r="69" spans="1:12" ht="17.25" thickBot="1">
      <c r="A69" s="64" t="s">
        <v>89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</row>
    <row r="70" spans="1:12">
      <c r="A70" s="57" t="s">
        <v>50</v>
      </c>
      <c r="B70" s="58" t="s">
        <v>23</v>
      </c>
      <c r="C70" s="58" t="s">
        <v>24</v>
      </c>
      <c r="D70" s="58" t="s">
        <v>25</v>
      </c>
      <c r="E70" s="58" t="s">
        <v>26</v>
      </c>
      <c r="F70" s="58" t="s">
        <v>27</v>
      </c>
      <c r="G70" s="58" t="s">
        <v>28</v>
      </c>
      <c r="H70" s="58" t="s">
        <v>22</v>
      </c>
      <c r="I70" s="58" t="s">
        <v>29</v>
      </c>
      <c r="J70" s="58" t="s">
        <v>30</v>
      </c>
      <c r="K70" s="58" t="s">
        <v>31</v>
      </c>
      <c r="L70" s="59" t="s">
        <v>32</v>
      </c>
    </row>
    <row r="71" spans="1:12">
      <c r="A71" s="3" t="s">
        <v>21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618.5</v>
      </c>
      <c r="I71" s="1">
        <v>0</v>
      </c>
      <c r="J71" s="1">
        <v>0</v>
      </c>
      <c r="K71" s="1">
        <v>248.5</v>
      </c>
      <c r="L71" s="4">
        <v>899.5</v>
      </c>
    </row>
    <row r="72" spans="1:12">
      <c r="A72" s="3" t="s">
        <v>33</v>
      </c>
      <c r="B72" s="1">
        <v>0</v>
      </c>
      <c r="C72" s="1">
        <v>0</v>
      </c>
      <c r="D72" s="1">
        <v>494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248.5</v>
      </c>
      <c r="L72" s="4">
        <v>899.5</v>
      </c>
    </row>
    <row r="73" spans="1:12">
      <c r="A73" s="3" t="s">
        <v>34</v>
      </c>
      <c r="B73" s="1">
        <v>113.5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618.5</v>
      </c>
      <c r="I73" s="1">
        <v>0</v>
      </c>
      <c r="J73" s="1">
        <v>0</v>
      </c>
      <c r="K73" s="1">
        <v>247</v>
      </c>
      <c r="L73" s="4">
        <v>899.5</v>
      </c>
    </row>
    <row r="74" spans="1:12">
      <c r="A74" s="3" t="s">
        <v>35</v>
      </c>
      <c r="B74" s="1">
        <v>118</v>
      </c>
      <c r="C74" s="1">
        <v>167</v>
      </c>
      <c r="D74" s="1">
        <v>497.5</v>
      </c>
      <c r="E74" s="1">
        <v>0</v>
      </c>
      <c r="F74" s="1">
        <v>222</v>
      </c>
      <c r="G74" s="1">
        <v>0</v>
      </c>
      <c r="H74" s="1">
        <v>618</v>
      </c>
      <c r="I74" s="1">
        <v>0</v>
      </c>
      <c r="J74" s="1">
        <v>0</v>
      </c>
      <c r="K74" s="1">
        <v>250</v>
      </c>
      <c r="L74" s="4">
        <v>901</v>
      </c>
    </row>
    <row r="75" spans="1:12">
      <c r="A75" s="3" t="s">
        <v>36</v>
      </c>
      <c r="B75" s="1">
        <v>118</v>
      </c>
      <c r="C75" s="1">
        <v>167</v>
      </c>
      <c r="D75" s="1">
        <v>499.5</v>
      </c>
      <c r="E75" s="1">
        <v>0</v>
      </c>
      <c r="F75" s="1">
        <v>222</v>
      </c>
      <c r="G75" s="1">
        <v>0</v>
      </c>
      <c r="H75" s="1">
        <v>618</v>
      </c>
      <c r="I75" s="1">
        <v>0</v>
      </c>
      <c r="J75" s="1">
        <v>0</v>
      </c>
      <c r="K75" s="1">
        <v>250</v>
      </c>
      <c r="L75" s="4">
        <v>901</v>
      </c>
    </row>
    <row r="76" spans="1:12">
      <c r="A76" s="3" t="s">
        <v>38</v>
      </c>
      <c r="B76" s="1">
        <v>0</v>
      </c>
      <c r="C76" s="1">
        <v>0</v>
      </c>
      <c r="D76" s="1">
        <v>494</v>
      </c>
      <c r="E76" s="1">
        <v>0</v>
      </c>
      <c r="F76" s="1">
        <v>0</v>
      </c>
      <c r="G76" s="1">
        <v>0</v>
      </c>
      <c r="H76" s="1">
        <v>618.5</v>
      </c>
      <c r="I76" s="1">
        <v>0</v>
      </c>
      <c r="J76" s="1">
        <v>0</v>
      </c>
      <c r="K76" s="1">
        <v>0</v>
      </c>
      <c r="L76" s="4">
        <v>0</v>
      </c>
    </row>
    <row r="77" spans="1:12">
      <c r="A77" s="3" t="s">
        <v>37</v>
      </c>
      <c r="B77" s="1">
        <v>113.5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246.5</v>
      </c>
      <c r="L77" s="4">
        <v>0</v>
      </c>
    </row>
    <row r="78" spans="1:12">
      <c r="A78" s="3" t="s">
        <v>39</v>
      </c>
      <c r="B78" s="1">
        <v>118</v>
      </c>
      <c r="C78" s="1">
        <v>167</v>
      </c>
      <c r="D78" s="1">
        <v>497.5</v>
      </c>
      <c r="E78" s="1">
        <v>0</v>
      </c>
      <c r="F78" s="1">
        <v>222</v>
      </c>
      <c r="G78" s="1">
        <v>0</v>
      </c>
      <c r="H78" s="1">
        <v>617.5</v>
      </c>
      <c r="I78" s="1">
        <v>0</v>
      </c>
      <c r="J78" s="1">
        <v>0</v>
      </c>
      <c r="K78" s="1">
        <v>249.5</v>
      </c>
      <c r="L78" s="4">
        <v>901.5</v>
      </c>
    </row>
    <row r="79" spans="1:12">
      <c r="A79" s="3" t="s">
        <v>40</v>
      </c>
      <c r="B79" s="1">
        <v>118</v>
      </c>
      <c r="C79" s="1">
        <v>167</v>
      </c>
      <c r="D79" s="1">
        <v>499.5</v>
      </c>
      <c r="E79" s="1">
        <v>0</v>
      </c>
      <c r="F79" s="1">
        <v>222</v>
      </c>
      <c r="G79" s="1">
        <v>0</v>
      </c>
      <c r="H79" s="1">
        <v>617.5</v>
      </c>
      <c r="I79" s="1">
        <v>0</v>
      </c>
      <c r="J79" s="1">
        <v>0</v>
      </c>
      <c r="K79" s="1">
        <v>249.5</v>
      </c>
      <c r="L79" s="4">
        <v>901.5</v>
      </c>
    </row>
    <row r="80" spans="1:12">
      <c r="A80" s="3" t="s">
        <v>41</v>
      </c>
      <c r="B80" s="1">
        <v>113.5</v>
      </c>
      <c r="C80" s="1">
        <v>0</v>
      </c>
      <c r="D80" s="1">
        <v>494</v>
      </c>
      <c r="E80" s="1">
        <v>0</v>
      </c>
      <c r="F80" s="1">
        <v>0</v>
      </c>
      <c r="G80" s="1">
        <v>0</v>
      </c>
      <c r="H80" s="1">
        <v>618.5</v>
      </c>
      <c r="I80" s="1">
        <v>0</v>
      </c>
      <c r="J80" s="1">
        <v>0</v>
      </c>
      <c r="K80" s="1">
        <v>246.5</v>
      </c>
      <c r="L80" s="4">
        <v>0</v>
      </c>
    </row>
    <row r="81" spans="1:13">
      <c r="A81" s="3" t="s">
        <v>42</v>
      </c>
      <c r="B81" s="1">
        <v>118</v>
      </c>
      <c r="C81" s="1">
        <v>167</v>
      </c>
      <c r="D81" s="1">
        <v>496.5</v>
      </c>
      <c r="E81" s="1">
        <v>0</v>
      </c>
      <c r="F81" s="1">
        <v>222</v>
      </c>
      <c r="G81" s="1">
        <v>0</v>
      </c>
      <c r="H81" s="1">
        <v>618</v>
      </c>
      <c r="I81" s="1">
        <v>0</v>
      </c>
      <c r="J81" s="1">
        <v>0</v>
      </c>
      <c r="K81" s="1">
        <v>249.5</v>
      </c>
      <c r="L81" s="4">
        <v>901.5</v>
      </c>
    </row>
    <row r="82" spans="1:13">
      <c r="A82" s="3" t="s">
        <v>43</v>
      </c>
      <c r="B82" s="1">
        <v>118</v>
      </c>
      <c r="C82" s="1">
        <v>167</v>
      </c>
      <c r="D82" s="1">
        <v>498.5</v>
      </c>
      <c r="E82" s="1">
        <v>0</v>
      </c>
      <c r="F82" s="1">
        <v>222</v>
      </c>
      <c r="G82" s="1">
        <v>0</v>
      </c>
      <c r="H82" s="1">
        <v>618</v>
      </c>
      <c r="I82" s="1">
        <v>0</v>
      </c>
      <c r="J82" s="1">
        <v>0</v>
      </c>
      <c r="K82" s="1">
        <v>249.5</v>
      </c>
      <c r="L82" s="4">
        <v>901.5</v>
      </c>
    </row>
    <row r="83" spans="1:13">
      <c r="A83" s="3" t="s">
        <v>44</v>
      </c>
      <c r="B83" s="1">
        <v>117.5</v>
      </c>
      <c r="C83" s="1">
        <v>167</v>
      </c>
      <c r="D83" s="1">
        <v>497.5</v>
      </c>
      <c r="E83" s="1">
        <v>0</v>
      </c>
      <c r="F83" s="1">
        <v>222</v>
      </c>
      <c r="G83" s="1">
        <v>0</v>
      </c>
      <c r="H83" s="1">
        <v>617.5</v>
      </c>
      <c r="I83" s="1">
        <v>0</v>
      </c>
      <c r="J83" s="1">
        <v>0</v>
      </c>
      <c r="K83" s="1">
        <v>248</v>
      </c>
      <c r="L83" s="4">
        <v>901.5</v>
      </c>
    </row>
    <row r="84" spans="1:13">
      <c r="A84" s="3" t="s">
        <v>45</v>
      </c>
      <c r="B84" s="1">
        <v>117.5</v>
      </c>
      <c r="C84" s="1">
        <v>167</v>
      </c>
      <c r="D84" s="1">
        <v>499.5</v>
      </c>
      <c r="E84" s="1">
        <v>0</v>
      </c>
      <c r="F84" s="1">
        <v>222</v>
      </c>
      <c r="G84" s="1">
        <v>0</v>
      </c>
      <c r="H84" s="1">
        <v>617.5</v>
      </c>
      <c r="I84" s="1">
        <v>0</v>
      </c>
      <c r="J84" s="1">
        <v>0</v>
      </c>
      <c r="K84" s="1">
        <v>248</v>
      </c>
      <c r="L84" s="4">
        <v>901.5</v>
      </c>
    </row>
    <row r="85" spans="1:13" ht="17.25" thickBot="1">
      <c r="A85" s="8" t="s">
        <v>46</v>
      </c>
      <c r="B85" s="5">
        <v>0</v>
      </c>
      <c r="C85" s="5">
        <v>0</v>
      </c>
      <c r="D85" s="5">
        <v>502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6">
        <v>0</v>
      </c>
    </row>
    <row r="86" spans="1:13" ht="18.75" thickBot="1">
      <c r="A86" s="34" t="s">
        <v>130</v>
      </c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</row>
    <row r="87" spans="1:13" ht="18">
      <c r="A87" s="57" t="s">
        <v>50</v>
      </c>
      <c r="B87" s="58" t="s">
        <v>23</v>
      </c>
      <c r="C87" s="58" t="s">
        <v>24</v>
      </c>
      <c r="D87" s="58" t="s">
        <v>25</v>
      </c>
      <c r="E87" s="58" t="s">
        <v>26</v>
      </c>
      <c r="F87" s="58" t="s">
        <v>27</v>
      </c>
      <c r="G87" s="58" t="s">
        <v>28</v>
      </c>
      <c r="H87" s="58" t="s">
        <v>22</v>
      </c>
      <c r="I87" s="58" t="s">
        <v>29</v>
      </c>
      <c r="J87" s="58" t="s">
        <v>30</v>
      </c>
      <c r="K87" s="58" t="s">
        <v>31</v>
      </c>
      <c r="L87" s="58" t="s">
        <v>32</v>
      </c>
      <c r="M87" s="76" t="s">
        <v>49</v>
      </c>
    </row>
    <row r="88" spans="1:13">
      <c r="A88" s="73" t="s">
        <v>21</v>
      </c>
      <c r="B88" s="74"/>
      <c r="C88" s="74"/>
      <c r="D88" s="74"/>
      <c r="E88" s="74"/>
      <c r="F88" s="74"/>
      <c r="G88" s="74"/>
      <c r="H88" s="74">
        <f>H71*M3*EXP(-H71*M3)</f>
        <v>0.29981006519759024</v>
      </c>
      <c r="I88" s="74"/>
      <c r="J88" s="74"/>
      <c r="K88" s="75">
        <f>K71*M3*EXP(-K71*M3)</f>
        <v>0.34995068062657481</v>
      </c>
      <c r="L88" s="74">
        <f>L71*M3*EXP(-L71*M3)</f>
        <v>0.19397503504288666</v>
      </c>
      <c r="M88" s="77">
        <f>SUM(B88:L88)</f>
        <v>0.84373578086705159</v>
      </c>
    </row>
    <row r="89" spans="1:13">
      <c r="A89" s="3" t="s">
        <v>33</v>
      </c>
      <c r="B89" s="17"/>
      <c r="C89" s="17"/>
      <c r="D89" s="17">
        <f>D72*M4*EXP(-D72*M4)</f>
        <v>0.23314066188073207</v>
      </c>
      <c r="E89" s="17"/>
      <c r="F89" s="17"/>
      <c r="G89" s="17"/>
      <c r="H89" s="17"/>
      <c r="I89" s="17"/>
      <c r="J89" s="17"/>
      <c r="K89" s="48">
        <f>K72*M4*EXP(-K72*M4)</f>
        <v>0.36426506635908051</v>
      </c>
      <c r="L89" s="17">
        <f>L72*M4*EXP(-L72*M4)</f>
        <v>6.5299533180288208E-2</v>
      </c>
      <c r="M89" s="77">
        <f t="shared" ref="M89:M101" si="1">SUM(B89:L89)</f>
        <v>0.66270526142010089</v>
      </c>
    </row>
    <row r="90" spans="1:13">
      <c r="A90" s="3" t="s">
        <v>34</v>
      </c>
      <c r="B90" s="17">
        <f>B73*M5*EXP(-B73*M5)</f>
        <v>0.36412130819982302</v>
      </c>
      <c r="C90" s="17"/>
      <c r="D90" s="17"/>
      <c r="E90" s="17"/>
      <c r="F90" s="17"/>
      <c r="G90" s="17"/>
      <c r="H90" s="17">
        <f>H73*M5*EXP(-H73*M5)</f>
        <v>1.1884246961015279E-2</v>
      </c>
      <c r="I90" s="17"/>
      <c r="J90" s="17"/>
      <c r="K90" s="48">
        <f>K73*M5*EXP(-K73*M5)</f>
        <v>0.20482536752139421</v>
      </c>
      <c r="L90" s="17">
        <f>L73*M5*EXP(-L73*M5)</f>
        <v>1.0020493370908204E-3</v>
      </c>
      <c r="M90" s="77">
        <f t="shared" si="1"/>
        <v>0.58183297201932327</v>
      </c>
    </row>
    <row r="91" spans="1:13" s="11" customFormat="1">
      <c r="A91" s="2" t="s">
        <v>35</v>
      </c>
      <c r="B91" s="17">
        <f>B74*M6*EXP(-B74*M6)</f>
        <v>0.18492533449259146</v>
      </c>
      <c r="C91" s="17">
        <f>(4*(C74*M6)^2/2)*EXP(-C74*M6)</f>
        <v>0.65267223600003665</v>
      </c>
      <c r="D91" s="17">
        <f>(25*(D74*M6)^4/FACT(4))*EXP(-D74*M6)</f>
        <v>0.21616842571928005</v>
      </c>
      <c r="E91" s="17"/>
      <c r="F91" s="17">
        <f>88*(F74*M6)^6/FACT(6)*EXP(-F74*M6)</f>
        <v>12.925774961320604</v>
      </c>
      <c r="G91" s="17"/>
      <c r="H91" s="17">
        <f>(4*(H74*M6)^2/2)*EXP(-H74*M6)</f>
        <v>3.3086572101986953E-4</v>
      </c>
      <c r="I91" s="17"/>
      <c r="J91" s="17"/>
      <c r="K91" s="48">
        <f>K74*M6*EXP(-K74*M6)</f>
        <v>1.9769899057010633E-2</v>
      </c>
      <c r="L91" s="17">
        <f>(14*(L74*M6)^3/FACT(3))*EXP(-L74*M6)</f>
        <v>2.7707538148442483E-5</v>
      </c>
      <c r="M91" s="77">
        <f t="shared" si="1"/>
        <v>13.999669429848691</v>
      </c>
    </row>
    <row r="92" spans="1:13">
      <c r="A92" s="3" t="s">
        <v>36</v>
      </c>
      <c r="B92" s="17">
        <f>B75*M7*EXP(-B75*M7)</f>
        <v>0.1596388995457094</v>
      </c>
      <c r="C92" s="17">
        <f>(4*(C75*M7)^2/2)*EXP(-C75*M7)</f>
        <v>0.55624095024899678</v>
      </c>
      <c r="D92" s="17">
        <f>(180*(D75*M7)^4/FACT(4))*EXP(-D75*M7)</f>
        <v>0.79576082311730667</v>
      </c>
      <c r="E92" s="17"/>
      <c r="F92" s="17">
        <f>88*(F75*M7)^6/FACT(6)*EXP(-F75*M7)</f>
        <v>13.766605920514982</v>
      </c>
      <c r="G92" s="17"/>
      <c r="H92" s="17">
        <f>(4*(H75*M7)^2/2)*EXP(-H75*M7)</f>
        <v>1.1729165613568765E-4</v>
      </c>
      <c r="I92" s="17"/>
      <c r="J92" s="17"/>
      <c r="K92" s="48">
        <f>K75*M7*EXP(-K75*M7)</f>
        <v>1.3202265997660161E-2</v>
      </c>
      <c r="L92" s="17">
        <f>(14*(L75*M7)^3/FACT(3))*EXP(-L75*M7)</f>
        <v>6.1515242274267125E-6</v>
      </c>
      <c r="M92" s="77">
        <f t="shared" si="1"/>
        <v>15.291572302605017</v>
      </c>
    </row>
    <row r="93" spans="1:13">
      <c r="A93" s="3" t="s">
        <v>38</v>
      </c>
      <c r="B93" s="17"/>
      <c r="C93" s="17"/>
      <c r="D93" s="17">
        <f>D76*M8*EXP(-D76*M8)</f>
        <v>0.36725220658136976</v>
      </c>
      <c r="E93" s="17"/>
      <c r="F93" s="17"/>
      <c r="G93" s="17"/>
      <c r="H93" s="17">
        <f>H76*M8*EXP(-H76*M8)</f>
        <v>0.36257240488803055</v>
      </c>
      <c r="I93" s="17"/>
      <c r="J93" s="17"/>
      <c r="K93" s="48"/>
      <c r="L93" s="17"/>
      <c r="M93" s="77">
        <f t="shared" si="1"/>
        <v>0.72982461146940025</v>
      </c>
    </row>
    <row r="94" spans="1:13">
      <c r="A94" s="3" t="s">
        <v>37</v>
      </c>
      <c r="B94" s="17">
        <f>B77*M9*EXP(-B77*M9)</f>
        <v>0.36431174098848368</v>
      </c>
      <c r="C94" s="17"/>
      <c r="D94" s="17"/>
      <c r="E94" s="17"/>
      <c r="F94" s="17"/>
      <c r="G94" s="17"/>
      <c r="H94" s="17"/>
      <c r="I94" s="17"/>
      <c r="J94" s="17"/>
      <c r="K94" s="48">
        <f>K77*M9*EXP(-K77*M9)</f>
        <v>0.28652758757312169</v>
      </c>
      <c r="L94" s="17"/>
      <c r="M94" s="77">
        <f t="shared" si="1"/>
        <v>0.65083932856160542</v>
      </c>
    </row>
    <row r="95" spans="1:13" s="11" customFormat="1">
      <c r="A95" s="2" t="s">
        <v>39</v>
      </c>
      <c r="B95" s="17">
        <f>B78*M10*EXP(-B78*M10)</f>
        <v>0.20096975197471295</v>
      </c>
      <c r="C95" s="17">
        <f>(4*(C78*M10)^2/2)*EXP(-C78*M10)</f>
        <v>0.71226579784222754</v>
      </c>
      <c r="D95" s="17">
        <f>(25*(D78*M10)^4/FACT(4))*EXP(-D78*M10)</f>
        <v>0.31046558757544679</v>
      </c>
      <c r="E95" s="17"/>
      <c r="F95" s="17">
        <f>88*(F78*M10)^6/FACT(6)*EXP(-F78*M10)</f>
        <v>12.20446484640177</v>
      </c>
      <c r="G95" s="17"/>
      <c r="H95" s="17">
        <f>H78*M10*EXP(-H78*M10)</f>
        <v>2.3024453445690059E-5</v>
      </c>
      <c r="I95" s="17"/>
      <c r="J95" s="17"/>
      <c r="K95" s="48">
        <f>K78*M10*EXP(-K78*M10)</f>
        <v>2.5211133944708388E-2</v>
      </c>
      <c r="L95" s="17">
        <f>(9*(L78*M10)^3/FACT(3))*EXP(-L78*M10)</f>
        <v>4.238962484162735E-5</v>
      </c>
      <c r="M95" s="77">
        <f t="shared" si="1"/>
        <v>13.453442531817153</v>
      </c>
    </row>
    <row r="96" spans="1:13">
      <c r="A96" s="3" t="s">
        <v>40</v>
      </c>
      <c r="B96" s="17">
        <f>B79*M11*EXP(-B79*M11)</f>
        <v>0.17772318190077377</v>
      </c>
      <c r="C96" s="17">
        <f>(4*(C79*M11)^2/2)*EXP(-C79*M11)</f>
        <v>0.62547315911772616</v>
      </c>
      <c r="D96" s="17">
        <f>(180*(D79*M11)^4/FACT(4))*EXP(-D79*M11)</f>
        <v>1.2707166359708282</v>
      </c>
      <c r="E96" s="17"/>
      <c r="F96" s="17">
        <f>88*(F79*M11)^6/FACT(6)*EXP(-F79*M11)</f>
        <v>13.205853322588903</v>
      </c>
      <c r="G96" s="17"/>
      <c r="H96" s="17">
        <f>H79*M11*EXP(-H79*M11)</f>
        <v>8.7980452464879624E-6</v>
      </c>
      <c r="I96" s="17"/>
      <c r="J96" s="17"/>
      <c r="K96" s="48">
        <f>K79*M11*EXP(-K79*M11)</f>
        <v>1.7875914984871108E-2</v>
      </c>
      <c r="L96" s="17">
        <f>(9*(L79*M11)^3/FACT(3))*EXP(-L79*M11)</f>
        <v>1.1685954645340508E-5</v>
      </c>
      <c r="M96" s="77">
        <f t="shared" si="1"/>
        <v>15.297662698562995</v>
      </c>
    </row>
    <row r="97" spans="1:13">
      <c r="A97" s="3" t="s">
        <v>41</v>
      </c>
      <c r="B97" s="17">
        <f>B80*M12*EXP(-B80*M12)</f>
        <v>0.36750409629105246</v>
      </c>
      <c r="C97" s="17"/>
      <c r="D97" s="17">
        <f>D80*M12*EXP(-D80*M12)</f>
        <v>6.4990984364558343E-2</v>
      </c>
      <c r="E97" s="17"/>
      <c r="F97" s="17"/>
      <c r="G97" s="17"/>
      <c r="H97" s="17">
        <f>H80*M12*EXP(-H80*M12)</f>
        <v>2.8528789741838985E-2</v>
      </c>
      <c r="I97" s="17"/>
      <c r="J97" s="17"/>
      <c r="K97" s="48">
        <f>K80*M12*EXP(-K80*M12)</f>
        <v>0.26050976446882884</v>
      </c>
      <c r="L97" s="17"/>
      <c r="M97" s="77">
        <f t="shared" si="1"/>
        <v>0.72153363486627864</v>
      </c>
    </row>
    <row r="98" spans="1:13" s="11" customFormat="1">
      <c r="A98" s="2" t="s">
        <v>42</v>
      </c>
      <c r="B98" s="17">
        <f>B81*M13*EXP(-B81*M13)</f>
        <v>0.17078584675925285</v>
      </c>
      <c r="C98" s="17">
        <f>(4*(C81*M13)^2/2)*EXP(-C81*M13)</f>
        <v>0.59905693375526536</v>
      </c>
      <c r="D98" s="17">
        <f>63*(D81*M13)^5/FACT(5)*EXP(-D81*M13)</f>
        <v>0.92156082089949887</v>
      </c>
      <c r="E98" s="17"/>
      <c r="F98" s="17">
        <f>88*(F81*M13)^6/FACT(6)*EXP(-F81*M13)</f>
        <v>13.446489139769502</v>
      </c>
      <c r="G98" s="17"/>
      <c r="H98" s="17">
        <f>(4*(H81*M13)^2/2)*EXP(-H81*M13)</f>
        <v>1.8800400763144891E-4</v>
      </c>
      <c r="I98" s="17"/>
      <c r="J98" s="17"/>
      <c r="K98" s="48">
        <f>K81*M13*EXP(-K81*M13)</f>
        <v>1.6024369758594652E-2</v>
      </c>
      <c r="L98" s="17">
        <f>(6*(L81*M13)^2/2)*EXP(-L81*M13)</f>
        <v>7.2709625541665907E-7</v>
      </c>
      <c r="M98" s="77">
        <f t="shared" si="1"/>
        <v>15.154105842046</v>
      </c>
    </row>
    <row r="99" spans="1:13">
      <c r="A99" s="3" t="s">
        <v>43</v>
      </c>
      <c r="B99" s="17">
        <f>B82*M14*EXP(-B82*M14)</f>
        <v>0.14843384597798415</v>
      </c>
      <c r="C99" s="17">
        <f>(4*(C82*M14)^2/2)*EXP(-C82*M14)</f>
        <v>0.51285078969565301</v>
      </c>
      <c r="D99" s="17">
        <f>594*(D82*M14)^5/FACT(5)*EXP(-D82*M14)</f>
        <v>4.9501243128971417</v>
      </c>
      <c r="E99" s="17"/>
      <c r="F99" s="17">
        <f>88*(F82*M14)^6/FACT(6)*EXP(-F82*M14)</f>
        <v>13.995371134908632</v>
      </c>
      <c r="G99" s="17"/>
      <c r="H99" s="17">
        <f>(4*(H82*M14)^2/2)*EXP(-H82*M14)</f>
        <v>7.101910922971046E-5</v>
      </c>
      <c r="I99" s="17"/>
      <c r="J99" s="17"/>
      <c r="K99" s="48">
        <f>K82*M14*EXP(-K82*M14)</f>
        <v>1.0971382576486666E-2</v>
      </c>
      <c r="L99" s="17">
        <f>(6*(L82*M14)^2/2)*EXP(-L82*M14)</f>
        <v>1.6422831068790565E-7</v>
      </c>
      <c r="M99" s="77">
        <f t="shared" si="1"/>
        <v>19.617822649393435</v>
      </c>
    </row>
    <row r="100" spans="1:13" s="11" customFormat="1">
      <c r="A100" s="2" t="s">
        <v>44</v>
      </c>
      <c r="B100" s="17">
        <f>(18*(B83*M15)^2/2)*EXP(-B83*M15)</f>
        <v>4.1003368306754204</v>
      </c>
      <c r="C100" s="17">
        <f>(4*(C83*M15)^2/2)*EXP(-C83*M15)</f>
        <v>0.53133806114905513</v>
      </c>
      <c r="D100" s="17">
        <f>(25*(D83*M15)^4/FACT(4))*EXP(-D83*M15)</f>
        <v>9.5592551610194948E-2</v>
      </c>
      <c r="E100" s="17"/>
      <c r="F100" s="17">
        <f>88*(F83*M15)^6/FACT(6)*EXP(-F83*M15)</f>
        <v>13.910285992068951</v>
      </c>
      <c r="G100" s="17"/>
      <c r="H100" s="17">
        <f>H83*M15*EXP(-H83*M15)</f>
        <v>2.8775561755198035E-6</v>
      </c>
      <c r="I100" s="17"/>
      <c r="J100" s="17"/>
      <c r="K100" s="48">
        <f>K83*M15*EXP(-K83*M15)</f>
        <v>1.23228672454057E-2</v>
      </c>
      <c r="L100" s="17">
        <f>(9*(L83*M15)^3/FACT(3))*EXP(-L83*M15)</f>
        <v>2.5875034501774079E-6</v>
      </c>
      <c r="M100" s="77">
        <f t="shared" si="1"/>
        <v>18.649881767808651</v>
      </c>
    </row>
    <row r="101" spans="1:13">
      <c r="A101" s="3" t="s">
        <v>45</v>
      </c>
      <c r="B101" s="17">
        <f>(18*(B84*M16)^2/2)*EXP(-B84*M16)</f>
        <v>3.8181923437221039</v>
      </c>
      <c r="C101" s="17">
        <f>(4*(C84*M16)^2/2)*EXP(-C84*M16)</f>
        <v>0.45347946073676448</v>
      </c>
      <c r="D101" s="17">
        <f>(180*(D84*M16)^4/FACT(4))*EXP(-D84*M16)</f>
        <v>0.36202917455735301</v>
      </c>
      <c r="E101" s="17"/>
      <c r="F101" s="17">
        <f>88*(F84*M16)^6/FACT(6)*EXP(-F84*M16)</f>
        <v>14.133228338645614</v>
      </c>
      <c r="G101" s="17"/>
      <c r="H101" s="17">
        <f>H84*M16*EXP(-H84*M16)</f>
        <v>1.0381950936450573E-6</v>
      </c>
      <c r="I101" s="17"/>
      <c r="J101" s="17"/>
      <c r="K101" s="48">
        <f>K84*M16*EXP(-K84*M16)</f>
        <v>8.5214901237605865E-3</v>
      </c>
      <c r="L101" s="17">
        <f>(9*(L84*M16)^3/FACT(3))*EXP(-L84*M16)</f>
        <v>6.4841856169693585E-7</v>
      </c>
      <c r="M101" s="77">
        <f t="shared" si="1"/>
        <v>18.775452494399254</v>
      </c>
    </row>
    <row r="102" spans="1:13" s="11" customFormat="1" ht="17.25" thickBot="1">
      <c r="A102" s="23" t="s">
        <v>46</v>
      </c>
      <c r="B102" s="49"/>
      <c r="C102" s="49"/>
      <c r="D102" s="49">
        <f>D85*M17*EXP(-D85*M17)</f>
        <v>3.9970383751811313E-4</v>
      </c>
      <c r="E102" s="49"/>
      <c r="F102" s="49"/>
      <c r="G102" s="49"/>
      <c r="H102" s="49"/>
      <c r="I102" s="49"/>
      <c r="J102" s="49"/>
      <c r="K102" s="50"/>
      <c r="L102" s="49"/>
      <c r="M102" s="78">
        <f>SUM(B102:L102)</f>
        <v>3.9970383751811313E-4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79" workbookViewId="0">
      <selection activeCell="I106" sqref="I106"/>
    </sheetView>
  </sheetViews>
  <sheetFormatPr defaultRowHeight="16.5"/>
  <cols>
    <col min="1" max="1" width="18.875" customWidth="1"/>
    <col min="2" max="13" width="12.625" customWidth="1"/>
  </cols>
  <sheetData>
    <row r="1" spans="1:13" ht="18.75" thickBot="1">
      <c r="A1" t="s">
        <v>125</v>
      </c>
    </row>
    <row r="2" spans="1:13" ht="18">
      <c r="A2" s="57" t="s">
        <v>50</v>
      </c>
      <c r="B2" s="58" t="s">
        <v>23</v>
      </c>
      <c r="C2" s="58" t="s">
        <v>24</v>
      </c>
      <c r="D2" s="58" t="s">
        <v>25</v>
      </c>
      <c r="E2" s="58" t="s">
        <v>26</v>
      </c>
      <c r="F2" s="58" t="s">
        <v>27</v>
      </c>
      <c r="G2" s="58" t="s">
        <v>28</v>
      </c>
      <c r="H2" s="58" t="s">
        <v>22</v>
      </c>
      <c r="I2" s="58" t="s">
        <v>29</v>
      </c>
      <c r="J2" s="58" t="s">
        <v>30</v>
      </c>
      <c r="K2" s="58" t="s">
        <v>31</v>
      </c>
      <c r="L2" s="60" t="s">
        <v>32</v>
      </c>
      <c r="M2" s="76" t="s">
        <v>76</v>
      </c>
    </row>
    <row r="3" spans="1:13">
      <c r="A3" s="2" t="s">
        <v>90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f>H20/(D42+B50)</f>
        <v>8.9418777943368107E-3</v>
      </c>
      <c r="I3" s="9">
        <v>0</v>
      </c>
      <c r="J3" s="9">
        <v>0</v>
      </c>
      <c r="K3" s="9">
        <f>K20/(K20+K37)</f>
        <v>2.4096385542168676E-2</v>
      </c>
      <c r="L3" s="13">
        <f>L20/(L20+L37)</f>
        <v>9.7879282218597055E-3</v>
      </c>
      <c r="M3" s="84">
        <f>SUM(SQRT(B3^2)+SQRT(C3^2)+SQRT(D3^2)+SQRT(E3^2)+SQRT(F3^2)+SQRT(G3^2)+SQRT(H3^2)+SQRT(I3^2)+SQRT(J3^2)+SQRT(K3^2)+SQRT(L3^2))/11</f>
        <v>3.893290141669563E-3</v>
      </c>
    </row>
    <row r="4" spans="1:13">
      <c r="A4" s="2" t="s">
        <v>91</v>
      </c>
      <c r="B4" s="9">
        <v>0</v>
      </c>
      <c r="C4" s="9">
        <v>0</v>
      </c>
      <c r="D4" s="9">
        <f>D21/(D21+D38)</f>
        <v>4.1095890410958902E-2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f>K21/(K21+K38)</f>
        <v>5.0420168067226892E-2</v>
      </c>
      <c r="L4" s="13">
        <f>L21/(L21+L38)</f>
        <v>1.2244897959183673E-2</v>
      </c>
      <c r="M4" s="84">
        <f t="shared" ref="M4:M17" si="0">SUM(SQRT(B4^2)+SQRT(C4^2)+SQRT(D4^2)+SQRT(E4^2)+SQRT(F4^2)+SQRT(G4^2)+SQRT(H4^2)+SQRT(I4^2)+SQRT(J4^2)+SQRT(K4^2)+SQRT(L4^2))/11</f>
        <v>9.4328142215790427E-3</v>
      </c>
    </row>
    <row r="5" spans="1:13">
      <c r="A5" s="2" t="s">
        <v>92</v>
      </c>
      <c r="B5" s="9">
        <f>B22/(B22+B39)</f>
        <v>5.1724137931034482E-2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f>H22/(H22+H39)</f>
        <v>1.3698630136986301E-2</v>
      </c>
      <c r="I5" s="9">
        <v>0</v>
      </c>
      <c r="J5" s="9">
        <v>0</v>
      </c>
      <c r="K5" s="9">
        <f>K22/(K22+K39)</f>
        <v>9.9585062240663894E-2</v>
      </c>
      <c r="L5" s="13">
        <f>L22/(L22+L39)</f>
        <v>9.2165898617511521E-3</v>
      </c>
      <c r="M5" s="84">
        <f t="shared" si="0"/>
        <v>1.58385836518578E-2</v>
      </c>
    </row>
    <row r="6" spans="1:13">
      <c r="A6" s="2" t="s">
        <v>93</v>
      </c>
      <c r="B6" s="9">
        <f>B23/(B23+B40)</f>
        <v>0.22748815165876776</v>
      </c>
      <c r="C6" s="9">
        <f>C23/(C23+C40)</f>
        <v>4.5283018867924525E-2</v>
      </c>
      <c r="D6" s="9">
        <f>D23/(D23+D40)</f>
        <v>3.8071065989847719E-2</v>
      </c>
      <c r="E6" s="9">
        <v>0</v>
      </c>
      <c r="F6" s="9">
        <f>F23/(F23+F40)</f>
        <v>0.10126582278481013</v>
      </c>
      <c r="G6" s="9">
        <v>0</v>
      </c>
      <c r="H6" s="9">
        <f>H23/(H23+H40)</f>
        <v>2.0168067226890758E-2</v>
      </c>
      <c r="I6" s="9">
        <v>0</v>
      </c>
      <c r="J6" s="9">
        <v>0</v>
      </c>
      <c r="K6" s="9">
        <f>K23/(K23+K40)</f>
        <v>3.2967032967032968E-2</v>
      </c>
      <c r="L6" s="13">
        <f>L23/(L23+L40)</f>
        <v>2.5477707006369428E-2</v>
      </c>
      <c r="M6" s="84">
        <f t="shared" si="0"/>
        <v>4.4610987863785749E-2</v>
      </c>
    </row>
    <row r="7" spans="1:13">
      <c r="A7" s="2" t="s">
        <v>94</v>
      </c>
      <c r="B7" s="9">
        <f>B24/(B24+B41)</f>
        <v>0.21333333333333335</v>
      </c>
      <c r="C7" s="9">
        <f>C24/(C24+C41)</f>
        <v>4.1095890410958902E-2</v>
      </c>
      <c r="D7" s="9">
        <f>D24/(D24+D41)</f>
        <v>8.2317073170731711E-2</v>
      </c>
      <c r="E7" s="9">
        <v>0</v>
      </c>
      <c r="F7" s="9">
        <f>F24/(F24+F41)</f>
        <v>9.6579476861166996E-2</v>
      </c>
      <c r="G7" s="9">
        <v>0</v>
      </c>
      <c r="H7" s="9">
        <f>H24/(H24+H41)</f>
        <v>1.8987341772151899E-2</v>
      </c>
      <c r="I7" s="9">
        <v>0</v>
      </c>
      <c r="J7" s="9">
        <v>0</v>
      </c>
      <c r="K7" s="9">
        <f>K24/(K24+K41)</f>
        <v>3.2697547683923703E-2</v>
      </c>
      <c r="L7" s="13">
        <f>L24/(L24+L41)</f>
        <v>2.4096385542168676E-2</v>
      </c>
      <c r="M7" s="84">
        <f t="shared" si="0"/>
        <v>4.6282458979494116E-2</v>
      </c>
    </row>
    <row r="8" spans="1:13">
      <c r="A8" s="2" t="s">
        <v>95</v>
      </c>
      <c r="B8" s="9">
        <v>0</v>
      </c>
      <c r="C8" s="9">
        <v>0</v>
      </c>
      <c r="D8" s="9">
        <f>D25/(D25+D42)</f>
        <v>2.4193548387096774E-2</v>
      </c>
      <c r="E8" s="9">
        <v>0</v>
      </c>
      <c r="F8" s="9">
        <v>0</v>
      </c>
      <c r="G8" s="9">
        <v>0</v>
      </c>
      <c r="H8" s="9">
        <f>H25/(H25+H42)</f>
        <v>1.69971671388102E-2</v>
      </c>
      <c r="I8" s="9">
        <v>0</v>
      </c>
      <c r="J8" s="9">
        <v>0</v>
      </c>
      <c r="K8" s="9">
        <v>0</v>
      </c>
      <c r="L8" s="13">
        <v>0</v>
      </c>
      <c r="M8" s="84">
        <f t="shared" si="0"/>
        <v>3.7446105023551794E-3</v>
      </c>
    </row>
    <row r="9" spans="1:13">
      <c r="A9" s="2" t="s">
        <v>96</v>
      </c>
      <c r="B9" s="9">
        <f>B26/(B26+B43)</f>
        <v>4.7619047619047616E-2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f>K26/(K26+K43)</f>
        <v>0.12328767123287671</v>
      </c>
      <c r="L9" s="13">
        <v>0</v>
      </c>
      <c r="M9" s="84">
        <f t="shared" si="0"/>
        <v>1.5536974441084029E-2</v>
      </c>
    </row>
    <row r="10" spans="1:13">
      <c r="A10" s="2" t="s">
        <v>97</v>
      </c>
      <c r="B10" s="9">
        <f>B27/(B27+B44)</f>
        <v>0.19277108433734941</v>
      </c>
      <c r="C10" s="9">
        <f>C27/(C27+C44)</f>
        <v>4.0540540540540543E-2</v>
      </c>
      <c r="D10" s="9">
        <f>D27/(D27+D44)</f>
        <v>4.2553191489361701E-2</v>
      </c>
      <c r="E10" s="9">
        <v>0</v>
      </c>
      <c r="F10" s="9">
        <f>F27/(F27+F44)</f>
        <v>8.9719626168224292E-2</v>
      </c>
      <c r="G10" s="9">
        <v>0</v>
      </c>
      <c r="H10" s="9">
        <f>H27/(H27+H44)</f>
        <v>1.0067114093959731E-2</v>
      </c>
      <c r="I10" s="9">
        <v>0</v>
      </c>
      <c r="J10" s="9">
        <v>0</v>
      </c>
      <c r="K10" s="9">
        <f>K27/(K27+K44)</f>
        <v>3.8135593220338986E-2</v>
      </c>
      <c r="L10" s="13">
        <f>L27/(L27+L44)</f>
        <v>1.4586709886547812E-2</v>
      </c>
      <c r="M10" s="84">
        <f t="shared" si="0"/>
        <v>3.8943078157847498E-2</v>
      </c>
    </row>
    <row r="11" spans="1:13">
      <c r="A11" s="2" t="s">
        <v>98</v>
      </c>
      <c r="B11" s="9">
        <f>B28/(B28+B45)</f>
        <v>0.1359773371104816</v>
      </c>
      <c r="C11" s="9">
        <f>C28/(C28+C45)</f>
        <v>3.7617554858934171E-2</v>
      </c>
      <c r="D11" s="9">
        <f>D28/(D28+D45)</f>
        <v>6.6420664206642069E-2</v>
      </c>
      <c r="E11" s="9">
        <v>0</v>
      </c>
      <c r="F11" s="9">
        <f>F28/(F28+F45)</f>
        <v>9.375E-2</v>
      </c>
      <c r="G11" s="9">
        <v>0</v>
      </c>
      <c r="H11" s="9">
        <f>H28/(H28+H45)</f>
        <v>9.2165898617511521E-3</v>
      </c>
      <c r="I11" s="9">
        <v>0</v>
      </c>
      <c r="J11" s="9">
        <v>0</v>
      </c>
      <c r="K11" s="9">
        <f>K28/(K28+K45)</f>
        <v>4.9180327868852458E-2</v>
      </c>
      <c r="L11" s="13">
        <f>L28/(L28+L45)</f>
        <v>1.4729950900163666E-2</v>
      </c>
      <c r="M11" s="84">
        <f t="shared" si="0"/>
        <v>3.6990220436984106E-2</v>
      </c>
    </row>
    <row r="12" spans="1:13">
      <c r="A12" s="2" t="s">
        <v>99</v>
      </c>
      <c r="B12" s="9">
        <f>B29/(B29+B46)</f>
        <v>4.0540540540540543E-2</v>
      </c>
      <c r="C12" s="9">
        <v>0</v>
      </c>
      <c r="D12" s="9">
        <f>D29/(D29+D46)</f>
        <v>2.1052631578947368E-2</v>
      </c>
      <c r="E12" s="9">
        <v>0</v>
      </c>
      <c r="F12" s="9">
        <v>0</v>
      </c>
      <c r="G12" s="9">
        <v>0</v>
      </c>
      <c r="H12" s="9">
        <f>H29/(H29+H46)</f>
        <v>1.4563106796116505E-2</v>
      </c>
      <c r="I12" s="9">
        <v>0</v>
      </c>
      <c r="J12" s="9">
        <v>0</v>
      </c>
      <c r="K12" s="9">
        <f>K29/(K29+K46)</f>
        <v>9.7826086956521743E-2</v>
      </c>
      <c r="L12" s="13">
        <v>0</v>
      </c>
      <c r="M12" s="84">
        <f t="shared" si="0"/>
        <v>1.5816578715647834E-2</v>
      </c>
    </row>
    <row r="13" spans="1:13">
      <c r="A13" s="2" t="s">
        <v>100</v>
      </c>
      <c r="B13" s="9">
        <f>B30/(B30+B47)</f>
        <v>0.20600858369098712</v>
      </c>
      <c r="C13" s="9">
        <f>C30/(C30+C47)</f>
        <v>4.1811846689895474E-2</v>
      </c>
      <c r="D13" s="9">
        <f>D30/(D30+D47)</f>
        <v>5.6074766355140186E-2</v>
      </c>
      <c r="E13" s="9">
        <v>0</v>
      </c>
      <c r="F13" s="9">
        <f>F30/(F30+F47)</f>
        <v>9.1428571428571428E-2</v>
      </c>
      <c r="G13" s="9">
        <v>0</v>
      </c>
      <c r="H13" s="9">
        <f>H30/(H30+H47)</f>
        <v>1.9448946515397084E-2</v>
      </c>
      <c r="I13" s="9">
        <v>0</v>
      </c>
      <c r="J13" s="9">
        <v>0</v>
      </c>
      <c r="K13" s="9">
        <f>K30/(K30+K47)</f>
        <v>4.2959427207637228E-2</v>
      </c>
      <c r="L13" s="13">
        <f>L30/(L30+L47)</f>
        <v>1.8461538461538463E-2</v>
      </c>
      <c r="M13" s="84">
        <f t="shared" si="0"/>
        <v>4.3290334577196998E-2</v>
      </c>
    </row>
    <row r="14" spans="1:13">
      <c r="A14" s="2" t="s">
        <v>101</v>
      </c>
      <c r="B14" s="9">
        <f>B31/(B31+B48)</f>
        <v>0.20253164556962025</v>
      </c>
      <c r="C14" s="9">
        <f>C31/(C31+C48)</f>
        <v>3.8216560509554139E-2</v>
      </c>
      <c r="D14" s="9">
        <f>D31/(D31+D48)</f>
        <v>8.7533156498673742E-2</v>
      </c>
      <c r="E14" s="9">
        <v>0</v>
      </c>
      <c r="F14" s="9">
        <f>F31/(F31+F48)</f>
        <v>8.6330935251798566E-2</v>
      </c>
      <c r="G14" s="9">
        <v>0</v>
      </c>
      <c r="H14" s="9">
        <f>H31/(H31+H48)</f>
        <v>1.7991004497751123E-2</v>
      </c>
      <c r="I14" s="9">
        <v>0</v>
      </c>
      <c r="J14" s="9">
        <v>0</v>
      </c>
      <c r="K14" s="9">
        <f>K31/(K31+K48)</f>
        <v>2.9268292682926831E-2</v>
      </c>
      <c r="L14" s="13">
        <f>L31/(L31+L48)</f>
        <v>1.7560975609756099E-2</v>
      </c>
      <c r="M14" s="84">
        <f t="shared" si="0"/>
        <v>4.3584779147280074E-2</v>
      </c>
    </row>
    <row r="15" spans="1:13">
      <c r="A15" s="2" t="s">
        <v>102</v>
      </c>
      <c r="B15" s="9">
        <f>B32/(B32+B49)</f>
        <v>0.16513761467889909</v>
      </c>
      <c r="C15" s="9">
        <f>C32/(C32+C49)</f>
        <v>4.633204633204633E-2</v>
      </c>
      <c r="D15" s="9">
        <f>D32/(D32+D49)</f>
        <v>4.0106951871657755E-2</v>
      </c>
      <c r="E15" s="9">
        <v>0</v>
      </c>
      <c r="F15" s="9">
        <f>F32/(F32+F49)</f>
        <v>0.11241217798594848</v>
      </c>
      <c r="G15" s="9">
        <v>0</v>
      </c>
      <c r="H15" s="9">
        <f>H32/(H32+H49)</f>
        <v>3.6407766990291263E-3</v>
      </c>
      <c r="I15" s="9">
        <v>0</v>
      </c>
      <c r="J15" s="9">
        <v>0</v>
      </c>
      <c r="K15" s="9">
        <f>K32/(K32+K49)</f>
        <v>5.7142857142857141E-2</v>
      </c>
      <c r="L15" s="13">
        <f>L32/(L32+L49)</f>
        <v>1.8367346938775512E-2</v>
      </c>
      <c r="M15" s="84">
        <f t="shared" si="0"/>
        <v>4.0285433786292131E-2</v>
      </c>
    </row>
    <row r="16" spans="1:13">
      <c r="A16" s="2" t="s">
        <v>103</v>
      </c>
      <c r="B16" s="9">
        <f>B33/(B33+B50)</f>
        <v>0.22406639004149378</v>
      </c>
      <c r="C16" s="9">
        <f>C33/(C33+C50)</f>
        <v>5.1948051948051951E-2</v>
      </c>
      <c r="D16" s="9">
        <f>D33/(D33+D50)</f>
        <v>7.4585635359116026E-2</v>
      </c>
      <c r="E16" s="9">
        <v>0</v>
      </c>
      <c r="F16" s="9">
        <f>F33/(F33+F50)</f>
        <v>8.6175942549371637E-2</v>
      </c>
      <c r="G16" s="9">
        <v>0</v>
      </c>
      <c r="H16" s="9">
        <f>H33/(H33+H50)</f>
        <v>9.5087163232963554E-3</v>
      </c>
      <c r="I16" s="9">
        <v>0</v>
      </c>
      <c r="J16" s="9">
        <v>0</v>
      </c>
      <c r="K16" s="9">
        <f>K33/(K33+K50)</f>
        <v>8.7591240875912413E-2</v>
      </c>
      <c r="L16" s="13">
        <f>L33/(L33+L50)</f>
        <v>1.7159199237368923E-2</v>
      </c>
      <c r="M16" s="84">
        <f t="shared" si="0"/>
        <v>5.0094106939510101E-2</v>
      </c>
    </row>
    <row r="17" spans="1:13" ht="17.25" thickBot="1">
      <c r="A17" s="23" t="s">
        <v>104</v>
      </c>
      <c r="B17" s="12">
        <v>0</v>
      </c>
      <c r="C17" s="12">
        <v>0</v>
      </c>
      <c r="D17" s="12">
        <f>D34/(D34+D51)</f>
        <v>0.48979591836734693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24">
        <v>0</v>
      </c>
      <c r="M17" s="85">
        <f t="shared" si="0"/>
        <v>4.4526901669758812E-2</v>
      </c>
    </row>
    <row r="18" spans="1:13" ht="17.25" thickBot="1">
      <c r="A18" t="s">
        <v>126</v>
      </c>
      <c r="M18" s="79"/>
    </row>
    <row r="19" spans="1:13">
      <c r="A19" s="66" t="s">
        <v>50</v>
      </c>
      <c r="B19" s="67" t="s">
        <v>23</v>
      </c>
      <c r="C19" s="67" t="s">
        <v>105</v>
      </c>
      <c r="D19" s="67" t="s">
        <v>25</v>
      </c>
      <c r="E19" s="67" t="s">
        <v>26</v>
      </c>
      <c r="F19" s="67" t="s">
        <v>27</v>
      </c>
      <c r="G19" s="67" t="s">
        <v>28</v>
      </c>
      <c r="H19" s="67" t="s">
        <v>22</v>
      </c>
      <c r="I19" s="67" t="s">
        <v>29</v>
      </c>
      <c r="J19" s="67" t="s">
        <v>30</v>
      </c>
      <c r="K19" s="67" t="s">
        <v>31</v>
      </c>
      <c r="L19" s="68" t="s">
        <v>32</v>
      </c>
      <c r="M19" s="79"/>
    </row>
    <row r="20" spans="1:13">
      <c r="A20" s="2" t="s">
        <v>90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3</v>
      </c>
      <c r="I20" s="1">
        <v>0</v>
      </c>
      <c r="J20" s="1">
        <v>0</v>
      </c>
      <c r="K20" s="1">
        <v>3</v>
      </c>
      <c r="L20" s="4">
        <v>3</v>
      </c>
      <c r="M20" s="79"/>
    </row>
    <row r="21" spans="1:13">
      <c r="A21" s="2" t="s">
        <v>91</v>
      </c>
      <c r="B21" s="1">
        <v>0</v>
      </c>
      <c r="C21" s="1">
        <v>0</v>
      </c>
      <c r="D21" s="1">
        <v>6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4">
        <v>3</v>
      </c>
      <c r="M21" s="79"/>
    </row>
    <row r="22" spans="1:13">
      <c r="A22" s="2" t="s">
        <v>92</v>
      </c>
      <c r="B22" s="1">
        <v>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0</v>
      </c>
      <c r="J22" s="1">
        <v>0</v>
      </c>
      <c r="K22" s="1">
        <v>12</v>
      </c>
      <c r="L22" s="4">
        <v>3</v>
      </c>
      <c r="M22" s="79"/>
    </row>
    <row r="23" spans="1:13">
      <c r="A23" s="2" t="s">
        <v>93</v>
      </c>
      <c r="B23" s="1">
        <v>24</v>
      </c>
      <c r="C23" s="1">
        <v>6</v>
      </c>
      <c r="D23" s="1">
        <v>15</v>
      </c>
      <c r="E23" s="1">
        <v>0</v>
      </c>
      <c r="F23" s="1">
        <v>24</v>
      </c>
      <c r="G23" s="1">
        <v>0</v>
      </c>
      <c r="H23" s="1">
        <v>6</v>
      </c>
      <c r="I23" s="1">
        <v>0</v>
      </c>
      <c r="J23" s="1">
        <v>0</v>
      </c>
      <c r="K23" s="1">
        <v>6</v>
      </c>
      <c r="L23" s="4">
        <v>12</v>
      </c>
      <c r="M23" s="79"/>
    </row>
    <row r="24" spans="1:13">
      <c r="A24" s="2" t="s">
        <v>94</v>
      </c>
      <c r="B24" s="1">
        <v>24</v>
      </c>
      <c r="C24" s="1">
        <v>6</v>
      </c>
      <c r="D24" s="1">
        <v>27</v>
      </c>
      <c r="E24" s="1">
        <v>0</v>
      </c>
      <c r="F24" s="1">
        <v>24</v>
      </c>
      <c r="G24" s="1">
        <v>0</v>
      </c>
      <c r="H24" s="1">
        <v>6</v>
      </c>
      <c r="I24" s="1">
        <v>0</v>
      </c>
      <c r="J24" s="1">
        <v>0</v>
      </c>
      <c r="K24" s="1">
        <v>6</v>
      </c>
      <c r="L24" s="4">
        <v>12</v>
      </c>
      <c r="M24" s="79"/>
    </row>
    <row r="25" spans="1:13">
      <c r="A25" s="2" t="s">
        <v>95</v>
      </c>
      <c r="B25" s="1">
        <v>0</v>
      </c>
      <c r="C25" s="1">
        <v>0</v>
      </c>
      <c r="D25" s="1">
        <v>6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4">
        <v>0</v>
      </c>
      <c r="M25" s="79"/>
    </row>
    <row r="26" spans="1:13">
      <c r="A26" s="2" t="s">
        <v>96</v>
      </c>
      <c r="B26" s="1">
        <v>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9</v>
      </c>
      <c r="L26" s="4">
        <v>0</v>
      </c>
      <c r="M26" s="79"/>
    </row>
    <row r="27" spans="1:13">
      <c r="A27" s="2" t="s">
        <v>97</v>
      </c>
      <c r="B27" s="1">
        <v>24</v>
      </c>
      <c r="C27" s="1">
        <v>6</v>
      </c>
      <c r="D27" s="1">
        <v>15</v>
      </c>
      <c r="E27" s="1">
        <v>0</v>
      </c>
      <c r="F27" s="1">
        <v>24</v>
      </c>
      <c r="G27" s="1">
        <v>0</v>
      </c>
      <c r="H27" s="1">
        <v>3</v>
      </c>
      <c r="I27" s="1">
        <v>0</v>
      </c>
      <c r="J27" s="1">
        <v>0</v>
      </c>
      <c r="K27" s="1">
        <v>9</v>
      </c>
      <c r="L27" s="4">
        <v>9</v>
      </c>
      <c r="M27" s="79"/>
    </row>
    <row r="28" spans="1:13">
      <c r="A28" s="2" t="s">
        <v>98</v>
      </c>
      <c r="B28" s="1">
        <v>24</v>
      </c>
      <c r="C28" s="1">
        <v>6</v>
      </c>
      <c r="D28" s="1">
        <v>27</v>
      </c>
      <c r="E28" s="1">
        <v>0</v>
      </c>
      <c r="F28" s="1">
        <v>24</v>
      </c>
      <c r="G28" s="1">
        <v>0</v>
      </c>
      <c r="H28" s="1">
        <v>3</v>
      </c>
      <c r="I28" s="1">
        <v>0</v>
      </c>
      <c r="J28" s="1">
        <v>0</v>
      </c>
      <c r="K28" s="1">
        <v>9</v>
      </c>
      <c r="L28" s="4">
        <v>9</v>
      </c>
      <c r="M28" s="79"/>
    </row>
    <row r="29" spans="1:13">
      <c r="A29" s="2" t="s">
        <v>99</v>
      </c>
      <c r="B29" s="1">
        <v>3</v>
      </c>
      <c r="C29" s="1">
        <v>0</v>
      </c>
      <c r="D29" s="1">
        <v>6</v>
      </c>
      <c r="E29" s="1">
        <v>0</v>
      </c>
      <c r="F29" s="1">
        <v>0</v>
      </c>
      <c r="G29" s="1">
        <v>0</v>
      </c>
      <c r="H29" s="1">
        <v>3</v>
      </c>
      <c r="I29" s="1">
        <v>0</v>
      </c>
      <c r="J29" s="1">
        <v>0</v>
      </c>
      <c r="K29" s="1">
        <v>9</v>
      </c>
      <c r="L29" s="4">
        <v>0</v>
      </c>
      <c r="M29" s="79"/>
    </row>
    <row r="30" spans="1:13">
      <c r="A30" s="2" t="s">
        <v>100</v>
      </c>
      <c r="B30" s="1">
        <v>24</v>
      </c>
      <c r="C30" s="1">
        <v>6</v>
      </c>
      <c r="D30" s="1">
        <v>21</v>
      </c>
      <c r="E30" s="1">
        <v>0</v>
      </c>
      <c r="F30" s="1">
        <v>24</v>
      </c>
      <c r="G30" s="1">
        <v>0</v>
      </c>
      <c r="H30" s="1">
        <v>6</v>
      </c>
      <c r="I30" s="1">
        <v>0</v>
      </c>
      <c r="J30" s="1">
        <v>0</v>
      </c>
      <c r="K30" s="1">
        <v>9</v>
      </c>
      <c r="L30" s="4">
        <v>9</v>
      </c>
      <c r="M30" s="79"/>
    </row>
    <row r="31" spans="1:13">
      <c r="A31" s="2" t="s">
        <v>101</v>
      </c>
      <c r="B31" s="1">
        <v>24</v>
      </c>
      <c r="C31" s="1">
        <v>6</v>
      </c>
      <c r="D31" s="1">
        <v>33</v>
      </c>
      <c r="E31" s="1">
        <v>0</v>
      </c>
      <c r="F31" s="1">
        <v>24</v>
      </c>
      <c r="G31" s="1">
        <v>0</v>
      </c>
      <c r="H31" s="1">
        <v>6</v>
      </c>
      <c r="I31" s="1">
        <v>0</v>
      </c>
      <c r="J31" s="1">
        <v>0</v>
      </c>
      <c r="K31" s="1">
        <v>9</v>
      </c>
      <c r="L31" s="4">
        <v>9</v>
      </c>
      <c r="M31" s="79"/>
    </row>
    <row r="32" spans="1:13">
      <c r="A32" s="2" t="s">
        <v>102</v>
      </c>
      <c r="B32" s="1">
        <v>27</v>
      </c>
      <c r="C32" s="1">
        <v>6</v>
      </c>
      <c r="D32" s="1">
        <v>15</v>
      </c>
      <c r="E32" s="1">
        <v>0</v>
      </c>
      <c r="F32" s="1">
        <v>24</v>
      </c>
      <c r="G32" s="1">
        <v>0</v>
      </c>
      <c r="H32" s="1">
        <v>3</v>
      </c>
      <c r="I32" s="1">
        <v>0</v>
      </c>
      <c r="J32" s="1">
        <v>0</v>
      </c>
      <c r="K32" s="1">
        <v>18</v>
      </c>
      <c r="L32" s="4">
        <v>9</v>
      </c>
      <c r="M32" s="79"/>
    </row>
    <row r="33" spans="1:13">
      <c r="A33" s="2" t="s">
        <v>103</v>
      </c>
      <c r="B33" s="1">
        <v>27</v>
      </c>
      <c r="C33" s="1">
        <v>6</v>
      </c>
      <c r="D33" s="1">
        <v>27</v>
      </c>
      <c r="E33" s="1">
        <v>0</v>
      </c>
      <c r="F33" s="1">
        <v>24</v>
      </c>
      <c r="G33" s="1">
        <v>0</v>
      </c>
      <c r="H33" s="1">
        <v>3</v>
      </c>
      <c r="I33" s="1">
        <v>0</v>
      </c>
      <c r="J33" s="1">
        <v>0</v>
      </c>
      <c r="K33" s="1">
        <v>18</v>
      </c>
      <c r="L33" s="4">
        <v>9</v>
      </c>
      <c r="M33" s="79"/>
    </row>
    <row r="34" spans="1:13" ht="17.25" thickBot="1">
      <c r="A34" s="23" t="s">
        <v>104</v>
      </c>
      <c r="B34" s="5">
        <v>0</v>
      </c>
      <c r="C34" s="5">
        <v>0</v>
      </c>
      <c r="D34" s="5">
        <v>12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6">
        <v>0</v>
      </c>
      <c r="M34" s="79"/>
    </row>
    <row r="35" spans="1:13" ht="17.25" thickBot="1">
      <c r="A35" s="28" t="s">
        <v>131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9"/>
    </row>
    <row r="36" spans="1:13">
      <c r="A36" s="57" t="s">
        <v>50</v>
      </c>
      <c r="B36" s="58" t="s">
        <v>23</v>
      </c>
      <c r="C36" s="58" t="s">
        <v>105</v>
      </c>
      <c r="D36" s="58" t="s">
        <v>25</v>
      </c>
      <c r="E36" s="58" t="s">
        <v>26</v>
      </c>
      <c r="F36" s="58" t="s">
        <v>27</v>
      </c>
      <c r="G36" s="58" t="s">
        <v>28</v>
      </c>
      <c r="H36" s="58" t="s">
        <v>22</v>
      </c>
      <c r="I36" s="58" t="s">
        <v>29</v>
      </c>
      <c r="J36" s="58" t="s">
        <v>30</v>
      </c>
      <c r="K36" s="58" t="s">
        <v>31</v>
      </c>
      <c r="L36" s="59" t="s">
        <v>32</v>
      </c>
      <c r="M36" s="80"/>
    </row>
    <row r="37" spans="1:13">
      <c r="A37" s="2" t="s">
        <v>90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86">
        <v>190</v>
      </c>
      <c r="I37" s="22">
        <v>0</v>
      </c>
      <c r="J37" s="22">
        <v>0</v>
      </c>
      <c r="K37" s="22">
        <v>121.5</v>
      </c>
      <c r="L37" s="87">
        <v>303.5</v>
      </c>
      <c r="M37" s="81"/>
    </row>
    <row r="38" spans="1:13">
      <c r="A38" s="2" t="s">
        <v>91</v>
      </c>
      <c r="B38" s="22">
        <v>0</v>
      </c>
      <c r="C38" s="22">
        <v>0</v>
      </c>
      <c r="D38" s="22">
        <v>140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56.5</v>
      </c>
      <c r="L38" s="25">
        <v>242</v>
      </c>
      <c r="M38" s="82"/>
    </row>
    <row r="39" spans="1:13">
      <c r="A39" s="2" t="s">
        <v>92</v>
      </c>
      <c r="B39" s="22">
        <v>55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216</v>
      </c>
      <c r="I39" s="22">
        <v>0</v>
      </c>
      <c r="J39" s="22">
        <v>0</v>
      </c>
      <c r="K39" s="22">
        <v>108.5</v>
      </c>
      <c r="L39" s="25">
        <v>322.5</v>
      </c>
      <c r="M39" s="82"/>
    </row>
    <row r="40" spans="1:13">
      <c r="A40" s="2" t="s">
        <v>93</v>
      </c>
      <c r="B40" s="9">
        <v>81.5</v>
      </c>
      <c r="C40" s="9">
        <v>126.5</v>
      </c>
      <c r="D40" s="9">
        <v>379</v>
      </c>
      <c r="E40" s="9">
        <v>0</v>
      </c>
      <c r="F40" s="9">
        <v>213</v>
      </c>
      <c r="G40" s="9">
        <v>0</v>
      </c>
      <c r="H40" s="9">
        <v>291.5</v>
      </c>
      <c r="I40" s="9">
        <v>0</v>
      </c>
      <c r="J40" s="9">
        <v>0</v>
      </c>
      <c r="K40" s="9">
        <v>176</v>
      </c>
      <c r="L40" s="10">
        <v>459</v>
      </c>
      <c r="M40" s="82"/>
    </row>
    <row r="41" spans="1:13">
      <c r="A41" s="2" t="s">
        <v>94</v>
      </c>
      <c r="B41" s="9">
        <v>88.5</v>
      </c>
      <c r="C41" s="9">
        <v>140</v>
      </c>
      <c r="D41" s="9">
        <v>301</v>
      </c>
      <c r="E41" s="9">
        <v>0</v>
      </c>
      <c r="F41" s="9">
        <v>224.5</v>
      </c>
      <c r="G41" s="9">
        <v>0</v>
      </c>
      <c r="H41" s="9">
        <v>310</v>
      </c>
      <c r="I41" s="9">
        <v>0</v>
      </c>
      <c r="J41" s="9">
        <v>0</v>
      </c>
      <c r="K41" s="9">
        <v>177.5</v>
      </c>
      <c r="L41" s="10">
        <v>486</v>
      </c>
      <c r="M41" s="82"/>
    </row>
    <row r="42" spans="1:13">
      <c r="A42" s="2" t="s">
        <v>95</v>
      </c>
      <c r="B42" s="9">
        <v>0</v>
      </c>
      <c r="C42" s="9">
        <v>0</v>
      </c>
      <c r="D42" s="9">
        <v>242</v>
      </c>
      <c r="E42" s="9">
        <v>0</v>
      </c>
      <c r="F42" s="9">
        <v>0</v>
      </c>
      <c r="G42" s="9">
        <v>0</v>
      </c>
      <c r="H42" s="9">
        <v>173.5</v>
      </c>
      <c r="I42" s="9">
        <v>0</v>
      </c>
      <c r="J42" s="9">
        <v>0</v>
      </c>
      <c r="K42" s="9">
        <v>0</v>
      </c>
      <c r="L42" s="10">
        <v>0</v>
      </c>
      <c r="M42" s="83"/>
    </row>
    <row r="43" spans="1:13">
      <c r="A43" s="2" t="s">
        <v>96</v>
      </c>
      <c r="B43" s="9">
        <v>60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64</v>
      </c>
      <c r="L43" s="10">
        <v>0</v>
      </c>
      <c r="M43" s="83"/>
    </row>
    <row r="44" spans="1:13">
      <c r="A44" s="2" t="s">
        <v>97</v>
      </c>
      <c r="B44" s="9">
        <v>100.5</v>
      </c>
      <c r="C44" s="9">
        <v>142</v>
      </c>
      <c r="D44" s="9">
        <v>337.5</v>
      </c>
      <c r="E44" s="9">
        <v>0</v>
      </c>
      <c r="F44" s="9">
        <v>243.5</v>
      </c>
      <c r="G44" s="9">
        <v>0</v>
      </c>
      <c r="H44" s="9">
        <v>295</v>
      </c>
      <c r="I44" s="9">
        <v>0</v>
      </c>
      <c r="J44" s="9">
        <v>0</v>
      </c>
      <c r="K44" s="9">
        <v>227</v>
      </c>
      <c r="L44" s="10">
        <v>608</v>
      </c>
      <c r="M44" s="83"/>
    </row>
    <row r="45" spans="1:13">
      <c r="A45" s="2" t="s">
        <v>98</v>
      </c>
      <c r="B45" s="9">
        <v>152.5</v>
      </c>
      <c r="C45" s="9">
        <v>153.5</v>
      </c>
      <c r="D45" s="9">
        <v>379.5</v>
      </c>
      <c r="E45" s="9">
        <v>0</v>
      </c>
      <c r="F45" s="9">
        <v>232</v>
      </c>
      <c r="G45" s="9">
        <v>0</v>
      </c>
      <c r="H45" s="9">
        <v>322.5</v>
      </c>
      <c r="I45" s="9">
        <v>0</v>
      </c>
      <c r="J45" s="9">
        <v>0</v>
      </c>
      <c r="K45" s="9">
        <v>174</v>
      </c>
      <c r="L45" s="10">
        <v>602</v>
      </c>
      <c r="M45" s="83"/>
    </row>
    <row r="46" spans="1:13">
      <c r="A46" s="2" t="s">
        <v>99</v>
      </c>
      <c r="B46" s="9">
        <v>71</v>
      </c>
      <c r="C46" s="9">
        <v>0</v>
      </c>
      <c r="D46" s="9">
        <v>279</v>
      </c>
      <c r="E46" s="9">
        <v>0</v>
      </c>
      <c r="F46" s="9">
        <v>0</v>
      </c>
      <c r="G46" s="9">
        <v>0</v>
      </c>
      <c r="H46" s="9">
        <v>203</v>
      </c>
      <c r="I46" s="9">
        <v>0</v>
      </c>
      <c r="J46" s="9">
        <v>0</v>
      </c>
      <c r="K46" s="9">
        <v>83</v>
      </c>
      <c r="L46" s="10">
        <v>0</v>
      </c>
      <c r="M46" s="83"/>
    </row>
    <row r="47" spans="1:13">
      <c r="A47" s="2" t="s">
        <v>100</v>
      </c>
      <c r="B47" s="9">
        <v>92.5</v>
      </c>
      <c r="C47" s="9">
        <v>137.5</v>
      </c>
      <c r="D47" s="9">
        <v>353.5</v>
      </c>
      <c r="E47" s="9">
        <v>0</v>
      </c>
      <c r="F47" s="9">
        <v>238.5</v>
      </c>
      <c r="G47" s="9">
        <v>0</v>
      </c>
      <c r="H47" s="9">
        <v>302.5</v>
      </c>
      <c r="I47" s="9">
        <v>0</v>
      </c>
      <c r="J47" s="9">
        <v>0</v>
      </c>
      <c r="K47" s="9">
        <v>200.5</v>
      </c>
      <c r="L47" s="10">
        <v>478.5</v>
      </c>
      <c r="M47" s="83"/>
    </row>
    <row r="48" spans="1:13">
      <c r="A48" s="2" t="s">
        <v>101</v>
      </c>
      <c r="B48" s="9">
        <v>94.5</v>
      </c>
      <c r="C48" s="9">
        <v>151</v>
      </c>
      <c r="D48" s="9">
        <v>344</v>
      </c>
      <c r="E48" s="9">
        <v>0</v>
      </c>
      <c r="F48" s="9">
        <v>254</v>
      </c>
      <c r="G48" s="9">
        <v>0</v>
      </c>
      <c r="H48" s="9">
        <v>327.5</v>
      </c>
      <c r="I48" s="9">
        <v>0</v>
      </c>
      <c r="J48" s="9">
        <v>0</v>
      </c>
      <c r="K48" s="9">
        <v>298.5</v>
      </c>
      <c r="L48" s="10">
        <v>503.5</v>
      </c>
      <c r="M48" s="83"/>
    </row>
    <row r="49" spans="1:13">
      <c r="A49" s="2" t="s">
        <v>102</v>
      </c>
      <c r="B49" s="9">
        <v>136.5</v>
      </c>
      <c r="C49" s="9">
        <v>123.5</v>
      </c>
      <c r="D49" s="9">
        <v>359</v>
      </c>
      <c r="E49" s="9">
        <v>0</v>
      </c>
      <c r="F49" s="9">
        <v>189.5</v>
      </c>
      <c r="G49" s="9">
        <v>0</v>
      </c>
      <c r="H49" s="9">
        <v>821</v>
      </c>
      <c r="I49" s="9">
        <v>0</v>
      </c>
      <c r="J49" s="9">
        <v>0</v>
      </c>
      <c r="K49" s="9">
        <v>297</v>
      </c>
      <c r="L49" s="10">
        <v>481</v>
      </c>
      <c r="M49" s="83"/>
    </row>
    <row r="50" spans="1:13">
      <c r="A50" s="2" t="s">
        <v>103</v>
      </c>
      <c r="B50" s="9">
        <v>93.5</v>
      </c>
      <c r="C50" s="9">
        <v>109.5</v>
      </c>
      <c r="D50" s="9">
        <v>335</v>
      </c>
      <c r="E50" s="9">
        <v>0</v>
      </c>
      <c r="F50" s="9">
        <v>254.5</v>
      </c>
      <c r="G50" s="9">
        <v>0</v>
      </c>
      <c r="H50" s="9">
        <v>312.5</v>
      </c>
      <c r="I50" s="9">
        <v>0</v>
      </c>
      <c r="J50" s="9">
        <v>0</v>
      </c>
      <c r="K50" s="9">
        <v>187.5</v>
      </c>
      <c r="L50" s="10">
        <v>515.5</v>
      </c>
      <c r="M50" s="83"/>
    </row>
    <row r="51" spans="1:13" ht="17.25" thickBot="1">
      <c r="A51" s="23" t="s">
        <v>104</v>
      </c>
      <c r="B51" s="12">
        <v>0</v>
      </c>
      <c r="C51" s="12">
        <v>0</v>
      </c>
      <c r="D51" s="12">
        <v>12.5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8">
        <v>0</v>
      </c>
      <c r="M51" s="83"/>
    </row>
    <row r="52" spans="1:13" ht="17.25" thickBot="1">
      <c r="A52" s="14" t="s">
        <v>127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6"/>
      <c r="M52" s="79"/>
    </row>
    <row r="53" spans="1:13">
      <c r="A53" s="57" t="s">
        <v>50</v>
      </c>
      <c r="B53" s="58" t="s">
        <v>23</v>
      </c>
      <c r="C53" s="58" t="s">
        <v>106</v>
      </c>
      <c r="D53" s="58" t="s">
        <v>25</v>
      </c>
      <c r="E53" s="58" t="s">
        <v>26</v>
      </c>
      <c r="F53" s="58" t="s">
        <v>27</v>
      </c>
      <c r="G53" s="58" t="s">
        <v>28</v>
      </c>
      <c r="H53" s="58" t="s">
        <v>22</v>
      </c>
      <c r="I53" s="58" t="s">
        <v>29</v>
      </c>
      <c r="J53" s="58" t="s">
        <v>30</v>
      </c>
      <c r="K53" s="58" t="s">
        <v>31</v>
      </c>
      <c r="L53" s="59" t="s">
        <v>32</v>
      </c>
      <c r="M53" s="79"/>
    </row>
    <row r="54" spans="1:13">
      <c r="A54" s="2" t="s">
        <v>90</v>
      </c>
      <c r="B54" s="9"/>
      <c r="C54" s="9"/>
      <c r="D54" s="9"/>
      <c r="E54" s="9"/>
      <c r="F54" s="9"/>
      <c r="G54" s="9"/>
      <c r="H54" s="9" t="s">
        <v>107</v>
      </c>
      <c r="I54" s="9"/>
      <c r="J54" s="9"/>
      <c r="K54" s="9" t="s">
        <v>107</v>
      </c>
      <c r="L54" s="10" t="s">
        <v>107</v>
      </c>
      <c r="M54" s="79"/>
    </row>
    <row r="55" spans="1:13">
      <c r="A55" s="2" t="s">
        <v>91</v>
      </c>
      <c r="B55" s="9"/>
      <c r="C55" s="9"/>
      <c r="D55" s="9" t="s">
        <v>108</v>
      </c>
      <c r="E55" s="9"/>
      <c r="F55" s="9"/>
      <c r="G55" s="9"/>
      <c r="H55" s="9"/>
      <c r="I55" s="9"/>
      <c r="J55" s="9"/>
      <c r="K55" s="9" t="s">
        <v>107</v>
      </c>
      <c r="L55" s="10" t="s">
        <v>107</v>
      </c>
      <c r="M55" s="79"/>
    </row>
    <row r="56" spans="1:13">
      <c r="A56" s="2" t="s">
        <v>92</v>
      </c>
      <c r="B56" s="9" t="s">
        <v>107</v>
      </c>
      <c r="C56" s="9"/>
      <c r="D56" s="9"/>
      <c r="E56" s="9"/>
      <c r="F56" s="9"/>
      <c r="G56" s="9"/>
      <c r="H56" s="9" t="s">
        <v>107</v>
      </c>
      <c r="I56" s="9"/>
      <c r="J56" s="9"/>
      <c r="K56" s="9" t="s">
        <v>109</v>
      </c>
      <c r="L56" s="10" t="s">
        <v>107</v>
      </c>
      <c r="M56" s="79"/>
    </row>
    <row r="57" spans="1:13">
      <c r="A57" s="2" t="s">
        <v>93</v>
      </c>
      <c r="B57" s="9" t="s">
        <v>110</v>
      </c>
      <c r="C57" s="9" t="s">
        <v>111</v>
      </c>
      <c r="D57" s="9" t="s">
        <v>112</v>
      </c>
      <c r="E57" s="9"/>
      <c r="F57" s="9" t="s">
        <v>113</v>
      </c>
      <c r="G57" s="9"/>
      <c r="H57" s="9" t="s">
        <v>111</v>
      </c>
      <c r="I57" s="9"/>
      <c r="J57" s="9"/>
      <c r="K57" s="9" t="s">
        <v>108</v>
      </c>
      <c r="L57" s="10" t="s">
        <v>114</v>
      </c>
      <c r="M57" s="79"/>
    </row>
    <row r="58" spans="1:13">
      <c r="A58" s="2" t="s">
        <v>94</v>
      </c>
      <c r="B58" s="9" t="s">
        <v>110</v>
      </c>
      <c r="C58" s="9" t="s">
        <v>111</v>
      </c>
      <c r="D58" s="9" t="s">
        <v>115</v>
      </c>
      <c r="E58" s="9"/>
      <c r="F58" s="9" t="s">
        <v>113</v>
      </c>
      <c r="G58" s="9"/>
      <c r="H58" s="9" t="s">
        <v>111</v>
      </c>
      <c r="I58" s="9"/>
      <c r="J58" s="9"/>
      <c r="K58" s="9" t="s">
        <v>108</v>
      </c>
      <c r="L58" s="10" t="s">
        <v>114</v>
      </c>
      <c r="M58" s="79"/>
    </row>
    <row r="59" spans="1:13">
      <c r="A59" s="2" t="s">
        <v>95</v>
      </c>
      <c r="B59" s="9"/>
      <c r="C59" s="9"/>
      <c r="D59" s="17" t="s">
        <v>108</v>
      </c>
      <c r="E59" s="9"/>
      <c r="F59" s="9"/>
      <c r="G59" s="9"/>
      <c r="H59" s="9" t="s">
        <v>107</v>
      </c>
      <c r="I59" s="9"/>
      <c r="J59" s="9"/>
      <c r="K59" s="9"/>
      <c r="L59" s="10"/>
      <c r="M59" s="79"/>
    </row>
    <row r="60" spans="1:13">
      <c r="A60" s="2" t="s">
        <v>96</v>
      </c>
      <c r="B60" s="9" t="s">
        <v>107</v>
      </c>
      <c r="C60" s="9"/>
      <c r="D60" s="9"/>
      <c r="E60" s="9"/>
      <c r="F60" s="9"/>
      <c r="G60" s="9"/>
      <c r="H60" s="9"/>
      <c r="I60" s="9"/>
      <c r="J60" s="9"/>
      <c r="K60" s="9" t="s">
        <v>116</v>
      </c>
      <c r="L60" s="10"/>
      <c r="M60" s="79"/>
    </row>
    <row r="61" spans="1:13">
      <c r="A61" s="2" t="s">
        <v>97</v>
      </c>
      <c r="B61" s="9" t="s">
        <v>110</v>
      </c>
      <c r="C61" s="9" t="s">
        <v>111</v>
      </c>
      <c r="D61" s="9" t="s">
        <v>112</v>
      </c>
      <c r="E61" s="9"/>
      <c r="F61" s="9" t="s">
        <v>113</v>
      </c>
      <c r="G61" s="9"/>
      <c r="H61" s="9" t="s">
        <v>107</v>
      </c>
      <c r="I61" s="9"/>
      <c r="J61" s="9"/>
      <c r="K61" s="9" t="s">
        <v>116</v>
      </c>
      <c r="L61" s="10" t="s">
        <v>117</v>
      </c>
      <c r="M61" s="79"/>
    </row>
    <row r="62" spans="1:13">
      <c r="A62" s="2" t="s">
        <v>98</v>
      </c>
      <c r="B62" s="9" t="s">
        <v>110</v>
      </c>
      <c r="C62" s="9" t="s">
        <v>111</v>
      </c>
      <c r="D62" s="9" t="s">
        <v>115</v>
      </c>
      <c r="E62" s="9"/>
      <c r="F62" s="9" t="s">
        <v>113</v>
      </c>
      <c r="G62" s="9"/>
      <c r="H62" s="9" t="s">
        <v>107</v>
      </c>
      <c r="I62" s="9"/>
      <c r="J62" s="9"/>
      <c r="K62" s="9" t="s">
        <v>116</v>
      </c>
      <c r="L62" s="10" t="s">
        <v>117</v>
      </c>
      <c r="M62" s="79"/>
    </row>
    <row r="63" spans="1:13">
      <c r="A63" s="2" t="s">
        <v>99</v>
      </c>
      <c r="B63" s="9" t="s">
        <v>107</v>
      </c>
      <c r="C63" s="9"/>
      <c r="D63" s="9" t="s">
        <v>108</v>
      </c>
      <c r="E63" s="9"/>
      <c r="F63" s="9"/>
      <c r="G63" s="9"/>
      <c r="H63" s="9" t="s">
        <v>107</v>
      </c>
      <c r="I63" s="9"/>
      <c r="J63" s="9"/>
      <c r="K63" s="9" t="s">
        <v>116</v>
      </c>
      <c r="L63" s="10"/>
      <c r="M63" s="79"/>
    </row>
    <row r="64" spans="1:13">
      <c r="A64" s="2" t="s">
        <v>100</v>
      </c>
      <c r="B64" s="9" t="s">
        <v>110</v>
      </c>
      <c r="C64" s="9" t="s">
        <v>111</v>
      </c>
      <c r="D64" s="9" t="s">
        <v>118</v>
      </c>
      <c r="E64" s="9"/>
      <c r="F64" s="9" t="s">
        <v>113</v>
      </c>
      <c r="G64" s="9"/>
      <c r="H64" s="9" t="s">
        <v>111</v>
      </c>
      <c r="I64" s="9"/>
      <c r="J64" s="9"/>
      <c r="K64" s="9" t="s">
        <v>116</v>
      </c>
      <c r="L64" s="10" t="s">
        <v>119</v>
      </c>
      <c r="M64" s="79"/>
    </row>
    <row r="65" spans="1:13">
      <c r="A65" s="2" t="s">
        <v>101</v>
      </c>
      <c r="B65" s="9" t="s">
        <v>110</v>
      </c>
      <c r="C65" s="9" t="s">
        <v>111</v>
      </c>
      <c r="D65" s="9" t="s">
        <v>120</v>
      </c>
      <c r="E65" s="9"/>
      <c r="F65" s="9" t="s">
        <v>113</v>
      </c>
      <c r="G65" s="9"/>
      <c r="H65" s="9" t="s">
        <v>111</v>
      </c>
      <c r="I65" s="9"/>
      <c r="J65" s="9"/>
      <c r="K65" s="9" t="s">
        <v>116</v>
      </c>
      <c r="L65" s="10" t="s">
        <v>119</v>
      </c>
      <c r="M65" s="79"/>
    </row>
    <row r="66" spans="1:13">
      <c r="A66" s="2" t="s">
        <v>102</v>
      </c>
      <c r="B66" s="9" t="s">
        <v>121</v>
      </c>
      <c r="C66" s="9" t="s">
        <v>111</v>
      </c>
      <c r="D66" s="9" t="s">
        <v>112</v>
      </c>
      <c r="E66" s="9"/>
      <c r="F66" s="9" t="s">
        <v>122</v>
      </c>
      <c r="G66" s="9"/>
      <c r="H66" s="9" t="s">
        <v>107</v>
      </c>
      <c r="I66" s="9"/>
      <c r="J66" s="9"/>
      <c r="K66" s="9" t="s">
        <v>123</v>
      </c>
      <c r="L66" s="10" t="s">
        <v>117</v>
      </c>
      <c r="M66" s="79"/>
    </row>
    <row r="67" spans="1:13">
      <c r="A67" s="2" t="s">
        <v>103</v>
      </c>
      <c r="B67" s="9" t="s">
        <v>121</v>
      </c>
      <c r="C67" s="9" t="s">
        <v>111</v>
      </c>
      <c r="D67" s="9" t="s">
        <v>115</v>
      </c>
      <c r="E67" s="9"/>
      <c r="F67" s="9" t="s">
        <v>122</v>
      </c>
      <c r="G67" s="9"/>
      <c r="H67" s="9" t="s">
        <v>107</v>
      </c>
      <c r="I67" s="9"/>
      <c r="J67" s="9"/>
      <c r="K67" s="9" t="s">
        <v>123</v>
      </c>
      <c r="L67" s="10" t="s">
        <v>117</v>
      </c>
      <c r="M67" s="79"/>
    </row>
    <row r="68" spans="1:13" ht="17.25" thickBot="1">
      <c r="A68" s="23" t="s">
        <v>104</v>
      </c>
      <c r="B68" s="12"/>
      <c r="C68" s="12"/>
      <c r="D68" s="12" t="s">
        <v>109</v>
      </c>
      <c r="E68" s="12"/>
      <c r="F68" s="12"/>
      <c r="G68" s="12"/>
      <c r="H68" s="12"/>
      <c r="I68" s="12"/>
      <c r="J68" s="12"/>
      <c r="K68" s="12"/>
      <c r="L68" s="18"/>
      <c r="M68" s="79"/>
    </row>
    <row r="69" spans="1:13" ht="17.25" thickBot="1">
      <c r="A69" s="64" t="s">
        <v>128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79"/>
    </row>
    <row r="70" spans="1:13">
      <c r="A70" s="57" t="s">
        <v>50</v>
      </c>
      <c r="B70" s="58" t="s">
        <v>23</v>
      </c>
      <c r="C70" s="58" t="s">
        <v>106</v>
      </c>
      <c r="D70" s="58" t="s">
        <v>25</v>
      </c>
      <c r="E70" s="58" t="s">
        <v>26</v>
      </c>
      <c r="F70" s="58" t="s">
        <v>27</v>
      </c>
      <c r="G70" s="58" t="s">
        <v>28</v>
      </c>
      <c r="H70" s="58" t="s">
        <v>22</v>
      </c>
      <c r="I70" s="58" t="s">
        <v>29</v>
      </c>
      <c r="J70" s="58" t="s">
        <v>30</v>
      </c>
      <c r="K70" s="58" t="s">
        <v>31</v>
      </c>
      <c r="L70" s="59" t="s">
        <v>32</v>
      </c>
      <c r="M70" s="79"/>
    </row>
    <row r="71" spans="1:13">
      <c r="A71" s="2" t="s">
        <v>90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9">
        <v>1855.5</v>
      </c>
      <c r="I71" s="1">
        <v>0</v>
      </c>
      <c r="J71" s="1">
        <v>0</v>
      </c>
      <c r="K71" s="9">
        <v>745.5</v>
      </c>
      <c r="L71" s="4">
        <v>2698.5</v>
      </c>
      <c r="M71" s="79"/>
    </row>
    <row r="72" spans="1:13">
      <c r="A72" s="2" t="s">
        <v>91</v>
      </c>
      <c r="B72" s="1">
        <v>0</v>
      </c>
      <c r="C72" s="1">
        <v>0</v>
      </c>
      <c r="D72" s="1">
        <v>1482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745.5</v>
      </c>
      <c r="L72" s="4">
        <v>2698.5</v>
      </c>
      <c r="M72" s="79"/>
    </row>
    <row r="73" spans="1:13">
      <c r="A73" s="2" t="s">
        <v>92</v>
      </c>
      <c r="B73" s="1">
        <v>340.5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1855.5</v>
      </c>
      <c r="I73" s="1">
        <v>0</v>
      </c>
      <c r="J73" s="1">
        <v>0</v>
      </c>
      <c r="K73" s="1">
        <v>741</v>
      </c>
      <c r="L73" s="4">
        <v>2698.5</v>
      </c>
      <c r="M73" s="79"/>
    </row>
    <row r="74" spans="1:13">
      <c r="A74" s="2" t="s">
        <v>93</v>
      </c>
      <c r="B74" s="1">
        <v>354</v>
      </c>
      <c r="C74" s="1">
        <v>501</v>
      </c>
      <c r="D74" s="1">
        <v>1492.5</v>
      </c>
      <c r="E74" s="1">
        <v>0</v>
      </c>
      <c r="F74" s="1">
        <v>666</v>
      </c>
      <c r="G74" s="1">
        <v>0</v>
      </c>
      <c r="H74" s="1">
        <v>1854</v>
      </c>
      <c r="I74" s="1">
        <v>0</v>
      </c>
      <c r="J74" s="1">
        <v>0</v>
      </c>
      <c r="K74" s="1">
        <v>750</v>
      </c>
      <c r="L74" s="4">
        <v>2703</v>
      </c>
      <c r="M74" s="79"/>
    </row>
    <row r="75" spans="1:13">
      <c r="A75" s="2" t="s">
        <v>94</v>
      </c>
      <c r="B75" s="1">
        <v>354</v>
      </c>
      <c r="C75" s="1">
        <v>501</v>
      </c>
      <c r="D75" s="1">
        <v>1498.5</v>
      </c>
      <c r="E75" s="1">
        <v>0</v>
      </c>
      <c r="F75" s="1">
        <v>666</v>
      </c>
      <c r="G75" s="1">
        <v>0</v>
      </c>
      <c r="H75" s="1">
        <v>1854</v>
      </c>
      <c r="I75" s="1">
        <v>0</v>
      </c>
      <c r="J75" s="1">
        <v>0</v>
      </c>
      <c r="K75" s="1">
        <v>750</v>
      </c>
      <c r="L75" s="4">
        <v>2703</v>
      </c>
      <c r="M75" s="79"/>
    </row>
    <row r="76" spans="1:13">
      <c r="A76" s="2" t="s">
        <v>95</v>
      </c>
      <c r="B76" s="1">
        <v>0</v>
      </c>
      <c r="C76" s="1">
        <v>0</v>
      </c>
      <c r="D76" s="1">
        <v>1482</v>
      </c>
      <c r="E76" s="1">
        <v>0</v>
      </c>
      <c r="F76" s="1">
        <v>0</v>
      </c>
      <c r="G76" s="1">
        <v>0</v>
      </c>
      <c r="H76" s="1">
        <v>1855.5</v>
      </c>
      <c r="I76" s="1">
        <v>0</v>
      </c>
      <c r="J76" s="1">
        <v>0</v>
      </c>
      <c r="K76" s="1">
        <v>0</v>
      </c>
      <c r="L76" s="4">
        <v>0</v>
      </c>
      <c r="M76" s="79"/>
    </row>
    <row r="77" spans="1:13">
      <c r="A77" s="2" t="s">
        <v>96</v>
      </c>
      <c r="B77" s="1">
        <v>340.5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739.5</v>
      </c>
      <c r="L77" s="4">
        <v>0</v>
      </c>
      <c r="M77" s="79"/>
    </row>
    <row r="78" spans="1:13">
      <c r="A78" s="2" t="s">
        <v>97</v>
      </c>
      <c r="B78" s="1">
        <v>354</v>
      </c>
      <c r="C78" s="1">
        <v>501</v>
      </c>
      <c r="D78" s="1">
        <v>1492.5</v>
      </c>
      <c r="E78" s="1">
        <v>0</v>
      </c>
      <c r="F78" s="1">
        <v>666</v>
      </c>
      <c r="G78" s="1">
        <v>0</v>
      </c>
      <c r="H78" s="1">
        <v>1852.5</v>
      </c>
      <c r="I78" s="1">
        <v>0</v>
      </c>
      <c r="J78" s="1">
        <v>0</v>
      </c>
      <c r="K78" s="1">
        <v>748.5</v>
      </c>
      <c r="L78" s="4">
        <v>2704.5</v>
      </c>
      <c r="M78" s="79"/>
    </row>
    <row r="79" spans="1:13">
      <c r="A79" s="2" t="s">
        <v>98</v>
      </c>
      <c r="B79" s="1">
        <v>354</v>
      </c>
      <c r="C79" s="1">
        <v>501</v>
      </c>
      <c r="D79" s="1">
        <v>1498.5</v>
      </c>
      <c r="E79" s="1">
        <v>0</v>
      </c>
      <c r="F79" s="1">
        <v>666</v>
      </c>
      <c r="G79" s="1">
        <v>0</v>
      </c>
      <c r="H79" s="1">
        <v>1852.5</v>
      </c>
      <c r="I79" s="1">
        <v>0</v>
      </c>
      <c r="J79" s="1">
        <v>0</v>
      </c>
      <c r="K79" s="1">
        <v>748.5</v>
      </c>
      <c r="L79" s="4">
        <v>2704.5</v>
      </c>
      <c r="M79" s="79"/>
    </row>
    <row r="80" spans="1:13">
      <c r="A80" s="2" t="s">
        <v>99</v>
      </c>
      <c r="B80" s="1">
        <v>340.5</v>
      </c>
      <c r="C80" s="1">
        <v>0</v>
      </c>
      <c r="D80" s="1">
        <v>1482</v>
      </c>
      <c r="E80" s="1">
        <v>0</v>
      </c>
      <c r="F80" s="1">
        <v>0</v>
      </c>
      <c r="G80" s="1">
        <v>0</v>
      </c>
      <c r="H80" s="1">
        <v>1855.5</v>
      </c>
      <c r="I80" s="1">
        <v>0</v>
      </c>
      <c r="J80" s="1">
        <v>0</v>
      </c>
      <c r="K80" s="1">
        <v>739.5</v>
      </c>
      <c r="L80" s="4">
        <v>0</v>
      </c>
      <c r="M80" s="79"/>
    </row>
    <row r="81" spans="1:13">
      <c r="A81" s="2" t="s">
        <v>100</v>
      </c>
      <c r="B81" s="1">
        <v>354</v>
      </c>
      <c r="C81" s="1">
        <v>501</v>
      </c>
      <c r="D81" s="1">
        <v>1489.5</v>
      </c>
      <c r="E81" s="1">
        <v>0</v>
      </c>
      <c r="F81" s="1">
        <v>666</v>
      </c>
      <c r="G81" s="1">
        <v>0</v>
      </c>
      <c r="H81" s="1">
        <v>1854</v>
      </c>
      <c r="I81" s="1">
        <v>0</v>
      </c>
      <c r="J81" s="1">
        <v>0</v>
      </c>
      <c r="K81" s="1">
        <v>748.5</v>
      </c>
      <c r="L81" s="4">
        <v>2704.5</v>
      </c>
      <c r="M81" s="79"/>
    </row>
    <row r="82" spans="1:13">
      <c r="A82" s="2" t="s">
        <v>101</v>
      </c>
      <c r="B82" s="1">
        <v>354</v>
      </c>
      <c r="C82" s="1">
        <v>501</v>
      </c>
      <c r="D82" s="1">
        <v>1495.5</v>
      </c>
      <c r="E82" s="1">
        <v>0</v>
      </c>
      <c r="F82" s="1">
        <v>666</v>
      </c>
      <c r="G82" s="1">
        <v>0</v>
      </c>
      <c r="H82" s="1">
        <v>1854</v>
      </c>
      <c r="I82" s="1">
        <v>0</v>
      </c>
      <c r="J82" s="1">
        <v>0</v>
      </c>
      <c r="K82" s="1">
        <v>748.5</v>
      </c>
      <c r="L82" s="4">
        <v>2704.5</v>
      </c>
      <c r="M82" s="79"/>
    </row>
    <row r="83" spans="1:13">
      <c r="A83" s="2" t="s">
        <v>102</v>
      </c>
      <c r="B83" s="1">
        <v>352.5</v>
      </c>
      <c r="C83" s="1">
        <v>501</v>
      </c>
      <c r="D83" s="1">
        <v>1492.5</v>
      </c>
      <c r="E83" s="1">
        <v>0</v>
      </c>
      <c r="F83" s="1">
        <v>666</v>
      </c>
      <c r="G83" s="1">
        <v>0</v>
      </c>
      <c r="H83" s="1">
        <v>1852.5</v>
      </c>
      <c r="I83" s="1">
        <v>0</v>
      </c>
      <c r="J83" s="1">
        <v>0</v>
      </c>
      <c r="K83" s="1">
        <v>744</v>
      </c>
      <c r="L83" s="4">
        <v>2704.5</v>
      </c>
      <c r="M83" s="79"/>
    </row>
    <row r="84" spans="1:13">
      <c r="A84" s="2" t="s">
        <v>103</v>
      </c>
      <c r="B84" s="1">
        <v>352.5</v>
      </c>
      <c r="C84" s="1">
        <v>501</v>
      </c>
      <c r="D84" s="1">
        <v>1498.5</v>
      </c>
      <c r="E84" s="1">
        <v>0</v>
      </c>
      <c r="F84" s="1">
        <v>666</v>
      </c>
      <c r="G84" s="1">
        <v>0</v>
      </c>
      <c r="H84" s="1">
        <v>1852.5</v>
      </c>
      <c r="I84" s="1">
        <v>0</v>
      </c>
      <c r="J84" s="1">
        <v>0</v>
      </c>
      <c r="K84" s="1">
        <v>744</v>
      </c>
      <c r="L84" s="4">
        <v>2704.5</v>
      </c>
      <c r="M84" s="79"/>
    </row>
    <row r="85" spans="1:13" ht="17.25" thickBot="1">
      <c r="A85" s="23" t="s">
        <v>104</v>
      </c>
      <c r="B85" s="5">
        <v>0</v>
      </c>
      <c r="C85" s="5">
        <v>0</v>
      </c>
      <c r="D85" s="5">
        <v>1506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6">
        <v>0</v>
      </c>
      <c r="M85" s="79"/>
    </row>
    <row r="86" spans="1:13" ht="18.75" thickBot="1">
      <c r="A86" s="34" t="s">
        <v>129</v>
      </c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79"/>
    </row>
    <row r="87" spans="1:13" ht="18">
      <c r="A87" s="57" t="s">
        <v>50</v>
      </c>
      <c r="B87" s="58" t="s">
        <v>23</v>
      </c>
      <c r="C87" s="58" t="s">
        <v>106</v>
      </c>
      <c r="D87" s="58" t="s">
        <v>25</v>
      </c>
      <c r="E87" s="58" t="s">
        <v>26</v>
      </c>
      <c r="F87" s="58" t="s">
        <v>27</v>
      </c>
      <c r="G87" s="58" t="s">
        <v>28</v>
      </c>
      <c r="H87" s="58" t="s">
        <v>22</v>
      </c>
      <c r="I87" s="58" t="s">
        <v>29</v>
      </c>
      <c r="J87" s="58" t="s">
        <v>30</v>
      </c>
      <c r="K87" s="58" t="s">
        <v>31</v>
      </c>
      <c r="L87" s="60" t="s">
        <v>32</v>
      </c>
      <c r="M87" s="92" t="s">
        <v>124</v>
      </c>
    </row>
    <row r="88" spans="1:13">
      <c r="A88" s="2" t="s">
        <v>90</v>
      </c>
      <c r="B88" s="88"/>
      <c r="C88" s="88"/>
      <c r="D88" s="88"/>
      <c r="E88" s="88"/>
      <c r="F88" s="88"/>
      <c r="G88" s="88"/>
      <c r="H88" s="88">
        <f>H71*M3*EXP(-H71*M3)</f>
        <v>5.2654373920788741E-3</v>
      </c>
      <c r="I88" s="88"/>
      <c r="J88" s="88"/>
      <c r="K88" s="88">
        <f>K71*M3*EXP(-K71*M3)</f>
        <v>0.15931158337825077</v>
      </c>
      <c r="L88" s="90">
        <f>L71*M3*EXP(-L71*M3)</f>
        <v>2.8755604163473782E-4</v>
      </c>
      <c r="M88" s="93">
        <f>SUM(B88:L88)</f>
        <v>0.1648645768119644</v>
      </c>
    </row>
    <row r="89" spans="1:13">
      <c r="A89" s="2" t="s">
        <v>91</v>
      </c>
      <c r="B89" s="88"/>
      <c r="C89" s="88"/>
      <c r="D89" s="88">
        <f>D72*M4*EXP(-D72*M4)</f>
        <v>1.1865878084286083E-5</v>
      </c>
      <c r="E89" s="88"/>
      <c r="F89" s="88"/>
      <c r="G89" s="88"/>
      <c r="H89" s="88"/>
      <c r="I89" s="88"/>
      <c r="J89" s="88"/>
      <c r="K89" s="88">
        <f>K72*M4*EXP(-K72*M4)</f>
        <v>6.2095387446934108E-3</v>
      </c>
      <c r="L89" s="90">
        <f>L72*M4*EXP(-L72*M4)</f>
        <v>2.2440725123914156E-10</v>
      </c>
      <c r="M89" s="93">
        <f t="shared" ref="M89:M101" si="1">SUM(B89:L89)</f>
        <v>6.2214048471849488E-3</v>
      </c>
    </row>
    <row r="90" spans="1:13">
      <c r="A90" s="2" t="s">
        <v>92</v>
      </c>
      <c r="B90" s="88">
        <f>B73*M5*EXP(-B73*M5)</f>
        <v>2.4528270704101057E-2</v>
      </c>
      <c r="C90" s="88"/>
      <c r="D90" s="88"/>
      <c r="E90" s="88"/>
      <c r="F90" s="88"/>
      <c r="G90" s="88"/>
      <c r="H90" s="88">
        <f>H73*M5*EXP(-H73*M5)</f>
        <v>5.0689430166756103E-12</v>
      </c>
      <c r="I90" s="88"/>
      <c r="J90" s="88"/>
      <c r="K90" s="88">
        <f>K73*M5*EXP(-K73*M5)</f>
        <v>9.3860945583788312E-5</v>
      </c>
      <c r="L90" s="90">
        <f>L73*M5*EXP(-L73*M5)</f>
        <v>1.1719553883791411E-17</v>
      </c>
      <c r="M90" s="93">
        <f t="shared" si="1"/>
        <v>2.4622131654753798E-2</v>
      </c>
    </row>
    <row r="91" spans="1:13">
      <c r="A91" s="2" t="s">
        <v>93</v>
      </c>
      <c r="B91" s="88">
        <f>B74*M6*EXP(-B74*M6)</f>
        <v>2.1874635618652332E-6</v>
      </c>
      <c r="C91" s="88">
        <f>(40*(C74*M6)^2/2)*EXP(-C74*M6)</f>
        <v>1.9636400960404165E-6</v>
      </c>
      <c r="D91" s="88">
        <f>(3604245*(D74*M6)^4/FACT(4))*EXP(-D74*M6)</f>
        <v>3.5799444294048406E-17</v>
      </c>
      <c r="E91" s="88"/>
      <c r="F91" s="88">
        <f>(277288*(F74*M6)^6/FACT(6))*EXP(-F74*M6)</f>
        <v>3.3098422258093563E-2</v>
      </c>
      <c r="G91" s="88"/>
      <c r="H91" s="88">
        <f>(40*(H74*M6)^2/2)*EXP(-H74*M6)</f>
        <v>1.6450157816543419E-31</v>
      </c>
      <c r="I91" s="88"/>
      <c r="J91" s="88"/>
      <c r="K91" s="88">
        <f>K74*M6*EXP(-K74*M6)</f>
        <v>9.8576571120388782E-14</v>
      </c>
      <c r="L91" s="90">
        <f>(1364*(L74*M6)^3/FACT(3))*EXP(-L74*M6)</f>
        <v>1.7052106423583103E-44</v>
      </c>
      <c r="M91" s="93">
        <f t="shared" si="1"/>
        <v>3.3102573361850081E-2</v>
      </c>
    </row>
    <row r="92" spans="1:13">
      <c r="A92" s="2" t="s">
        <v>94</v>
      </c>
      <c r="B92" s="88">
        <f>B75*M7*EXP(-B75*M7)</f>
        <v>1.2558652119347769E-6</v>
      </c>
      <c r="C92" s="88">
        <f>(40*(C75*M7)^2/2)*EXP(-C75*M7)</f>
        <v>9.148076943952068E-7</v>
      </c>
      <c r="D92" s="88">
        <f>(17685720*(D75*M7)^4/FACT(4))*EXP(-D75*M7)</f>
        <v>1.2927951114783268E-17</v>
      </c>
      <c r="E92" s="88"/>
      <c r="F92" s="22">
        <f>(277288*(F75*M7)^6/FACT(6))*EXP(-F75*M7)</f>
        <v>1.3558082902647043E-2</v>
      </c>
      <c r="G92" s="88"/>
      <c r="H92" s="88">
        <f>(40*(H75*M7)^2/2)*EXP(-H75*M7)</f>
        <v>7.9851087096739463E-33</v>
      </c>
      <c r="I92" s="88"/>
      <c r="J92" s="88"/>
      <c r="K92" s="88">
        <f>K75*M7*EXP(-K75*M7)</f>
        <v>2.919545718783725E-14</v>
      </c>
      <c r="L92" s="90">
        <f>(1364*(L75*M7)^3/FACT(3))*EXP(-L75*M7)</f>
        <v>2.0776156788060513E-46</v>
      </c>
      <c r="M92" s="94">
        <f t="shared" si="1"/>
        <v>1.3560253575582581E-2</v>
      </c>
    </row>
    <row r="93" spans="1:13">
      <c r="A93" s="2" t="s">
        <v>95</v>
      </c>
      <c r="B93" s="88"/>
      <c r="C93" s="88"/>
      <c r="D93" s="88">
        <f>D76*M8*EXP(-D76*M8)</f>
        <v>2.1584007527399869E-2</v>
      </c>
      <c r="E93" s="88"/>
      <c r="F93" s="88"/>
      <c r="G93" s="88"/>
      <c r="H93" s="88">
        <f>H76*M8*EXP(-H76*M8)</f>
        <v>6.6732186531548113E-3</v>
      </c>
      <c r="I93" s="88"/>
      <c r="J93" s="88"/>
      <c r="K93" s="88"/>
      <c r="L93" s="90"/>
      <c r="M93" s="93">
        <f t="shared" si="1"/>
        <v>2.8257226180554679E-2</v>
      </c>
    </row>
    <row r="94" spans="1:13">
      <c r="A94" s="2" t="s">
        <v>96</v>
      </c>
      <c r="B94" s="88">
        <f>B77*M9*EXP(-B77*M9)</f>
        <v>2.6663563206410196E-2</v>
      </c>
      <c r="C94" s="88"/>
      <c r="D94" s="88"/>
      <c r="E94" s="88"/>
      <c r="F94" s="88"/>
      <c r="G94" s="88"/>
      <c r="H94" s="88"/>
      <c r="I94" s="88"/>
      <c r="J94" s="88"/>
      <c r="K94" s="88">
        <f>K77*M9*EXP(-K77*M9)</f>
        <v>1.1760829786177626E-4</v>
      </c>
      <c r="L94" s="90"/>
      <c r="M94" s="93">
        <f t="shared" si="1"/>
        <v>2.6781171504271971E-2</v>
      </c>
    </row>
    <row r="95" spans="1:13">
      <c r="A95" s="2" t="s">
        <v>97</v>
      </c>
      <c r="B95" s="88">
        <f>B78*M10*EXP(-B78*M10)</f>
        <v>1.4200874820620129E-5</v>
      </c>
      <c r="C95" s="88">
        <f>(40*(C78*M10)^2/2)*EXP(-C78*M10)</f>
        <v>2.5601844758222718E-5</v>
      </c>
      <c r="D95" s="88">
        <f>(3604245*(D78*M10)^4/FACT(4))*EXP(-D78*M10)</f>
        <v>9.8102783155604559E-14</v>
      </c>
      <c r="E95" s="88"/>
      <c r="F95" s="88">
        <f>(277288*(F78*M10)^6/FACT(6))*EXP(-F78*M10)</f>
        <v>0.63844695390200279</v>
      </c>
      <c r="G95" s="88"/>
      <c r="H95" s="88">
        <f>H78*M10*EXP(-H78*M10)</f>
        <v>3.3673888637337194E-30</v>
      </c>
      <c r="I95" s="88"/>
      <c r="J95" s="88"/>
      <c r="K95" s="88">
        <f>K78*M10*EXP(-K78*M10)</f>
        <v>6.3887848450689879E-12</v>
      </c>
      <c r="L95" s="90">
        <f>(252*(L78*M10)^3/FACT(3))*EXP(-L78*M10)</f>
        <v>8.9172505146913003E-39</v>
      </c>
      <c r="M95" s="93">
        <f t="shared" si="1"/>
        <v>0.63848675662806853</v>
      </c>
    </row>
    <row r="96" spans="1:13">
      <c r="A96" s="2" t="s">
        <v>98</v>
      </c>
      <c r="B96" s="88">
        <f>B79*M11*EXP(-B79*M11)</f>
        <v>2.6928029221437543E-5</v>
      </c>
      <c r="C96" s="88">
        <f>(40*(C79*M11)^2/2)*EXP(-C79*M11)</f>
        <v>6.1445534662630567E-5</v>
      </c>
      <c r="D96" s="88">
        <f>(17685720*(D79*M11)^4/FACT(4))*EXP(-D79*M11)</f>
        <v>5.8817994552283937E-12</v>
      </c>
      <c r="E96" s="88"/>
      <c r="F96" s="22">
        <f>(277288*(F79*M11)^6/FACT(6))*EXP(-F79*M11)</f>
        <v>1.7215097607751086</v>
      </c>
      <c r="G96" s="88"/>
      <c r="H96" s="88">
        <f>H79*M11*EXP(-H79*M11)</f>
        <v>1.1914712496249314E-28</v>
      </c>
      <c r="I96" s="88"/>
      <c r="J96" s="88"/>
      <c r="K96" s="88">
        <f>K79*M11*EXP(-K79*M11)</f>
        <v>2.6175153180748374E-11</v>
      </c>
      <c r="L96" s="90">
        <f>(252*(L79*M11)^3/FACT(3))*EXP(-L79*M11)</f>
        <v>1.5028955992993245E-36</v>
      </c>
      <c r="M96" s="94">
        <f t="shared" si="1"/>
        <v>1.7215981343710496</v>
      </c>
    </row>
    <row r="97" spans="1:13">
      <c r="A97" s="2" t="s">
        <v>99</v>
      </c>
      <c r="B97" s="88">
        <f>B80*M12*EXP(-B80*M12)</f>
        <v>2.4678409415191716E-2</v>
      </c>
      <c r="C97" s="88"/>
      <c r="D97" s="88">
        <f>D80*M12*EXP(-D80*M12)</f>
        <v>1.5489036885184484E-9</v>
      </c>
      <c r="E97" s="88"/>
      <c r="F97" s="88"/>
      <c r="G97" s="88"/>
      <c r="H97" s="88">
        <f>H80*M12*EXP(-H80*M12)</f>
        <v>5.2728561847462386E-12</v>
      </c>
      <c r="I97" s="88"/>
      <c r="J97" s="88"/>
      <c r="K97" s="88">
        <f>K80*M12*EXP(-K80*M12)</f>
        <v>9.7361248937223E-5</v>
      </c>
      <c r="L97" s="90"/>
      <c r="M97" s="93">
        <f t="shared" si="1"/>
        <v>2.4775772218305483E-2</v>
      </c>
    </row>
    <row r="98" spans="1:13">
      <c r="A98" s="2" t="s">
        <v>100</v>
      </c>
      <c r="B98" s="88">
        <f>B81*M13*EXP(-B81*M13)</f>
        <v>3.3878758834470005E-6</v>
      </c>
      <c r="C98" s="88">
        <f>(40*(C81*M13)^2/2)*EXP(-C81*M13)</f>
        <v>3.5835202698605815E-6</v>
      </c>
      <c r="D98" s="88">
        <f>(112518*(D81*M13)^5/FACT(5))*EXP(-D81*M13)</f>
        <v>1.0362768075429365E-16</v>
      </c>
      <c r="E98" s="88"/>
      <c r="F98" s="88">
        <f>(277288*(F81*M13)^6/FACT(6))*EXP(-F81*M13)</f>
        <v>6.6602085117967127E-2</v>
      </c>
      <c r="G98" s="88"/>
      <c r="H98" s="88">
        <f>(40*(H81*M13)^2/2)*EXP(-H81*M13)</f>
        <v>1.7923981501359049E-30</v>
      </c>
      <c r="I98" s="88"/>
      <c r="J98" s="88"/>
      <c r="K98" s="88">
        <f>K81*M13*EXP(-K81*M13)</f>
        <v>2.7429557858782373E-13</v>
      </c>
      <c r="L98" s="90">
        <f>(168*(L81*M13)^2/2)*EXP(-L81*M13)</f>
        <v>1.639069994617639E-45</v>
      </c>
      <c r="M98" s="93">
        <f t="shared" si="1"/>
        <v>6.6609056514394832E-2</v>
      </c>
    </row>
    <row r="99" spans="1:13">
      <c r="A99" s="2" t="s">
        <v>101</v>
      </c>
      <c r="B99" s="88">
        <f>B82*M14*EXP(-B82*M14)</f>
        <v>3.0732891156268381E-6</v>
      </c>
      <c r="C99" s="88">
        <f>(40*(C82*M14)^2/2)*EXP(-C82*M14)</f>
        <v>3.1342380474930575E-6</v>
      </c>
      <c r="D99" s="88">
        <f>(1039384368*(D82*M14)^5/FACT(5))*EXP(-D82*M14)</f>
        <v>5.0169119960213606E-13</v>
      </c>
      <c r="E99" s="88"/>
      <c r="F99" s="22">
        <f>(277288*(F82*M14)^6/FACT(6))*EXP(-F82*M14)</f>
        <v>5.7014600498861867E-2</v>
      </c>
      <c r="G99" s="88"/>
      <c r="H99" s="88">
        <f>(40*(H82*M14)^2/2)*EXP(-H82*M14)</f>
        <v>1.0525454127626613E-30</v>
      </c>
      <c r="I99" s="88"/>
      <c r="J99" s="88"/>
      <c r="K99" s="88">
        <f>K82*M14*EXP(-K82*M14)</f>
        <v>2.2153777469468317E-13</v>
      </c>
      <c r="L99" s="90">
        <f>(168*(L82*M14)^2/2)*EXP(-L82*M14)</f>
        <v>7.4928254195027391E-46</v>
      </c>
      <c r="M99" s="94">
        <f t="shared" si="1"/>
        <v>5.7020808026748214E-2</v>
      </c>
    </row>
    <row r="100" spans="1:13">
      <c r="A100" s="2" t="s">
        <v>102</v>
      </c>
      <c r="B100" s="88">
        <f>(5850*(B83*M15)^2/2)*EXP(-B83*M15)</f>
        <v>0.40132044934901345</v>
      </c>
      <c r="C100" s="88">
        <f>(40*(C83*M15)^2/2)*EXP(-C83*M15)</f>
        <v>1.3984115341795277E-5</v>
      </c>
      <c r="D100" s="88">
        <f>(6370*(D83*M15)^4/FACT(4))*EXP(-D83*M15)</f>
        <v>2.6778324357482685E-17</v>
      </c>
      <c r="E100" s="88"/>
      <c r="F100" s="88">
        <f>(277288*(F83*M15)^6/FACT(6))*EXP(-F83*M15)</f>
        <v>0.3200135138003406</v>
      </c>
      <c r="G100" s="88"/>
      <c r="H100" s="88">
        <f>H83*M15*EXP(-H83*M15)</f>
        <v>2.897643530558221E-31</v>
      </c>
      <c r="I100" s="88"/>
      <c r="J100" s="88"/>
      <c r="K100" s="88">
        <f>K83*M15*EXP(-K83*M15)</f>
        <v>2.8832960278818518E-12</v>
      </c>
      <c r="L100" s="90">
        <f>(252*(L83*M15)^3/FACT(3))*EXP(-L83*M15)</f>
        <v>2.6165030102768124E-40</v>
      </c>
      <c r="M100" s="93">
        <f t="shared" si="1"/>
        <v>0.72134794726757911</v>
      </c>
    </row>
    <row r="101" spans="1:13">
      <c r="A101" s="2" t="s">
        <v>103</v>
      </c>
      <c r="B101" s="88">
        <f>(5850*(B84*M16)^2/2)*EXP(-B84*M16)</f>
        <v>1.9551065367347447E-2</v>
      </c>
      <c r="C101" s="88">
        <f>(4*(C84*M16)^2/2)*EXP(-C84*M16)</f>
        <v>1.5875449120698214E-8</v>
      </c>
      <c r="D101" s="88">
        <f>(17685720*(D84*M16)^4/FACT(4))*EXP(-D84*M16)</f>
        <v>5.8671488767247055E-20</v>
      </c>
      <c r="E101" s="88"/>
      <c r="F101" s="22">
        <f>(277288*(F84*M16)^6/FACT(6))*EXP(-F84*M16)</f>
        <v>1.7216229166193086E-3</v>
      </c>
      <c r="G101" s="88"/>
      <c r="H101" s="88">
        <f>H84*M16*EXP(-H84*M16)</f>
        <v>4.6270752578556366E-39</v>
      </c>
      <c r="I101" s="88"/>
      <c r="J101" s="88"/>
      <c r="K101" s="88">
        <f>K84*M16*EXP(-K84*M16)</f>
        <v>2.4277137308712893E-15</v>
      </c>
      <c r="L101" s="90">
        <f>(252*(L84*M16)^3/FACT(3))*EXP(-L84*M16)</f>
        <v>1.5165809492294737E-51</v>
      </c>
      <c r="M101" s="94">
        <f t="shared" si="1"/>
        <v>2.1272704159418305E-2</v>
      </c>
    </row>
    <row r="102" spans="1:13" ht="17.25" thickBot="1">
      <c r="A102" s="23" t="s">
        <v>104</v>
      </c>
      <c r="B102" s="89"/>
      <c r="C102" s="89"/>
      <c r="D102" s="89">
        <f>D85*M17*EXP(-D85*M17)</f>
        <v>5.0552098096159759E-28</v>
      </c>
      <c r="E102" s="89"/>
      <c r="F102" s="89"/>
      <c r="G102" s="89"/>
      <c r="H102" s="89"/>
      <c r="I102" s="89"/>
      <c r="J102" s="89"/>
      <c r="K102" s="89"/>
      <c r="L102" s="91"/>
      <c r="M102" s="95">
        <f>SUM(B102:L102)</f>
        <v>5.0552098096159759E-28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consensus sequence lengths</vt:lpstr>
      <vt:lpstr>amino acid minInDel</vt:lpstr>
      <vt:lpstr>nucleotide minInDel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2017-09-06T12:39:24Z</dcterms:created>
  <dcterms:modified xsi:type="dcterms:W3CDTF">2018-03-04T06:48:53Z</dcterms:modified>
</cp:coreProperties>
</file>