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Fastcampus\Desktop\12월\20201221\"/>
    </mc:Choice>
  </mc:AlternateContent>
  <xr:revisionPtr revIDLastSave="0" documentId="13_ncr:1_{369DBE08-A04C-4046-9146-0267A47B94C2}" xr6:coauthVersionLast="45" xr6:coauthVersionMax="45" xr10:uidLastSave="{00000000-0000-0000-0000-000000000000}"/>
  <bookViews>
    <workbookView xWindow="-120" yWindow="-120" windowWidth="29040" windowHeight="15840" tabRatio="599" xr2:uid="{00000000-000D-0000-FFFF-FFFF00000000}"/>
  </bookViews>
  <sheets>
    <sheet name="타겟시트" sheetId="2" r:id="rId1"/>
    <sheet name="사원정보" sheetId="1" r:id="rId2"/>
    <sheet name="PayCurve" sheetId="6" r:id="rId3"/>
  </sheets>
  <definedNames>
    <definedName name="_xlnm._FilterDatabase" localSheetId="1" hidden="1">사원정보!$A$14:$AK$17</definedName>
    <definedName name="Lower_Attains">OFFSET(PayCurve!$B$2,0,0,COUNTA(PayCurve!$A:$A)-1,1)</definedName>
    <definedName name="Lower_Limit">OFFSET(PayCurve!$D$2,0,0,COUNTA(PayCurve!$A:$A)-1,1)</definedName>
    <definedName name="PayCurve">OFFSET(PayCurve!$A$2,0,0,COUNTA(PayCurve!$A:$A)-1,1)</definedName>
    <definedName name="Slopes">OFFSET(PayCurve!$F$2,0,0,COUNTA(PayCurve!$A:$A)-1,1)</definedName>
    <definedName name="Upper_Attains">OFFSET(PayCurve!$C$2,0,0,COUNTA(PayCurve!$A:$A)-1,1)</definedName>
    <definedName name="Upper_Limit">OFFSET(PayCurve!$E$2,0,0,COUNTA(PayCurve!$A:$A)-1,1)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8" i="2" l="1" a="1"/>
  <c r="X28" i="2" s="1"/>
  <c r="X29" i="2" a="1"/>
  <c r="X29" i="2" s="1"/>
  <c r="X27" i="2" a="1"/>
  <c r="X27" i="2" s="1"/>
  <c r="E23" i="2"/>
  <c r="Z23" i="2" a="1"/>
  <c r="Z23" i="2" s="1"/>
  <c r="Y23" i="2" a="1"/>
  <c r="Y23" i="2" s="1"/>
  <c r="N8" i="6" a="1"/>
  <c r="N8" i="6" s="1"/>
  <c r="M8" i="6" a="1"/>
  <c r="M8" i="6" s="1"/>
  <c r="L8" i="6" a="1"/>
  <c r="L8" i="6" s="1"/>
  <c r="K8" i="6" a="1"/>
  <c r="K8" i="6" s="1"/>
  <c r="J8" i="6" a="1"/>
  <c r="J8" i="6" s="1"/>
  <c r="I8" i="6" a="1"/>
  <c r="I8" i="6" s="1"/>
  <c r="H5" i="6" l="1" a="1"/>
  <c r="H5" i="6" s="1"/>
  <c r="X25" i="2" a="1"/>
  <c r="X25" i="2" s="1"/>
  <c r="X23" i="2" a="1"/>
  <c r="X23" i="2" s="1"/>
  <c r="B30" i="2" l="1"/>
  <c r="B29" i="2"/>
  <c r="D1" i="1" l="1"/>
  <c r="C1" i="1"/>
  <c r="B19" i="6" l="1"/>
  <c r="C18" i="6"/>
  <c r="C6" i="6"/>
  <c r="B7" i="6"/>
  <c r="BN15" i="1" l="1"/>
  <c r="BQ17" i="1"/>
  <c r="BQ16" i="1"/>
  <c r="AO17" i="1"/>
  <c r="AO16" i="1"/>
  <c r="AL15" i="1"/>
  <c r="BG16" i="1"/>
  <c r="BF16" i="1"/>
  <c r="BE16" i="1"/>
  <c r="BD16" i="1"/>
  <c r="BP16" i="1" s="1"/>
  <c r="AU16" i="1"/>
  <c r="BG17" i="1" s="1"/>
  <c r="AT16" i="1"/>
  <c r="BF17" i="1" s="1"/>
  <c r="AS16" i="1"/>
  <c r="BE17" i="1" s="1"/>
  <c r="AR16" i="1"/>
  <c r="AX16" i="1" s="1"/>
  <c r="BO16" i="1" s="1"/>
  <c r="BG15" i="1"/>
  <c r="BM15" i="1" s="1"/>
  <c r="BF15" i="1"/>
  <c r="BL15" i="1" s="1"/>
  <c r="BE15" i="1"/>
  <c r="BK15" i="1" s="1"/>
  <c r="BD15" i="1"/>
  <c r="BJ15" i="1" s="1"/>
  <c r="BQ15" i="1" s="1"/>
  <c r="BA15" i="1"/>
  <c r="AZ15" i="1"/>
  <c r="AY15" i="1"/>
  <c r="AX15" i="1"/>
  <c r="BO15" i="1" s="1"/>
  <c r="BP15" i="1" l="1"/>
  <c r="BN16" i="1"/>
  <c r="BA16" i="1"/>
  <c r="AU17" i="1"/>
  <c r="BA17" i="1" s="1"/>
  <c r="BP17" i="1"/>
  <c r="AY16" i="1"/>
  <c r="AS17" i="1"/>
  <c r="AY17" i="1" s="1"/>
  <c r="AZ16" i="1"/>
  <c r="AT17" i="1"/>
  <c r="AZ17" i="1" s="1"/>
  <c r="A17" i="1"/>
  <c r="AD16" i="1"/>
  <c r="AC16" i="1"/>
  <c r="AB16" i="1"/>
  <c r="AA16" i="1"/>
  <c r="AN16" i="1" s="1"/>
  <c r="T16" i="1"/>
  <c r="AM16" i="1" s="1"/>
  <c r="P16" i="1"/>
  <c r="AD17" i="1" s="1"/>
  <c r="O16" i="1"/>
  <c r="AC17" i="1" s="1"/>
  <c r="N16" i="1"/>
  <c r="AB17" i="1" s="1"/>
  <c r="M16" i="1"/>
  <c r="A16" i="1"/>
  <c r="AD15" i="1"/>
  <c r="AK15" i="1" s="1"/>
  <c r="AC15" i="1"/>
  <c r="AJ15" i="1" s="1"/>
  <c r="AB15" i="1"/>
  <c r="AI15" i="1" s="1"/>
  <c r="AA15" i="1"/>
  <c r="AN15" i="1" s="1"/>
  <c r="W15" i="1"/>
  <c r="V15" i="1"/>
  <c r="U15" i="1"/>
  <c r="T15" i="1"/>
  <c r="AM15" i="1" s="1"/>
  <c r="A15" i="1"/>
  <c r="AH15" i="1" l="1"/>
  <c r="AO15" i="1" s="1"/>
  <c r="AN17" i="1"/>
  <c r="AL16" i="1"/>
  <c r="AX17" i="1"/>
  <c r="BO17" i="1" s="1"/>
  <c r="BN17" i="1"/>
  <c r="U16" i="1"/>
  <c r="V16" i="1"/>
  <c r="N17" i="1"/>
  <c r="U17" i="1" s="1"/>
  <c r="W16" i="1"/>
  <c r="O17" i="1"/>
  <c r="V17" i="1" s="1"/>
  <c r="P17" i="1"/>
  <c r="W17" i="1" s="1"/>
  <c r="B1" i="1"/>
  <c r="E1" i="1" l="1"/>
  <c r="F1" i="1" s="1"/>
  <c r="G1" i="1" s="1"/>
  <c r="A2" i="1" s="1"/>
  <c r="B2" i="1" s="1"/>
  <c r="T17" i="1"/>
  <c r="AM17" i="1" s="1"/>
  <c r="AL17" i="1"/>
  <c r="C2" i="1" l="1"/>
  <c r="D2" i="1" l="1"/>
  <c r="E2" i="1" s="1"/>
  <c r="F2" i="1" s="1"/>
  <c r="G2" i="1" s="1"/>
  <c r="A3" i="1" s="1"/>
  <c r="B3" i="1" s="1"/>
  <c r="C3" i="1" s="1"/>
  <c r="D3" i="1" l="1"/>
  <c r="E3" i="1" s="1"/>
  <c r="F3" i="1" s="1"/>
  <c r="G3" i="1" s="1"/>
  <c r="A4" i="1" s="1"/>
  <c r="B4" i="1" s="1"/>
  <c r="C4" i="1" s="1"/>
  <c r="C46" i="2"/>
  <c r="D4" i="1" l="1"/>
  <c r="E4" i="1" s="1"/>
  <c r="F4" i="1" s="1"/>
  <c r="G4" i="1" s="1"/>
  <c r="D6" i="2"/>
  <c r="H30" i="2" l="1"/>
  <c r="H29" i="2"/>
  <c r="C7" i="1"/>
  <c r="D15" i="2" s="1"/>
  <c r="D24" i="2"/>
  <c r="D26" i="2"/>
  <c r="D23" i="2"/>
  <c r="C24" i="2"/>
  <c r="C25" i="2"/>
  <c r="D25" i="2"/>
  <c r="C23" i="2"/>
  <c r="C26" i="2"/>
  <c r="C8" i="1"/>
  <c r="D16" i="2" s="1"/>
  <c r="C9" i="1"/>
  <c r="D17" i="2" s="1"/>
  <c r="C10" i="1"/>
  <c r="D18" i="2" s="1"/>
  <c r="B10" i="1"/>
  <c r="C18" i="2" s="1"/>
  <c r="B26" i="2" s="1"/>
  <c r="G26" i="2" s="1"/>
  <c r="B8" i="1"/>
  <c r="C16" i="2" s="1"/>
  <c r="B24" i="2" s="1"/>
  <c r="G24" i="2" s="1"/>
  <c r="A7" i="1"/>
  <c r="B15" i="2" s="1"/>
  <c r="A10" i="1"/>
  <c r="B18" i="2" s="1"/>
  <c r="A8" i="1"/>
  <c r="B16" i="2" s="1"/>
  <c r="B9" i="1"/>
  <c r="C17" i="2" s="1"/>
  <c r="B25" i="2" s="1"/>
  <c r="G25" i="2" s="1"/>
  <c r="B7" i="1"/>
  <c r="C15" i="2" s="1"/>
  <c r="B23" i="2" s="1"/>
  <c r="G23" i="2" s="1"/>
  <c r="A9" i="1"/>
  <c r="B17" i="2" s="1"/>
  <c r="G10" i="1"/>
  <c r="H18" i="2" s="1"/>
  <c r="G8" i="1"/>
  <c r="H16" i="2" s="1"/>
  <c r="F8" i="1"/>
  <c r="G16" i="2" s="1"/>
  <c r="D8" i="1"/>
  <c r="E16" i="2" s="1"/>
  <c r="F9" i="1"/>
  <c r="G17" i="2" s="1"/>
  <c r="E7" i="1"/>
  <c r="F15" i="2" s="1"/>
  <c r="F10" i="1"/>
  <c r="G18" i="2" s="1"/>
  <c r="G9" i="1"/>
  <c r="H17" i="2" s="1"/>
  <c r="E9" i="1"/>
  <c r="E10" i="1"/>
  <c r="F18" i="2" s="1"/>
  <c r="E8" i="1"/>
  <c r="D10" i="1"/>
  <c r="G7" i="1"/>
  <c r="H15" i="2" s="1"/>
  <c r="F7" i="1"/>
  <c r="G15" i="2" s="1"/>
  <c r="D9" i="1"/>
  <c r="D7" i="1"/>
  <c r="D10" i="2"/>
  <c r="D7" i="2"/>
  <c r="C44" i="2" s="1"/>
  <c r="D11" i="2"/>
  <c r="E26" i="2" l="1"/>
  <c r="E24" i="2"/>
  <c r="F24" i="2" s="1" a="1"/>
  <c r="F24" i="2" s="1"/>
  <c r="H24" i="2" s="1"/>
  <c r="E25" i="2"/>
  <c r="F25" i="2" s="1" a="1"/>
  <c r="F25" i="2" s="1"/>
  <c r="H25" i="2" s="1"/>
  <c r="M23" i="2" a="1"/>
  <c r="M23" i="2" s="1"/>
  <c r="L23" i="2" a="1"/>
  <c r="L23" i="2" s="1"/>
  <c r="U23" i="2" a="1"/>
  <c r="U23" i="2" s="1"/>
  <c r="T23" i="2" a="1"/>
  <c r="T23" i="2" s="1"/>
  <c r="Q23" i="2" a="1"/>
  <c r="Q23" i="2" s="1"/>
  <c r="P23" i="2" a="1"/>
  <c r="P23" i="2" s="1"/>
  <c r="F23" i="2" a="1"/>
  <c r="F23" i="2" s="1"/>
  <c r="H23" i="2" s="1"/>
  <c r="F26" i="2" a="1"/>
  <c r="F26" i="2" s="1"/>
  <c r="H26" i="2" s="1"/>
  <c r="W23" i="2" a="1"/>
  <c r="W23" i="2" s="1"/>
  <c r="V23" i="2" a="1"/>
  <c r="V23" i="2" s="1"/>
  <c r="S23" i="2" a="1"/>
  <c r="S23" i="2" s="1"/>
  <c r="R23" i="2" a="1"/>
  <c r="R23" i="2" s="1"/>
  <c r="O23" i="2" a="1"/>
  <c r="O23" i="2" s="1"/>
  <c r="N23" i="2" a="1"/>
  <c r="N23" i="2" s="1"/>
  <c r="H7" i="1"/>
  <c r="B27" i="2"/>
  <c r="H10" i="1"/>
  <c r="H9" i="1"/>
  <c r="H8" i="1"/>
  <c r="E17" i="2"/>
  <c r="C19" i="2"/>
  <c r="F16" i="2"/>
  <c r="I16" i="2" s="1"/>
  <c r="F17" i="2"/>
  <c r="E18" i="2"/>
  <c r="I18" i="2" s="1"/>
  <c r="E15" i="2"/>
  <c r="I15" i="2" s="1"/>
  <c r="H27" i="2" l="1"/>
  <c r="H31" i="2" s="1"/>
  <c r="I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<sst xmlns="http://schemas.openxmlformats.org/spreadsheetml/2006/main" count="227" uniqueCount="97">
  <si>
    <t>Mgr Email</t>
  </si>
  <si>
    <t>Email</t>
  </si>
  <si>
    <t>Remark (if any):</t>
  </si>
  <si>
    <t xml:space="preserve">Employee Name: </t>
  </si>
  <si>
    <t xml:space="preserve">Signature: </t>
  </si>
  <si>
    <t xml:space="preserve">Date: </t>
  </si>
  <si>
    <t>Key</t>
    <phoneticPr fontId="1" type="noConversion"/>
  </si>
  <si>
    <t>Sign will be replace by agreed email</t>
    <phoneticPr fontId="1" type="noConversion"/>
  </si>
  <si>
    <t>YTD</t>
  </si>
  <si>
    <t>Pay Curve</t>
    <phoneticPr fontId="1" type="noConversion"/>
  </si>
  <si>
    <t>Key</t>
  </si>
  <si>
    <t>항목1</t>
  </si>
  <si>
    <t>항목2</t>
  </si>
  <si>
    <t>항목3</t>
  </si>
  <si>
    <t>항목4</t>
  </si>
  <si>
    <t>부서</t>
  </si>
  <si>
    <t>사번</t>
  </si>
  <si>
    <t>사원명</t>
  </si>
  <si>
    <t>비밀번호</t>
  </si>
  <si>
    <t>입사일</t>
  </si>
  <si>
    <t>비중</t>
  </si>
  <si>
    <t>비중1</t>
  </si>
  <si>
    <t>1분기</t>
  </si>
  <si>
    <t>2분기</t>
  </si>
  <si>
    <t>3분기</t>
  </si>
  <si>
    <t>4분기</t>
  </si>
  <si>
    <t>비중2</t>
  </si>
  <si>
    <t>비중3</t>
  </si>
  <si>
    <t>비중4</t>
  </si>
  <si>
    <t>영업1부</t>
  </si>
  <si>
    <t>001111</t>
  </si>
  <si>
    <t>홍길동</t>
  </si>
  <si>
    <t>gildong.hong@brian.com</t>
  </si>
  <si>
    <t>brian@brian.com</t>
  </si>
  <si>
    <t>gd111</t>
  </si>
  <si>
    <t>영업1부매출</t>
  </si>
  <si>
    <t>영업부마진</t>
  </si>
  <si>
    <t>영업부매출</t>
  </si>
  <si>
    <t>001453</t>
  </si>
  <si>
    <t>이순신</t>
  </si>
  <si>
    <t>soonsin.lee@brian.com</t>
  </si>
  <si>
    <t>iu53</t>
  </si>
  <si>
    <t>영업1부1팀매출</t>
  </si>
  <si>
    <t>영업1부1팀마진</t>
  </si>
  <si>
    <t>001532</t>
  </si>
  <si>
    <t>김세종</t>
  </si>
  <si>
    <t>sejong.kim@brian.com</t>
  </si>
  <si>
    <t>daewang32</t>
  </si>
  <si>
    <t>개인매출</t>
  </si>
  <si>
    <t>개인마진</t>
  </si>
  <si>
    <t>영업목표 통화</t>
  </si>
  <si>
    <t>담당고객(옵션)</t>
  </si>
  <si>
    <t>인센티브율</t>
  </si>
  <si>
    <t>USD</t>
  </si>
  <si>
    <t>영업목표</t>
  </si>
  <si>
    <t>항목</t>
  </si>
  <si>
    <t>영업실적</t>
  </si>
  <si>
    <t>분기</t>
  </si>
  <si>
    <t>인센티브타겟</t>
  </si>
  <si>
    <t>Curve</t>
  </si>
  <si>
    <t>Attainment % Lower Limit</t>
  </si>
  <si>
    <t>Attainment % Upper Limit</t>
  </si>
  <si>
    <t>Payout % Lower Limit</t>
  </si>
  <si>
    <t>Payout % Upper Limit</t>
  </si>
  <si>
    <t>Slope</t>
  </si>
  <si>
    <t>B3</t>
  </si>
  <si>
    <t>B5</t>
  </si>
  <si>
    <t>B10</t>
  </si>
  <si>
    <t>B2</t>
  </si>
  <si>
    <t>C2</t>
  </si>
  <si>
    <t>C3</t>
  </si>
  <si>
    <t>C5</t>
  </si>
  <si>
    <t>C10</t>
  </si>
  <si>
    <t>Paycurve</t>
  </si>
  <si>
    <t>SPIFF</t>
  </si>
  <si>
    <t>YTD 
목표인센티브 (KRW)</t>
  </si>
  <si>
    <t>YTD 
목표 (USD)</t>
  </si>
  <si>
    <t>YTD 
실적 (USD)</t>
  </si>
  <si>
    <t>YTD 
달성율 %</t>
  </si>
  <si>
    <t>YTD 지급율 %</t>
  </si>
  <si>
    <t>지급 Cap %</t>
  </si>
  <si>
    <t>YTD 지급액 (KRW)
(Cap까지 최대치)</t>
  </si>
  <si>
    <t>이달의 영업왕</t>
  </si>
  <si>
    <t>이달의 영업팀</t>
  </si>
  <si>
    <t>총 지급액</t>
  </si>
  <si>
    <t>CAP</t>
  </si>
  <si>
    <t>2020 영업목표</t>
  </si>
  <si>
    <t>2020년</t>
  </si>
  <si>
    <t>SUMPRODUCT(Lower_Limit*(PayCurve=D15)*(Lower_Attains&lt;=E23)*(Upper_Attains&gt;E23))</t>
    <phoneticPr fontId="1" type="noConversion"/>
  </si>
  <si>
    <t>SUMPRODUCT((E23-SUMPRODUCT(Lower_Attains*(PayCurve=D15)*(Lower_Attains&lt;=E23)*(Upper_Attains&gt;E23)))*SUMPRODUCT(Slopes*(PayCurve=D15)*(Lower_Attains&lt;=E23)*(Upper_Attains&gt;E23)))</t>
    <phoneticPr fontId="1" type="noConversion"/>
  </si>
  <si>
    <t>B3</t>
    <phoneticPr fontId="1" type="noConversion"/>
  </si>
  <si>
    <t>Lower Limit</t>
    <phoneticPr fontId="1" type="noConversion"/>
  </si>
  <si>
    <t>Paycurve</t>
    <phoneticPr fontId="1" type="noConversion"/>
  </si>
  <si>
    <t>Lower Attain</t>
    <phoneticPr fontId="1" type="noConversion"/>
  </si>
  <si>
    <t>Upper Attain</t>
    <phoneticPr fontId="1" type="noConversion"/>
  </si>
  <si>
    <t>Upper Limit</t>
    <phoneticPr fontId="1" type="noConversion"/>
  </si>
  <si>
    <t>Slope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</si>
</sst>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76" formatCode="0.0%"/>
    <numFmt numFmtId="177" formatCode="_-* #,##0_-;\-* #,##0_-;_-* &quot;-&quot;??_-;_-@_-"/>
    <numFmt numFmtId="178" formatCode="0.0"/>
    <numFmt numFmtId="179" formatCode="0.000"/>
  </numFmts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18"/>
      <color theme="0"/>
      <name val="맑은 고딕"/>
      <family val="2"/>
      <scheme val="minor"/>
    </font>
    <font>
      <sz val="1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ECFF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Border="1"/>
    <xf numFmtId="3" fontId="0" fillId="3" borderId="8" xfId="0" applyNumberFormat="1" applyFill="1" applyBorder="1" applyAlignment="1">
      <alignment vertical="center"/>
    </xf>
    <xf numFmtId="3" fontId="3" fillId="5" borderId="8" xfId="0" applyNumberFormat="1" applyFont="1" applyFill="1" applyBorder="1" applyAlignment="1">
      <alignment vertical="center"/>
    </xf>
    <xf numFmtId="3" fontId="0" fillId="3" borderId="9" xfId="0" applyNumberFormat="1" applyFill="1" applyBorder="1" applyAlignment="1">
      <alignment vertical="center"/>
    </xf>
    <xf numFmtId="3" fontId="0" fillId="3" borderId="10" xfId="0" applyNumberFormat="1" applyFill="1" applyBorder="1" applyAlignment="1">
      <alignment vertical="center"/>
    </xf>
    <xf numFmtId="3" fontId="3" fillId="5" borderId="9" xfId="0" applyNumberFormat="1" applyFont="1" applyFill="1" applyBorder="1" applyAlignment="1">
      <alignment vertical="center"/>
    </xf>
    <xf numFmtId="3" fontId="0" fillId="3" borderId="11" xfId="0" applyNumberFormat="1" applyFill="1" applyBorder="1" applyAlignment="1">
      <alignment vertical="center"/>
    </xf>
    <xf numFmtId="3" fontId="0" fillId="3" borderId="12" xfId="0" applyNumberFormat="1" applyFill="1" applyBorder="1" applyAlignment="1">
      <alignment vertical="center"/>
    </xf>
    <xf numFmtId="3" fontId="3" fillId="5" borderId="11" xfId="0" applyNumberFormat="1" applyFont="1" applyFill="1" applyBorder="1" applyAlignment="1">
      <alignment vertical="center"/>
    </xf>
    <xf numFmtId="3" fontId="0" fillId="3" borderId="13" xfId="0" applyNumberFormat="1" applyFill="1" applyBorder="1" applyAlignment="1">
      <alignment vertical="center"/>
    </xf>
    <xf numFmtId="3" fontId="3" fillId="5" borderId="13" xfId="0" applyNumberFormat="1" applyFont="1" applyFill="1" applyBorder="1" applyAlignment="1">
      <alignment vertical="center"/>
    </xf>
    <xf numFmtId="0" fontId="0" fillId="0" borderId="15" xfId="0" applyBorder="1"/>
    <xf numFmtId="0" fontId="0" fillId="6" borderId="0" xfId="0" applyFill="1" applyBorder="1"/>
    <xf numFmtId="0" fontId="0" fillId="6" borderId="15" xfId="0" applyFill="1" applyBorder="1"/>
    <xf numFmtId="0" fontId="0" fillId="6" borderId="0" xfId="0" applyFill="1"/>
    <xf numFmtId="0" fontId="3" fillId="6" borderId="0" xfId="0" applyFont="1" applyFill="1"/>
    <xf numFmtId="0" fontId="5" fillId="6" borderId="0" xfId="0" applyFont="1" applyFill="1"/>
    <xf numFmtId="0" fontId="0" fillId="6" borderId="5" xfId="0" applyFill="1" applyBorder="1"/>
    <xf numFmtId="0" fontId="0" fillId="6" borderId="14" xfId="0" applyFill="1" applyBorder="1"/>
    <xf numFmtId="176" fontId="0" fillId="0" borderId="0" xfId="1" applyNumberFormat="1" applyFont="1" applyAlignment="1"/>
    <xf numFmtId="9" fontId="0" fillId="0" borderId="0" xfId="0" applyNumberFormat="1"/>
    <xf numFmtId="49" fontId="0" fillId="3" borderId="0" xfId="0" quotePrefix="1" applyNumberFormat="1" applyFill="1" applyAlignment="1" applyProtection="1"/>
    <xf numFmtId="0" fontId="0" fillId="6" borderId="0" xfId="0" applyFill="1" applyProtection="1">
      <protection hidden="1"/>
    </xf>
    <xf numFmtId="0" fontId="0" fillId="6" borderId="0" xfId="0" applyFill="1" applyBorder="1" applyProtection="1">
      <protection hidden="1"/>
    </xf>
    <xf numFmtId="0" fontId="0" fillId="6" borderId="15" xfId="0" applyFill="1" applyBorder="1" applyProtection="1">
      <protection hidden="1"/>
    </xf>
    <xf numFmtId="0" fontId="0" fillId="2" borderId="8" xfId="0" applyFill="1" applyBorder="1" applyAlignment="1" applyProtection="1">
      <alignment vertical="center" wrapText="1"/>
      <protection hidden="1"/>
    </xf>
    <xf numFmtId="9" fontId="0" fillId="2" borderId="8" xfId="0" applyNumberFormat="1" applyFill="1" applyBorder="1" applyAlignment="1" applyProtection="1">
      <alignment horizontal="center" vertical="center" wrapText="1"/>
      <protection hidden="1"/>
    </xf>
    <xf numFmtId="3" fontId="0" fillId="3" borderId="8" xfId="0" applyNumberFormat="1" applyFill="1" applyBorder="1" applyAlignment="1" applyProtection="1">
      <alignment vertical="center"/>
      <protection hidden="1"/>
    </xf>
    <xf numFmtId="3" fontId="3" fillId="5" borderId="8" xfId="0" applyNumberFormat="1" applyFont="1" applyFill="1" applyBorder="1" applyAlignment="1" applyProtection="1">
      <alignment vertical="center"/>
      <protection hidden="1"/>
    </xf>
    <xf numFmtId="0" fontId="0" fillId="2" borderId="9" xfId="0" applyFill="1" applyBorder="1" applyAlignment="1" applyProtection="1">
      <alignment vertical="center" wrapText="1"/>
      <protection hidden="1"/>
    </xf>
    <xf numFmtId="9" fontId="0" fillId="2" borderId="9" xfId="0" applyNumberFormat="1" applyFill="1" applyBorder="1" applyAlignment="1" applyProtection="1">
      <alignment horizontal="center" vertical="center" wrapText="1"/>
      <protection hidden="1"/>
    </xf>
    <xf numFmtId="3" fontId="0" fillId="3" borderId="9" xfId="0" applyNumberFormat="1" applyFill="1" applyBorder="1" applyAlignment="1" applyProtection="1">
      <alignment vertical="center"/>
      <protection hidden="1"/>
    </xf>
    <xf numFmtId="3" fontId="0" fillId="3" borderId="10" xfId="0" applyNumberFormat="1" applyFill="1" applyBorder="1" applyAlignment="1" applyProtection="1">
      <alignment vertical="center"/>
      <protection hidden="1"/>
    </xf>
    <xf numFmtId="3" fontId="3" fillId="5" borderId="9" xfId="0" applyNumberFormat="1" applyFont="1" applyFill="1" applyBorder="1" applyAlignment="1" applyProtection="1">
      <alignment vertical="center"/>
      <protection hidden="1"/>
    </xf>
    <xf numFmtId="0" fontId="0" fillId="2" borderId="11" xfId="0" applyFill="1" applyBorder="1" applyAlignment="1" applyProtection="1">
      <alignment vertical="center"/>
      <protection hidden="1"/>
    </xf>
    <xf numFmtId="9" fontId="0" fillId="2" borderId="11" xfId="0" applyNumberFormat="1" applyFill="1" applyBorder="1" applyAlignment="1" applyProtection="1">
      <alignment horizontal="center" vertical="center" wrapText="1"/>
      <protection hidden="1"/>
    </xf>
    <xf numFmtId="3" fontId="0" fillId="3" borderId="11" xfId="0" applyNumberFormat="1" applyFill="1" applyBorder="1" applyAlignment="1" applyProtection="1">
      <alignment vertical="center"/>
      <protection hidden="1"/>
    </xf>
    <xf numFmtId="3" fontId="0" fillId="3" borderId="12" xfId="0" applyNumberFormat="1" applyFill="1" applyBorder="1" applyAlignment="1" applyProtection="1">
      <alignment vertical="center"/>
      <protection hidden="1"/>
    </xf>
    <xf numFmtId="3" fontId="3" fillId="5" borderId="11" xfId="0" applyNumberFormat="1" applyFont="1" applyFill="1" applyBorder="1" applyAlignment="1" applyProtection="1">
      <alignment vertical="center"/>
      <protection hidden="1"/>
    </xf>
    <xf numFmtId="0" fontId="0" fillId="2" borderId="13" xfId="0" applyFill="1" applyBorder="1" applyAlignment="1" applyProtection="1">
      <alignment vertical="center" wrapText="1"/>
      <protection hidden="1"/>
    </xf>
    <xf numFmtId="9" fontId="0" fillId="2" borderId="13" xfId="0" applyNumberFormat="1" applyFill="1" applyBorder="1" applyAlignment="1" applyProtection="1">
      <alignment horizontal="center" vertical="center" wrapText="1"/>
      <protection hidden="1"/>
    </xf>
    <xf numFmtId="3" fontId="0" fillId="3" borderId="13" xfId="0" applyNumberFormat="1" applyFill="1" applyBorder="1" applyAlignment="1" applyProtection="1">
      <alignment vertical="center"/>
      <protection hidden="1"/>
    </xf>
    <xf numFmtId="3" fontId="3" fillId="5" borderId="13" xfId="0" applyNumberFormat="1" applyFont="1" applyFill="1" applyBorder="1" applyAlignment="1" applyProtection="1">
      <alignment vertical="center"/>
      <protection hidden="1"/>
    </xf>
    <xf numFmtId="14" fontId="0" fillId="6" borderId="14" xfId="0" applyNumberFormat="1" applyFill="1" applyBorder="1"/>
    <xf numFmtId="49" fontId="0" fillId="0" borderId="0" xfId="0" applyNumberFormat="1"/>
    <xf numFmtId="176" fontId="0" fillId="7" borderId="0" xfId="1" quotePrefix="1" applyNumberFormat="1" applyFont="1" applyFill="1" applyAlignment="1" applyProtection="1">
      <protection hidden="1"/>
    </xf>
    <xf numFmtId="15" fontId="7" fillId="7" borderId="0" xfId="0" applyNumberFormat="1" applyFont="1" applyFill="1" applyBorder="1" applyProtection="1"/>
    <xf numFmtId="9" fontId="0" fillId="0" borderId="0" xfId="1" applyNumberFormat="1" applyFont="1" applyBorder="1" applyAlignment="1">
      <alignment horizontal="center" vertical="top"/>
    </xf>
    <xf numFmtId="41" fontId="0" fillId="0" borderId="0" xfId="3" applyFont="1" applyBorder="1" applyAlignment="1">
      <alignment horizontal="center" vertical="top"/>
    </xf>
    <xf numFmtId="41" fontId="0" fillId="0" borderId="0" xfId="3" applyFont="1" applyBorder="1" applyAlignment="1">
      <alignment horizontal="center"/>
    </xf>
    <xf numFmtId="176" fontId="0" fillId="0" borderId="0" xfId="1" applyNumberFormat="1" applyFont="1" applyBorder="1" applyAlignment="1">
      <alignment horizontal="center" vertical="top"/>
    </xf>
    <xf numFmtId="176" fontId="0" fillId="0" borderId="0" xfId="1" applyNumberFormat="1" applyFont="1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41" fontId="0" fillId="0" borderId="0" xfId="3" applyFont="1" applyAlignment="1"/>
    <xf numFmtId="41" fontId="3" fillId="0" borderId="0" xfId="3" applyFont="1" applyFill="1" applyBorder="1" applyAlignment="1">
      <alignment horizontal="right"/>
    </xf>
    <xf numFmtId="49" fontId="0" fillId="10" borderId="0" xfId="0" quotePrefix="1" applyNumberFormat="1" applyFill="1" applyAlignment="1" applyProtection="1">
      <protection locked="0"/>
    </xf>
    <xf numFmtId="41" fontId="0" fillId="0" borderId="7" xfId="3" applyFont="1" applyBorder="1" applyAlignment="1">
      <alignment horizontal="center" vertical="top"/>
    </xf>
    <xf numFmtId="41" fontId="0" fillId="0" borderId="7" xfId="3" applyFont="1" applyBorder="1" applyAlignment="1">
      <alignment horizontal="center"/>
    </xf>
    <xf numFmtId="41" fontId="3" fillId="0" borderId="17" xfId="3" applyFont="1" applyFill="1" applyBorder="1" applyAlignment="1">
      <alignment horizontal="center"/>
    </xf>
    <xf numFmtId="41" fontId="3" fillId="0" borderId="14" xfId="3" applyFont="1" applyFill="1" applyBorder="1" applyAlignment="1">
      <alignment horizontal="center"/>
    </xf>
    <xf numFmtId="176" fontId="3" fillId="0" borderId="14" xfId="1" applyNumberFormat="1" applyFont="1" applyFill="1" applyBorder="1" applyAlignment="1">
      <alignment horizontal="center" vertical="top" wrapText="1"/>
    </xf>
    <xf numFmtId="176" fontId="3" fillId="0" borderId="14" xfId="1" applyNumberFormat="1" applyFont="1" applyFill="1" applyBorder="1" applyAlignment="1">
      <alignment horizontal="center"/>
    </xf>
    <xf numFmtId="9" fontId="3" fillId="0" borderId="14" xfId="1" applyNumberFormat="1" applyFont="1" applyFill="1" applyBorder="1" applyAlignment="1">
      <alignment horizontal="center"/>
    </xf>
    <xf numFmtId="41" fontId="0" fillId="0" borderId="19" xfId="3" applyFont="1" applyBorder="1" applyAlignment="1">
      <alignment horizontal="center"/>
    </xf>
    <xf numFmtId="41" fontId="0" fillId="0" borderId="5" xfId="3" applyFont="1" applyBorder="1" applyAlignment="1">
      <alignment horizontal="center"/>
    </xf>
    <xf numFmtId="176" fontId="0" fillId="0" borderId="5" xfId="1" applyNumberFormat="1" applyFont="1" applyBorder="1" applyAlignment="1">
      <alignment horizontal="center"/>
    </xf>
    <xf numFmtId="9" fontId="0" fillId="0" borderId="5" xfId="1" applyNumberFormat="1" applyFont="1" applyBorder="1" applyAlignment="1">
      <alignment horizontal="center"/>
    </xf>
    <xf numFmtId="0" fontId="4" fillId="4" borderId="17" xfId="0" applyFont="1" applyFill="1" applyBorder="1"/>
    <xf numFmtId="0" fontId="0" fillId="8" borderId="0" xfId="0" applyFill="1"/>
    <xf numFmtId="0" fontId="4" fillId="4" borderId="17" xfId="0" applyFont="1" applyFill="1" applyBorder="1" applyProtection="1"/>
    <xf numFmtId="0" fontId="0" fillId="6" borderId="14" xfId="0" applyFill="1" applyBorder="1" applyProtection="1"/>
    <xf numFmtId="177" fontId="0" fillId="0" borderId="0" xfId="2" applyNumberFormat="1" applyFont="1" applyAlignment="1"/>
    <xf numFmtId="0" fontId="0" fillId="0" borderId="0" xfId="0" applyAlignment="1">
      <alignment horizontal="center"/>
    </xf>
    <xf numFmtId="0" fontId="9" fillId="0" borderId="0" xfId="4" applyFill="1"/>
    <xf numFmtId="0" fontId="9" fillId="0" borderId="0" xfId="4"/>
    <xf numFmtId="15" fontId="7" fillId="0" borderId="0" xfId="0" applyNumberFormat="1" applyFont="1" applyProtection="1">
      <protection locked="0"/>
    </xf>
    <xf numFmtId="176" fontId="0" fillId="0" borderId="0" xfId="1" applyNumberFormat="1" applyFont="1" applyFill="1" applyAlignment="1"/>
    <xf numFmtId="177" fontId="0" fillId="0" borderId="0" xfId="2" applyNumberFormat="1" applyFont="1" applyFill="1" applyAlignment="1"/>
    <xf numFmtId="41" fontId="0" fillId="0" borderId="0" xfId="3" applyFont="1" applyFill="1" applyAlignment="1"/>
    <xf numFmtId="9" fontId="0" fillId="11" borderId="0" xfId="0" applyNumberFormat="1" applyFill="1" applyAlignment="1">
      <alignment horizontal="left" vertical="center" wrapText="1"/>
    </xf>
    <xf numFmtId="9" fontId="0" fillId="11" borderId="0" xfId="0" applyNumberFormat="1" applyFill="1" applyAlignment="1" applyProtection="1">
      <alignment horizontal="left" vertical="center" wrapText="1"/>
      <protection hidden="1"/>
    </xf>
    <xf numFmtId="0" fontId="0" fillId="7" borderId="0" xfId="0" quotePrefix="1" applyNumberFormat="1" applyFill="1" applyAlignment="1" applyProtection="1">
      <alignment horizontal="center"/>
    </xf>
    <xf numFmtId="49" fontId="0" fillId="7" borderId="0" xfId="0" quotePrefix="1" applyNumberFormat="1" applyFill="1" applyAlignment="1">
      <alignment horizontal="center"/>
    </xf>
    <xf numFmtId="0" fontId="4" fillId="13" borderId="7" xfId="0" applyFont="1" applyFill="1" applyBorder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3" borderId="6" xfId="0" applyFont="1" applyFill="1" applyBorder="1" applyAlignment="1">
      <alignment horizontal="center" vertical="center" wrapText="1"/>
    </xf>
    <xf numFmtId="0" fontId="0" fillId="11" borderId="8" xfId="0" applyFill="1" applyBorder="1" applyAlignment="1">
      <alignment vertical="center" wrapText="1"/>
    </xf>
    <xf numFmtId="9" fontId="0" fillId="11" borderId="8" xfId="0" applyNumberFormat="1" applyFill="1" applyBorder="1" applyAlignment="1">
      <alignment horizontal="center" vertical="center" wrapText="1"/>
    </xf>
    <xf numFmtId="0" fontId="0" fillId="11" borderId="8" xfId="0" applyNumberFormat="1" applyFill="1" applyBorder="1" applyAlignment="1">
      <alignment horizontal="center" vertical="center" wrapText="1"/>
    </xf>
    <xf numFmtId="0" fontId="0" fillId="11" borderId="9" xfId="0" applyFill="1" applyBorder="1" applyAlignment="1">
      <alignment vertical="center" wrapText="1"/>
    </xf>
    <xf numFmtId="9" fontId="0" fillId="11" borderId="9" xfId="0" applyNumberFormat="1" applyFill="1" applyBorder="1" applyAlignment="1">
      <alignment horizontal="center" vertical="center" wrapText="1"/>
    </xf>
    <xf numFmtId="0" fontId="0" fillId="11" borderId="9" xfId="0" applyNumberFormat="1" applyFill="1" applyBorder="1" applyAlignment="1">
      <alignment horizontal="center" vertical="center" wrapText="1"/>
    </xf>
    <xf numFmtId="0" fontId="0" fillId="11" borderId="11" xfId="0" applyFill="1" applyBorder="1" applyAlignment="1">
      <alignment vertical="center"/>
    </xf>
    <xf numFmtId="9" fontId="0" fillId="11" borderId="11" xfId="0" applyNumberFormat="1" applyFill="1" applyBorder="1" applyAlignment="1">
      <alignment horizontal="center" vertical="center" wrapText="1"/>
    </xf>
    <xf numFmtId="0" fontId="0" fillId="11" borderId="11" xfId="0" applyNumberFormat="1" applyFill="1" applyBorder="1" applyAlignment="1">
      <alignment horizontal="center" vertical="center" wrapText="1"/>
    </xf>
    <xf numFmtId="0" fontId="0" fillId="11" borderId="13" xfId="0" applyFill="1" applyBorder="1" applyAlignment="1">
      <alignment vertical="center" wrapText="1"/>
    </xf>
    <xf numFmtId="9" fontId="0" fillId="11" borderId="13" xfId="0" applyNumberFormat="1" applyFill="1" applyBorder="1" applyAlignment="1">
      <alignment horizontal="center" vertical="center" wrapText="1"/>
    </xf>
    <xf numFmtId="177" fontId="0" fillId="9" borderId="0" xfId="2" applyNumberFormat="1" applyFont="1" applyFill="1" applyAlignment="1">
      <alignment horizontal="center"/>
    </xf>
    <xf numFmtId="0" fontId="4" fillId="13" borderId="0" xfId="0" applyFont="1" applyFill="1" applyAlignment="1">
      <alignment horizontal="center" vertical="center" wrapText="1"/>
    </xf>
    <xf numFmtId="0" fontId="8" fillId="6" borderId="0" xfId="0" applyFont="1" applyFill="1"/>
    <xf numFmtId="0" fontId="0" fillId="0" borderId="0" xfId="0" applyAlignment="1"/>
    <xf numFmtId="177" fontId="0" fillId="14" borderId="0" xfId="2" applyNumberFormat="1" applyFont="1" applyFill="1" applyAlignment="1">
      <alignment horizontal="center"/>
    </xf>
    <xf numFmtId="178" fontId="0" fillId="0" borderId="0" xfId="0" applyNumberFormat="1"/>
    <xf numFmtId="0" fontId="0" fillId="2" borderId="8" xfId="0" applyNumberFormat="1" applyFill="1" applyBorder="1" applyAlignment="1" applyProtection="1">
      <alignment horizontal="center" vertical="center" wrapText="1"/>
      <protection hidden="1"/>
    </xf>
    <xf numFmtId="0" fontId="0" fillId="2" borderId="9" xfId="0" applyNumberFormat="1" applyFill="1" applyBorder="1" applyAlignment="1" applyProtection="1">
      <alignment horizontal="center" vertical="center" wrapText="1"/>
      <protection hidden="1"/>
    </xf>
    <xf numFmtId="0" fontId="0" fillId="2" borderId="11" xfId="0" applyNumberFormat="1" applyFill="1" applyBorder="1" applyAlignment="1" applyProtection="1">
      <alignment horizontal="center" vertical="center" wrapText="1"/>
      <protection hidden="1"/>
    </xf>
    <xf numFmtId="178" fontId="0" fillId="6" borderId="0" xfId="0" applyNumberFormat="1" applyFill="1"/>
    <xf numFmtId="0" fontId="0" fillId="15" borderId="0" xfId="0" applyFill="1"/>
    <xf numFmtId="0" fontId="0" fillId="7" borderId="0" xfId="0" applyFill="1"/>
    <xf numFmtId="0" fontId="0" fillId="16" borderId="0" xfId="0" applyFill="1"/>
    <xf numFmtId="176" fontId="0" fillId="6" borderId="0" xfId="1" applyNumberFormat="1" applyFont="1" applyFill="1" applyAlignment="1"/>
    <xf numFmtId="0" fontId="0" fillId="6" borderId="0" xfId="0" quotePrefix="1" applyFill="1"/>
    <xf numFmtId="9" fontId="0" fillId="0" borderId="0" xfId="1" applyFont="1" applyAlignment="1"/>
    <xf numFmtId="9" fontId="0" fillId="0" borderId="0" xfId="1" applyNumberFormat="1" applyFont="1" applyAlignment="1"/>
    <xf numFmtId="9" fontId="0" fillId="8" borderId="0" xfId="1" applyNumberFormat="1" applyFont="1" applyFill="1" applyAlignment="1"/>
    <xf numFmtId="9" fontId="0" fillId="6" borderId="0" xfId="1" applyFont="1" applyFill="1" applyAlignment="1"/>
    <xf numFmtId="9" fontId="10" fillId="8" borderId="0" xfId="1" applyNumberFormat="1" applyFont="1" applyFill="1" applyAlignment="1"/>
    <xf numFmtId="179" fontId="0" fillId="6" borderId="0" xfId="0" applyNumberFormat="1" applyFill="1"/>
    <xf numFmtId="0" fontId="4" fillId="13" borderId="0" xfId="0" applyFont="1" applyFill="1" applyAlignment="1">
      <alignment horizontal="center" vertical="center" wrapText="1"/>
    </xf>
    <xf numFmtId="41" fontId="3" fillId="0" borderId="14" xfId="3" applyFont="1" applyFill="1" applyBorder="1" applyAlignment="1">
      <alignment horizontal="center"/>
    </xf>
    <xf numFmtId="41" fontId="3" fillId="0" borderId="18" xfId="3" applyFont="1" applyFill="1" applyBorder="1" applyAlignment="1">
      <alignment horizontal="center"/>
    </xf>
    <xf numFmtId="41" fontId="0" fillId="0" borderId="0" xfId="3" applyFont="1" applyBorder="1" applyAlignment="1">
      <alignment horizontal="center" vertical="top"/>
    </xf>
    <xf numFmtId="41" fontId="0" fillId="0" borderId="1" xfId="3" applyFont="1" applyBorder="1" applyAlignment="1">
      <alignment horizontal="center" vertical="top"/>
    </xf>
    <xf numFmtId="41" fontId="0" fillId="0" borderId="5" xfId="3" applyFont="1" applyBorder="1" applyAlignment="1">
      <alignment horizontal="center" vertical="top"/>
    </xf>
    <xf numFmtId="41" fontId="0" fillId="0" borderId="6" xfId="3" applyFont="1" applyBorder="1" applyAlignment="1">
      <alignment horizontal="center" vertical="top"/>
    </xf>
    <xf numFmtId="41" fontId="3" fillId="0" borderId="14" xfId="3" applyFont="1" applyFill="1" applyBorder="1" applyAlignment="1" applyProtection="1">
      <alignment horizontal="center"/>
    </xf>
    <xf numFmtId="41" fontId="3" fillId="0" borderId="18" xfId="3" applyFont="1" applyFill="1" applyBorder="1" applyAlignment="1" applyProtection="1">
      <alignment horizontal="center"/>
    </xf>
    <xf numFmtId="0" fontId="6" fillId="6" borderId="0" xfId="0" applyFont="1" applyFill="1" applyAlignment="1">
      <alignment horizontal="center" vertical="center"/>
    </xf>
    <xf numFmtId="0" fontId="4" fillId="13" borderId="5" xfId="0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center" vertical="center" wrapText="1"/>
    </xf>
    <xf numFmtId="0" fontId="4" fillId="13" borderId="12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177" fontId="0" fillId="9" borderId="0" xfId="2" applyNumberFormat="1" applyFont="1" applyFill="1" applyAlignment="1">
      <alignment horizontal="center"/>
    </xf>
    <xf numFmtId="177" fontId="0" fillId="14" borderId="0" xfId="2" applyNumberFormat="1" applyFont="1" applyFill="1" applyAlignment="1">
      <alignment horizontal="center"/>
    </xf>
  </cellXfs>
  <cellStyles count="5">
    <cellStyle name="백분율" xfId="1" builtinId="5"/>
    <cellStyle name="쉼표" xfId="2" builtinId="3"/>
    <cellStyle name="쉼표 [0]" xfId="3" builtinId="6"/>
    <cellStyle name="표준" xfId="0" builtinId="0"/>
    <cellStyle name="하이퍼링크" xfId="4" builtinId="8"/>
  </cellStyles>
  <dxfs count="0"/>
  <tableStyles count="0" defaultTableStyle="TableStyleMedium2" defaultPivotStyle="PivotStyleLight16"/>
  <colors>
    <mruColors>
      <color rgb="FFCCE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jong.kim@brian.com" TargetMode="External"/><Relationship Id="rId2" Type="http://schemas.openxmlformats.org/officeDocument/2006/relationships/hyperlink" Target="mailto:soonsin.lee@brian.com" TargetMode="External"/><Relationship Id="rId1" Type="http://schemas.openxmlformats.org/officeDocument/2006/relationships/hyperlink" Target="mailto:gildong.hong@brian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gildong.hong@brian.com" TargetMode="External"/><Relationship Id="rId4" Type="http://schemas.openxmlformats.org/officeDocument/2006/relationships/hyperlink" Target="mailto:brian@br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4"/>
  <sheetViews>
    <sheetView tabSelected="1" zoomScaleNormal="100" workbookViewId="0">
      <selection activeCell="X25" sqref="X25"/>
    </sheetView>
  </sheetViews>
  <sheetFormatPr defaultColWidth="9.125" defaultRowHeight="16.5" outlineLevelCol="1" x14ac:dyDescent="0.3"/>
  <cols>
    <col min="1" max="1" width="4.125" customWidth="1"/>
    <col min="2" max="2" width="30.75" customWidth="1"/>
    <col min="3" max="3" width="12.75" customWidth="1"/>
    <col min="4" max="4" width="13.5" customWidth="1"/>
    <col min="5" max="8" width="14.375" customWidth="1"/>
    <col min="9" max="9" width="13.125" style="1" customWidth="1"/>
    <col min="10" max="10" width="2.875" style="12" customWidth="1"/>
    <col min="11" max="11" width="2.875" customWidth="1"/>
    <col min="12" max="23" width="0" hidden="1" customWidth="1" outlineLevel="1"/>
    <col min="24" max="24" width="9.125" collapsed="1"/>
  </cols>
  <sheetData>
    <row r="1" spans="1:21" s="15" customFormat="1" ht="7.15" customHeight="1" x14ac:dyDescent="0.3">
      <c r="A1" s="128"/>
      <c r="B1" s="128"/>
      <c r="C1" s="128"/>
      <c r="D1" s="128"/>
      <c r="E1" s="128"/>
      <c r="F1" s="128"/>
      <c r="G1" s="128"/>
      <c r="H1" s="128"/>
      <c r="I1" s="13"/>
      <c r="J1" s="14"/>
    </row>
    <row r="2" spans="1:21" s="15" customFormat="1" x14ac:dyDescent="0.3">
      <c r="B2" s="16" t="s">
        <v>86</v>
      </c>
      <c r="I2" s="13"/>
      <c r="J2" s="14"/>
      <c r="L2" s="16"/>
      <c r="U2" s="100">
        <v>1</v>
      </c>
    </row>
    <row r="3" spans="1:21" s="15" customFormat="1" ht="6.4" customHeight="1" x14ac:dyDescent="0.3">
      <c r="I3" s="13"/>
      <c r="J3" s="14"/>
      <c r="U3" s="100">
        <v>2</v>
      </c>
    </row>
    <row r="4" spans="1:21" s="15" customFormat="1" x14ac:dyDescent="0.3">
      <c r="B4" s="80" t="s">
        <v>16</v>
      </c>
      <c r="D4" s="56" t="s">
        <v>44</v>
      </c>
      <c r="I4" s="13"/>
      <c r="J4" s="14"/>
      <c r="U4" s="100">
        <v>3</v>
      </c>
    </row>
    <row r="5" spans="1:21" s="15" customFormat="1" x14ac:dyDescent="0.3">
      <c r="B5" s="80" t="s">
        <v>18</v>
      </c>
      <c r="D5" s="56" t="s">
        <v>47</v>
      </c>
      <c r="I5" s="13"/>
      <c r="J5" s="14"/>
      <c r="U5" s="100">
        <v>4</v>
      </c>
    </row>
    <row r="6" spans="1:21" s="15" customFormat="1" x14ac:dyDescent="0.3">
      <c r="B6" s="80" t="s">
        <v>6</v>
      </c>
      <c r="D6" s="22" t="str">
        <f>D4&amp;D5</f>
        <v>001532daewang32</v>
      </c>
      <c r="I6" s="13"/>
      <c r="J6" s="14"/>
    </row>
    <row r="7" spans="1:21" s="15" customFormat="1" x14ac:dyDescent="0.3">
      <c r="B7" s="80" t="s">
        <v>17</v>
      </c>
      <c r="D7" s="82" t="str">
        <f>VLOOKUP($D$6,사원정보!$A$15:$W$36,4,0)</f>
        <v>김세종</v>
      </c>
      <c r="I7" s="13"/>
      <c r="J7" s="14"/>
    </row>
    <row r="8" spans="1:21" s="15" customFormat="1" x14ac:dyDescent="0.3">
      <c r="B8" s="80" t="s">
        <v>50</v>
      </c>
      <c r="D8" s="83" t="s">
        <v>53</v>
      </c>
      <c r="I8" s="13"/>
      <c r="J8" s="14"/>
    </row>
    <row r="9" spans="1:21" s="15" customFormat="1" x14ac:dyDescent="0.3">
      <c r="B9" s="80" t="s">
        <v>51</v>
      </c>
      <c r="D9" s="83"/>
      <c r="I9" s="13"/>
      <c r="J9" s="14"/>
    </row>
    <row r="10" spans="1:21" s="15" customFormat="1" x14ac:dyDescent="0.3">
      <c r="B10" s="80" t="s">
        <v>19</v>
      </c>
      <c r="D10" s="47">
        <f>VLOOKUP($D$6,사원정보!$A$15:$W$36,8,0)</f>
        <v>43922</v>
      </c>
      <c r="I10" s="13"/>
      <c r="J10" s="14"/>
    </row>
    <row r="11" spans="1:21" s="23" customFormat="1" x14ac:dyDescent="0.3">
      <c r="B11" s="81" t="s">
        <v>52</v>
      </c>
      <c r="D11" s="46">
        <f>VLOOKUP($D$6,사원정보!$A$15:$W$36,9,0)</f>
        <v>0.2</v>
      </c>
      <c r="I11" s="24"/>
      <c r="J11" s="25"/>
    </row>
    <row r="12" spans="1:21" s="23" customFormat="1" x14ac:dyDescent="0.3">
      <c r="I12" s="24"/>
      <c r="J12" s="25"/>
    </row>
    <row r="13" spans="1:21" s="15" customFormat="1" x14ac:dyDescent="0.3">
      <c r="B13" s="119" t="s">
        <v>55</v>
      </c>
      <c r="C13" s="130" t="s">
        <v>20</v>
      </c>
      <c r="D13" s="130" t="s">
        <v>9</v>
      </c>
      <c r="E13" s="132" t="s">
        <v>54</v>
      </c>
      <c r="F13" s="133"/>
      <c r="G13" s="133"/>
      <c r="H13" s="133"/>
      <c r="I13" s="134"/>
      <c r="J13" s="14"/>
    </row>
    <row r="14" spans="1:21" s="15" customFormat="1" x14ac:dyDescent="0.3">
      <c r="B14" s="129"/>
      <c r="C14" s="131"/>
      <c r="D14" s="131"/>
      <c r="E14" s="84" t="s">
        <v>22</v>
      </c>
      <c r="F14" s="85" t="s">
        <v>23</v>
      </c>
      <c r="G14" s="85" t="s">
        <v>24</v>
      </c>
      <c r="H14" s="85" t="s">
        <v>25</v>
      </c>
      <c r="I14" s="86" t="s">
        <v>87</v>
      </c>
      <c r="J14" s="14"/>
    </row>
    <row r="15" spans="1:21" s="15" customFormat="1" ht="16.5" customHeight="1" x14ac:dyDescent="0.3">
      <c r="B15" s="87" t="str">
        <f>사원정보!A7</f>
        <v>개인매출</v>
      </c>
      <c r="C15" s="88">
        <f>사원정보!B7</f>
        <v>0.5</v>
      </c>
      <c r="D15" s="89" t="str">
        <f>사원정보!C7</f>
        <v>B3</v>
      </c>
      <c r="E15" s="2">
        <f>사원정보!D7</f>
        <v>0</v>
      </c>
      <c r="F15" s="2">
        <f>사원정보!E7</f>
        <v>520000</v>
      </c>
      <c r="G15" s="2">
        <f>사원정보!F7</f>
        <v>480000</v>
      </c>
      <c r="H15" s="2">
        <f>사원정보!G7</f>
        <v>600000</v>
      </c>
      <c r="I15" s="3">
        <f>SUM(E15:H15)</f>
        <v>1600000</v>
      </c>
      <c r="J15" s="14"/>
    </row>
    <row r="16" spans="1:21" s="15" customFormat="1" ht="16.5" customHeight="1" x14ac:dyDescent="0.3">
      <c r="B16" s="90" t="str">
        <f>사원정보!A8</f>
        <v>개인마진</v>
      </c>
      <c r="C16" s="91">
        <f>사원정보!B8</f>
        <v>0.3</v>
      </c>
      <c r="D16" s="92" t="str">
        <f>사원정보!C8</f>
        <v>B2</v>
      </c>
      <c r="E16" s="4">
        <f>사원정보!D8</f>
        <v>0</v>
      </c>
      <c r="F16" s="4">
        <f>사원정보!E8</f>
        <v>52000</v>
      </c>
      <c r="G16" s="4">
        <f>사원정보!F8</f>
        <v>48000</v>
      </c>
      <c r="H16" s="5">
        <f>사원정보!G8</f>
        <v>60000</v>
      </c>
      <c r="I16" s="6">
        <f t="shared" ref="I16:I18" si="0">SUM(E16:H16)</f>
        <v>160000</v>
      </c>
      <c r="J16" s="14"/>
    </row>
    <row r="17" spans="2:26" s="15" customFormat="1" ht="16.5" customHeight="1" x14ac:dyDescent="0.3">
      <c r="B17" s="90" t="str">
        <f>사원정보!A9</f>
        <v>영업1부1팀매출</v>
      </c>
      <c r="C17" s="91">
        <f>사원정보!B9</f>
        <v>0.2</v>
      </c>
      <c r="D17" s="92" t="str">
        <f>사원정보!C9</f>
        <v>B5</v>
      </c>
      <c r="E17" s="4">
        <f>사원정보!D9</f>
        <v>0</v>
      </c>
      <c r="F17" s="4">
        <f>사원정보!E9</f>
        <v>2600000</v>
      </c>
      <c r="G17" s="4">
        <f>사원정보!F9</f>
        <v>2400000</v>
      </c>
      <c r="H17" s="5">
        <f>사원정보!G9</f>
        <v>3000000</v>
      </c>
      <c r="I17" s="6">
        <f t="shared" si="0"/>
        <v>8000000</v>
      </c>
      <c r="J17" s="14"/>
    </row>
    <row r="18" spans="2:26" s="15" customFormat="1" ht="16.5" customHeight="1" x14ac:dyDescent="0.3">
      <c r="B18" s="93">
        <f>사원정보!A10</f>
        <v>0</v>
      </c>
      <c r="C18" s="94">
        <f>사원정보!B10</f>
        <v>0</v>
      </c>
      <c r="D18" s="95">
        <f>사원정보!C10</f>
        <v>0</v>
      </c>
      <c r="E18" s="7">
        <f>사원정보!D10</f>
        <v>0</v>
      </c>
      <c r="F18" s="7">
        <f>사원정보!E10</f>
        <v>0</v>
      </c>
      <c r="G18" s="7">
        <f>사원정보!F10</f>
        <v>0</v>
      </c>
      <c r="H18" s="8">
        <f>사원정보!G10</f>
        <v>0</v>
      </c>
      <c r="I18" s="9">
        <f t="shared" si="0"/>
        <v>0</v>
      </c>
      <c r="J18" s="14"/>
    </row>
    <row r="19" spans="2:26" s="15" customFormat="1" ht="16.5" customHeight="1" x14ac:dyDescent="0.3">
      <c r="B19" s="96"/>
      <c r="C19" s="97">
        <f>SUM(C15:C18)</f>
        <v>1</v>
      </c>
      <c r="D19" s="97"/>
      <c r="E19" s="10"/>
      <c r="F19" s="10"/>
      <c r="G19" s="10"/>
      <c r="H19" s="10"/>
      <c r="I19" s="11"/>
      <c r="J19" s="14"/>
    </row>
    <row r="20" spans="2:26" s="15" customFormat="1" ht="16.5" customHeight="1" x14ac:dyDescent="0.3">
      <c r="B20" s="13"/>
      <c r="C20" s="13"/>
      <c r="D20" s="13"/>
      <c r="E20" s="13"/>
      <c r="F20" s="13"/>
      <c r="G20" s="13"/>
      <c r="H20" s="13"/>
      <c r="I20" s="13"/>
      <c r="J20" s="14"/>
      <c r="N20" s="15" t="b">
        <v>1</v>
      </c>
      <c r="O20" s="15">
        <v>1</v>
      </c>
    </row>
    <row r="21" spans="2:26" s="15" customFormat="1" ht="16.5" customHeight="1" x14ac:dyDescent="0.3">
      <c r="B21" s="99" t="s">
        <v>57</v>
      </c>
      <c r="C21" s="99">
        <v>3</v>
      </c>
      <c r="D21" s="13"/>
      <c r="E21" s="13"/>
      <c r="F21" s="13"/>
      <c r="G21" s="13"/>
      <c r="H21" s="13"/>
      <c r="I21" s="13"/>
      <c r="J21" s="14"/>
      <c r="N21" s="15" t="b">
        <v>0</v>
      </c>
      <c r="O21" s="15">
        <v>0</v>
      </c>
    </row>
    <row r="22" spans="2:26" s="15" customFormat="1" ht="28.9" customHeight="1" x14ac:dyDescent="0.3">
      <c r="B22" s="99" t="s">
        <v>75</v>
      </c>
      <c r="C22" s="99" t="s">
        <v>76</v>
      </c>
      <c r="D22" s="99" t="s">
        <v>77</v>
      </c>
      <c r="E22" s="99" t="s">
        <v>78</v>
      </c>
      <c r="F22" s="99" t="s">
        <v>79</v>
      </c>
      <c r="G22" s="99" t="s">
        <v>80</v>
      </c>
      <c r="H22" s="119" t="s">
        <v>81</v>
      </c>
      <c r="I22" s="119"/>
      <c r="J22" s="14"/>
    </row>
    <row r="23" spans="2:26" s="15" customFormat="1" ht="16.5" customHeight="1" x14ac:dyDescent="0.3">
      <c r="B23" s="57">
        <f>IF($C$21=1,_xlfn.XLOOKUP($D$6,사원정보!$A$15:$A$30,사원정보!$BR$15:$BR$30),IF($C$21=2,_xlfn.XLOOKUP($D$6,사원정보!$A$15:$A$30,사원정보!$BS$15:$BS$30),IF($C$21=3,_xlfn.XLOOKUP($D$6,사원정보!$A$15:$A$30,사원정보!$BT$15:$BT$30),_xlfn.XLOOKUP($D$6,사원정보!$A$15:$A$30,사원정보!$BU$15:$BU$30))))*C15</f>
        <v>1500000</v>
      </c>
      <c r="C23" s="49">
        <f>_xlfn.XLOOKUP($D$6,사원정보!$A$15:$A$30,사원정보!$AL$15:$AL$30)</f>
        <v>1000000</v>
      </c>
      <c r="D23" s="49">
        <f>_xlfn.XLOOKUP($D$6,사원정보!$A$15:$A$30,사원정보!$BN$15:$BN$30)</f>
        <v>1040000</v>
      </c>
      <c r="E23" s="51">
        <f>IFERROR(D23/C23,0)</f>
        <v>1.04</v>
      </c>
      <c r="F23" s="51" cm="1">
        <f t="array" aca="1" ref="F23" ca="1">SUMPRODUCT(Lower_Limit*(PayCurve=D15)*(Lower_Attains&lt;=E23)*(Upper_Attains&gt;E23))+(E23-SUMPRODUCT(Lower_Attains*(PayCurve=D15)*(Lower_Attains&lt;=E23)*(Upper_Attains&gt;E23)))*SUMPRODUCT(Slopes*(PayCurve=D15)*(Lower_Attains&lt;=E23)*(Upper_Attains&gt;E23))</f>
        <v>1.1200000000000001</v>
      </c>
      <c r="G23" s="48">
        <f>IF(B23=0,0,_xlfn.XLOOKUP($D$6,사원정보!$A$15:$A$30,사원정보!$BX$15:$BX$30))</f>
        <v>1</v>
      </c>
      <c r="H23" s="122">
        <f>IF(G23&lt;&gt;0,B23*G23,B23*F23)</f>
        <v>1500000</v>
      </c>
      <c r="I23" s="123"/>
      <c r="J23" s="14"/>
      <c r="L23" s="107" cm="1">
        <f t="array" aca="1" ref="L23" ca="1">SUMPRODUCT(Lower_Limit*(PayCurve=D15)*(Lower_Attains&lt;=E23)*(Upper_Attains&gt;E23))</f>
        <v>1</v>
      </c>
      <c r="M23" s="108" cm="1">
        <f t="array" aca="1" ref="M23:M46" ca="1">(Lower_Limit*(PayCurve=D15))</f>
        <v>0</v>
      </c>
      <c r="N23" s="108" t="b" cm="1">
        <f t="array" aca="1" ref="N23:N46" ca="1">(Lower_Attains&lt;=E23)</f>
        <v>1</v>
      </c>
      <c r="O23" s="108" t="b" cm="1">
        <f t="array" aca="1" ref="O23:O46" ca="1">(Upper_Attains&gt;E23)</f>
        <v>0</v>
      </c>
      <c r="P23" s="15" cm="1">
        <f t="array" aca="1" ref="P23" ca="1">SUMPRODUCT(Lower_Attains*(PayCurve=D15)*(Lower_Attains&lt;=E23)*(Upper_Attains&gt;E23))</f>
        <v>1</v>
      </c>
      <c r="Q23" s="109" cm="1">
        <f t="array" aca="1" ref="Q23:Q46" ca="1">Lower_Attains*(PayCurve=D15)</f>
        <v>0</v>
      </c>
      <c r="R23" s="109" t="b" cm="1">
        <f t="array" aca="1" ref="R23:R46" ca="1">(Lower_Attains&lt;=E23)</f>
        <v>1</v>
      </c>
      <c r="S23" s="109" t="b" cm="1">
        <f t="array" aca="1" ref="S23:S46" ca="1">(Upper_Attains&gt;E23)</f>
        <v>0</v>
      </c>
      <c r="T23" s="15" cm="1">
        <f t="array" aca="1" ref="T23" ca="1">SUMPRODUCT(Slopes*(PayCurve=D15)*(Lower_Attains&lt;=E23)*(Upper_Attains&gt;E23))</f>
        <v>3</v>
      </c>
      <c r="U23" s="109" cm="1">
        <f t="array" aca="1" ref="U23:U46" ca="1">Slopes*(PayCurve=D15)</f>
        <v>0</v>
      </c>
      <c r="V23" s="109" t="b" cm="1">
        <f t="array" aca="1" ref="V23:V46" ca="1">(Lower_Attains&lt;=E23)</f>
        <v>1</v>
      </c>
      <c r="W23" s="109" t="b" cm="1">
        <f t="array" aca="1" ref="W23:W46" ca="1">(Upper_Attains&gt;E23)</f>
        <v>0</v>
      </c>
      <c r="X23" s="111" cm="1">
        <f t="array" aca="1" ref="X23" ca="1">SUMPRODUCT(Lower_Limit*(PayCurve=D15)*(Lower_Attains&lt;=E23)*(Upper_Attains&gt;E23))</f>
        <v>1</v>
      </c>
      <c r="Y23" s="111" cm="1">
        <f t="array" aca="1" ref="Y23" ca="1">SUMPRODUCT(Lower_Limit*(PayCurve=D15)*(Lower_Attains&lt;=E23))</f>
        <v>1.4</v>
      </c>
      <c r="Z23" s="116" cm="1">
        <f t="array" aca="1" ref="Z23" ca="1">SUMPRODUCT(Lower_Limit*(PayCurve=D15))</f>
        <v>3.4</v>
      </c>
    </row>
    <row r="24" spans="2:26" s="15" customFormat="1" ht="16.5" customHeight="1" x14ac:dyDescent="0.3">
      <c r="B24" s="57">
        <f>IF($C$21=1,_xlfn.XLOOKUP($D$6,사원정보!$A$15:$A$30,사원정보!$BR$15:$BR$30),IF($C$21=2,_xlfn.XLOOKUP($D$6,사원정보!$A$15:$A$30,사원정보!$BS$15:$BS$30),IF($C$21=3,_xlfn.XLOOKUP($D$6,사원정보!$A$15:$A$30,사원정보!$BT$15:$BT$30),_xlfn.XLOOKUP($D$6,사원정보!$A$15:$A$30,사원정보!$BU$15:$BU$30))))*C16</f>
        <v>900000</v>
      </c>
      <c r="C24" s="49">
        <f>_xlfn.XLOOKUP($D$6,사원정보!$A$15:$A$30,사원정보!$AM$15:$AM$30)</f>
        <v>100000</v>
      </c>
      <c r="D24" s="49">
        <f>_xlfn.XLOOKUP($D$6,사원정보!$A$15:$A$30,사원정보!$BO$15:$BO$30)</f>
        <v>104000</v>
      </c>
      <c r="E24" s="51">
        <f t="shared" ref="E24:E26" si="1">IFERROR(D24/C24,0)</f>
        <v>1.04</v>
      </c>
      <c r="F24" s="51" cm="1">
        <f t="array" aca="1" ref="F24" ca="1">SUMPRODUCT(Lower_Limit*(PayCurve=D16)*(Lower_Attains&lt;=E24)*(Upper_Attains&gt;E24))+(E24-SUMPRODUCT(Lower_Attains*(PayCurve=D16)*(Lower_Attains&lt;=E24)*(Upper_Attains&gt;E24)))*SUMPRODUCT(Slopes*(PayCurve=D16)*(Lower_Attains&lt;=E24)*(Upper_Attains&gt;E24))</f>
        <v>1.1333333333320001</v>
      </c>
      <c r="G24" s="48">
        <f>IF(B24=0,0,_xlfn.XLOOKUP($D$6,사원정보!$A$15:$A$30,사원정보!$BX$15:$BX$30))</f>
        <v>1</v>
      </c>
      <c r="H24" s="122">
        <f t="shared" ref="H24:H26" si="2">IF(G24&lt;&gt;0,B24*G24,B24*F24)</f>
        <v>900000</v>
      </c>
      <c r="I24" s="123"/>
      <c r="J24" s="14"/>
      <c r="M24" s="108">
        <f ca="1"/>
        <v>0</v>
      </c>
      <c r="N24" s="108" t="b">
        <f ca="1"/>
        <v>1</v>
      </c>
      <c r="O24" s="108" t="b">
        <f ca="1"/>
        <v>1</v>
      </c>
      <c r="Q24" s="109">
        <f ca="1"/>
        <v>0</v>
      </c>
      <c r="R24" s="109" t="b">
        <f ca="1"/>
        <v>1</v>
      </c>
      <c r="S24" s="109" t="b">
        <f ca="1"/>
        <v>1</v>
      </c>
      <c r="U24" s="109">
        <f ca="1"/>
        <v>0</v>
      </c>
      <c r="V24" s="109" t="b">
        <f ca="1"/>
        <v>1</v>
      </c>
      <c r="W24" s="109" t="b">
        <f ca="1"/>
        <v>1</v>
      </c>
      <c r="X24" s="112" t="s">
        <v>88</v>
      </c>
    </row>
    <row r="25" spans="2:26" s="15" customFormat="1" ht="16.5" customHeight="1" x14ac:dyDescent="0.3">
      <c r="B25" s="58">
        <f>IF($C$21=1,_xlfn.XLOOKUP($D$6,사원정보!$A$15:$A$30,사원정보!$BR$15:$BR$30),IF($C$21=2,_xlfn.XLOOKUP($D$6,사원정보!$A$15:$A$30,사원정보!$BS$15:$BS$30),IF($C$21=3,_xlfn.XLOOKUP($D$6,사원정보!$A$15:$A$30,사원정보!$BT$15:$BT$30),_xlfn.XLOOKUP($D$6,사원정보!$A$15:$A$30,사원정보!$BU$15:$BU$30))))*C17</f>
        <v>600000</v>
      </c>
      <c r="C25" s="50">
        <f>_xlfn.XLOOKUP($D$6,사원정보!$A$15:$A$30,사원정보!$AN$15:$AN$30)</f>
        <v>5000000</v>
      </c>
      <c r="D25" s="50">
        <f>_xlfn.XLOOKUP($D$6,사원정보!$A$15:$A$30,사원정보!$BP$15:$BP$30)</f>
        <v>5200000</v>
      </c>
      <c r="E25" s="52">
        <f t="shared" si="1"/>
        <v>1.04</v>
      </c>
      <c r="F25" s="52" cm="1">
        <f t="array" aca="1" ref="F25" ca="1">SUMPRODUCT(Lower_Limit*(PayCurve=D17)*(Lower_Attains&lt;=E25)*(Upper_Attains&gt;E25))+(E25-SUMPRODUCT(Lower_Attains*(PayCurve=D17)*(Lower_Attains&lt;=E25)*(Upper_Attains&gt;E25)))*SUMPRODUCT(Slopes*(PayCurve=D17)*(Lower_Attains&lt;=E25)*(Upper_Attains&gt;E25))</f>
        <v>1.2000000000000002</v>
      </c>
      <c r="G25" s="53">
        <f>IF(B25=0,0,_xlfn.XLOOKUP($D$6,사원정보!$A$15:$A$30,사원정보!$BX$15:$BX$30))</f>
        <v>1</v>
      </c>
      <c r="H25" s="122">
        <f t="shared" si="2"/>
        <v>600000</v>
      </c>
      <c r="I25" s="123"/>
      <c r="J25" s="14"/>
      <c r="M25" s="108">
        <f ca="1"/>
        <v>0</v>
      </c>
      <c r="N25" s="108" t="b">
        <f ca="1"/>
        <v>0</v>
      </c>
      <c r="O25" s="108" t="b">
        <f ca="1"/>
        <v>1</v>
      </c>
      <c r="Q25" s="109">
        <f ca="1"/>
        <v>0</v>
      </c>
      <c r="R25" s="109" t="b">
        <f ca="1"/>
        <v>0</v>
      </c>
      <c r="S25" s="109" t="b">
        <f ca="1"/>
        <v>1</v>
      </c>
      <c r="U25" s="109">
        <f ca="1"/>
        <v>0</v>
      </c>
      <c r="V25" s="109" t="b">
        <f ca="1"/>
        <v>0</v>
      </c>
      <c r="W25" s="109" t="b">
        <f ca="1"/>
        <v>1</v>
      </c>
      <c r="X25" s="111" cm="1">
        <f t="array" aca="1" ref="X25" ca="1">SUMPRODUCT((E23-SUMPRODUCT(Lower_Attains*(PayCurve=D15)*(Lower_Attains&lt;=E23)*(Upper_Attains&gt;E23)))*SUMPRODUCT(Slopes*(PayCurve=D15)*(Lower_Attains&lt;=E23)*(Upper_Attains&gt;E23)))</f>
        <v>0.12000000000000011</v>
      </c>
    </row>
    <row r="26" spans="2:26" s="15" customFormat="1" ht="16.5" customHeight="1" x14ac:dyDescent="0.3">
      <c r="B26" s="64">
        <f>IF($C$21=1,_xlfn.XLOOKUP($D$6,사원정보!$A$15:$A$30,사원정보!$BR$15:$BR$30),IF($C$21=2,_xlfn.XLOOKUP($D$6,사원정보!$A$15:$A$30,사원정보!$BS$15:$BS$30),IF($C$21=3,_xlfn.XLOOKUP($D$6,사원정보!$A$15:$A$30,사원정보!$BT$15:$BT$30),_xlfn.XLOOKUP($D$6,사원정보!$A$15:$A$30,사원정보!$BU$15:$BU$30))))*C18</f>
        <v>0</v>
      </c>
      <c r="C26" s="65">
        <f>_xlfn.XLOOKUP($D$6,사원정보!$A$15:$A$30,사원정보!$AO$15:$AO$30)</f>
        <v>0</v>
      </c>
      <c r="D26" s="65">
        <f>_xlfn.XLOOKUP($D$6,사원정보!$A$15:$A$30,사원정보!$BQ$15:$BQ$30)</f>
        <v>0</v>
      </c>
      <c r="E26" s="66">
        <f t="shared" si="1"/>
        <v>0</v>
      </c>
      <c r="F26" s="66" cm="1">
        <f t="array" aca="1" ref="F26" ca="1">SUMPRODUCT(Lower_Limit*(PayCurve=D18)*(Lower_Attains&lt;=E26)*(Upper_Attains&gt;E26))+(E26-SUMPRODUCT(Lower_Attains*(PayCurve=D18)*(Lower_Attains&lt;=E26)*(Upper_Attains&gt;E26)))*SUMPRODUCT(Slopes*(PayCurve=D18)*(Lower_Attains&lt;=E26)*(Upper_Attains&gt;E26))</f>
        <v>0</v>
      </c>
      <c r="G26" s="67">
        <f>IF(B26=0,0,_xlfn.XLOOKUP($D$6,사원정보!$A$15:$A$30,사원정보!$BX$15:$BX$30))</f>
        <v>0</v>
      </c>
      <c r="H26" s="124">
        <f t="shared" ca="1" si="2"/>
        <v>0</v>
      </c>
      <c r="I26" s="125"/>
      <c r="J26" s="14"/>
      <c r="M26" s="108">
        <f ca="1"/>
        <v>0.4</v>
      </c>
      <c r="N26" s="108" t="b">
        <f ca="1"/>
        <v>1</v>
      </c>
      <c r="O26" s="108" t="b">
        <f ca="1"/>
        <v>0</v>
      </c>
      <c r="Q26" s="109">
        <f ca="1"/>
        <v>0.8</v>
      </c>
      <c r="R26" s="109" t="b">
        <f ca="1"/>
        <v>1</v>
      </c>
      <c r="S26" s="109" t="b">
        <f ca="1"/>
        <v>0</v>
      </c>
      <c r="U26" s="109">
        <f ca="1"/>
        <v>3</v>
      </c>
      <c r="V26" s="109" t="b">
        <f ca="1"/>
        <v>1</v>
      </c>
      <c r="W26" s="109" t="b">
        <f ca="1"/>
        <v>0</v>
      </c>
      <c r="X26" s="112" t="s">
        <v>89</v>
      </c>
    </row>
    <row r="27" spans="2:26" s="15" customFormat="1" x14ac:dyDescent="0.3">
      <c r="B27" s="59">
        <f>SUM(B23:B26)</f>
        <v>3000000</v>
      </c>
      <c r="C27" s="60"/>
      <c r="D27" s="60"/>
      <c r="E27" s="61"/>
      <c r="F27" s="62"/>
      <c r="G27" s="63"/>
      <c r="H27" s="120">
        <f ca="1">SUM(H23:I26)</f>
        <v>3000000</v>
      </c>
      <c r="I27" s="121"/>
      <c r="J27" s="14"/>
      <c r="M27" s="108">
        <f ca="1"/>
        <v>1</v>
      </c>
      <c r="N27" s="108" t="b">
        <f ca="1"/>
        <v>1</v>
      </c>
      <c r="O27" s="108" t="b">
        <f ca="1"/>
        <v>1</v>
      </c>
      <c r="Q27" s="109">
        <f ca="1"/>
        <v>1</v>
      </c>
      <c r="R27" s="109" t="b">
        <f ca="1"/>
        <v>1</v>
      </c>
      <c r="S27" s="109" t="b">
        <f ca="1"/>
        <v>1</v>
      </c>
      <c r="U27" s="109">
        <f ca="1"/>
        <v>3</v>
      </c>
      <c r="V27" s="109" t="b">
        <f ca="1"/>
        <v>1</v>
      </c>
      <c r="W27" s="109" t="b">
        <f ca="1"/>
        <v>1</v>
      </c>
      <c r="X27" s="111" cm="1">
        <f t="array" aca="1" ref="X27" ca="1">SUMPRODUCT((E23-SUMPRODUCT(Lower_Attains*(PayCurve=D15)*(Lower_Attains&lt;=E23)*(Upper_Attains&gt;E23))))</f>
        <v>4.0000000000000036E-2</v>
      </c>
    </row>
    <row r="28" spans="2:26" s="15" customFormat="1" x14ac:dyDescent="0.3">
      <c r="I28" s="13"/>
      <c r="J28" s="14"/>
      <c r="M28" s="108">
        <f ca="1"/>
        <v>2</v>
      </c>
      <c r="N28" s="108" t="b">
        <f ca="1"/>
        <v>0</v>
      </c>
      <c r="O28" s="108" t="b">
        <f ca="1"/>
        <v>1</v>
      </c>
      <c r="Q28" s="109">
        <f ca="1"/>
        <v>1.3333333333333333</v>
      </c>
      <c r="R28" s="109" t="b">
        <f ca="1"/>
        <v>0</v>
      </c>
      <c r="S28" s="109" t="b">
        <f ca="1"/>
        <v>1</v>
      </c>
      <c r="U28" s="109">
        <f ca="1"/>
        <v>2</v>
      </c>
      <c r="V28" s="109" t="b">
        <f ca="1"/>
        <v>0</v>
      </c>
      <c r="W28" s="109" t="b">
        <f ca="1"/>
        <v>1</v>
      </c>
      <c r="X28" s="118" cm="1">
        <f t="array" aca="1" ref="X28" ca="1">SUMPRODUCT(Lower_Attains*(PayCurve=D15)*(Lower_Attains&lt;=E23)*(Upper_Attains&gt;E23))</f>
        <v>1</v>
      </c>
    </row>
    <row r="29" spans="2:26" s="15" customFormat="1" x14ac:dyDescent="0.3">
      <c r="B29" s="70" t="str">
        <f>사원정보!BV14</f>
        <v>이달의 영업왕</v>
      </c>
      <c r="C29" s="71"/>
      <c r="D29" s="71"/>
      <c r="E29" s="71"/>
      <c r="F29" s="71"/>
      <c r="G29" s="71"/>
      <c r="H29" s="126">
        <f>_xlfn.XLOOKUP($D$6,사원정보!$A$15:$A$30,사원정보!$BV$15:$BV$30)</f>
        <v>1000000</v>
      </c>
      <c r="I29" s="127"/>
      <c r="J29" s="14"/>
      <c r="M29" s="108">
        <f ca="1"/>
        <v>0</v>
      </c>
      <c r="N29" s="108" t="b">
        <f ca="1"/>
        <v>1</v>
      </c>
      <c r="O29" s="108" t="b">
        <f ca="1"/>
        <v>0</v>
      </c>
      <c r="Q29" s="110">
        <f ca="1"/>
        <v>0</v>
      </c>
      <c r="R29" s="110" t="b">
        <f ca="1"/>
        <v>1</v>
      </c>
      <c r="S29" s="110" t="b">
        <f ca="1"/>
        <v>0</v>
      </c>
      <c r="U29" s="110">
        <f ca="1"/>
        <v>0</v>
      </c>
      <c r="V29" s="110" t="b">
        <f ca="1"/>
        <v>1</v>
      </c>
      <c r="W29" s="110" t="b">
        <f ca="1"/>
        <v>0</v>
      </c>
      <c r="X29" s="118" cm="1">
        <f t="array" aca="1" ref="X29" ca="1">SUMPRODUCT(Slopes*(PayCurve=D15)*(Lower_Attains&lt;=E23)*(Upper_Attains&gt;E23))</f>
        <v>3</v>
      </c>
    </row>
    <row r="30" spans="2:26" s="15" customFormat="1" x14ac:dyDescent="0.3">
      <c r="B30" s="68" t="str">
        <f>사원정보!BW14</f>
        <v>이달의 영업팀</v>
      </c>
      <c r="C30" s="19"/>
      <c r="D30" s="19"/>
      <c r="E30" s="19"/>
      <c r="F30" s="19"/>
      <c r="G30" s="19"/>
      <c r="H30" s="120">
        <f>_xlfn.XLOOKUP($D$6,사원정보!$A$15:$A$30,사원정보!$BW$15:$BW$30)</f>
        <v>0</v>
      </c>
      <c r="I30" s="121"/>
      <c r="J30" s="14"/>
      <c r="M30" s="69">
        <f ca="1"/>
        <v>0</v>
      </c>
      <c r="N30" s="69" t="b">
        <f ca="1"/>
        <v>1</v>
      </c>
      <c r="O30" s="69" t="b">
        <f ca="1"/>
        <v>1</v>
      </c>
      <c r="Q30" s="69">
        <f ca="1"/>
        <v>0</v>
      </c>
      <c r="R30" s="69" t="b">
        <f ca="1"/>
        <v>1</v>
      </c>
      <c r="S30" s="69" t="b">
        <f ca="1"/>
        <v>1</v>
      </c>
      <c r="U30" s="69">
        <f ca="1"/>
        <v>0</v>
      </c>
      <c r="V30" s="69" t="b">
        <f ca="1"/>
        <v>1</v>
      </c>
      <c r="W30" s="69" t="b">
        <f ca="1"/>
        <v>1</v>
      </c>
    </row>
    <row r="31" spans="2:26" s="15" customFormat="1" x14ac:dyDescent="0.3">
      <c r="B31" s="68" t="s">
        <v>84</v>
      </c>
      <c r="C31" s="19"/>
      <c r="D31" s="19"/>
      <c r="E31" s="19"/>
      <c r="F31" s="19"/>
      <c r="G31" s="19"/>
      <c r="H31" s="120">
        <f ca="1">H27+H29+H30</f>
        <v>4000000</v>
      </c>
      <c r="I31" s="121"/>
      <c r="J31" s="14"/>
      <c r="M31" s="110">
        <f ca="1"/>
        <v>0</v>
      </c>
      <c r="N31" s="110" t="b">
        <f ca="1"/>
        <v>0</v>
      </c>
      <c r="O31" s="110" t="b">
        <f ca="1"/>
        <v>1</v>
      </c>
      <c r="Q31" s="110">
        <f ca="1"/>
        <v>0</v>
      </c>
      <c r="R31" s="110" t="b">
        <f ca="1"/>
        <v>0</v>
      </c>
      <c r="S31" s="110" t="b">
        <f ca="1"/>
        <v>1</v>
      </c>
      <c r="U31" s="110">
        <f ca="1"/>
        <v>0</v>
      </c>
      <c r="V31" s="110" t="b">
        <f ca="1"/>
        <v>0</v>
      </c>
      <c r="W31" s="110" t="b">
        <f ca="1"/>
        <v>1</v>
      </c>
    </row>
    <row r="32" spans="2:26" s="15" customFormat="1" x14ac:dyDescent="0.3">
      <c r="H32" s="55"/>
      <c r="I32" s="13"/>
      <c r="J32" s="14"/>
      <c r="M32" s="109">
        <f ca="1"/>
        <v>0</v>
      </c>
      <c r="N32" s="109" t="b">
        <f ca="1"/>
        <v>1</v>
      </c>
      <c r="O32" s="109" t="b">
        <f ca="1"/>
        <v>0</v>
      </c>
      <c r="Q32" s="109">
        <f ca="1"/>
        <v>0</v>
      </c>
      <c r="R32" s="109" t="b">
        <f ca="1"/>
        <v>1</v>
      </c>
      <c r="S32" s="109" t="b">
        <f ca="1"/>
        <v>0</v>
      </c>
      <c r="U32" s="109">
        <f ca="1"/>
        <v>0</v>
      </c>
      <c r="V32" s="109" t="b">
        <f ca="1"/>
        <v>1</v>
      </c>
      <c r="W32" s="109" t="b">
        <f ca="1"/>
        <v>0</v>
      </c>
    </row>
    <row r="33" spans="2:23" s="15" customFormat="1" x14ac:dyDescent="0.3">
      <c r="B33" s="16" t="s">
        <v>2</v>
      </c>
      <c r="I33" s="13"/>
      <c r="J33" s="14"/>
      <c r="M33" s="109">
        <f ca="1"/>
        <v>0</v>
      </c>
      <c r="N33" s="109" t="b">
        <f ca="1"/>
        <v>1</v>
      </c>
      <c r="O33" s="109" t="b">
        <f ca="1"/>
        <v>1</v>
      </c>
      <c r="Q33" s="109">
        <f ca="1"/>
        <v>0</v>
      </c>
      <c r="R33" s="109" t="b">
        <f ca="1"/>
        <v>1</v>
      </c>
      <c r="S33" s="109" t="b">
        <f ca="1"/>
        <v>1</v>
      </c>
      <c r="U33" s="109">
        <f ca="1"/>
        <v>0</v>
      </c>
      <c r="V33" s="109" t="b">
        <f ca="1"/>
        <v>1</v>
      </c>
      <c r="W33" s="109" t="b">
        <f ca="1"/>
        <v>1</v>
      </c>
    </row>
    <row r="34" spans="2:23" s="15" customFormat="1" x14ac:dyDescent="0.3">
      <c r="I34" s="13"/>
      <c r="J34" s="14"/>
      <c r="M34" s="109">
        <f ca="1"/>
        <v>0</v>
      </c>
      <c r="N34" s="109" t="b">
        <f ca="1"/>
        <v>0</v>
      </c>
      <c r="O34" s="109" t="b">
        <f ca="1"/>
        <v>1</v>
      </c>
      <c r="Q34" s="109">
        <f ca="1"/>
        <v>0</v>
      </c>
      <c r="R34" s="109" t="b">
        <f ca="1"/>
        <v>0</v>
      </c>
      <c r="S34" s="109" t="b">
        <f ca="1"/>
        <v>1</v>
      </c>
      <c r="U34" s="109">
        <f ca="1"/>
        <v>0</v>
      </c>
      <c r="V34" s="109" t="b">
        <f ca="1"/>
        <v>0</v>
      </c>
      <c r="W34" s="109" t="b">
        <f ca="1"/>
        <v>1</v>
      </c>
    </row>
    <row r="35" spans="2:23" s="15" customFormat="1" x14ac:dyDescent="0.3">
      <c r="I35" s="13"/>
      <c r="J35" s="14"/>
      <c r="M35" s="109">
        <f ca="1"/>
        <v>0</v>
      </c>
      <c r="N35" s="109" t="b">
        <f ca="1"/>
        <v>1</v>
      </c>
      <c r="O35" s="109" t="b">
        <f ca="1"/>
        <v>0</v>
      </c>
      <c r="Q35" s="109">
        <f ca="1"/>
        <v>0</v>
      </c>
      <c r="R35" s="109" t="b">
        <f ca="1"/>
        <v>1</v>
      </c>
      <c r="S35" s="109" t="b">
        <f ca="1"/>
        <v>0</v>
      </c>
      <c r="U35" s="109">
        <f ca="1"/>
        <v>0</v>
      </c>
      <c r="V35" s="109" t="b">
        <f ca="1"/>
        <v>1</v>
      </c>
      <c r="W35" s="109" t="b">
        <f ca="1"/>
        <v>0</v>
      </c>
    </row>
    <row r="36" spans="2:23" s="15" customFormat="1" x14ac:dyDescent="0.3">
      <c r="B36" s="17"/>
      <c r="I36" s="13"/>
      <c r="J36" s="14"/>
      <c r="M36" s="109">
        <f ca="1"/>
        <v>0</v>
      </c>
      <c r="N36" s="109" t="b">
        <f ca="1"/>
        <v>1</v>
      </c>
      <c r="O36" s="109" t="b">
        <f ca="1"/>
        <v>1</v>
      </c>
      <c r="Q36" s="109">
        <f ca="1"/>
        <v>0</v>
      </c>
      <c r="R36" s="109" t="b">
        <f ca="1"/>
        <v>1</v>
      </c>
      <c r="S36" s="109" t="b">
        <f ca="1"/>
        <v>1</v>
      </c>
      <c r="U36" s="109">
        <f ca="1"/>
        <v>0</v>
      </c>
      <c r="V36" s="109" t="b">
        <f ca="1"/>
        <v>1</v>
      </c>
      <c r="W36" s="109" t="b">
        <f ca="1"/>
        <v>1</v>
      </c>
    </row>
    <row r="37" spans="2:23" s="15" customFormat="1" x14ac:dyDescent="0.3">
      <c r="B37" s="17"/>
      <c r="I37" s="13"/>
      <c r="J37" s="14"/>
      <c r="M37" s="109">
        <f ca="1"/>
        <v>0</v>
      </c>
      <c r="N37" s="109" t="b">
        <f ca="1"/>
        <v>0</v>
      </c>
      <c r="O37" s="109" t="b">
        <f ca="1"/>
        <v>1</v>
      </c>
      <c r="Q37" s="109">
        <f ca="1"/>
        <v>0</v>
      </c>
      <c r="R37" s="109" t="b">
        <f ca="1"/>
        <v>0</v>
      </c>
      <c r="S37" s="109" t="b">
        <f ca="1"/>
        <v>1</v>
      </c>
      <c r="U37" s="109">
        <f ca="1"/>
        <v>0</v>
      </c>
      <c r="V37" s="109" t="b">
        <f ca="1"/>
        <v>0</v>
      </c>
      <c r="W37" s="109" t="b">
        <f ca="1"/>
        <v>1</v>
      </c>
    </row>
    <row r="38" spans="2:23" s="15" customFormat="1" x14ac:dyDescent="0.3">
      <c r="B38" s="17"/>
      <c r="I38" s="13"/>
      <c r="J38" s="14"/>
      <c r="M38" s="109">
        <f ca="1"/>
        <v>0</v>
      </c>
      <c r="N38" s="109" t="b">
        <f ca="1"/>
        <v>1</v>
      </c>
      <c r="O38" s="109" t="b">
        <f ca="1"/>
        <v>0</v>
      </c>
      <c r="Q38" s="109">
        <f ca="1"/>
        <v>0</v>
      </c>
      <c r="R38" s="109" t="b">
        <f ca="1"/>
        <v>1</v>
      </c>
      <c r="S38" s="109" t="b">
        <f ca="1"/>
        <v>0</v>
      </c>
      <c r="U38" s="109">
        <f ca="1"/>
        <v>0</v>
      </c>
      <c r="V38" s="109" t="b">
        <f ca="1"/>
        <v>1</v>
      </c>
      <c r="W38" s="109" t="b">
        <f ca="1"/>
        <v>0</v>
      </c>
    </row>
    <row r="39" spans="2:23" s="15" customFormat="1" x14ac:dyDescent="0.3">
      <c r="B39" s="17"/>
      <c r="I39" s="13"/>
      <c r="J39" s="14"/>
      <c r="M39" s="109">
        <f ca="1"/>
        <v>0</v>
      </c>
      <c r="N39" s="109" t="b">
        <f ca="1"/>
        <v>1</v>
      </c>
      <c r="O39" s="109" t="b">
        <f ca="1"/>
        <v>1</v>
      </c>
      <c r="Q39" s="109">
        <f ca="1"/>
        <v>0</v>
      </c>
      <c r="R39" s="109" t="b">
        <f ca="1"/>
        <v>1</v>
      </c>
      <c r="S39" s="109" t="b">
        <f ca="1"/>
        <v>1</v>
      </c>
      <c r="U39" s="109">
        <f ca="1"/>
        <v>0</v>
      </c>
      <c r="V39" s="109" t="b">
        <f ca="1"/>
        <v>1</v>
      </c>
      <c r="W39" s="109" t="b">
        <f ca="1"/>
        <v>1</v>
      </c>
    </row>
    <row r="40" spans="2:23" s="15" customFormat="1" x14ac:dyDescent="0.3">
      <c r="B40" s="17"/>
      <c r="I40" s="13"/>
      <c r="J40" s="14"/>
      <c r="M40" s="109">
        <f ca="1"/>
        <v>0</v>
      </c>
      <c r="N40" s="109" t="b">
        <f ca="1"/>
        <v>0</v>
      </c>
      <c r="O40" s="109" t="b">
        <f ca="1"/>
        <v>1</v>
      </c>
      <c r="Q40" s="109">
        <f ca="1"/>
        <v>0</v>
      </c>
      <c r="R40" s="109" t="b">
        <f ca="1"/>
        <v>0</v>
      </c>
      <c r="S40" s="109" t="b">
        <f ca="1"/>
        <v>1</v>
      </c>
      <c r="U40" s="109">
        <f ca="1"/>
        <v>0</v>
      </c>
      <c r="V40" s="109" t="b">
        <f ca="1"/>
        <v>0</v>
      </c>
      <c r="W40" s="109" t="b">
        <f ca="1"/>
        <v>1</v>
      </c>
    </row>
    <row r="41" spans="2:23" s="15" customFormat="1" x14ac:dyDescent="0.3">
      <c r="B41" s="17"/>
      <c r="I41" s="13"/>
      <c r="J41" s="14"/>
      <c r="M41" s="109">
        <f ca="1"/>
        <v>0</v>
      </c>
      <c r="N41" s="109" t="b">
        <f ca="1"/>
        <v>1</v>
      </c>
      <c r="O41" s="109" t="b">
        <f ca="1"/>
        <v>0</v>
      </c>
      <c r="Q41" s="109">
        <f ca="1"/>
        <v>0</v>
      </c>
      <c r="R41" s="109" t="b">
        <f ca="1"/>
        <v>1</v>
      </c>
      <c r="S41" s="109" t="b">
        <f ca="1"/>
        <v>0</v>
      </c>
      <c r="U41" s="109">
        <f ca="1"/>
        <v>0</v>
      </c>
      <c r="V41" s="109" t="b">
        <f ca="1"/>
        <v>1</v>
      </c>
      <c r="W41" s="109" t="b">
        <f ca="1"/>
        <v>0</v>
      </c>
    </row>
    <row r="42" spans="2:23" s="15" customFormat="1" x14ac:dyDescent="0.3">
      <c r="B42" s="17"/>
      <c r="I42" s="13"/>
      <c r="J42" s="14"/>
      <c r="M42" s="109">
        <f ca="1"/>
        <v>0</v>
      </c>
      <c r="N42" s="109" t="b">
        <f ca="1"/>
        <v>1</v>
      </c>
      <c r="O42" s="109" t="b">
        <f ca="1"/>
        <v>1</v>
      </c>
      <c r="Q42" s="109">
        <f ca="1"/>
        <v>0</v>
      </c>
      <c r="R42" s="109" t="b">
        <f ca="1"/>
        <v>1</v>
      </c>
      <c r="S42" s="109" t="b">
        <f ca="1"/>
        <v>1</v>
      </c>
      <c r="U42" s="109">
        <f ca="1"/>
        <v>0</v>
      </c>
      <c r="V42" s="109" t="b">
        <f ca="1"/>
        <v>1</v>
      </c>
      <c r="W42" s="109" t="b">
        <f ca="1"/>
        <v>1</v>
      </c>
    </row>
    <row r="43" spans="2:23" s="15" customFormat="1" x14ac:dyDescent="0.3">
      <c r="I43" s="13"/>
      <c r="J43" s="14"/>
      <c r="M43" s="109">
        <f ca="1"/>
        <v>0</v>
      </c>
      <c r="N43" s="109" t="b">
        <f ca="1"/>
        <v>0</v>
      </c>
      <c r="O43" s="109" t="b">
        <f ca="1"/>
        <v>1</v>
      </c>
      <c r="Q43" s="109">
        <f ca="1"/>
        <v>0</v>
      </c>
      <c r="R43" s="109" t="b">
        <f ca="1"/>
        <v>0</v>
      </c>
      <c r="S43" s="109" t="b">
        <f ca="1"/>
        <v>1</v>
      </c>
      <c r="U43" s="109">
        <f ca="1"/>
        <v>0</v>
      </c>
      <c r="V43" s="109" t="b">
        <f ca="1"/>
        <v>0</v>
      </c>
      <c r="W43" s="109" t="b">
        <f ca="1"/>
        <v>1</v>
      </c>
    </row>
    <row r="44" spans="2:23" s="15" customFormat="1" x14ac:dyDescent="0.3">
      <c r="B44" s="15" t="s">
        <v>3</v>
      </c>
      <c r="C44" s="18" t="str">
        <f>D7</f>
        <v>김세종</v>
      </c>
      <c r="I44" s="13"/>
      <c r="J44" s="14"/>
      <c r="M44" s="109">
        <f ca="1"/>
        <v>0</v>
      </c>
      <c r="N44" s="109" t="b">
        <f ca="1"/>
        <v>1</v>
      </c>
      <c r="O44" s="109" t="b">
        <f ca="1"/>
        <v>0</v>
      </c>
      <c r="Q44" s="109">
        <f ca="1"/>
        <v>0</v>
      </c>
      <c r="R44" s="109" t="b">
        <f ca="1"/>
        <v>1</v>
      </c>
      <c r="S44" s="109" t="b">
        <f ca="1"/>
        <v>0</v>
      </c>
      <c r="U44" s="109">
        <f ca="1"/>
        <v>0</v>
      </c>
      <c r="V44" s="109" t="b">
        <f ca="1"/>
        <v>1</v>
      </c>
      <c r="W44" s="109" t="b">
        <f ca="1"/>
        <v>0</v>
      </c>
    </row>
    <row r="45" spans="2:23" s="15" customFormat="1" x14ac:dyDescent="0.3">
      <c r="B45" s="15" t="s">
        <v>4</v>
      </c>
      <c r="C45" s="19" t="s">
        <v>7</v>
      </c>
      <c r="D45" s="19"/>
      <c r="E45" s="19"/>
      <c r="I45" s="13"/>
      <c r="J45" s="14"/>
      <c r="M45" s="109">
        <f ca="1"/>
        <v>0</v>
      </c>
      <c r="N45" s="109" t="b">
        <f ca="1"/>
        <v>1</v>
      </c>
      <c r="O45" s="109" t="b">
        <f ca="1"/>
        <v>1</v>
      </c>
      <c r="Q45" s="109">
        <f ca="1"/>
        <v>0</v>
      </c>
      <c r="R45" s="109" t="b">
        <f ca="1"/>
        <v>1</v>
      </c>
      <c r="S45" s="109" t="b">
        <f ca="1"/>
        <v>1</v>
      </c>
      <c r="U45" s="109">
        <f ca="1"/>
        <v>0</v>
      </c>
      <c r="V45" s="109" t="b">
        <f ca="1"/>
        <v>1</v>
      </c>
      <c r="W45" s="109" t="b">
        <f ca="1"/>
        <v>1</v>
      </c>
    </row>
    <row r="46" spans="2:23" s="15" customFormat="1" x14ac:dyDescent="0.3">
      <c r="B46" s="15" t="s">
        <v>5</v>
      </c>
      <c r="C46" s="44">
        <f ca="1">TODAY()</f>
        <v>44186</v>
      </c>
      <c r="D46" s="19"/>
      <c r="E46" s="19"/>
      <c r="I46" s="13"/>
      <c r="J46" s="14"/>
      <c r="M46" s="109">
        <f ca="1"/>
        <v>0</v>
      </c>
      <c r="N46" s="109" t="b">
        <f ca="1"/>
        <v>0</v>
      </c>
      <c r="O46" s="109" t="b">
        <f ca="1"/>
        <v>1</v>
      </c>
      <c r="Q46" s="109">
        <f ca="1"/>
        <v>0</v>
      </c>
      <c r="R46" s="109" t="b">
        <f ca="1"/>
        <v>0</v>
      </c>
      <c r="S46" s="109" t="b">
        <f ca="1"/>
        <v>1</v>
      </c>
      <c r="U46" s="109">
        <f ca="1"/>
        <v>0</v>
      </c>
      <c r="V46" s="109" t="b">
        <f ca="1"/>
        <v>0</v>
      </c>
      <c r="W46" s="109" t="b">
        <f ca="1"/>
        <v>1</v>
      </c>
    </row>
    <row r="47" spans="2:23" s="15" customFormat="1" x14ac:dyDescent="0.3">
      <c r="I47" s="13"/>
      <c r="J47" s="14"/>
    </row>
    <row r="48" spans="2:23" s="15" customFormat="1" x14ac:dyDescent="0.3">
      <c r="D48" s="13"/>
      <c r="E48" s="13"/>
      <c r="I48" s="13"/>
      <c r="J48" s="14"/>
    </row>
    <row r="49" spans="9:10" s="15" customFormat="1" x14ac:dyDescent="0.3">
      <c r="I49" s="13"/>
      <c r="J49" s="14"/>
    </row>
    <row r="50" spans="9:10" s="15" customFormat="1" x14ac:dyDescent="0.3">
      <c r="I50" s="13"/>
      <c r="J50" s="14"/>
    </row>
    <row r="51" spans="9:10" s="15" customFormat="1" x14ac:dyDescent="0.3">
      <c r="I51" s="13"/>
      <c r="J51" s="14"/>
    </row>
    <row r="52" spans="9:10" s="15" customFormat="1" x14ac:dyDescent="0.3">
      <c r="I52" s="13"/>
      <c r="J52" s="14"/>
    </row>
    <row r="53" spans="9:10" s="15" customFormat="1" x14ac:dyDescent="0.3">
      <c r="I53" s="13"/>
      <c r="J53" s="14"/>
    </row>
    <row r="54" spans="9:10" s="15" customFormat="1" x14ac:dyDescent="0.3">
      <c r="I54" s="13"/>
      <c r="J54" s="14"/>
    </row>
    <row r="55" spans="9:10" s="15" customFormat="1" x14ac:dyDescent="0.3">
      <c r="I55" s="13"/>
      <c r="J55" s="14"/>
    </row>
    <row r="56" spans="9:10" s="15" customFormat="1" x14ac:dyDescent="0.3">
      <c r="I56" s="13"/>
      <c r="J56" s="14"/>
    </row>
    <row r="57" spans="9:10" s="15" customFormat="1" x14ac:dyDescent="0.3">
      <c r="I57" s="13"/>
      <c r="J57" s="14"/>
    </row>
    <row r="58" spans="9:10" s="15" customFormat="1" x14ac:dyDescent="0.3">
      <c r="I58" s="13"/>
      <c r="J58" s="14"/>
    </row>
    <row r="59" spans="9:10" s="15" customFormat="1" x14ac:dyDescent="0.3">
      <c r="I59" s="13"/>
      <c r="J59" s="14"/>
    </row>
    <row r="60" spans="9:10" s="15" customFormat="1" x14ac:dyDescent="0.3">
      <c r="I60" s="13"/>
      <c r="J60" s="14"/>
    </row>
    <row r="61" spans="9:10" s="15" customFormat="1" x14ac:dyDescent="0.3">
      <c r="I61" s="13"/>
      <c r="J61" s="14"/>
    </row>
    <row r="62" spans="9:10" s="15" customFormat="1" x14ac:dyDescent="0.3">
      <c r="I62" s="13"/>
      <c r="J62" s="14"/>
    </row>
    <row r="63" spans="9:10" s="15" customFormat="1" x14ac:dyDescent="0.3">
      <c r="I63" s="13"/>
      <c r="J63" s="14"/>
    </row>
    <row r="64" spans="9:10" s="15" customFormat="1" x14ac:dyDescent="0.3">
      <c r="I64" s="13"/>
      <c r="J64" s="14"/>
    </row>
    <row r="65" spans="9:10" s="15" customFormat="1" x14ac:dyDescent="0.3">
      <c r="I65" s="13"/>
      <c r="J65" s="14"/>
    </row>
    <row r="66" spans="9:10" s="15" customFormat="1" x14ac:dyDescent="0.3">
      <c r="I66" s="13"/>
      <c r="J66" s="14"/>
    </row>
    <row r="67" spans="9:10" s="15" customFormat="1" x14ac:dyDescent="0.3">
      <c r="I67" s="13"/>
      <c r="J67" s="14"/>
    </row>
    <row r="68" spans="9:10" s="15" customFormat="1" x14ac:dyDescent="0.3">
      <c r="I68" s="13"/>
      <c r="J68" s="14"/>
    </row>
    <row r="69" spans="9:10" s="15" customFormat="1" x14ac:dyDescent="0.3">
      <c r="I69" s="13"/>
      <c r="J69" s="14"/>
    </row>
    <row r="70" spans="9:10" s="15" customFormat="1" x14ac:dyDescent="0.3">
      <c r="I70" s="13"/>
      <c r="J70" s="14"/>
    </row>
    <row r="71" spans="9:10" s="15" customFormat="1" x14ac:dyDescent="0.3">
      <c r="I71" s="13"/>
      <c r="J71" s="14"/>
    </row>
    <row r="72" spans="9:10" s="15" customFormat="1" x14ac:dyDescent="0.3">
      <c r="I72" s="13"/>
      <c r="J72" s="14"/>
    </row>
    <row r="73" spans="9:10" s="15" customFormat="1" x14ac:dyDescent="0.3">
      <c r="I73" s="13"/>
      <c r="J73" s="14"/>
    </row>
    <row r="74" spans="9:10" s="15" customFormat="1" x14ac:dyDescent="0.3">
      <c r="I74" s="13"/>
      <c r="J74" s="14"/>
    </row>
    <row r="75" spans="9:10" s="15" customFormat="1" x14ac:dyDescent="0.3">
      <c r="I75" s="13"/>
      <c r="J75" s="14"/>
    </row>
    <row r="76" spans="9:10" s="15" customFormat="1" x14ac:dyDescent="0.3">
      <c r="I76" s="13"/>
      <c r="J76" s="14"/>
    </row>
    <row r="77" spans="9:10" s="15" customFormat="1" x14ac:dyDescent="0.3">
      <c r="I77" s="13"/>
      <c r="J77" s="14"/>
    </row>
    <row r="78" spans="9:10" s="15" customFormat="1" x14ac:dyDescent="0.3">
      <c r="I78" s="13"/>
      <c r="J78" s="14"/>
    </row>
    <row r="79" spans="9:10" s="15" customFormat="1" x14ac:dyDescent="0.3">
      <c r="I79" s="13"/>
      <c r="J79" s="14"/>
    </row>
    <row r="80" spans="9:10" s="15" customFormat="1" x14ac:dyDescent="0.3">
      <c r="I80" s="13"/>
      <c r="J80" s="14"/>
    </row>
    <row r="81" spans="9:10" s="15" customFormat="1" x14ac:dyDescent="0.3">
      <c r="I81" s="13"/>
      <c r="J81" s="14"/>
    </row>
    <row r="82" spans="9:10" s="15" customFormat="1" x14ac:dyDescent="0.3">
      <c r="I82" s="13"/>
      <c r="J82" s="14"/>
    </row>
    <row r="83" spans="9:10" s="15" customFormat="1" x14ac:dyDescent="0.3">
      <c r="I83" s="13"/>
      <c r="J83" s="14"/>
    </row>
    <row r="84" spans="9:10" s="15" customFormat="1" x14ac:dyDescent="0.3">
      <c r="I84" s="13"/>
      <c r="J84" s="14"/>
    </row>
  </sheetData>
  <sheetProtection formatCells="0" formatColumns="0" formatRows="0" insertColumns="0" insertRows="0" insertHyperlinks="0" deleteColumns="0" deleteRows="0" sort="0" autoFilter="0" pivotTables="0"/>
  <mergeCells count="14">
    <mergeCell ref="A1:H1"/>
    <mergeCell ref="B13:B14"/>
    <mergeCell ref="D13:D14"/>
    <mergeCell ref="E13:I13"/>
    <mergeCell ref="C13:C14"/>
    <mergeCell ref="H22:I22"/>
    <mergeCell ref="H27:I27"/>
    <mergeCell ref="H30:I30"/>
    <mergeCell ref="H31:I31"/>
    <mergeCell ref="H23:I23"/>
    <mergeCell ref="H24:I24"/>
    <mergeCell ref="H25:I25"/>
    <mergeCell ref="H26:I26"/>
    <mergeCell ref="H29:I29"/>
  </mergeCells>
  <phoneticPr fontId="1" type="noConversion"/>
  <dataValidations disablePrompts="1" count="1">
    <dataValidation type="list" allowBlank="1" showInputMessage="1" showErrorMessage="1" sqref="C21" xr:uid="{17971998-0F47-409E-8FF3-1781FF3C3132}">
      <formula1>$U$2:$U$5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7"/>
  <sheetViews>
    <sheetView zoomScale="85" zoomScaleNormal="85" workbookViewId="0">
      <pane xSplit="4" ySplit="14" topLeftCell="E15" activePane="bottomRight" state="frozen"/>
      <selection activeCell="X25" sqref="X25"/>
      <selection pane="topRight" activeCell="X25" sqref="X25"/>
      <selection pane="bottomLeft" activeCell="X25" sqref="X25"/>
      <selection pane="bottomRight" activeCell="X25" sqref="X25"/>
    </sheetView>
  </sheetViews>
  <sheetFormatPr defaultRowHeight="16.5" x14ac:dyDescent="0.3"/>
  <cols>
    <col min="1" max="1" width="18.25" customWidth="1"/>
    <col min="2" max="2" width="10.375" customWidth="1"/>
    <col min="3" max="3" width="11.375" customWidth="1"/>
    <col min="4" max="8" width="19.5" customWidth="1"/>
    <col min="9" max="9" width="7.5" customWidth="1"/>
    <col min="10" max="10" width="15.125" bestFit="1" customWidth="1"/>
    <col min="11" max="11" width="8.5" bestFit="1" customWidth="1"/>
    <col min="12" max="12" width="8.5" customWidth="1"/>
    <col min="13" max="16" width="13.875" style="72" bestFit="1" customWidth="1"/>
    <col min="17" max="17" width="15.125" bestFit="1" customWidth="1"/>
    <col min="18" max="18" width="8.5" bestFit="1" customWidth="1"/>
    <col min="19" max="19" width="8.5" customWidth="1"/>
    <col min="20" max="23" width="13.875" style="72" bestFit="1" customWidth="1"/>
    <col min="24" max="24" width="15.125" bestFit="1" customWidth="1"/>
    <col min="25" max="25" width="8.5" bestFit="1" customWidth="1"/>
    <col min="26" max="26" width="8.5" customWidth="1"/>
    <col min="27" max="30" width="13.875" style="72" bestFit="1" customWidth="1"/>
    <col min="31" max="31" width="11" bestFit="1" customWidth="1"/>
    <col min="32" max="32" width="8.5" bestFit="1" customWidth="1"/>
    <col min="33" max="33" width="8.5" customWidth="1"/>
    <col min="34" max="37" width="11.75" bestFit="1" customWidth="1"/>
    <col min="38" max="39" width="11.75" customWidth="1"/>
    <col min="40" max="40" width="12.875" customWidth="1"/>
    <col min="41" max="41" width="11.75" customWidth="1"/>
    <col min="42" max="42" width="15.125" bestFit="1" customWidth="1"/>
    <col min="43" max="43" width="6" bestFit="1" customWidth="1"/>
    <col min="44" max="46" width="11.625" bestFit="1" customWidth="1"/>
    <col min="47" max="47" width="11.25" bestFit="1" customWidth="1"/>
    <col min="48" max="48" width="15.125" bestFit="1" customWidth="1"/>
    <col min="49" max="49" width="6" bestFit="1" customWidth="1"/>
    <col min="50" max="52" width="10.5" bestFit="1" customWidth="1"/>
    <col min="53" max="53" width="10.25" bestFit="1" customWidth="1"/>
    <col min="54" max="54" width="15.125" bestFit="1" customWidth="1"/>
    <col min="55" max="55" width="6" bestFit="1" customWidth="1"/>
    <col min="56" max="58" width="11.625" bestFit="1" customWidth="1"/>
    <col min="59" max="59" width="11.25" bestFit="1" customWidth="1"/>
    <col min="60" max="60" width="11" bestFit="1" customWidth="1"/>
    <col min="61" max="61" width="6" bestFit="1" customWidth="1"/>
    <col min="62" max="64" width="10.5" bestFit="1" customWidth="1"/>
    <col min="65" max="65" width="9" bestFit="1" customWidth="1"/>
    <col min="66" max="66" width="11.625" bestFit="1" customWidth="1"/>
    <col min="67" max="67" width="10.5" bestFit="1" customWidth="1"/>
    <col min="68" max="68" width="12.625" bestFit="1" customWidth="1"/>
    <col min="69" max="69" width="11.625" bestFit="1" customWidth="1"/>
    <col min="70" max="73" width="10.5" bestFit="1" customWidth="1"/>
    <col min="74" max="75" width="13.5" bestFit="1" customWidth="1"/>
    <col min="76" max="80" width="10.25" bestFit="1" customWidth="1"/>
    <col min="81" max="81" width="10.25" customWidth="1"/>
  </cols>
  <sheetData>
    <row r="1" spans="1:81" x14ac:dyDescent="0.3">
      <c r="A1" s="23">
        <v>10</v>
      </c>
      <c r="B1" s="23">
        <f>A1+1</f>
        <v>11</v>
      </c>
      <c r="C1" s="23">
        <f>B1+1</f>
        <v>12</v>
      </c>
      <c r="D1" s="23">
        <f>C1+1</f>
        <v>13</v>
      </c>
      <c r="E1" s="23">
        <f>D1+1</f>
        <v>14</v>
      </c>
      <c r="F1" s="23">
        <f t="shared" ref="F1:G4" si="0">E1+1</f>
        <v>15</v>
      </c>
      <c r="G1" s="23">
        <f t="shared" si="0"/>
        <v>16</v>
      </c>
      <c r="H1" s="23"/>
      <c r="M1"/>
      <c r="Q1" s="72"/>
      <c r="T1"/>
      <c r="X1" s="72"/>
      <c r="AA1"/>
      <c r="AE1" s="72"/>
    </row>
    <row r="2" spans="1:81" x14ac:dyDescent="0.3">
      <c r="A2" s="23">
        <f>G1+1</f>
        <v>17</v>
      </c>
      <c r="B2" s="23">
        <f>A2+1</f>
        <v>18</v>
      </c>
      <c r="C2" s="23">
        <f t="shared" ref="C2:D2" si="1">B2+1</f>
        <v>19</v>
      </c>
      <c r="D2" s="23">
        <f t="shared" si="1"/>
        <v>20</v>
      </c>
      <c r="E2" s="23">
        <f>D2+1</f>
        <v>21</v>
      </c>
      <c r="F2" s="23">
        <f t="shared" si="0"/>
        <v>22</v>
      </c>
      <c r="G2" s="23">
        <f t="shared" si="0"/>
        <v>23</v>
      </c>
      <c r="H2" s="23"/>
      <c r="M2"/>
      <c r="Q2" s="72"/>
      <c r="T2"/>
      <c r="X2" s="72"/>
      <c r="AA2"/>
      <c r="AE2" s="72"/>
    </row>
    <row r="3" spans="1:81" x14ac:dyDescent="0.3">
      <c r="A3" s="23">
        <f>G2+1</f>
        <v>24</v>
      </c>
      <c r="B3" s="23">
        <f>A3+1</f>
        <v>25</v>
      </c>
      <c r="C3" s="23">
        <f t="shared" ref="C3:D3" si="2">B3+1</f>
        <v>26</v>
      </c>
      <c r="D3" s="23">
        <f t="shared" si="2"/>
        <v>27</v>
      </c>
      <c r="E3" s="23">
        <f>D3+1</f>
        <v>28</v>
      </c>
      <c r="F3" s="23">
        <f t="shared" si="0"/>
        <v>29</v>
      </c>
      <c r="G3" s="23">
        <f t="shared" si="0"/>
        <v>30</v>
      </c>
      <c r="H3" s="23"/>
      <c r="M3"/>
      <c r="Q3" s="72"/>
      <c r="T3"/>
      <c r="X3" s="72"/>
      <c r="AA3"/>
      <c r="AE3" s="72"/>
    </row>
    <row r="4" spans="1:81" x14ac:dyDescent="0.3">
      <c r="A4" s="23">
        <f>G3+1</f>
        <v>31</v>
      </c>
      <c r="B4" s="23">
        <f>A4+1</f>
        <v>32</v>
      </c>
      <c r="C4" s="23">
        <f t="shared" ref="C4:D4" si="3">B4+1</f>
        <v>33</v>
      </c>
      <c r="D4" s="23">
        <f t="shared" si="3"/>
        <v>34</v>
      </c>
      <c r="E4" s="23">
        <f>D4+1</f>
        <v>35</v>
      </c>
      <c r="F4" s="23">
        <f t="shared" si="0"/>
        <v>36</v>
      </c>
      <c r="G4" s="23">
        <f t="shared" si="0"/>
        <v>37</v>
      </c>
      <c r="H4" s="23"/>
      <c r="M4"/>
      <c r="Q4" s="72"/>
      <c r="T4"/>
      <c r="X4" s="72"/>
      <c r="AA4"/>
      <c r="AE4" s="72"/>
    </row>
    <row r="5" spans="1:81" x14ac:dyDescent="0.3">
      <c r="A5" s="119" t="s">
        <v>55</v>
      </c>
      <c r="B5" s="119" t="s">
        <v>20</v>
      </c>
      <c r="C5" s="119" t="s">
        <v>73</v>
      </c>
      <c r="D5" s="132" t="s">
        <v>54</v>
      </c>
      <c r="E5" s="133"/>
      <c r="F5" s="133"/>
      <c r="G5" s="133"/>
      <c r="H5" s="134"/>
      <c r="M5"/>
      <c r="Q5" s="72"/>
      <c r="T5"/>
      <c r="X5" s="72"/>
      <c r="AA5"/>
      <c r="AE5" s="72"/>
    </row>
    <row r="6" spans="1:81" x14ac:dyDescent="0.3">
      <c r="A6" s="129"/>
      <c r="B6" s="129"/>
      <c r="C6" s="129"/>
      <c r="D6" s="84" t="s">
        <v>22</v>
      </c>
      <c r="E6" s="85" t="s">
        <v>23</v>
      </c>
      <c r="F6" s="85" t="s">
        <v>24</v>
      </c>
      <c r="G6" s="85" t="s">
        <v>25</v>
      </c>
      <c r="H6" s="86" t="s">
        <v>87</v>
      </c>
      <c r="M6"/>
      <c r="Q6" s="72"/>
      <c r="T6"/>
      <c r="X6" s="72"/>
      <c r="AA6"/>
      <c r="AE6" s="72"/>
    </row>
    <row r="7" spans="1:81" x14ac:dyDescent="0.3">
      <c r="A7" s="26" t="str">
        <f>VLOOKUP(타겟시트!$D$6,$A$15:$AK$26,A1,0)</f>
        <v>개인매출</v>
      </c>
      <c r="B7" s="27">
        <f>VLOOKUP(타겟시트!$D$6,$A$15:$AK$26,B1,0)</f>
        <v>0.5</v>
      </c>
      <c r="C7" s="104" t="str">
        <f>VLOOKUP(타겟시트!$D$6,$A$15:$AK$26,C1,0)</f>
        <v>B3</v>
      </c>
      <c r="D7" s="28">
        <f>VLOOKUP(타겟시트!$D$6,$A$15:$AK$26,D1,0)</f>
        <v>0</v>
      </c>
      <c r="E7" s="28">
        <f>VLOOKUP(타겟시트!$D$6,$A$15:$AK$26,E1,0)</f>
        <v>520000</v>
      </c>
      <c r="F7" s="28">
        <f>VLOOKUP(타겟시트!$D$6,$A$15:$AK$26,F1,0)</f>
        <v>480000</v>
      </c>
      <c r="G7" s="28">
        <f>VLOOKUP(타겟시트!$D$6,$A$15:$AK$26,G1,0)</f>
        <v>600000</v>
      </c>
      <c r="H7" s="29">
        <f>SUM(D7:G7)</f>
        <v>1600000</v>
      </c>
      <c r="M7"/>
      <c r="Q7" s="72"/>
      <c r="T7"/>
      <c r="X7" s="72"/>
      <c r="AA7"/>
      <c r="AE7" s="72"/>
    </row>
    <row r="8" spans="1:81" x14ac:dyDescent="0.3">
      <c r="A8" s="30" t="str">
        <f>VLOOKUP(타겟시트!$D$6,$A$15:$AK$26,A2,0)</f>
        <v>개인마진</v>
      </c>
      <c r="B8" s="31">
        <f>VLOOKUP(타겟시트!$D$6,$A$15:$AK$26,B2,0)</f>
        <v>0.3</v>
      </c>
      <c r="C8" s="105" t="str">
        <f>VLOOKUP(타겟시트!$D$6,$A$15:$AK$26,C2,0)</f>
        <v>B2</v>
      </c>
      <c r="D8" s="32">
        <f>VLOOKUP(타겟시트!$D$6,$A$15:$AK$26,D2,0)</f>
        <v>0</v>
      </c>
      <c r="E8" s="32">
        <f>VLOOKUP(타겟시트!$D$6,$A$15:$AK$26,E2,0)</f>
        <v>52000</v>
      </c>
      <c r="F8" s="32">
        <f>VLOOKUP(타겟시트!$D$6,$A$15:$AK$26,F2,0)</f>
        <v>48000</v>
      </c>
      <c r="G8" s="33">
        <f>VLOOKUP(타겟시트!$D$6,$A$15:$AK$26,G2,0)</f>
        <v>60000</v>
      </c>
      <c r="H8" s="34">
        <f>SUM(D8:G8)</f>
        <v>160000</v>
      </c>
      <c r="M8"/>
      <c r="Q8" s="72"/>
      <c r="T8"/>
      <c r="X8" s="72"/>
      <c r="AA8"/>
      <c r="AE8" s="72"/>
    </row>
    <row r="9" spans="1:81" x14ac:dyDescent="0.3">
      <c r="A9" s="30" t="str">
        <f>VLOOKUP(타겟시트!$D$6,$A$15:$AK$26,A3,0)</f>
        <v>영업1부1팀매출</v>
      </c>
      <c r="B9" s="31">
        <f>VLOOKUP(타겟시트!$D$6,$A$15:$AK$26,B3,0)</f>
        <v>0.2</v>
      </c>
      <c r="C9" s="105" t="str">
        <f>VLOOKUP(타겟시트!$D$6,$A$15:$AK$26,C3,0)</f>
        <v>B5</v>
      </c>
      <c r="D9" s="32">
        <f>VLOOKUP(타겟시트!$D$6,$A$15:$AK$26,D3,0)</f>
        <v>0</v>
      </c>
      <c r="E9" s="32">
        <f>VLOOKUP(타겟시트!$D$6,$A$15:$AK$26,E3,0)</f>
        <v>2600000</v>
      </c>
      <c r="F9" s="32">
        <f>VLOOKUP(타겟시트!$D$6,$A$15:$AK$26,F3,0)</f>
        <v>2400000</v>
      </c>
      <c r="G9" s="33">
        <f>VLOOKUP(타겟시트!$D$6,$A$15:$AK$26,G3,0)</f>
        <v>3000000</v>
      </c>
      <c r="H9" s="34">
        <f>SUM(D9:G9)</f>
        <v>8000000</v>
      </c>
      <c r="M9"/>
      <c r="Q9" s="72"/>
      <c r="T9"/>
      <c r="X9" s="72"/>
      <c r="AA9"/>
      <c r="AE9" s="72"/>
    </row>
    <row r="10" spans="1:81" x14ac:dyDescent="0.3">
      <c r="A10" s="35">
        <f>VLOOKUP(타겟시트!$D$6,$A$15:$AK$26,A4,0)</f>
        <v>0</v>
      </c>
      <c r="B10" s="36">
        <f>VLOOKUP(타겟시트!$D$6,$A$15:$AK$26,B4,0)</f>
        <v>0</v>
      </c>
      <c r="C10" s="106">
        <f>VLOOKUP(타겟시트!$D$6,$A$15:$AK$26,C4,0)</f>
        <v>0</v>
      </c>
      <c r="D10" s="37">
        <f>VLOOKUP(타겟시트!$D$6,$A$15:$AK$26,D4,0)</f>
        <v>0</v>
      </c>
      <c r="E10" s="37">
        <f>VLOOKUP(타겟시트!$D$6,$A$15:$AK$26,E4,0)</f>
        <v>0</v>
      </c>
      <c r="F10" s="37">
        <f>VLOOKUP(타겟시트!$D$6,$A$15:$AK$26,F4,0)</f>
        <v>0</v>
      </c>
      <c r="G10" s="38">
        <f>VLOOKUP(타겟시트!$D$6,$A$15:$AK$26,G4,0)</f>
        <v>0</v>
      </c>
      <c r="H10" s="39">
        <f>SUM(D10:G10)</f>
        <v>0</v>
      </c>
      <c r="M10"/>
      <c r="Q10" s="72"/>
      <c r="T10"/>
      <c r="X10" s="72"/>
      <c r="AA10"/>
      <c r="AE10" s="72"/>
    </row>
    <row r="11" spans="1:81" x14ac:dyDescent="0.3">
      <c r="A11" s="40"/>
      <c r="B11" s="41"/>
      <c r="C11" s="41"/>
      <c r="D11" s="42"/>
      <c r="E11" s="42"/>
      <c r="F11" s="42"/>
      <c r="G11" s="42"/>
      <c r="H11" s="43"/>
      <c r="M11"/>
      <c r="Q11" s="72"/>
      <c r="T11"/>
      <c r="X11" s="72"/>
      <c r="AA11"/>
      <c r="AE11" s="72"/>
    </row>
    <row r="12" spans="1:81" x14ac:dyDescent="0.3">
      <c r="J12" s="139" t="s">
        <v>54</v>
      </c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02"/>
      <c r="AM12" s="102"/>
      <c r="AN12" s="102"/>
      <c r="AO12" s="102"/>
      <c r="AP12" s="138" t="s">
        <v>56</v>
      </c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98"/>
      <c r="BO12" s="98"/>
      <c r="BP12" s="98"/>
      <c r="BQ12" s="98"/>
      <c r="BR12" s="136" t="s">
        <v>58</v>
      </c>
      <c r="BS12" s="136"/>
      <c r="BT12" s="136"/>
      <c r="BU12" s="136"/>
      <c r="BV12" s="135" t="s">
        <v>74</v>
      </c>
      <c r="BW12" s="135"/>
      <c r="BX12" s="69" t="s">
        <v>85</v>
      </c>
    </row>
    <row r="13" spans="1:81" x14ac:dyDescent="0.3">
      <c r="J13" s="137" t="s">
        <v>11</v>
      </c>
      <c r="K13" s="137"/>
      <c r="L13" s="137"/>
      <c r="M13" s="137"/>
      <c r="N13" s="137"/>
      <c r="O13" s="137"/>
      <c r="P13" s="137"/>
      <c r="Q13" s="137" t="s">
        <v>12</v>
      </c>
      <c r="R13" s="137"/>
      <c r="S13" s="137"/>
      <c r="T13" s="137"/>
      <c r="U13" s="137"/>
      <c r="V13" s="137"/>
      <c r="W13" s="137"/>
      <c r="X13" s="137" t="s">
        <v>13</v>
      </c>
      <c r="Y13" s="137"/>
      <c r="Z13" s="137"/>
      <c r="AA13" s="137"/>
      <c r="AB13" s="137"/>
      <c r="AC13" s="137"/>
      <c r="AD13" s="137"/>
      <c r="AE13" s="137" t="s">
        <v>14</v>
      </c>
      <c r="AF13" s="137"/>
      <c r="AG13" s="137"/>
      <c r="AH13" s="137"/>
      <c r="AI13" s="137"/>
      <c r="AJ13" s="137"/>
      <c r="AK13" s="137"/>
      <c r="AL13" s="73" t="s">
        <v>11</v>
      </c>
      <c r="AM13" s="73" t="s">
        <v>12</v>
      </c>
      <c r="AN13" s="73" t="s">
        <v>13</v>
      </c>
      <c r="AO13" s="73" t="s">
        <v>14</v>
      </c>
      <c r="AP13" s="137" t="s">
        <v>11</v>
      </c>
      <c r="AQ13" s="137"/>
      <c r="AR13" s="137"/>
      <c r="AS13" s="137"/>
      <c r="AT13" s="137"/>
      <c r="AU13" s="137"/>
      <c r="AV13" s="137" t="s">
        <v>12</v>
      </c>
      <c r="AW13" s="137"/>
      <c r="AX13" s="137"/>
      <c r="AY13" s="137"/>
      <c r="AZ13" s="137"/>
      <c r="BA13" s="137"/>
      <c r="BB13" s="137" t="s">
        <v>13</v>
      </c>
      <c r="BC13" s="137"/>
      <c r="BD13" s="137"/>
      <c r="BE13" s="137"/>
      <c r="BF13" s="137"/>
      <c r="BG13" s="137"/>
      <c r="BH13" s="137" t="s">
        <v>14</v>
      </c>
      <c r="BI13" s="137"/>
      <c r="BJ13" s="137"/>
      <c r="BK13" s="137"/>
      <c r="BL13" s="137"/>
      <c r="BM13" s="137"/>
      <c r="BN13" s="73" t="s">
        <v>11</v>
      </c>
      <c r="BO13" s="73" t="s">
        <v>12</v>
      </c>
      <c r="BP13" s="73" t="s">
        <v>13</v>
      </c>
      <c r="BQ13" s="73" t="s">
        <v>14</v>
      </c>
      <c r="BR13" s="101"/>
      <c r="BS13" s="101"/>
      <c r="BT13" s="101"/>
      <c r="BU13" s="101"/>
      <c r="BV13" s="101"/>
      <c r="BW13" s="101"/>
      <c r="BX13" s="101"/>
      <c r="BY13" s="101"/>
      <c r="BZ13" s="101"/>
      <c r="CA13" s="101"/>
      <c r="CB13" s="101"/>
      <c r="CC13" s="101"/>
    </row>
    <row r="14" spans="1:81" x14ac:dyDescent="0.3">
      <c r="A14" t="s">
        <v>10</v>
      </c>
      <c r="B14" t="s">
        <v>15</v>
      </c>
      <c r="C14" t="s">
        <v>16</v>
      </c>
      <c r="D14" t="s">
        <v>17</v>
      </c>
      <c r="E14" t="s">
        <v>1</v>
      </c>
      <c r="F14" t="s">
        <v>0</v>
      </c>
      <c r="G14" t="s">
        <v>18</v>
      </c>
      <c r="H14" t="s">
        <v>19</v>
      </c>
      <c r="I14" t="s">
        <v>20</v>
      </c>
      <c r="J14" t="s">
        <v>11</v>
      </c>
      <c r="K14" t="s">
        <v>21</v>
      </c>
      <c r="L14" t="s">
        <v>73</v>
      </c>
      <c r="M14" s="72" t="s">
        <v>22</v>
      </c>
      <c r="N14" s="72" t="s">
        <v>23</v>
      </c>
      <c r="O14" s="72" t="s">
        <v>24</v>
      </c>
      <c r="P14" s="72" t="s">
        <v>25</v>
      </c>
      <c r="Q14" t="s">
        <v>12</v>
      </c>
      <c r="R14" t="s">
        <v>26</v>
      </c>
      <c r="S14" s="72" t="s">
        <v>73</v>
      </c>
      <c r="T14" s="72" t="s">
        <v>22</v>
      </c>
      <c r="U14" s="72" t="s">
        <v>23</v>
      </c>
      <c r="V14" s="72" t="s">
        <v>24</v>
      </c>
      <c r="W14" s="72" t="s">
        <v>25</v>
      </c>
      <c r="X14" t="s">
        <v>13</v>
      </c>
      <c r="Y14" t="s">
        <v>27</v>
      </c>
      <c r="Z14" s="72" t="s">
        <v>73</v>
      </c>
      <c r="AA14" s="72" t="s">
        <v>22</v>
      </c>
      <c r="AB14" s="72" t="s">
        <v>23</v>
      </c>
      <c r="AC14" s="72" t="s">
        <v>24</v>
      </c>
      <c r="AD14" s="72" t="s">
        <v>25</v>
      </c>
      <c r="AE14" t="s">
        <v>14</v>
      </c>
      <c r="AF14" t="s">
        <v>28</v>
      </c>
      <c r="AG14" s="72" t="s">
        <v>73</v>
      </c>
      <c r="AH14" t="s">
        <v>22</v>
      </c>
      <c r="AI14" t="s">
        <v>23</v>
      </c>
      <c r="AJ14" t="s">
        <v>24</v>
      </c>
      <c r="AK14" t="s">
        <v>25</v>
      </c>
      <c r="AL14" t="s">
        <v>8</v>
      </c>
      <c r="AM14" t="s">
        <v>8</v>
      </c>
      <c r="AN14" t="s">
        <v>8</v>
      </c>
      <c r="AO14" t="s">
        <v>8</v>
      </c>
      <c r="AP14" t="s">
        <v>11</v>
      </c>
      <c r="AQ14" t="s">
        <v>21</v>
      </c>
      <c r="AR14" s="72" t="s">
        <v>22</v>
      </c>
      <c r="AS14" s="72" t="s">
        <v>23</v>
      </c>
      <c r="AT14" s="72" t="s">
        <v>24</v>
      </c>
      <c r="AU14" s="72" t="s">
        <v>25</v>
      </c>
      <c r="AV14" t="s">
        <v>12</v>
      </c>
      <c r="AW14" t="s">
        <v>26</v>
      </c>
      <c r="AX14" s="72" t="s">
        <v>22</v>
      </c>
      <c r="AY14" s="72" t="s">
        <v>23</v>
      </c>
      <c r="AZ14" s="72" t="s">
        <v>24</v>
      </c>
      <c r="BA14" s="72" t="s">
        <v>25</v>
      </c>
      <c r="BB14" t="s">
        <v>13</v>
      </c>
      <c r="BC14" t="s">
        <v>27</v>
      </c>
      <c r="BD14" s="72" t="s">
        <v>22</v>
      </c>
      <c r="BE14" s="72" t="s">
        <v>23</v>
      </c>
      <c r="BF14" s="72" t="s">
        <v>24</v>
      </c>
      <c r="BG14" s="72" t="s">
        <v>25</v>
      </c>
      <c r="BH14" t="s">
        <v>14</v>
      </c>
      <c r="BI14" t="s">
        <v>28</v>
      </c>
      <c r="BJ14" t="s">
        <v>22</v>
      </c>
      <c r="BK14" t="s">
        <v>23</v>
      </c>
      <c r="BL14" t="s">
        <v>24</v>
      </c>
      <c r="BM14" t="s">
        <v>25</v>
      </c>
      <c r="BN14" t="s">
        <v>8</v>
      </c>
      <c r="BO14" t="s">
        <v>8</v>
      </c>
      <c r="BP14" t="s">
        <v>8</v>
      </c>
      <c r="BQ14" t="s">
        <v>8</v>
      </c>
      <c r="BR14" t="s">
        <v>22</v>
      </c>
      <c r="BS14" t="s">
        <v>23</v>
      </c>
      <c r="BT14" t="s">
        <v>24</v>
      </c>
      <c r="BU14" t="s">
        <v>25</v>
      </c>
      <c r="BV14" t="s">
        <v>82</v>
      </c>
      <c r="BW14" t="s">
        <v>83</v>
      </c>
    </row>
    <row r="15" spans="1:81" x14ac:dyDescent="0.3">
      <c r="A15" t="str">
        <f t="shared" ref="A15:A17" si="4">C15&amp;G15</f>
        <v>001111gd111</v>
      </c>
      <c r="B15" t="s">
        <v>29</v>
      </c>
      <c r="C15" s="45" t="s">
        <v>30</v>
      </c>
      <c r="D15" t="s">
        <v>31</v>
      </c>
      <c r="E15" s="74" t="s">
        <v>32</v>
      </c>
      <c r="F15" s="75" t="s">
        <v>33</v>
      </c>
      <c r="G15" t="s">
        <v>34</v>
      </c>
      <c r="H15" s="76">
        <v>41279</v>
      </c>
      <c r="I15" s="77">
        <v>0.3</v>
      </c>
      <c r="J15" t="s">
        <v>35</v>
      </c>
      <c r="K15" s="21">
        <v>0.4</v>
      </c>
      <c r="L15" s="21" t="s">
        <v>66</v>
      </c>
      <c r="M15" s="78">
        <v>10000000</v>
      </c>
      <c r="N15" s="78">
        <v>13000000</v>
      </c>
      <c r="O15" s="78">
        <v>12000000</v>
      </c>
      <c r="P15" s="78">
        <v>15000000</v>
      </c>
      <c r="Q15" t="s">
        <v>36</v>
      </c>
      <c r="R15" s="21">
        <v>0.3</v>
      </c>
      <c r="S15" s="21" t="s">
        <v>65</v>
      </c>
      <c r="T15" s="78">
        <f>M15*10%</f>
        <v>1000000</v>
      </c>
      <c r="U15" s="78">
        <f>N15*10%</f>
        <v>1300000</v>
      </c>
      <c r="V15" s="78">
        <f>O15*10%</f>
        <v>1200000</v>
      </c>
      <c r="W15" s="78">
        <f>P15*10%</f>
        <v>1500000</v>
      </c>
      <c r="X15" t="s">
        <v>37</v>
      </c>
      <c r="Y15" s="21">
        <v>0.2</v>
      </c>
      <c r="Z15" s="21" t="s">
        <v>67</v>
      </c>
      <c r="AA15" s="78">
        <f>M15*5</f>
        <v>50000000</v>
      </c>
      <c r="AB15" s="78">
        <f>N15*5</f>
        <v>65000000</v>
      </c>
      <c r="AC15" s="78">
        <f>O15*5</f>
        <v>60000000</v>
      </c>
      <c r="AD15" s="78">
        <f>P15*5</f>
        <v>75000000</v>
      </c>
      <c r="AE15" t="s">
        <v>36</v>
      </c>
      <c r="AF15" s="21">
        <v>0.1</v>
      </c>
      <c r="AG15" s="21" t="s">
        <v>66</v>
      </c>
      <c r="AH15" s="79">
        <f>AA15*10%</f>
        <v>5000000</v>
      </c>
      <c r="AI15" s="79">
        <f>AB15*10%</f>
        <v>6500000</v>
      </c>
      <c r="AJ15" s="79">
        <f>AC15*10%</f>
        <v>6000000</v>
      </c>
      <c r="AK15" s="79">
        <f>AD15*10%</f>
        <v>7500000</v>
      </c>
      <c r="AL15" s="79">
        <f>IF(타겟시트!$C$21=1,M15,IF(타겟시트!$C$21=2,SUM(M15:N15),IF(타겟시트!$C$21=3,SUM(M15:O15),SUM(M15:P15))))</f>
        <v>35000000</v>
      </c>
      <c r="AM15" s="79">
        <f>IF(타겟시트!$C$21=1,T15,IF(타겟시트!$C$21=2,SUM(T15:U15),IF(타겟시트!$C$21=3,SUM(T15:V15),SUM(T15:W15))))</f>
        <v>3500000</v>
      </c>
      <c r="AN15" s="79">
        <f>IF(타겟시트!$C$21=1,AA15,IF(타겟시트!$C$21=2,SUM(AA15:AB15),IF(타겟시트!$C$21=3,SUM(AA15:AC15),SUM(AA15:AD15))))</f>
        <v>175000000</v>
      </c>
      <c r="AO15" s="79">
        <f>IF(타겟시트!$C$21=1,AH15,IF(타겟시트!$C$21=2,SUM(AH15:AI15),IF(타겟시트!$C$21=3,SUM(AH15:AJ15),SUM(AH15:AK15))))</f>
        <v>17500000</v>
      </c>
      <c r="AP15" t="s">
        <v>35</v>
      </c>
      <c r="AQ15" s="21">
        <v>0.4</v>
      </c>
      <c r="AR15" s="78">
        <v>11000000</v>
      </c>
      <c r="AS15" s="78">
        <v>13500000</v>
      </c>
      <c r="AT15" s="78">
        <v>12500000</v>
      </c>
      <c r="AU15" s="78">
        <v>1600000</v>
      </c>
      <c r="AV15" t="s">
        <v>36</v>
      </c>
      <c r="AW15" s="21">
        <v>0.3</v>
      </c>
      <c r="AX15" s="78">
        <f>AR15*10%</f>
        <v>1100000</v>
      </c>
      <c r="AY15" s="78">
        <f t="shared" ref="AY15:AY17" si="5">AS15*10%</f>
        <v>1350000</v>
      </c>
      <c r="AZ15" s="78">
        <f t="shared" ref="AZ15:AZ17" si="6">AT15*10%</f>
        <v>1250000</v>
      </c>
      <c r="BA15" s="78">
        <f t="shared" ref="BA15:BA17" si="7">AU15*10%</f>
        <v>160000</v>
      </c>
      <c r="BB15" t="s">
        <v>37</v>
      </c>
      <c r="BC15" s="21">
        <v>0.2</v>
      </c>
      <c r="BD15" s="78">
        <f>AR15*5</f>
        <v>55000000</v>
      </c>
      <c r="BE15" s="78">
        <f t="shared" ref="BE15" si="8">AS15*5</f>
        <v>67500000</v>
      </c>
      <c r="BF15" s="78">
        <f t="shared" ref="BF15" si="9">AT15*5</f>
        <v>62500000</v>
      </c>
      <c r="BG15" s="78">
        <f t="shared" ref="BG15" si="10">AU15*5</f>
        <v>8000000</v>
      </c>
      <c r="BH15" t="s">
        <v>36</v>
      </c>
      <c r="BI15" s="21">
        <v>0.1</v>
      </c>
      <c r="BJ15" s="79">
        <f>BD15*10%</f>
        <v>5500000</v>
      </c>
      <c r="BK15" s="79">
        <f t="shared" ref="BK15" si="11">BE15*10%</f>
        <v>6750000</v>
      </c>
      <c r="BL15" s="79">
        <f t="shared" ref="BL15" si="12">BF15*10%</f>
        <v>6250000</v>
      </c>
      <c r="BM15" s="79">
        <f t="shared" ref="BM15" si="13">BG15*10%</f>
        <v>800000</v>
      </c>
      <c r="BN15" s="79">
        <f>IF(타겟시트!$C$21=1,AR15,IF(타겟시트!$C$21=2,SUM(AR15:AS15),IF(타겟시트!$C$21=3,SUM(AR15:AT15),SUM(AR15:AU15))))</f>
        <v>37000000</v>
      </c>
      <c r="BO15" s="79">
        <f>IF(타겟시트!$C$21=1,AX15,IF(타겟시트!$C$21=2,SUM(AX15:AY15),IF(타겟시트!$C$21=3,SUM(AX15:AZ15),SUM(AX15:BA15))))</f>
        <v>3700000</v>
      </c>
      <c r="BP15" s="79">
        <f>IF(타겟시트!$C$21=1,BD15,IF(타겟시트!$C$21=2,SUM(BD15:BE15),IF(타겟시트!$C$21=3,SUM(BD15:BF15),SUM(BD15:BG15))))</f>
        <v>185000000</v>
      </c>
      <c r="BQ15" s="79">
        <f>IF(타겟시트!$C$21=1,BJ15,IF(타겟시트!$C$21=2,SUM(BJ15:BK15),IF(타겟시트!$C$21=3,SUM(BJ15:BL15),SUM(BJ15:BM15))))</f>
        <v>18500000</v>
      </c>
      <c r="BR15" s="72">
        <v>9150000</v>
      </c>
      <c r="BS15" s="72">
        <v>9450000</v>
      </c>
      <c r="BT15" s="72">
        <v>9450000</v>
      </c>
      <c r="BU15" s="72">
        <v>9450000</v>
      </c>
      <c r="BV15" s="72"/>
      <c r="BW15" s="72"/>
      <c r="BX15" s="72"/>
      <c r="BY15" s="72"/>
      <c r="BZ15" s="72"/>
      <c r="CA15" s="72"/>
      <c r="CB15" s="72"/>
      <c r="CC15" s="72"/>
    </row>
    <row r="16" spans="1:81" x14ac:dyDescent="0.3">
      <c r="A16" t="str">
        <f t="shared" si="4"/>
        <v>001453iu53</v>
      </c>
      <c r="B16" t="s">
        <v>29</v>
      </c>
      <c r="C16" s="45" t="s">
        <v>38</v>
      </c>
      <c r="D16" t="s">
        <v>39</v>
      </c>
      <c r="E16" s="75" t="s">
        <v>40</v>
      </c>
      <c r="F16" s="75" t="s">
        <v>32</v>
      </c>
      <c r="G16" t="s">
        <v>41</v>
      </c>
      <c r="H16" s="76">
        <v>42472</v>
      </c>
      <c r="I16" s="20">
        <v>0.25</v>
      </c>
      <c r="J16" t="s">
        <v>42</v>
      </c>
      <c r="K16" s="21">
        <v>0.4</v>
      </c>
      <c r="L16" s="21" t="s">
        <v>65</v>
      </c>
      <c r="M16" s="72">
        <f>M15/5</f>
        <v>2000000</v>
      </c>
      <c r="N16" s="72">
        <f t="shared" ref="N16:P17" si="14">N15/5</f>
        <v>2600000</v>
      </c>
      <c r="O16" s="72">
        <f t="shared" si="14"/>
        <v>2400000</v>
      </c>
      <c r="P16" s="72">
        <f t="shared" si="14"/>
        <v>3000000</v>
      </c>
      <c r="Q16" t="s">
        <v>43</v>
      </c>
      <c r="R16" s="21">
        <v>0.3</v>
      </c>
      <c r="S16" s="21" t="s">
        <v>68</v>
      </c>
      <c r="T16" s="78">
        <f t="shared" ref="T16" si="15">M16*10%</f>
        <v>200000</v>
      </c>
      <c r="U16" s="78">
        <f t="shared" ref="U16:W17" si="16">N16*10%</f>
        <v>260000</v>
      </c>
      <c r="V16" s="78">
        <f t="shared" si="16"/>
        <v>240000</v>
      </c>
      <c r="W16" s="78">
        <f t="shared" si="16"/>
        <v>300000</v>
      </c>
      <c r="X16" t="s">
        <v>35</v>
      </c>
      <c r="Y16" s="21">
        <v>0.3</v>
      </c>
      <c r="Z16" s="21" t="s">
        <v>66</v>
      </c>
      <c r="AA16" s="72">
        <f>M15</f>
        <v>10000000</v>
      </c>
      <c r="AB16" s="72">
        <f t="shared" ref="AB16:AD17" si="17">N15</f>
        <v>13000000</v>
      </c>
      <c r="AC16" s="72">
        <f t="shared" si="17"/>
        <v>12000000</v>
      </c>
      <c r="AD16" s="72">
        <f t="shared" si="17"/>
        <v>15000000</v>
      </c>
      <c r="AH16" s="54"/>
      <c r="AI16" s="54"/>
      <c r="AJ16" s="54"/>
      <c r="AK16" s="54"/>
      <c r="AL16" s="79">
        <f>IF(타겟시트!$C$21=1,M16,IF(타겟시트!$C$21=2,SUM(M16:N16),IF(타겟시트!$C$21=3,SUM(M16:O16),SUM(M16:P16))))</f>
        <v>7000000</v>
      </c>
      <c r="AM16" s="79">
        <f>IF(타겟시트!$C$21=1,T16,IF(타겟시트!$C$21=2,SUM(T16:U16),IF(타겟시트!$C$21=3,SUM(T16:V16),SUM(T16:W16))))</f>
        <v>700000</v>
      </c>
      <c r="AN16" s="79">
        <f>IF(타겟시트!$C$21=1,AA16,IF(타겟시트!$C$21=2,SUM(AA16:AB16),IF(타겟시트!$C$21=3,SUM(AA16:AC16),SUM(AA16:AD16))))</f>
        <v>35000000</v>
      </c>
      <c r="AO16" s="79">
        <f>IF(타겟시트!$C$21=1,AH16,IF(타겟시트!$C$21=2,SUM(AH16:AI16),IF(타겟시트!$C$21=3,SUM(AH16:AJ16),SUM(AH16:AK16))))</f>
        <v>0</v>
      </c>
      <c r="AP16" t="s">
        <v>42</v>
      </c>
      <c r="AQ16" s="21">
        <v>0.4</v>
      </c>
      <c r="AR16" s="72">
        <f>AR15/5</f>
        <v>2200000</v>
      </c>
      <c r="AS16" s="72">
        <f t="shared" ref="AS16:AU16" si="18">AS15/5</f>
        <v>2700000</v>
      </c>
      <c r="AT16" s="72">
        <f t="shared" si="18"/>
        <v>2500000</v>
      </c>
      <c r="AU16" s="72">
        <f t="shared" si="18"/>
        <v>320000</v>
      </c>
      <c r="AV16" t="s">
        <v>43</v>
      </c>
      <c r="AW16" s="21">
        <v>0.3</v>
      </c>
      <c r="AX16" s="78">
        <f t="shared" ref="AX16" si="19">AR16*10%</f>
        <v>220000</v>
      </c>
      <c r="AY16" s="78">
        <f t="shared" si="5"/>
        <v>270000</v>
      </c>
      <c r="AZ16" s="78">
        <f t="shared" si="6"/>
        <v>250000</v>
      </c>
      <c r="BA16" s="78">
        <f t="shared" si="7"/>
        <v>32000</v>
      </c>
      <c r="BB16" t="s">
        <v>35</v>
      </c>
      <c r="BC16" s="21">
        <v>0.3</v>
      </c>
      <c r="BD16" s="72">
        <f>AR15</f>
        <v>11000000</v>
      </c>
      <c r="BE16" s="72">
        <f t="shared" ref="BE16:BE17" si="20">AS15</f>
        <v>13500000</v>
      </c>
      <c r="BF16" s="72">
        <f t="shared" ref="BF16:BF17" si="21">AT15</f>
        <v>12500000</v>
      </c>
      <c r="BG16" s="72">
        <f t="shared" ref="BG16:BG17" si="22">AU15</f>
        <v>1600000</v>
      </c>
      <c r="BJ16" s="54"/>
      <c r="BK16" s="54"/>
      <c r="BL16" s="54"/>
      <c r="BM16" s="54"/>
      <c r="BN16" s="79">
        <f>IF(타겟시트!$C$21=1,AR16,IF(타겟시트!$C$21=2,SUM(AR16:AS16),IF(타겟시트!$C$21=3,SUM(AR16:AT16),SUM(AR16:AU16))))</f>
        <v>7400000</v>
      </c>
      <c r="BO16" s="79">
        <f>IF(타겟시트!$C$21=1,AX16,IF(타겟시트!$C$21=2,SUM(AX16:AY16),IF(타겟시트!$C$21=3,SUM(AX16:AZ16),SUM(AX16:BA16))))</f>
        <v>740000</v>
      </c>
      <c r="BP16" s="79">
        <f>IF(타겟시트!$C$21=1,BD16,IF(타겟시트!$C$21=2,SUM(BD16:BE16),IF(타겟시트!$C$21=3,SUM(BD16:BF16),SUM(BD16:BG16))))</f>
        <v>37000000</v>
      </c>
      <c r="BQ16" s="79">
        <f>IF(타겟시트!$C$21=1,BJ16,IF(타겟시트!$C$21=2,SUM(BJ16:BK16),IF(타겟시트!$C$21=3,SUM(BJ16:BL16),SUM(BJ16:BM16))))</f>
        <v>0</v>
      </c>
      <c r="BR16" s="72">
        <v>6200000</v>
      </c>
      <c r="BS16" s="72">
        <v>6600000</v>
      </c>
      <c r="BT16" s="72">
        <v>6600000</v>
      </c>
      <c r="BU16" s="72">
        <v>6600000</v>
      </c>
      <c r="BV16" s="72"/>
      <c r="BW16" s="72">
        <v>2000000</v>
      </c>
      <c r="BX16" s="72"/>
      <c r="BY16" s="72"/>
      <c r="BZ16" s="72"/>
      <c r="CA16" s="72"/>
      <c r="CB16" s="72"/>
      <c r="CC16" s="72"/>
    </row>
    <row r="17" spans="1:81" x14ac:dyDescent="0.3">
      <c r="A17" t="str">
        <f t="shared" si="4"/>
        <v>001532daewang32</v>
      </c>
      <c r="B17" t="s">
        <v>29</v>
      </c>
      <c r="C17" s="45" t="s">
        <v>44</v>
      </c>
      <c r="D17" t="s">
        <v>45</v>
      </c>
      <c r="E17" s="75" t="s">
        <v>46</v>
      </c>
      <c r="F17" s="75" t="s">
        <v>40</v>
      </c>
      <c r="G17" t="s">
        <v>47</v>
      </c>
      <c r="H17" s="76">
        <v>43922</v>
      </c>
      <c r="I17" s="20">
        <v>0.2</v>
      </c>
      <c r="J17" t="s">
        <v>48</v>
      </c>
      <c r="K17" s="21">
        <v>0.5</v>
      </c>
      <c r="L17" s="21" t="s">
        <v>65</v>
      </c>
      <c r="N17" s="72">
        <f t="shared" si="14"/>
        <v>520000</v>
      </c>
      <c r="O17" s="72">
        <f t="shared" si="14"/>
        <v>480000</v>
      </c>
      <c r="P17" s="72">
        <f t="shared" si="14"/>
        <v>600000</v>
      </c>
      <c r="Q17" t="s">
        <v>49</v>
      </c>
      <c r="R17" s="21">
        <v>0.3</v>
      </c>
      <c r="S17" s="21" t="s">
        <v>68</v>
      </c>
      <c r="T17" s="72">
        <f>M17*10%</f>
        <v>0</v>
      </c>
      <c r="U17" s="72">
        <f t="shared" si="16"/>
        <v>52000</v>
      </c>
      <c r="V17" s="72">
        <f t="shared" si="16"/>
        <v>48000</v>
      </c>
      <c r="W17" s="72">
        <f t="shared" si="16"/>
        <v>60000</v>
      </c>
      <c r="X17" t="s">
        <v>42</v>
      </c>
      <c r="Y17" s="21">
        <v>0.2</v>
      </c>
      <c r="Z17" s="21" t="s">
        <v>66</v>
      </c>
      <c r="AB17" s="72">
        <f t="shared" si="17"/>
        <v>2600000</v>
      </c>
      <c r="AC17" s="72">
        <f t="shared" si="17"/>
        <v>2400000</v>
      </c>
      <c r="AD17" s="72">
        <f t="shared" si="17"/>
        <v>3000000</v>
      </c>
      <c r="AH17" s="54"/>
      <c r="AI17" s="54"/>
      <c r="AJ17" s="54"/>
      <c r="AK17" s="54"/>
      <c r="AL17" s="79">
        <f>IF(타겟시트!$C$21=1,M17,IF(타겟시트!$C$21=2,SUM(M17:N17),IF(타겟시트!$C$21=3,SUM(M17:O17),SUM(M17:P17))))</f>
        <v>1000000</v>
      </c>
      <c r="AM17" s="79">
        <f>IF(타겟시트!$C$21=1,T17,IF(타겟시트!$C$21=2,SUM(T17:U17),IF(타겟시트!$C$21=3,SUM(T17:V17),SUM(T17:W17))))</f>
        <v>100000</v>
      </c>
      <c r="AN17" s="79">
        <f>IF(타겟시트!$C$21=1,AA17,IF(타겟시트!$C$21=2,SUM(AA17:AB17),IF(타겟시트!$C$21=3,SUM(AA17:AC17),SUM(AA17:AD17))))</f>
        <v>5000000</v>
      </c>
      <c r="AO17" s="79">
        <f>IF(타겟시트!$C$21=1,AH17,IF(타겟시트!$C$21=2,SUM(AH17:AI17),IF(타겟시트!$C$21=3,SUM(AH17:AJ17),SUM(AH17:AK17))))</f>
        <v>0</v>
      </c>
      <c r="AP17" t="s">
        <v>48</v>
      </c>
      <c r="AQ17" s="21">
        <v>0.5</v>
      </c>
      <c r="AR17" s="72"/>
      <c r="AS17" s="72">
        <f t="shared" ref="AS17:AU17" si="23">AS16/5</f>
        <v>540000</v>
      </c>
      <c r="AT17" s="72">
        <f t="shared" si="23"/>
        <v>500000</v>
      </c>
      <c r="AU17" s="72">
        <f t="shared" si="23"/>
        <v>64000</v>
      </c>
      <c r="AV17" t="s">
        <v>49</v>
      </c>
      <c r="AW17" s="21">
        <v>0.3</v>
      </c>
      <c r="AX17" s="72">
        <f>AR17*10%</f>
        <v>0</v>
      </c>
      <c r="AY17" s="72">
        <f t="shared" si="5"/>
        <v>54000</v>
      </c>
      <c r="AZ17" s="72">
        <f t="shared" si="6"/>
        <v>50000</v>
      </c>
      <c r="BA17" s="72">
        <f t="shared" si="7"/>
        <v>6400</v>
      </c>
      <c r="BB17" t="s">
        <v>42</v>
      </c>
      <c r="BC17" s="21">
        <v>0.2</v>
      </c>
      <c r="BD17" s="72"/>
      <c r="BE17" s="72">
        <f t="shared" si="20"/>
        <v>2700000</v>
      </c>
      <c r="BF17" s="72">
        <f t="shared" si="21"/>
        <v>2500000</v>
      </c>
      <c r="BG17" s="72">
        <f t="shared" si="22"/>
        <v>320000</v>
      </c>
      <c r="BJ17" s="54"/>
      <c r="BK17" s="54"/>
      <c r="BL17" s="54"/>
      <c r="BM17" s="54"/>
      <c r="BN17" s="79">
        <f>IF(타겟시트!$C$21=1,AR17,IF(타겟시트!$C$21=2,SUM(AR17:AS17),IF(타겟시트!$C$21=3,SUM(AR17:AT17),SUM(AR17:AU17))))</f>
        <v>1040000</v>
      </c>
      <c r="BO17" s="79">
        <f>IF(타겟시트!$C$21=1,AX17,IF(타겟시트!$C$21=2,SUM(AX17:AY17),IF(타겟시트!$C$21=3,SUM(AX17:AZ17),SUM(AX17:BA17))))</f>
        <v>104000</v>
      </c>
      <c r="BP17" s="79">
        <f>IF(타겟시트!$C$21=1,BD17,IF(타겟시트!$C$21=2,SUM(BD17:BE17),IF(타겟시트!$C$21=3,SUM(BD17:BF17),SUM(BD17:BG17))))</f>
        <v>5200000</v>
      </c>
      <c r="BQ17" s="79">
        <f>IF(타겟시트!$C$21=1,BJ17,IF(타겟시트!$C$21=2,SUM(BJ17:BK17),IF(타겟시트!$C$21=3,SUM(BJ17:BL17),SUM(BJ17:BM17))))</f>
        <v>0</v>
      </c>
      <c r="BR17" s="72"/>
      <c r="BS17" s="72">
        <v>3000000</v>
      </c>
      <c r="BT17" s="72">
        <v>3000000</v>
      </c>
      <c r="BU17" s="72">
        <v>3000000</v>
      </c>
      <c r="BV17" s="72">
        <v>1000000</v>
      </c>
      <c r="BW17" s="72"/>
      <c r="BX17" s="72">
        <v>1</v>
      </c>
      <c r="BY17" s="72"/>
      <c r="BZ17" s="72"/>
      <c r="CA17" s="72"/>
      <c r="CB17" s="72"/>
      <c r="CC17" s="72"/>
    </row>
  </sheetData>
  <autoFilter ref="A14:AK17" xr:uid="{363D2280-1AC2-4602-AF9B-E54B33740362}"/>
  <mergeCells count="16">
    <mergeCell ref="J13:P13"/>
    <mergeCell ref="Q13:W13"/>
    <mergeCell ref="X13:AD13"/>
    <mergeCell ref="AE13:AK13"/>
    <mergeCell ref="A5:A6"/>
    <mergeCell ref="B5:B6"/>
    <mergeCell ref="J12:AK12"/>
    <mergeCell ref="C5:C6"/>
    <mergeCell ref="D5:H5"/>
    <mergeCell ref="BV12:BW12"/>
    <mergeCell ref="BR12:BU12"/>
    <mergeCell ref="AP13:AU13"/>
    <mergeCell ref="AV13:BA13"/>
    <mergeCell ref="BB13:BG13"/>
    <mergeCell ref="BH13:BM13"/>
    <mergeCell ref="AP12:BM12"/>
  </mergeCells>
  <phoneticPr fontId="1" type="noConversion"/>
  <hyperlinks>
    <hyperlink ref="E15" r:id="rId1" xr:uid="{A7B68E5C-8C51-4672-871D-4D3DF6B3C75B}"/>
    <hyperlink ref="E16" r:id="rId2" xr:uid="{FC74D647-52DC-4E96-94A2-ED6CB2B32EE3}"/>
    <hyperlink ref="E17" r:id="rId3" xr:uid="{EBF9049A-B38D-41B0-A309-04BC91250999}"/>
    <hyperlink ref="F15" r:id="rId4" xr:uid="{2F4F1D10-894B-46EC-9FF8-E6E394DCEE8F}"/>
    <hyperlink ref="F16" r:id="rId5" xr:uid="{75DECBF6-A3AF-44E5-B3CE-6AB296E13DE8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FBD-E21B-457D-847B-3C2572A95361}">
  <dimension ref="A1:N31"/>
  <sheetViews>
    <sheetView workbookViewId="0">
      <selection activeCell="X25" sqref="X25"/>
    </sheetView>
  </sheetViews>
  <sheetFormatPr defaultRowHeight="16.5" x14ac:dyDescent="0.3"/>
  <cols>
    <col min="1" max="1" width="6" bestFit="1" customWidth="1"/>
    <col min="2" max="3" width="23.5" bestFit="1" customWidth="1"/>
    <col min="4" max="5" width="19.5" bestFit="1" customWidth="1"/>
    <col min="6" max="6" width="11.5" bestFit="1" customWidth="1"/>
    <col min="10" max="10" width="12.5" bestFit="1" customWidth="1"/>
    <col min="11" max="11" width="12.75" bestFit="1" customWidth="1"/>
    <col min="12" max="12" width="11.375" bestFit="1" customWidth="1"/>
  </cols>
  <sheetData>
    <row r="1" spans="1:14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14" x14ac:dyDescent="0.3">
      <c r="A2" t="s">
        <v>68</v>
      </c>
      <c r="B2" s="21">
        <v>0.8</v>
      </c>
      <c r="C2" s="21">
        <v>1</v>
      </c>
      <c r="D2" s="21">
        <v>0.4</v>
      </c>
      <c r="E2" s="21">
        <v>1</v>
      </c>
      <c r="F2" s="103">
        <v>3</v>
      </c>
    </row>
    <row r="3" spans="1:14" x14ac:dyDescent="0.3">
      <c r="A3" t="s">
        <v>68</v>
      </c>
      <c r="B3" s="21">
        <v>1</v>
      </c>
      <c r="C3" s="21">
        <v>1.3</v>
      </c>
      <c r="D3" s="21">
        <v>1</v>
      </c>
      <c r="E3" s="21">
        <v>2</v>
      </c>
      <c r="F3" s="103">
        <v>3.3333333333000001</v>
      </c>
    </row>
    <row r="4" spans="1:14" x14ac:dyDescent="0.3">
      <c r="A4" t="s">
        <v>68</v>
      </c>
      <c r="B4" s="21">
        <v>1.3</v>
      </c>
      <c r="C4" s="21">
        <v>99999.99</v>
      </c>
      <c r="D4" s="21">
        <v>2</v>
      </c>
      <c r="E4" s="21"/>
      <c r="F4" s="103">
        <v>2</v>
      </c>
      <c r="H4" t="s">
        <v>90</v>
      </c>
    </row>
    <row r="5" spans="1:14" x14ac:dyDescent="0.3">
      <c r="A5" t="s">
        <v>65</v>
      </c>
      <c r="B5" s="21">
        <v>0.8</v>
      </c>
      <c r="C5" s="21">
        <v>1</v>
      </c>
      <c r="D5" s="21">
        <v>0.4</v>
      </c>
      <c r="E5" s="21">
        <v>1</v>
      </c>
      <c r="F5" s="103">
        <v>3</v>
      </c>
      <c r="H5" s="20" cm="1">
        <f t="array" ref="H5">SUMPRODUCT((A2:A25=H4)*(B2:B25&gt;=100%)*(D2:D25))</f>
        <v>3</v>
      </c>
    </row>
    <row r="6" spans="1:14" x14ac:dyDescent="0.3">
      <c r="A6" t="s">
        <v>65</v>
      </c>
      <c r="B6" s="21">
        <v>1</v>
      </c>
      <c r="C6" s="21">
        <f>100%+(100%/3)</f>
        <v>1.3333333333333333</v>
      </c>
      <c r="D6" s="21">
        <v>1</v>
      </c>
      <c r="E6" s="21">
        <v>2</v>
      </c>
      <c r="F6" s="103">
        <v>3</v>
      </c>
    </row>
    <row r="7" spans="1:14" x14ac:dyDescent="0.3">
      <c r="A7" t="s">
        <v>65</v>
      </c>
      <c r="B7" s="21">
        <f>100%+(100%/3)</f>
        <v>1.3333333333333333</v>
      </c>
      <c r="C7" s="21">
        <v>99999.99</v>
      </c>
      <c r="D7" s="21">
        <v>2</v>
      </c>
      <c r="E7" s="21"/>
      <c r="F7" s="103">
        <v>2</v>
      </c>
      <c r="I7" t="s">
        <v>92</v>
      </c>
      <c r="J7" t="s">
        <v>93</v>
      </c>
      <c r="K7" t="s">
        <v>94</v>
      </c>
      <c r="L7" t="s">
        <v>91</v>
      </c>
      <c r="M7" t="s">
        <v>95</v>
      </c>
      <c r="N7" t="s">
        <v>96</v>
      </c>
    </row>
    <row r="8" spans="1:14" x14ac:dyDescent="0.3">
      <c r="A8" t="s">
        <v>66</v>
      </c>
      <c r="B8" s="21">
        <v>0.8</v>
      </c>
      <c r="C8" s="21">
        <v>1</v>
      </c>
      <c r="D8" s="21">
        <v>0</v>
      </c>
      <c r="E8" s="21">
        <v>1</v>
      </c>
      <c r="F8" s="103">
        <v>5</v>
      </c>
      <c r="I8" t="str" cm="1">
        <f t="array" aca="1" ref="I8:I31" ca="1">OFFSET(PayCurve!$A$2,0,0,COUNTA(PayCurve!$A:$A)-1,1)</f>
        <v>B2</v>
      </c>
      <c r="J8" s="114" cm="1">
        <f t="array" aca="1" ref="J8:J31" ca="1">OFFSET(PayCurve!$B$2,0,0,COUNTA(PayCurve!$A:$A)-1,1)</f>
        <v>0.8</v>
      </c>
      <c r="K8" s="114" cm="1">
        <f t="array" aca="1" ref="K8:K31" ca="1">OFFSET(PayCurve!$C$2,0,0,COUNTA(PayCurve!$A:$A)-1,1)</f>
        <v>1</v>
      </c>
      <c r="L8" s="114" cm="1">
        <f t="array" aca="1" ref="L8:L31" ca="1">OFFSET(PayCurve!$D$2,0,0,COUNTA(PayCurve!$A:$A)-1,1)</f>
        <v>0.4</v>
      </c>
      <c r="M8" s="114" cm="1">
        <f t="array" aca="1" ref="M8:M31" ca="1">OFFSET(PayCurve!$E$2,0,0,COUNTA(PayCurve!$A:$A)-1,1)</f>
        <v>1</v>
      </c>
      <c r="N8" s="113" cm="1">
        <f t="array" aca="1" ref="N8:N31" ca="1">OFFSET(PayCurve!$F$2,0,0,COUNTA(PayCurve!$A:$A)-1,1)</f>
        <v>3</v>
      </c>
    </row>
    <row r="9" spans="1:14" x14ac:dyDescent="0.3">
      <c r="A9" t="s">
        <v>66</v>
      </c>
      <c r="B9" s="21">
        <v>1</v>
      </c>
      <c r="C9" s="21">
        <v>1.2</v>
      </c>
      <c r="D9" s="21">
        <v>1</v>
      </c>
      <c r="E9" s="21">
        <v>2</v>
      </c>
      <c r="F9" s="103">
        <v>5</v>
      </c>
      <c r="I9" t="str">
        <f ca="1"/>
        <v>B2</v>
      </c>
      <c r="J9" s="114">
        <f ca="1"/>
        <v>1</v>
      </c>
      <c r="K9" s="114">
        <f ca="1"/>
        <v>1.3</v>
      </c>
      <c r="L9" s="114">
        <f ca="1"/>
        <v>1</v>
      </c>
      <c r="M9" s="114">
        <f ca="1"/>
        <v>2</v>
      </c>
      <c r="N9" s="113">
        <f ca="1"/>
        <v>3.3333333333000001</v>
      </c>
    </row>
    <row r="10" spans="1:14" x14ac:dyDescent="0.3">
      <c r="A10" t="s">
        <v>66</v>
      </c>
      <c r="B10" s="21">
        <v>1.2</v>
      </c>
      <c r="C10" s="21">
        <v>99999.99</v>
      </c>
      <c r="D10" s="21">
        <v>2</v>
      </c>
      <c r="E10" s="21"/>
      <c r="F10" s="103">
        <v>4</v>
      </c>
      <c r="I10" t="str">
        <f ca="1"/>
        <v>B2</v>
      </c>
      <c r="J10" s="114">
        <f ca="1"/>
        <v>1.3</v>
      </c>
      <c r="K10" s="114">
        <f ca="1"/>
        <v>99999.99</v>
      </c>
      <c r="L10" s="114">
        <f ca="1"/>
        <v>2</v>
      </c>
      <c r="M10" s="114">
        <f ca="1"/>
        <v>0</v>
      </c>
      <c r="N10" s="113">
        <f ca="1"/>
        <v>2</v>
      </c>
    </row>
    <row r="11" spans="1:14" x14ac:dyDescent="0.3">
      <c r="A11" t="s">
        <v>67</v>
      </c>
      <c r="B11" s="21">
        <v>0.9</v>
      </c>
      <c r="C11" s="21">
        <v>1</v>
      </c>
      <c r="D11" s="21">
        <v>0</v>
      </c>
      <c r="E11" s="21">
        <v>1</v>
      </c>
      <c r="F11" s="103">
        <v>10</v>
      </c>
      <c r="I11" t="str">
        <f ca="1"/>
        <v>B3</v>
      </c>
      <c r="J11" s="115">
        <f ca="1"/>
        <v>0.8</v>
      </c>
      <c r="K11" s="114">
        <f ca="1"/>
        <v>1</v>
      </c>
      <c r="L11" s="115">
        <f ca="1"/>
        <v>0.4</v>
      </c>
      <c r="M11" s="114">
        <f ca="1"/>
        <v>1</v>
      </c>
      <c r="N11" s="113">
        <f ca="1"/>
        <v>3</v>
      </c>
    </row>
    <row r="12" spans="1:14" x14ac:dyDescent="0.3">
      <c r="A12" t="s">
        <v>67</v>
      </c>
      <c r="B12" s="21">
        <v>1</v>
      </c>
      <c r="C12" s="21">
        <v>1.1000000000000001</v>
      </c>
      <c r="D12" s="21">
        <v>1</v>
      </c>
      <c r="E12" s="21">
        <v>2</v>
      </c>
      <c r="F12" s="103">
        <v>10</v>
      </c>
      <c r="I12" t="str">
        <f ca="1"/>
        <v>B3</v>
      </c>
      <c r="J12" s="115">
        <f ca="1"/>
        <v>1</v>
      </c>
      <c r="K12" s="115">
        <f ca="1"/>
        <v>1.3333333333333333</v>
      </c>
      <c r="L12" s="117">
        <f ca="1"/>
        <v>1</v>
      </c>
      <c r="M12" s="114">
        <f ca="1"/>
        <v>2</v>
      </c>
      <c r="N12" s="113">
        <f ca="1"/>
        <v>3</v>
      </c>
    </row>
    <row r="13" spans="1:14" x14ac:dyDescent="0.3">
      <c r="A13" t="s">
        <v>67</v>
      </c>
      <c r="B13" s="21">
        <v>1.1000000000000001</v>
      </c>
      <c r="C13" s="21">
        <v>99999.99</v>
      </c>
      <c r="D13" s="21">
        <v>2</v>
      </c>
      <c r="F13" s="103">
        <v>4</v>
      </c>
      <c r="I13" t="str">
        <f ca="1"/>
        <v>B3</v>
      </c>
      <c r="J13" s="114">
        <f ca="1"/>
        <v>1.3333333333333333</v>
      </c>
      <c r="K13" s="115">
        <f ca="1"/>
        <v>99999.99</v>
      </c>
      <c r="L13" s="115">
        <f ca="1"/>
        <v>2</v>
      </c>
      <c r="M13" s="114">
        <f ca="1"/>
        <v>0</v>
      </c>
      <c r="N13" s="113">
        <f ca="1"/>
        <v>2</v>
      </c>
    </row>
    <row r="14" spans="1:14" x14ac:dyDescent="0.3">
      <c r="A14" t="s">
        <v>69</v>
      </c>
      <c r="B14" s="21">
        <v>0.8</v>
      </c>
      <c r="C14" s="21">
        <v>1</v>
      </c>
      <c r="D14" s="21">
        <v>0.4</v>
      </c>
      <c r="E14" s="21">
        <v>1</v>
      </c>
      <c r="F14" s="103">
        <v>3</v>
      </c>
      <c r="I14" t="str">
        <f ca="1"/>
        <v>B5</v>
      </c>
      <c r="J14" s="114">
        <f ca="1"/>
        <v>0.8</v>
      </c>
      <c r="K14" s="114">
        <f ca="1"/>
        <v>1</v>
      </c>
      <c r="L14" s="114">
        <f ca="1"/>
        <v>0</v>
      </c>
      <c r="M14" s="114">
        <f ca="1"/>
        <v>1</v>
      </c>
      <c r="N14" s="113">
        <f ca="1"/>
        <v>5</v>
      </c>
    </row>
    <row r="15" spans="1:14" x14ac:dyDescent="0.3">
      <c r="A15" t="s">
        <v>69</v>
      </c>
      <c r="B15" s="21">
        <v>1</v>
      </c>
      <c r="C15" s="21">
        <v>1.3</v>
      </c>
      <c r="D15" s="21">
        <v>1</v>
      </c>
      <c r="E15" s="21">
        <v>2</v>
      </c>
      <c r="F15" s="103">
        <v>3.3333333333000001</v>
      </c>
      <c r="I15" t="str">
        <f ca="1"/>
        <v>B5</v>
      </c>
      <c r="J15" s="114">
        <f ca="1"/>
        <v>1</v>
      </c>
      <c r="K15" s="114">
        <f ca="1"/>
        <v>1.2</v>
      </c>
      <c r="L15" s="114">
        <f ca="1"/>
        <v>1</v>
      </c>
      <c r="M15" s="114">
        <f ca="1"/>
        <v>2</v>
      </c>
      <c r="N15" s="113">
        <f ca="1"/>
        <v>5</v>
      </c>
    </row>
    <row r="16" spans="1:14" x14ac:dyDescent="0.3">
      <c r="A16" t="s">
        <v>69</v>
      </c>
      <c r="B16" s="21">
        <v>1.3</v>
      </c>
      <c r="C16" s="21">
        <v>3</v>
      </c>
      <c r="D16" s="21">
        <v>2</v>
      </c>
      <c r="E16" s="21">
        <v>3</v>
      </c>
      <c r="F16" s="103">
        <v>2</v>
      </c>
      <c r="I16" t="str">
        <f ca="1"/>
        <v>B5</v>
      </c>
      <c r="J16" s="114">
        <f ca="1"/>
        <v>1.2</v>
      </c>
      <c r="K16" s="114">
        <f ca="1"/>
        <v>99999.99</v>
      </c>
      <c r="L16" s="114">
        <f ca="1"/>
        <v>2</v>
      </c>
      <c r="M16" s="114">
        <f ca="1"/>
        <v>0</v>
      </c>
      <c r="N16" s="113">
        <f ca="1"/>
        <v>4</v>
      </c>
    </row>
    <row r="17" spans="1:14" x14ac:dyDescent="0.3">
      <c r="A17" t="s">
        <v>70</v>
      </c>
      <c r="B17" s="21">
        <v>0.8</v>
      </c>
      <c r="C17" s="21">
        <v>1</v>
      </c>
      <c r="D17" s="21">
        <v>0.4</v>
      </c>
      <c r="E17" s="21">
        <v>1</v>
      </c>
      <c r="F17" s="103">
        <v>3</v>
      </c>
      <c r="I17" t="str">
        <f ca="1"/>
        <v>B10</v>
      </c>
      <c r="J17" s="114">
        <f ca="1"/>
        <v>0.9</v>
      </c>
      <c r="K17" s="114">
        <f ca="1"/>
        <v>1</v>
      </c>
      <c r="L17" s="114">
        <f ca="1"/>
        <v>0</v>
      </c>
      <c r="M17" s="114">
        <f ca="1"/>
        <v>1</v>
      </c>
      <c r="N17" s="113">
        <f ca="1"/>
        <v>10</v>
      </c>
    </row>
    <row r="18" spans="1:14" x14ac:dyDescent="0.3">
      <c r="A18" t="s">
        <v>70</v>
      </c>
      <c r="B18" s="21">
        <v>1</v>
      </c>
      <c r="C18" s="21">
        <f>100%+(100%/3)</f>
        <v>1.3333333333333333</v>
      </c>
      <c r="D18" s="21">
        <v>1</v>
      </c>
      <c r="E18" s="21">
        <v>2</v>
      </c>
      <c r="F18" s="103">
        <v>3</v>
      </c>
      <c r="I18" t="str">
        <f ca="1"/>
        <v>B10</v>
      </c>
      <c r="J18" s="114">
        <f ca="1"/>
        <v>1</v>
      </c>
      <c r="K18" s="114">
        <f ca="1"/>
        <v>1.1000000000000001</v>
      </c>
      <c r="L18" s="114">
        <f ca="1"/>
        <v>1</v>
      </c>
      <c r="M18" s="114">
        <f ca="1"/>
        <v>2</v>
      </c>
      <c r="N18" s="113">
        <f ca="1"/>
        <v>10</v>
      </c>
    </row>
    <row r="19" spans="1:14" x14ac:dyDescent="0.3">
      <c r="A19" t="s">
        <v>70</v>
      </c>
      <c r="B19" s="21">
        <f>100%+(100%/3)</f>
        <v>1.3333333333333333</v>
      </c>
      <c r="C19" s="21">
        <v>3</v>
      </c>
      <c r="D19" s="21">
        <v>2</v>
      </c>
      <c r="E19" s="21">
        <v>3</v>
      </c>
      <c r="F19" s="103">
        <v>2</v>
      </c>
      <c r="I19" t="str">
        <f ca="1"/>
        <v>B10</v>
      </c>
      <c r="J19" s="114">
        <f ca="1"/>
        <v>1.1000000000000001</v>
      </c>
      <c r="K19" s="114">
        <f ca="1"/>
        <v>99999.99</v>
      </c>
      <c r="L19" s="114">
        <f ca="1"/>
        <v>2</v>
      </c>
      <c r="M19" s="114">
        <f ca="1"/>
        <v>0</v>
      </c>
      <c r="N19" s="113">
        <f ca="1"/>
        <v>4</v>
      </c>
    </row>
    <row r="20" spans="1:14" x14ac:dyDescent="0.3">
      <c r="A20" t="s">
        <v>71</v>
      </c>
      <c r="B20" s="21">
        <v>0.8</v>
      </c>
      <c r="C20" s="21">
        <v>1</v>
      </c>
      <c r="D20" s="21">
        <v>0</v>
      </c>
      <c r="E20" s="21">
        <v>1</v>
      </c>
      <c r="F20" s="103">
        <v>5</v>
      </c>
      <c r="I20" t="str">
        <f ca="1"/>
        <v>C2</v>
      </c>
      <c r="J20" s="114">
        <f ca="1"/>
        <v>0.8</v>
      </c>
      <c r="K20" s="114">
        <f ca="1"/>
        <v>1</v>
      </c>
      <c r="L20" s="114">
        <f ca="1"/>
        <v>0.4</v>
      </c>
      <c r="M20" s="114">
        <f ca="1"/>
        <v>1</v>
      </c>
      <c r="N20" s="113">
        <f ca="1"/>
        <v>3</v>
      </c>
    </row>
    <row r="21" spans="1:14" x14ac:dyDescent="0.3">
      <c r="A21" t="s">
        <v>71</v>
      </c>
      <c r="B21" s="21">
        <v>1</v>
      </c>
      <c r="C21" s="21">
        <v>1.2</v>
      </c>
      <c r="D21" s="21">
        <v>1</v>
      </c>
      <c r="E21" s="21">
        <v>2</v>
      </c>
      <c r="F21" s="103">
        <v>5</v>
      </c>
      <c r="I21" t="str">
        <f ca="1"/>
        <v>C2</v>
      </c>
      <c r="J21" s="114">
        <f ca="1"/>
        <v>1</v>
      </c>
      <c r="K21" s="114">
        <f ca="1"/>
        <v>1.3</v>
      </c>
      <c r="L21" s="114">
        <f ca="1"/>
        <v>1</v>
      </c>
      <c r="M21" s="114">
        <f ca="1"/>
        <v>2</v>
      </c>
      <c r="N21" s="113">
        <f ca="1"/>
        <v>3.3333333333000001</v>
      </c>
    </row>
    <row r="22" spans="1:14" x14ac:dyDescent="0.3">
      <c r="A22" t="s">
        <v>71</v>
      </c>
      <c r="B22" s="21">
        <v>1.2</v>
      </c>
      <c r="C22" s="21">
        <v>3</v>
      </c>
      <c r="D22" s="21">
        <v>2</v>
      </c>
      <c r="E22" s="21">
        <v>3</v>
      </c>
      <c r="F22" s="103">
        <v>4</v>
      </c>
      <c r="I22" t="str">
        <f ca="1"/>
        <v>C2</v>
      </c>
      <c r="J22" s="114">
        <f ca="1"/>
        <v>1.3</v>
      </c>
      <c r="K22" s="114">
        <f ca="1"/>
        <v>3</v>
      </c>
      <c r="L22" s="114">
        <f ca="1"/>
        <v>2</v>
      </c>
      <c r="M22" s="114">
        <f ca="1"/>
        <v>3</v>
      </c>
      <c r="N22" s="113">
        <f ca="1"/>
        <v>2</v>
      </c>
    </row>
    <row r="23" spans="1:14" x14ac:dyDescent="0.3">
      <c r="A23" t="s">
        <v>72</v>
      </c>
      <c r="B23" s="21">
        <v>0.9</v>
      </c>
      <c r="C23" s="21">
        <v>1</v>
      </c>
      <c r="D23" s="21">
        <v>0</v>
      </c>
      <c r="E23" s="21">
        <v>1</v>
      </c>
      <c r="F23" s="103">
        <v>10</v>
      </c>
      <c r="I23" t="str">
        <f ca="1"/>
        <v>C3</v>
      </c>
      <c r="J23" s="114">
        <f ca="1"/>
        <v>0.8</v>
      </c>
      <c r="K23" s="114">
        <f ca="1"/>
        <v>1</v>
      </c>
      <c r="L23" s="114">
        <f ca="1"/>
        <v>0.4</v>
      </c>
      <c r="M23" s="114">
        <f ca="1"/>
        <v>1</v>
      </c>
      <c r="N23" s="113">
        <f ca="1"/>
        <v>3</v>
      </c>
    </row>
    <row r="24" spans="1:14" x14ac:dyDescent="0.3">
      <c r="A24" t="s">
        <v>72</v>
      </c>
      <c r="B24" s="21">
        <v>1</v>
      </c>
      <c r="C24" s="21">
        <v>1.1000000000000001</v>
      </c>
      <c r="D24" s="21">
        <v>1</v>
      </c>
      <c r="E24" s="21">
        <v>2</v>
      </c>
      <c r="F24" s="103">
        <v>10</v>
      </c>
      <c r="I24" t="str">
        <f ca="1"/>
        <v>C3</v>
      </c>
      <c r="J24" s="114">
        <f ca="1"/>
        <v>1</v>
      </c>
      <c r="K24" s="114">
        <f ca="1"/>
        <v>1.3333333333333333</v>
      </c>
      <c r="L24" s="114">
        <f ca="1"/>
        <v>1</v>
      </c>
      <c r="M24" s="114">
        <f ca="1"/>
        <v>2</v>
      </c>
      <c r="N24" s="113">
        <f ca="1"/>
        <v>3</v>
      </c>
    </row>
    <row r="25" spans="1:14" x14ac:dyDescent="0.3">
      <c r="A25" t="s">
        <v>72</v>
      </c>
      <c r="B25" s="21">
        <v>1.1000000000000001</v>
      </c>
      <c r="C25" s="21">
        <v>3</v>
      </c>
      <c r="D25" s="21">
        <v>2</v>
      </c>
      <c r="E25" s="21">
        <v>3</v>
      </c>
      <c r="F25" s="103">
        <v>4</v>
      </c>
      <c r="I25" t="str">
        <f ca="1"/>
        <v>C3</v>
      </c>
      <c r="J25" s="114">
        <f ca="1"/>
        <v>1.3333333333333333</v>
      </c>
      <c r="K25" s="114">
        <f ca="1"/>
        <v>3</v>
      </c>
      <c r="L25" s="114">
        <f ca="1"/>
        <v>2</v>
      </c>
      <c r="M25" s="114">
        <f ca="1"/>
        <v>3</v>
      </c>
      <c r="N25" s="113">
        <f ca="1"/>
        <v>2</v>
      </c>
    </row>
    <row r="26" spans="1:14" x14ac:dyDescent="0.3">
      <c r="I26" t="str">
        <f ca="1"/>
        <v>C5</v>
      </c>
      <c r="J26" s="114">
        <f ca="1"/>
        <v>0.8</v>
      </c>
      <c r="K26" s="114">
        <f ca="1"/>
        <v>1</v>
      </c>
      <c r="L26" s="114">
        <f ca="1"/>
        <v>0</v>
      </c>
      <c r="M26" s="114">
        <f ca="1"/>
        <v>1</v>
      </c>
      <c r="N26" s="113">
        <f ca="1"/>
        <v>5</v>
      </c>
    </row>
    <row r="27" spans="1:14" x14ac:dyDescent="0.3">
      <c r="I27" t="str">
        <f ca="1"/>
        <v>C5</v>
      </c>
      <c r="J27" s="114">
        <f ca="1"/>
        <v>1</v>
      </c>
      <c r="K27" s="114">
        <f ca="1"/>
        <v>1.2</v>
      </c>
      <c r="L27" s="114">
        <f ca="1"/>
        <v>1</v>
      </c>
      <c r="M27" s="114">
        <f ca="1"/>
        <v>2</v>
      </c>
      <c r="N27" s="113">
        <f ca="1"/>
        <v>5</v>
      </c>
    </row>
    <row r="28" spans="1:14" x14ac:dyDescent="0.3">
      <c r="I28" t="str">
        <f ca="1"/>
        <v>C5</v>
      </c>
      <c r="J28" s="114">
        <f ca="1"/>
        <v>1.2</v>
      </c>
      <c r="K28" s="114">
        <f ca="1"/>
        <v>3</v>
      </c>
      <c r="L28" s="114">
        <f ca="1"/>
        <v>2</v>
      </c>
      <c r="M28" s="114">
        <f ca="1"/>
        <v>3</v>
      </c>
      <c r="N28" s="113">
        <f ca="1"/>
        <v>4</v>
      </c>
    </row>
    <row r="29" spans="1:14" x14ac:dyDescent="0.3">
      <c r="I29" t="str">
        <f ca="1"/>
        <v>C10</v>
      </c>
      <c r="J29" s="114">
        <f ca="1"/>
        <v>0.9</v>
      </c>
      <c r="K29" s="114">
        <f ca="1"/>
        <v>1</v>
      </c>
      <c r="L29" s="114">
        <f ca="1"/>
        <v>0</v>
      </c>
      <c r="M29" s="114">
        <f ca="1"/>
        <v>1</v>
      </c>
      <c r="N29" s="113">
        <f ca="1"/>
        <v>10</v>
      </c>
    </row>
    <row r="30" spans="1:14" x14ac:dyDescent="0.3">
      <c r="I30" t="str">
        <f ca="1"/>
        <v>C10</v>
      </c>
      <c r="J30" s="114">
        <f ca="1"/>
        <v>1</v>
      </c>
      <c r="K30" s="114">
        <f ca="1"/>
        <v>1.1000000000000001</v>
      </c>
      <c r="L30" s="114">
        <f ca="1"/>
        <v>1</v>
      </c>
      <c r="M30" s="114">
        <f ca="1"/>
        <v>2</v>
      </c>
      <c r="N30" s="113">
        <f ca="1"/>
        <v>10</v>
      </c>
    </row>
    <row r="31" spans="1:14" x14ac:dyDescent="0.3">
      <c r="I31" t="str">
        <f ca="1"/>
        <v>C10</v>
      </c>
      <c r="J31" s="114">
        <f ca="1"/>
        <v>1.1000000000000001</v>
      </c>
      <c r="K31" s="114">
        <f ca="1"/>
        <v>3</v>
      </c>
      <c r="L31" s="114">
        <f ca="1"/>
        <v>2</v>
      </c>
      <c r="M31" s="114">
        <f ca="1"/>
        <v>3</v>
      </c>
      <c r="N31" s="113">
        <f ca="1"/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타겟시트</vt:lpstr>
      <vt:lpstr>사원정보</vt:lpstr>
      <vt:lpstr>PayCurve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Kwon, Brian</dc:creator>
  <cp:lastModifiedBy>Fastcampus</cp:lastModifiedBy>
  <dcterms:created xsi:type="dcterms:W3CDTF">2019-05-08T12:57:54Z</dcterms:created>
  <dcterms:modified xsi:type="dcterms:W3CDTF">2020-12-21T10:55:23Z</dcterms:modified>
</cp:coreProperties>
</file>