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fast\Desktop\2021년\1월\20210110_\"/>
    </mc:Choice>
  </mc:AlternateContent>
  <xr:revisionPtr revIDLastSave="0" documentId="13_ncr:1_{A3EA696D-23D4-425A-AEA4-7832602AA86E}" xr6:coauthVersionLast="45" xr6:coauthVersionMax="45" xr10:uidLastSave="{00000000-0000-0000-0000-000000000000}"/>
  <bookViews>
    <workbookView xWindow="-108" yWindow="-108" windowWidth="23256" windowHeight="12576" tabRatio="924" activeTab="2" xr2:uid="{00000000-000D-0000-FFFF-FFFF00000000}"/>
  </bookViews>
  <sheets>
    <sheet name="FY20 성장율" sheetId="2" r:id="rId1"/>
    <sheet name="mapping" sheetId="3" r:id="rId2"/>
    <sheet name="영업부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4" l="1"/>
  <c r="Y17" i="4" s="1"/>
  <c r="T17" i="4"/>
  <c r="X17" i="4" s="1"/>
  <c r="S17" i="4"/>
  <c r="W17" i="4" s="1"/>
  <c r="S11" i="4"/>
  <c r="W11" i="4" s="1"/>
  <c r="S9" i="4"/>
  <c r="W9" i="4" s="1"/>
  <c r="U5" i="4"/>
  <c r="Y5" i="4" s="1"/>
  <c r="T5" i="4"/>
  <c r="X5" i="4" s="1"/>
  <c r="S5" i="4"/>
  <c r="W5" i="4" s="1"/>
  <c r="U4" i="4"/>
  <c r="Y4" i="4" s="1"/>
  <c r="T4" i="4"/>
  <c r="X4" i="4" s="1"/>
  <c r="S4" i="4"/>
  <c r="Q19" i="4"/>
  <c r="P19" i="4"/>
  <c r="O19" i="4"/>
  <c r="Q12" i="4"/>
  <c r="P12" i="4"/>
  <c r="O12" i="4"/>
  <c r="Q16" i="4"/>
  <c r="P16" i="4"/>
  <c r="O16" i="4"/>
  <c r="K17" i="4"/>
  <c r="I16" i="4"/>
  <c r="J12" i="4"/>
  <c r="H12" i="4"/>
  <c r="J16" i="4"/>
  <c r="H16" i="4"/>
  <c r="J19" i="4"/>
  <c r="H19" i="4"/>
  <c r="I12" i="4"/>
  <c r="E19" i="4"/>
  <c r="D19" i="4"/>
  <c r="C19" i="4"/>
  <c r="E16" i="4"/>
  <c r="D16" i="4"/>
  <c r="C16" i="4"/>
  <c r="F16" i="4" s="1"/>
  <c r="E12" i="4"/>
  <c r="D12" i="4"/>
  <c r="C12" i="4"/>
  <c r="F4" i="4"/>
  <c r="V17" i="4" l="1"/>
  <c r="R16" i="4"/>
  <c r="V5" i="4"/>
  <c r="R19" i="4"/>
  <c r="V4" i="4"/>
  <c r="Z4" i="4" s="1"/>
  <c r="R12" i="4"/>
  <c r="K16" i="4"/>
  <c r="I19" i="4"/>
  <c r="K19" i="4" s="1"/>
  <c r="L18" i="2" l="1"/>
  <c r="B17" i="4" s="1"/>
  <c r="K20" i="2"/>
  <c r="J20" i="2"/>
  <c r="I20" i="2"/>
  <c r="H20" i="2"/>
  <c r="K17" i="2"/>
  <c r="J17" i="2"/>
  <c r="I17" i="2"/>
  <c r="H17" i="2"/>
  <c r="H13" i="2"/>
  <c r="L13" i="2" s="1"/>
  <c r="Q19" i="2"/>
  <c r="P19" i="2"/>
  <c r="O19" i="2"/>
  <c r="N19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Q12" i="2"/>
  <c r="P12" i="2"/>
  <c r="O12" i="2"/>
  <c r="N12" i="2"/>
  <c r="Q11" i="2"/>
  <c r="P11" i="2"/>
  <c r="O11" i="2"/>
  <c r="N11" i="2"/>
  <c r="Q10" i="2"/>
  <c r="P10" i="2"/>
  <c r="O10" i="2"/>
  <c r="N10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E20" i="2"/>
  <c r="D20" i="2"/>
  <c r="C20" i="2"/>
  <c r="B20" i="2"/>
  <c r="B17" i="2"/>
  <c r="B13" i="2"/>
  <c r="F20" i="2" l="1"/>
  <c r="O20" i="2"/>
  <c r="L17" i="2"/>
  <c r="P20" i="2"/>
  <c r="Q20" i="2"/>
  <c r="L20" i="2"/>
  <c r="N20" i="2"/>
  <c r="N13" i="2"/>
  <c r="R20" i="2" l="1"/>
  <c r="U18" i="4" l="1"/>
  <c r="T18" i="4"/>
  <c r="T19" i="4" l="1"/>
  <c r="X19" i="4" s="1"/>
  <c r="X18" i="4"/>
  <c r="U19" i="4"/>
  <c r="Y19" i="4" s="1"/>
  <c r="Y18" i="4"/>
  <c r="S18" i="4"/>
  <c r="S19" i="4" l="1"/>
  <c r="W19" i="4" s="1"/>
  <c r="W18" i="4"/>
  <c r="V19" i="4"/>
  <c r="K18" i="4" l="1"/>
  <c r="F18" i="4"/>
  <c r="L18" i="4" l="1"/>
  <c r="P8" i="4"/>
  <c r="P20" i="4" s="1"/>
  <c r="Q8" i="4"/>
  <c r="Q20" i="4" s="1"/>
  <c r="O8" i="4"/>
  <c r="R8" i="4" l="1"/>
  <c r="R20" i="4" s="1"/>
  <c r="O20" i="4"/>
  <c r="L19" i="2"/>
  <c r="F19" i="2"/>
  <c r="N17" i="2"/>
  <c r="E17" i="2"/>
  <c r="D17" i="2"/>
  <c r="C17" i="2"/>
  <c r="L16" i="2"/>
  <c r="B15" i="4" s="1"/>
  <c r="F16" i="2"/>
  <c r="L15" i="2"/>
  <c r="B14" i="4" s="1"/>
  <c r="F15" i="2"/>
  <c r="L14" i="2"/>
  <c r="B13" i="4" s="1"/>
  <c r="F14" i="2"/>
  <c r="F13" i="2"/>
  <c r="R13" i="2" s="1"/>
  <c r="L12" i="2"/>
  <c r="B11" i="4" s="1"/>
  <c r="F12" i="2"/>
  <c r="L11" i="2"/>
  <c r="B10" i="4" s="1"/>
  <c r="F11" i="2"/>
  <c r="L10" i="2"/>
  <c r="F10" i="2"/>
  <c r="K9" i="2"/>
  <c r="J9" i="2"/>
  <c r="I9" i="2"/>
  <c r="H9" i="2"/>
  <c r="E9" i="2"/>
  <c r="E21" i="2" s="1"/>
  <c r="D9" i="2"/>
  <c r="D21" i="2" s="1"/>
  <c r="C9" i="2"/>
  <c r="C21" i="2" s="1"/>
  <c r="B9" i="2"/>
  <c r="B21" i="2" s="1"/>
  <c r="L8" i="2"/>
  <c r="B7" i="4" s="1"/>
  <c r="F8" i="2"/>
  <c r="L7" i="2"/>
  <c r="F7" i="2"/>
  <c r="L6" i="2"/>
  <c r="F6" i="2"/>
  <c r="N5" i="2"/>
  <c r="L5" i="2"/>
  <c r="F5" i="2"/>
  <c r="R7" i="2" l="1"/>
  <c r="B6" i="4"/>
  <c r="R10" i="2"/>
  <c r="B9" i="4"/>
  <c r="B12" i="4" s="1"/>
  <c r="B18" i="4"/>
  <c r="B19" i="4" s="1"/>
  <c r="G18" i="4"/>
  <c r="R6" i="2"/>
  <c r="B5" i="4"/>
  <c r="B4" i="4"/>
  <c r="G4" i="4"/>
  <c r="B16" i="4"/>
  <c r="R11" i="2"/>
  <c r="R8" i="2"/>
  <c r="R12" i="2"/>
  <c r="O9" i="2"/>
  <c r="I21" i="2"/>
  <c r="O21" i="2" s="1"/>
  <c r="Q9" i="2"/>
  <c r="K21" i="2"/>
  <c r="Q21" i="2" s="1"/>
  <c r="R5" i="2"/>
  <c r="F21" i="2"/>
  <c r="N9" i="2"/>
  <c r="H21" i="2"/>
  <c r="P9" i="2"/>
  <c r="J21" i="2"/>
  <c r="R14" i="2"/>
  <c r="R15" i="2"/>
  <c r="R16" i="2"/>
  <c r="R19" i="2"/>
  <c r="P18" i="2"/>
  <c r="P17" i="2"/>
  <c r="O18" i="2"/>
  <c r="O17" i="2"/>
  <c r="Q18" i="2"/>
  <c r="Q17" i="2"/>
  <c r="F18" i="2"/>
  <c r="P21" i="2"/>
  <c r="F17" i="2"/>
  <c r="F9" i="2"/>
  <c r="L9" i="2"/>
  <c r="R9" i="2" s="1"/>
  <c r="D29" i="3" l="1"/>
  <c r="D30" i="3"/>
  <c r="D16" i="3"/>
  <c r="D15" i="3"/>
  <c r="D14" i="3"/>
  <c r="D25" i="3"/>
  <c r="D24" i="3"/>
  <c r="D4" i="3"/>
  <c r="D3" i="3"/>
  <c r="D2" i="3"/>
  <c r="D5" i="3"/>
  <c r="D8" i="3"/>
  <c r="D7" i="3"/>
  <c r="D6" i="3"/>
  <c r="D13" i="3"/>
  <c r="D12" i="3"/>
  <c r="D21" i="3"/>
  <c r="D23" i="3"/>
  <c r="D22" i="3"/>
  <c r="D17" i="3"/>
  <c r="D18" i="3"/>
  <c r="D20" i="3"/>
  <c r="D19" i="3"/>
  <c r="B8" i="4"/>
  <c r="B20" i="4" s="1"/>
  <c r="D9" i="3"/>
  <c r="D11" i="3"/>
  <c r="D10" i="3"/>
  <c r="L21" i="2"/>
  <c r="R21" i="2" s="1"/>
  <c r="N18" i="2"/>
  <c r="R18" i="2"/>
  <c r="R17" i="2"/>
  <c r="N21" i="2"/>
  <c r="D28" i="3" l="1"/>
  <c r="D27" i="3"/>
  <c r="D26" i="3"/>
  <c r="S10" i="4"/>
  <c r="T10" i="4"/>
  <c r="X10" i="4" s="1"/>
  <c r="T14" i="4"/>
  <c r="X14" i="4" s="1"/>
  <c r="U11" i="4"/>
  <c r="Y11" i="4" s="1"/>
  <c r="T13" i="4"/>
  <c r="X13" i="4" s="1"/>
  <c r="U10" i="4"/>
  <c r="Y10" i="4" s="1"/>
  <c r="U14" i="4"/>
  <c r="Y14" i="4" s="1"/>
  <c r="U6" i="4"/>
  <c r="Y6" i="4" s="1"/>
  <c r="S7" i="4"/>
  <c r="W7" i="4" s="1"/>
  <c r="T6" i="4"/>
  <c r="X6" i="4" s="1"/>
  <c r="T11" i="4"/>
  <c r="X11" i="4" s="1"/>
  <c r="T15" i="4"/>
  <c r="X15" i="4" s="1"/>
  <c r="U15" i="4"/>
  <c r="Y15" i="4" s="1"/>
  <c r="S15" i="4"/>
  <c r="W15" i="4" s="1"/>
  <c r="S6" i="4"/>
  <c r="T9" i="4"/>
  <c r="X9" i="4" s="1"/>
  <c r="U9" i="4"/>
  <c r="Y9" i="4" s="1"/>
  <c r="S14" i="4"/>
  <c r="W14" i="4" s="1"/>
  <c r="T7" i="4"/>
  <c r="X7" i="4" s="1"/>
  <c r="U13" i="4"/>
  <c r="Y13" i="4" s="1"/>
  <c r="S13" i="4"/>
  <c r="W13" i="4" s="1"/>
  <c r="U7" i="4"/>
  <c r="Y7" i="4" s="1"/>
  <c r="S12" i="4" l="1"/>
  <c r="W12" i="4" s="1"/>
  <c r="W10" i="4"/>
  <c r="S8" i="4"/>
  <c r="S20" i="4" s="1"/>
  <c r="W6" i="4"/>
  <c r="U16" i="4"/>
  <c r="Y16" i="4" s="1"/>
  <c r="T12" i="4"/>
  <c r="X12" i="4" s="1"/>
  <c r="V9" i="4"/>
  <c r="U8" i="4"/>
  <c r="Y8" i="4" s="1"/>
  <c r="S16" i="4"/>
  <c r="W16" i="4" s="1"/>
  <c r="U12" i="4"/>
  <c r="Y12" i="4" s="1"/>
  <c r="V11" i="4"/>
  <c r="T16" i="4"/>
  <c r="X16" i="4" s="1"/>
  <c r="V12" i="4"/>
  <c r="E8" i="4"/>
  <c r="E20" i="4" s="1"/>
  <c r="D8" i="4"/>
  <c r="D20" i="4" s="1"/>
  <c r="I8" i="4"/>
  <c r="I20" i="4" s="1"/>
  <c r="J8" i="4"/>
  <c r="J20" i="4" s="1"/>
  <c r="F19" i="4"/>
  <c r="G19" i="4" l="1"/>
  <c r="Z19" i="4"/>
  <c r="W8" i="4"/>
  <c r="Z12" i="4"/>
  <c r="V16" i="4"/>
  <c r="Z16" i="4" s="1"/>
  <c r="U20" i="4"/>
  <c r="Y20" i="4" s="1"/>
  <c r="L19" i="4"/>
  <c r="F14" i="4"/>
  <c r="G14" i="4" s="1"/>
  <c r="F15" i="4"/>
  <c r="G15" i="4" s="1"/>
  <c r="F12" i="4"/>
  <c r="G12" i="4" s="1"/>
  <c r="F6" i="4"/>
  <c r="G6" i="4" s="1"/>
  <c r="F10" i="4"/>
  <c r="G10" i="4" s="1"/>
  <c r="F7" i="4"/>
  <c r="G7" i="4" s="1"/>
  <c r="F5" i="4"/>
  <c r="F9" i="4"/>
  <c r="G9" i="4" s="1"/>
  <c r="F11" i="4"/>
  <c r="G11" i="4" s="1"/>
  <c r="F13" i="4"/>
  <c r="G13" i="4" s="1"/>
  <c r="K6" i="4"/>
  <c r="K5" i="4"/>
  <c r="W4" i="4"/>
  <c r="V14" i="4"/>
  <c r="Z14" i="4" s="1"/>
  <c r="K12" i="4"/>
  <c r="V13" i="4"/>
  <c r="K15" i="4"/>
  <c r="K9" i="4"/>
  <c r="V7" i="4"/>
  <c r="K11" i="4"/>
  <c r="K7" i="4"/>
  <c r="K14" i="4"/>
  <c r="K13" i="4"/>
  <c r="K4" i="4"/>
  <c r="H8" i="4"/>
  <c r="K10" i="4"/>
  <c r="C8" i="4"/>
  <c r="Z13" i="4" l="1"/>
  <c r="Z7" i="4"/>
  <c r="L6" i="4"/>
  <c r="G5" i="4"/>
  <c r="Z5" i="4"/>
  <c r="Z9" i="4"/>
  <c r="Z11" i="4"/>
  <c r="F8" i="4"/>
  <c r="F20" i="4" s="1"/>
  <c r="C20" i="4"/>
  <c r="W20" i="4" s="1"/>
  <c r="H20" i="4"/>
  <c r="K8" i="4"/>
  <c r="K20" i="4" s="1"/>
  <c r="T8" i="4"/>
  <c r="X8" i="4" s="1"/>
  <c r="L9" i="4"/>
  <c r="L4" i="4"/>
  <c r="L14" i="4"/>
  <c r="L10" i="4"/>
  <c r="L13" i="4"/>
  <c r="L12" i="4"/>
  <c r="L15" i="4"/>
  <c r="L11" i="4"/>
  <c r="L7" i="4"/>
  <c r="L5" i="4"/>
  <c r="G16" i="4"/>
  <c r="M9" i="4"/>
  <c r="N9" i="4" s="1"/>
  <c r="M5" i="4"/>
  <c r="N5" i="4" s="1"/>
  <c r="M7" i="4"/>
  <c r="N7" i="4" s="1"/>
  <c r="F17" i="4"/>
  <c r="M14" i="4"/>
  <c r="N14" i="4" s="1"/>
  <c r="M13" i="4"/>
  <c r="N13" i="4" s="1"/>
  <c r="V15" i="4"/>
  <c r="Z15" i="4" s="1"/>
  <c r="V6" i="4"/>
  <c r="Z6" i="4" s="1"/>
  <c r="M4" i="4"/>
  <c r="N4" i="4" s="1"/>
  <c r="V10" i="4"/>
  <c r="Z10" i="4" s="1"/>
  <c r="G17" i="4" l="1"/>
  <c r="Z17" i="4"/>
  <c r="T20" i="4"/>
  <c r="X20" i="4" s="1"/>
  <c r="V8" i="4"/>
  <c r="G8" i="4"/>
  <c r="G20" i="4" s="1"/>
  <c r="L8" i="4"/>
  <c r="L16" i="4"/>
  <c r="M11" i="4"/>
  <c r="N11" i="4" s="1"/>
  <c r="M10" i="4"/>
  <c r="N10" i="4" s="1"/>
  <c r="M12" i="4"/>
  <c r="N12" i="4" s="1"/>
  <c r="M6" i="4"/>
  <c r="N6" i="4" s="1"/>
  <c r="M15" i="4"/>
  <c r="N15" i="4" s="1"/>
  <c r="V20" i="4" l="1"/>
  <c r="Z8" i="4"/>
  <c r="M8" i="4"/>
  <c r="L17" i="4"/>
  <c r="M17" i="4"/>
  <c r="N17" i="4" s="1"/>
  <c r="M16" i="4"/>
  <c r="N16" i="4" s="1"/>
  <c r="M19" i="4" l="1"/>
  <c r="Z20" i="4"/>
  <c r="N8" i="4"/>
  <c r="N20" i="4" s="1"/>
  <c r="M20" i="4"/>
  <c r="V18" i="4" l="1"/>
  <c r="Z18" i="4" s="1"/>
  <c r="M18" i="4" l="1"/>
  <c r="N18" i="4" l="1"/>
</calcChain>
</file>

<file path=xl/sharedStrings.xml><?xml version="1.0" encoding="utf-8"?>
<sst xmlns="http://schemas.openxmlformats.org/spreadsheetml/2006/main" count="168" uniqueCount="86">
  <si>
    <t>Storage</t>
  </si>
  <si>
    <t>$K</t>
  </si>
  <si>
    <t>Gap</t>
    <phoneticPr fontId="3" type="noConversion"/>
  </si>
  <si>
    <t>Gap</t>
  </si>
  <si>
    <t>Computer ABC</t>
  </si>
  <si>
    <t>Computer ABC</t>
    <phoneticPr fontId="3" type="noConversion"/>
  </si>
  <si>
    <t>Computer Z</t>
  </si>
  <si>
    <t>Computer Z</t>
    <phoneticPr fontId="3" type="noConversion"/>
  </si>
  <si>
    <t>Computer C</t>
    <phoneticPr fontId="3" type="noConversion"/>
  </si>
  <si>
    <t>Computer XY</t>
  </si>
  <si>
    <t>Computer XY</t>
    <phoneticPr fontId="3" type="noConversion"/>
  </si>
  <si>
    <t>Computer</t>
  </si>
  <si>
    <t>Computer</t>
    <phoneticPr fontId="3" type="noConversion"/>
  </si>
  <si>
    <t>Server ABC</t>
  </si>
  <si>
    <t>Server ABC</t>
    <phoneticPr fontId="3" type="noConversion"/>
  </si>
  <si>
    <t>Computer D</t>
  </si>
  <si>
    <t>Computer D</t>
    <phoneticPr fontId="3" type="noConversion"/>
  </si>
  <si>
    <t>Server Z</t>
  </si>
  <si>
    <t>Server Z</t>
    <phoneticPr fontId="3" type="noConversion"/>
  </si>
  <si>
    <t>Server D</t>
  </si>
  <si>
    <t>Server D</t>
    <phoneticPr fontId="3" type="noConversion"/>
  </si>
  <si>
    <t>Server</t>
  </si>
  <si>
    <t>Server</t>
    <phoneticPr fontId="3" type="noConversion"/>
  </si>
  <si>
    <t>Storage ABC</t>
  </si>
  <si>
    <t>Storage ABC</t>
    <phoneticPr fontId="3" type="noConversion"/>
  </si>
  <si>
    <t>Storage D</t>
  </si>
  <si>
    <t>Storage D</t>
    <phoneticPr fontId="3" type="noConversion"/>
  </si>
  <si>
    <t>Storage Z</t>
  </si>
  <si>
    <t>Storage Z</t>
    <phoneticPr fontId="3" type="noConversion"/>
  </si>
  <si>
    <t>Storage</t>
    <phoneticPr fontId="3" type="noConversion"/>
  </si>
  <si>
    <t>Software ABC</t>
  </si>
  <si>
    <t>Software ABC</t>
    <phoneticPr fontId="3" type="noConversion"/>
  </si>
  <si>
    <t>Software Z</t>
  </si>
  <si>
    <t>Software Z</t>
    <phoneticPr fontId="3" type="noConversion"/>
  </si>
  <si>
    <t>Software</t>
  </si>
  <si>
    <t>Software</t>
    <phoneticPr fontId="3" type="noConversion"/>
  </si>
  <si>
    <t>Korea Total</t>
  </si>
  <si>
    <t>Korea Total</t>
    <phoneticPr fontId="3" type="noConversion"/>
  </si>
  <si>
    <t>2019 매출</t>
    <phoneticPr fontId="3" type="noConversion"/>
  </si>
  <si>
    <t>1분기</t>
    <phoneticPr fontId="3" type="noConversion"/>
  </si>
  <si>
    <t>2분기</t>
    <phoneticPr fontId="3" type="noConversion"/>
  </si>
  <si>
    <t>3분기</t>
  </si>
  <si>
    <t>4분기</t>
  </si>
  <si>
    <t>2020 목표</t>
    <phoneticPr fontId="3" type="noConversion"/>
  </si>
  <si>
    <t>2020 성장율</t>
    <phoneticPr fontId="3" type="noConversion"/>
  </si>
  <si>
    <t>Product Grouping</t>
    <phoneticPr fontId="3" type="noConversion"/>
  </si>
  <si>
    <t>Product</t>
    <phoneticPr fontId="3" type="noConversion"/>
  </si>
  <si>
    <t>Product name</t>
    <phoneticPr fontId="3" type="noConversion"/>
  </si>
  <si>
    <t>Computer A</t>
    <phoneticPr fontId="3" type="noConversion"/>
  </si>
  <si>
    <t>Computer B</t>
    <phoneticPr fontId="3" type="noConversion"/>
  </si>
  <si>
    <t>Computer D1</t>
    <phoneticPr fontId="3" type="noConversion"/>
  </si>
  <si>
    <t>Computer D2</t>
    <phoneticPr fontId="3" type="noConversion"/>
  </si>
  <si>
    <t>Computer D3</t>
    <phoneticPr fontId="3" type="noConversion"/>
  </si>
  <si>
    <t>Computer D4</t>
    <phoneticPr fontId="3" type="noConversion"/>
  </si>
  <si>
    <t>Computer XY1</t>
    <phoneticPr fontId="3" type="noConversion"/>
  </si>
  <si>
    <t>Computer XY2</t>
    <phoneticPr fontId="3" type="noConversion"/>
  </si>
  <si>
    <t>Computer XY3</t>
    <phoneticPr fontId="3" type="noConversion"/>
  </si>
  <si>
    <t>Server A</t>
    <phoneticPr fontId="3" type="noConversion"/>
  </si>
  <si>
    <t>Server BC</t>
    <phoneticPr fontId="3" type="noConversion"/>
  </si>
  <si>
    <t>Server D1</t>
    <phoneticPr fontId="3" type="noConversion"/>
  </si>
  <si>
    <t>Server D2</t>
    <phoneticPr fontId="3" type="noConversion"/>
  </si>
  <si>
    <t>Server D3</t>
    <phoneticPr fontId="3" type="noConversion"/>
  </si>
  <si>
    <t>Server Z1</t>
    <phoneticPr fontId="3" type="noConversion"/>
  </si>
  <si>
    <t>Server Z2</t>
    <phoneticPr fontId="3" type="noConversion"/>
  </si>
  <si>
    <t>Storage A</t>
    <phoneticPr fontId="3" type="noConversion"/>
  </si>
  <si>
    <t>Storage BC</t>
    <phoneticPr fontId="3" type="noConversion"/>
  </si>
  <si>
    <t>Storage D1</t>
    <phoneticPr fontId="3" type="noConversion"/>
  </si>
  <si>
    <t>Storage D2</t>
    <phoneticPr fontId="3" type="noConversion"/>
  </si>
  <si>
    <t>Storage D3</t>
    <phoneticPr fontId="3" type="noConversion"/>
  </si>
  <si>
    <t>Storage Z1</t>
    <phoneticPr fontId="3" type="noConversion"/>
  </si>
  <si>
    <t>Storage Z2</t>
    <phoneticPr fontId="3" type="noConversion"/>
  </si>
  <si>
    <t>Software A</t>
    <phoneticPr fontId="3" type="noConversion"/>
  </si>
  <si>
    <t>Software B</t>
    <phoneticPr fontId="3" type="noConversion"/>
  </si>
  <si>
    <t>Software C</t>
    <phoneticPr fontId="3" type="noConversion"/>
  </si>
  <si>
    <t>Software Z1</t>
    <phoneticPr fontId="3" type="noConversion"/>
  </si>
  <si>
    <t>Software Z2</t>
    <phoneticPr fontId="3" type="noConversion"/>
  </si>
  <si>
    <t>OG%</t>
    <phoneticPr fontId="3" type="noConversion"/>
  </si>
  <si>
    <t>영업1부</t>
    <phoneticPr fontId="3" type="noConversion"/>
  </si>
  <si>
    <t>영업2부</t>
    <phoneticPr fontId="3" type="noConversion"/>
  </si>
  <si>
    <t>영업3부</t>
    <phoneticPr fontId="3" type="noConversion"/>
  </si>
  <si>
    <t>영업부</t>
    <phoneticPr fontId="3" type="noConversion"/>
  </si>
  <si>
    <t>FY20 목표</t>
    <phoneticPr fontId="3" type="noConversion"/>
  </si>
  <si>
    <t>조정</t>
    <phoneticPr fontId="3" type="noConversion"/>
  </si>
  <si>
    <t>최종 2020</t>
    <phoneticPr fontId="3" type="noConversion"/>
  </si>
  <si>
    <t>실 성장율</t>
    <phoneticPr fontId="3" type="noConversion"/>
  </si>
  <si>
    <t>균등분등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</si>
</sst>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,_);[Red]\(#,##0.0,\)"/>
    <numFmt numFmtId="177" formatCode="#,##0,_);[Red]\(#,##0,\)"/>
    <numFmt numFmtId="178" formatCode="0.0%;[Red]\(0.0%\)"/>
    <numFmt numFmtId="179" formatCode="0.0%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theme="1"/>
      <name val="Arial"/>
      <family val="2"/>
    </font>
    <font>
      <sz val="10"/>
      <name val="맑은 고딕"/>
      <family val="2"/>
      <scheme val="minor"/>
    </font>
    <font>
      <b/>
      <sz val="10"/>
      <name val="맑은 고딕"/>
      <family val="2"/>
      <scheme val="minor"/>
    </font>
    <font>
      <b/>
      <sz val="10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b/>
      <sz val="11"/>
      <color theme="0" tint="-0.249977111117893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 vertical="center"/>
    </xf>
    <xf numFmtId="176" fontId="7" fillId="0" borderId="0" xfId="3" applyNumberFormat="1" applyFont="1" applyAlignment="1" applyProtection="1">
      <alignment horizontal="left" vertical="center" indent="2"/>
      <protection locked="0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2" applyNumberFormat="1" applyFont="1" applyAlignment="1"/>
    <xf numFmtId="176" fontId="8" fillId="0" borderId="3" xfId="3" applyNumberFormat="1" applyFont="1" applyBorder="1" applyAlignment="1" applyProtection="1">
      <alignment horizontal="left" vertical="center" indent="1"/>
      <protection locked="0"/>
    </xf>
    <xf numFmtId="177" fontId="8" fillId="0" borderId="4" xfId="3" applyNumberFormat="1" applyFont="1" applyBorder="1" applyAlignment="1" applyProtection="1">
      <alignment horizontal="left" vertical="center"/>
      <protection locked="0"/>
    </xf>
    <xf numFmtId="177" fontId="4" fillId="0" borderId="5" xfId="0" applyNumberFormat="1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41" fontId="0" fillId="0" borderId="0" xfId="1" applyFont="1" applyAlignment="1"/>
    <xf numFmtId="41" fontId="10" fillId="0" borderId="0" xfId="1" applyFont="1" applyAlignment="1"/>
    <xf numFmtId="41" fontId="0" fillId="0" borderId="0" xfId="1" applyFont="1" applyAlignment="1">
      <alignment horizontal="center"/>
    </xf>
    <xf numFmtId="41" fontId="10" fillId="0" borderId="0" xfId="1" applyFont="1" applyAlignment="1">
      <alignment horizontal="center"/>
    </xf>
    <xf numFmtId="41" fontId="0" fillId="0" borderId="5" xfId="1" applyFont="1" applyBorder="1" applyAlignment="1"/>
    <xf numFmtId="41" fontId="13" fillId="0" borderId="0" xfId="1" applyFont="1" applyAlignment="1"/>
    <xf numFmtId="41" fontId="0" fillId="3" borderId="11" xfId="1" applyFont="1" applyFill="1" applyBorder="1" applyAlignment="1"/>
    <xf numFmtId="41" fontId="0" fillId="3" borderId="12" xfId="1" applyFont="1" applyFill="1" applyBorder="1" applyAlignment="1"/>
    <xf numFmtId="41" fontId="0" fillId="3" borderId="13" xfId="1" applyFont="1" applyFill="1" applyBorder="1" applyAlignment="1"/>
    <xf numFmtId="41" fontId="0" fillId="3" borderId="6" xfId="1" applyFont="1" applyFill="1" applyBorder="1" applyAlignment="1"/>
    <xf numFmtId="41" fontId="0" fillId="3" borderId="7" xfId="1" applyFont="1" applyFill="1" applyBorder="1" applyAlignment="1"/>
    <xf numFmtId="41" fontId="0" fillId="3" borderId="8" xfId="1" applyFont="1" applyFill="1" applyBorder="1" applyAlignment="1"/>
    <xf numFmtId="41" fontId="0" fillId="3" borderId="9" xfId="1" applyFont="1" applyFill="1" applyBorder="1" applyAlignment="1"/>
    <xf numFmtId="41" fontId="0" fillId="3" borderId="0" xfId="1" applyFont="1" applyFill="1" applyBorder="1" applyAlignment="1"/>
    <xf numFmtId="41" fontId="0" fillId="3" borderId="10" xfId="1" applyFont="1" applyFill="1" applyBorder="1" applyAlignment="1"/>
    <xf numFmtId="176" fontId="11" fillId="4" borderId="3" xfId="3" applyNumberFormat="1" applyFont="1" applyFill="1" applyBorder="1" applyAlignment="1" applyProtection="1">
      <alignment horizontal="left" vertical="center" indent="1"/>
      <protection locked="0"/>
    </xf>
    <xf numFmtId="41" fontId="12" fillId="4" borderId="0" xfId="1" applyFont="1" applyFill="1" applyAlignment="1"/>
    <xf numFmtId="41" fontId="14" fillId="4" borderId="0" xfId="1" applyFont="1" applyFill="1" applyAlignment="1"/>
    <xf numFmtId="0" fontId="0" fillId="4" borderId="0" xfId="0" applyFill="1"/>
    <xf numFmtId="179" fontId="0" fillId="0" borderId="5" xfId="2" applyNumberFormat="1" applyFont="1" applyBorder="1" applyAlignment="1"/>
    <xf numFmtId="179" fontId="10" fillId="4" borderId="5" xfId="2" applyNumberFormat="1" applyFont="1" applyFill="1" applyBorder="1" applyAlignment="1"/>
    <xf numFmtId="179" fontId="10" fillId="0" borderId="0" xfId="2" applyNumberFormat="1" applyFont="1" applyAlignment="1">
      <alignment horizontal="center"/>
    </xf>
    <xf numFmtId="179" fontId="12" fillId="4" borderId="0" xfId="2" applyNumberFormat="1" applyFont="1" applyFill="1" applyAlignment="1"/>
    <xf numFmtId="179" fontId="0" fillId="4" borderId="0" xfId="2" applyNumberFormat="1" applyFont="1" applyFill="1" applyAlignment="1"/>
    <xf numFmtId="0" fontId="9" fillId="5" borderId="14" xfId="3" quotePrefix="1" applyFont="1" applyFill="1" applyBorder="1" applyAlignment="1">
      <alignment horizontal="left" vertical="center"/>
    </xf>
    <xf numFmtId="179" fontId="0" fillId="0" borderId="0" xfId="0" applyNumberFormat="1"/>
    <xf numFmtId="177" fontId="15" fillId="0" borderId="0" xfId="0" applyNumberFormat="1" applyFont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2" fillId="6" borderId="1" xfId="0" applyFont="1" applyFill="1" applyBorder="1" applyAlignment="1">
      <alignment horizontal="centerContinuous" vertical="center"/>
    </xf>
    <xf numFmtId="0" fontId="5" fillId="6" borderId="1" xfId="0" applyFont="1" applyFill="1" applyBorder="1" applyAlignment="1">
      <alignment horizontal="centerContinuous"/>
    </xf>
    <xf numFmtId="177" fontId="4" fillId="3" borderId="0" xfId="0" applyNumberFormat="1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  <xf numFmtId="178" fontId="10" fillId="3" borderId="0" xfId="0" applyNumberFormat="1" applyFont="1" applyFill="1" applyBorder="1" applyAlignment="1">
      <alignment horizontal="center" vertical="center"/>
    </xf>
    <xf numFmtId="178" fontId="10" fillId="3" borderId="0" xfId="0" applyNumberFormat="1" applyFont="1" applyFill="1" applyAlignment="1">
      <alignment horizontal="center" vertical="center"/>
    </xf>
    <xf numFmtId="17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</cellXfs>
  <cellStyles count="4">
    <cellStyle name="Normal 2" xfId="3" xr:uid="{00000000-0005-0000-0000-000003000000}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1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7.399999999999999" outlineLevelCol="1" x14ac:dyDescent="0.4"/>
  <cols>
    <col min="1" max="1" width="28.69921875" style="1" customWidth="1"/>
    <col min="2" max="5" width="9.8984375" customWidth="1" outlineLevel="1"/>
    <col min="6" max="6" width="9.8984375" customWidth="1"/>
    <col min="7" max="7" width="6" bestFit="1" customWidth="1"/>
    <col min="8" max="11" width="9.8984375" customWidth="1" outlineLevel="1"/>
    <col min="12" max="12" width="9.8984375" customWidth="1"/>
    <col min="13" max="13" width="6" bestFit="1" customWidth="1"/>
    <col min="14" max="17" width="9.8984375" customWidth="1" outlineLevel="1"/>
    <col min="18" max="18" width="9.8984375" customWidth="1"/>
    <col min="19" max="19" width="3.69921875" customWidth="1"/>
  </cols>
  <sheetData>
    <row r="3" spans="1:18" x14ac:dyDescent="0.4">
      <c r="A3" s="2"/>
      <c r="B3" s="3" t="s">
        <v>38</v>
      </c>
      <c r="C3" s="4"/>
      <c r="D3" s="4"/>
      <c r="E3" s="4"/>
      <c r="F3" s="4"/>
      <c r="H3" s="43" t="s">
        <v>43</v>
      </c>
      <c r="I3" s="44"/>
      <c r="J3" s="44"/>
      <c r="K3" s="44"/>
      <c r="L3" s="44"/>
      <c r="N3" s="43" t="s">
        <v>44</v>
      </c>
      <c r="O3" s="44"/>
      <c r="P3" s="44"/>
      <c r="Q3" s="44"/>
      <c r="R3" s="44"/>
    </row>
    <row r="4" spans="1:18" x14ac:dyDescent="0.4">
      <c r="A4" t="s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>
        <v>2019</v>
      </c>
      <c r="H4" s="5" t="s">
        <v>39</v>
      </c>
      <c r="I4" s="5" t="s">
        <v>40</v>
      </c>
      <c r="J4" s="5" t="s">
        <v>41</v>
      </c>
      <c r="K4" s="5" t="s">
        <v>42</v>
      </c>
      <c r="L4" s="5">
        <v>2020</v>
      </c>
      <c r="N4" s="5" t="s">
        <v>39</v>
      </c>
      <c r="O4" s="5" t="s">
        <v>40</v>
      </c>
      <c r="P4" s="5" t="s">
        <v>41</v>
      </c>
      <c r="Q4" s="5" t="s">
        <v>42</v>
      </c>
      <c r="R4" s="5">
        <v>2020</v>
      </c>
    </row>
    <row r="5" spans="1:18" x14ac:dyDescent="0.4">
      <c r="A5" s="6" t="s">
        <v>5</v>
      </c>
      <c r="B5" s="7">
        <v>552100.73687999998</v>
      </c>
      <c r="C5" s="7">
        <v>676745.74884000001</v>
      </c>
      <c r="D5" s="7">
        <v>619843.2919999999</v>
      </c>
      <c r="E5" s="7">
        <v>801012.61812</v>
      </c>
      <c r="F5" s="8">
        <f>SUM(B5:E5)</f>
        <v>2649702.3958399999</v>
      </c>
      <c r="H5" s="7">
        <v>684156.12635999999</v>
      </c>
      <c r="I5" s="7">
        <v>753248.77319999994</v>
      </c>
      <c r="J5" s="7">
        <v>726299.45808000001</v>
      </c>
      <c r="K5" s="7">
        <v>810286.30848000001</v>
      </c>
      <c r="L5" s="8">
        <f t="shared" ref="L5:L19" si="0">SUM(H5:K5)</f>
        <v>2973990.6661200002</v>
      </c>
      <c r="N5" s="9">
        <f t="shared" ref="N5" si="1">IFERROR(H5/B5-1,0)</f>
        <v>0.23918712774459205</v>
      </c>
      <c r="O5" s="9">
        <f t="shared" ref="O5:O21" si="2">IFERROR(I5/C5-1,0)</f>
        <v>0.11304544504510394</v>
      </c>
      <c r="P5" s="9">
        <f t="shared" ref="P5:P21" si="3">IFERROR(J5/D5-1,0)</f>
        <v>0.17174690353832234</v>
      </c>
      <c r="Q5" s="9">
        <f t="shared" ref="Q5:Q21" si="4">IFERROR(K5/E5-1,0)</f>
        <v>1.1577458519649308E-2</v>
      </c>
      <c r="R5" s="9">
        <f t="shared" ref="R5:R21" si="5">IFERROR(L5/F5-1,0)</f>
        <v>0.12238667662795977</v>
      </c>
    </row>
    <row r="6" spans="1:18" x14ac:dyDescent="0.4">
      <c r="A6" s="6" t="s">
        <v>16</v>
      </c>
      <c r="B6" s="7">
        <v>1830425.9324400001</v>
      </c>
      <c r="C6" s="7">
        <v>2077395.1329600001</v>
      </c>
      <c r="D6" s="7">
        <v>2015683.1137519991</v>
      </c>
      <c r="E6" s="7">
        <v>2534658.2967440002</v>
      </c>
      <c r="F6" s="8">
        <f t="shared" ref="F6:F8" si="6">SUM(B6:E6)</f>
        <v>8458162.475895999</v>
      </c>
      <c r="H6" s="7">
        <v>2059382.1384399999</v>
      </c>
      <c r="I6" s="7">
        <v>2216300.6626800001</v>
      </c>
      <c r="J6" s="7">
        <v>2221933.98636</v>
      </c>
      <c r="K6" s="7">
        <v>2703026.6645200001</v>
      </c>
      <c r="L6" s="8">
        <f t="shared" si="0"/>
        <v>9200643.4519999996</v>
      </c>
      <c r="N6" s="9">
        <f t="shared" ref="N6:N21" si="7">IFERROR(H6/B6-1,0)</f>
        <v>0.12508356767804085</v>
      </c>
      <c r="O6" s="9">
        <f t="shared" si="2"/>
        <v>6.6865242685958837E-2</v>
      </c>
      <c r="P6" s="9">
        <f t="shared" si="3"/>
        <v>0.10232306417653358</v>
      </c>
      <c r="Q6" s="9">
        <f t="shared" si="4"/>
        <v>6.6426455981180688E-2</v>
      </c>
      <c r="R6" s="9">
        <f t="shared" si="5"/>
        <v>8.7782775303727911E-2</v>
      </c>
    </row>
    <row r="7" spans="1:18" x14ac:dyDescent="0.4">
      <c r="A7" s="6" t="s">
        <v>10</v>
      </c>
      <c r="B7" s="7">
        <v>1057346.93264</v>
      </c>
      <c r="C7" s="7">
        <v>907568.0436853331</v>
      </c>
      <c r="D7" s="7">
        <v>989723.49167999998</v>
      </c>
      <c r="E7" s="7">
        <v>1836699.79584</v>
      </c>
      <c r="F7" s="8">
        <f t="shared" si="6"/>
        <v>4791338.2638453329</v>
      </c>
      <c r="G7" s="10"/>
      <c r="H7" s="7">
        <v>1094225.0016999999</v>
      </c>
      <c r="I7" s="7">
        <v>1154048.3793000001</v>
      </c>
      <c r="J7" s="7">
        <v>1231700.5419600001</v>
      </c>
      <c r="K7" s="7">
        <v>1968800.8639199999</v>
      </c>
      <c r="L7" s="8">
        <f t="shared" si="0"/>
        <v>5448774.7868799996</v>
      </c>
      <c r="M7" s="10"/>
      <c r="N7" s="9">
        <f t="shared" si="7"/>
        <v>3.4877926933520431E-2</v>
      </c>
      <c r="O7" s="9">
        <f t="shared" si="2"/>
        <v>0.27158331249058976</v>
      </c>
      <c r="P7" s="9">
        <f t="shared" si="3"/>
        <v>0.24448954916615917</v>
      </c>
      <c r="Q7" s="9">
        <f t="shared" si="4"/>
        <v>7.1923059162526171E-2</v>
      </c>
      <c r="R7" s="9">
        <f t="shared" si="5"/>
        <v>0.13721354803846286</v>
      </c>
    </row>
    <row r="8" spans="1:18" x14ac:dyDescent="0.4">
      <c r="A8" s="6" t="s">
        <v>7</v>
      </c>
      <c r="B8" s="7">
        <v>1570599.627566667</v>
      </c>
      <c r="C8" s="7">
        <v>1790252.5143026661</v>
      </c>
      <c r="D8" s="7">
        <v>1511068.5289119999</v>
      </c>
      <c r="E8" s="7">
        <v>2259364.2845800002</v>
      </c>
      <c r="F8" s="8">
        <f t="shared" si="6"/>
        <v>7131284.9553613327</v>
      </c>
      <c r="H8" s="7">
        <v>1576414.5872199989</v>
      </c>
      <c r="I8" s="7">
        <v>1986947.60286</v>
      </c>
      <c r="J8" s="7">
        <v>2083231.2911</v>
      </c>
      <c r="K8" s="7">
        <v>2277883.8070999999</v>
      </c>
      <c r="L8" s="8">
        <f t="shared" si="0"/>
        <v>7924477.288279999</v>
      </c>
      <c r="N8" s="9">
        <f t="shared" si="7"/>
        <v>3.7023819127863788E-3</v>
      </c>
      <c r="O8" s="9">
        <f t="shared" si="2"/>
        <v>0.10987002503049137</v>
      </c>
      <c r="P8" s="9">
        <f t="shared" si="3"/>
        <v>0.37864779210243293</v>
      </c>
      <c r="Q8" s="9">
        <f t="shared" si="4"/>
        <v>8.1967846647812426E-3</v>
      </c>
      <c r="R8" s="9">
        <f t="shared" si="5"/>
        <v>0.11122712637115151</v>
      </c>
    </row>
    <row r="9" spans="1:18" x14ac:dyDescent="0.4">
      <c r="A9" s="11" t="s">
        <v>12</v>
      </c>
      <c r="B9" s="45">
        <f t="shared" ref="B9:E9" si="8">SUM(B5:B8)</f>
        <v>5010473.2295266679</v>
      </c>
      <c r="C9" s="45">
        <f t="shared" si="8"/>
        <v>5451961.4397879997</v>
      </c>
      <c r="D9" s="45">
        <f t="shared" si="8"/>
        <v>5136318.4263439989</v>
      </c>
      <c r="E9" s="45">
        <f t="shared" si="8"/>
        <v>7431734.9952840004</v>
      </c>
      <c r="F9" s="45">
        <f>SUM(B9:E9)</f>
        <v>23030488.090942666</v>
      </c>
      <c r="H9" s="45">
        <f>SUM(H5:H8)</f>
        <v>5414177.8537199991</v>
      </c>
      <c r="I9" s="45">
        <f t="shared" ref="I9:K9" si="9">SUM(I5:I8)</f>
        <v>6110545.4180399999</v>
      </c>
      <c r="J9" s="45">
        <f t="shared" si="9"/>
        <v>6263165.2774999999</v>
      </c>
      <c r="K9" s="45">
        <f t="shared" si="9"/>
        <v>7759997.6440200005</v>
      </c>
      <c r="L9" s="45">
        <f>SUM(L5:L8)</f>
        <v>25547886.19328</v>
      </c>
      <c r="N9" s="46">
        <f t="shared" si="7"/>
        <v>8.0572154704730004E-2</v>
      </c>
      <c r="O9" s="46">
        <f t="shared" si="2"/>
        <v>0.1207976221999123</v>
      </c>
      <c r="P9" s="46">
        <f t="shared" si="3"/>
        <v>0.21938804365719289</v>
      </c>
      <c r="Q9" s="46">
        <f t="shared" si="4"/>
        <v>4.4170392101481992E-2</v>
      </c>
      <c r="R9" s="46">
        <f t="shared" si="5"/>
        <v>0.10930719715520776</v>
      </c>
    </row>
    <row r="10" spans="1:18" x14ac:dyDescent="0.4">
      <c r="A10" s="6" t="s">
        <v>14</v>
      </c>
      <c r="B10" s="7">
        <v>2462588.6856799987</v>
      </c>
      <c r="C10" s="7">
        <v>2328323.8631199999</v>
      </c>
      <c r="D10" s="7">
        <v>2403531.0364799998</v>
      </c>
      <c r="E10" s="7">
        <v>2893292.4745199997</v>
      </c>
      <c r="F10" s="8">
        <f t="shared" ref="F10:F17" si="10">SUM(B10:E10)</f>
        <v>10087736.059799999</v>
      </c>
      <c r="H10" s="7">
        <v>2509146.9254000001</v>
      </c>
      <c r="I10" s="7">
        <v>2745244.1864400012</v>
      </c>
      <c r="J10" s="7">
        <v>2919286.85934</v>
      </c>
      <c r="K10" s="7">
        <v>3365344.3832399999</v>
      </c>
      <c r="L10" s="8">
        <f t="shared" si="0"/>
        <v>11539022.354420001</v>
      </c>
      <c r="N10" s="9">
        <f t="shared" si="7"/>
        <v>1.8906218480876813E-2</v>
      </c>
      <c r="O10" s="9">
        <f t="shared" si="2"/>
        <v>0.17906457513230989</v>
      </c>
      <c r="P10" s="9">
        <f t="shared" si="3"/>
        <v>0.21458255168417995</v>
      </c>
      <c r="Q10" s="9">
        <f t="shared" si="4"/>
        <v>0.16315388536664077</v>
      </c>
      <c r="R10" s="9">
        <f t="shared" si="5"/>
        <v>0.14386640233416004</v>
      </c>
    </row>
    <row r="11" spans="1:18" x14ac:dyDescent="0.4">
      <c r="A11" s="6" t="s">
        <v>20</v>
      </c>
      <c r="B11" s="7">
        <v>410803.33066000004</v>
      </c>
      <c r="C11" s="7">
        <v>834540.26825600001</v>
      </c>
      <c r="D11" s="7">
        <v>718324.74231999996</v>
      </c>
      <c r="E11" s="7">
        <v>720089.59332400002</v>
      </c>
      <c r="F11" s="8">
        <f t="shared" si="10"/>
        <v>2683757.93456</v>
      </c>
      <c r="H11" s="7">
        <v>533596.42222000007</v>
      </c>
      <c r="I11" s="7">
        <v>942736.44654000003</v>
      </c>
      <c r="J11" s="7">
        <v>743279.01370000001</v>
      </c>
      <c r="K11" s="7">
        <v>774443.39018999995</v>
      </c>
      <c r="L11" s="8">
        <f t="shared" si="0"/>
        <v>2994055.2726499997</v>
      </c>
      <c r="N11" s="9">
        <f t="shared" si="7"/>
        <v>0.29890967865990681</v>
      </c>
      <c r="O11" s="9">
        <f t="shared" si="2"/>
        <v>0.12964764242006632</v>
      </c>
      <c r="P11" s="9">
        <f t="shared" si="3"/>
        <v>3.4739540363602606E-2</v>
      </c>
      <c r="Q11" s="9">
        <f t="shared" si="4"/>
        <v>7.5481991921446667E-2</v>
      </c>
      <c r="R11" s="9">
        <f t="shared" si="5"/>
        <v>0.11562046416115113</v>
      </c>
    </row>
    <row r="12" spans="1:18" x14ac:dyDescent="0.4">
      <c r="A12" s="6" t="s">
        <v>18</v>
      </c>
      <c r="B12" s="7">
        <v>2157519.0914799972</v>
      </c>
      <c r="C12" s="7">
        <v>2597416.0825999994</v>
      </c>
      <c r="D12" s="7">
        <v>2082891.8216400002</v>
      </c>
      <c r="E12" s="7">
        <v>2812160.9583599991</v>
      </c>
      <c r="F12" s="8">
        <f t="shared" si="10"/>
        <v>9649987.9540799968</v>
      </c>
      <c r="H12" s="7">
        <v>2310030.3323999988</v>
      </c>
      <c r="I12" s="7">
        <v>2635504.2302399999</v>
      </c>
      <c r="J12" s="7">
        <v>2682391.9222799987</v>
      </c>
      <c r="K12" s="7">
        <v>2950218.9322399991</v>
      </c>
      <c r="L12" s="8">
        <f t="shared" si="0"/>
        <v>10578145.417159997</v>
      </c>
      <c r="N12" s="9">
        <f t="shared" si="7"/>
        <v>7.0688246292821111E-2</v>
      </c>
      <c r="O12" s="9">
        <f t="shared" si="2"/>
        <v>1.46638607095535E-2</v>
      </c>
      <c r="P12" s="9">
        <f t="shared" si="3"/>
        <v>0.28782104495852878</v>
      </c>
      <c r="Q12" s="9">
        <f t="shared" si="4"/>
        <v>4.909319769538123E-2</v>
      </c>
      <c r="R12" s="9">
        <f t="shared" si="5"/>
        <v>9.6182240588971624E-2</v>
      </c>
    </row>
    <row r="13" spans="1:18" x14ac:dyDescent="0.4">
      <c r="A13" s="11" t="s">
        <v>22</v>
      </c>
      <c r="B13" s="45">
        <f>SUM(B10:B12)</f>
        <v>5030911.1078199958</v>
      </c>
      <c r="C13" s="45">
        <v>541782.32303999993</v>
      </c>
      <c r="D13" s="45">
        <v>460978.86239999998</v>
      </c>
      <c r="E13" s="45">
        <v>472257.91200000001</v>
      </c>
      <c r="F13" s="45">
        <f t="shared" si="10"/>
        <v>6505930.2052599955</v>
      </c>
      <c r="H13" s="45">
        <f>SUM(H10:H12)</f>
        <v>5352773.6800199989</v>
      </c>
      <c r="I13" s="45">
        <v>541782.32303999993</v>
      </c>
      <c r="J13" s="45">
        <v>460978.86239999998</v>
      </c>
      <c r="K13" s="45">
        <v>472257.91200000001</v>
      </c>
      <c r="L13" s="45">
        <f t="shared" ref="L13" si="11">SUM(H13:K13)</f>
        <v>6827792.7774599995</v>
      </c>
      <c r="N13" s="47">
        <f t="shared" si="7"/>
        <v>6.3976994485094973E-2</v>
      </c>
      <c r="O13" s="47">
        <f t="shared" si="2"/>
        <v>0</v>
      </c>
      <c r="P13" s="47">
        <f t="shared" si="3"/>
        <v>0</v>
      </c>
      <c r="Q13" s="47">
        <f t="shared" si="4"/>
        <v>0</v>
      </c>
      <c r="R13" s="47">
        <f t="shared" si="5"/>
        <v>4.9472183384288382E-2</v>
      </c>
    </row>
    <row r="14" spans="1:18" x14ac:dyDescent="0.4">
      <c r="A14" s="6" t="s">
        <v>24</v>
      </c>
      <c r="B14" s="7">
        <v>862982.01379999996</v>
      </c>
      <c r="C14" s="7">
        <v>975264.62859999994</v>
      </c>
      <c r="D14" s="7">
        <v>727419.36960000009</v>
      </c>
      <c r="E14" s="7">
        <v>1139505.4944</v>
      </c>
      <c r="F14" s="8">
        <f t="shared" si="10"/>
        <v>3705171.5064000003</v>
      </c>
      <c r="H14" s="7">
        <v>964575.99</v>
      </c>
      <c r="I14" s="7">
        <v>1032895.836</v>
      </c>
      <c r="J14" s="7">
        <v>1212778.8959999999</v>
      </c>
      <c r="K14" s="7">
        <v>1520968.0726399999</v>
      </c>
      <c r="L14" s="8">
        <f t="shared" si="0"/>
        <v>4731218.79464</v>
      </c>
      <c r="N14" s="9">
        <f t="shared" si="7"/>
        <v>0.117724326318978</v>
      </c>
      <c r="O14" s="9">
        <f t="shared" si="2"/>
        <v>5.9092892031499256E-2</v>
      </c>
      <c r="P14" s="9">
        <f t="shared" si="3"/>
        <v>0.66723481210968272</v>
      </c>
      <c r="Q14" s="9">
        <f t="shared" si="4"/>
        <v>0.33476150849176634</v>
      </c>
      <c r="R14" s="9">
        <f t="shared" si="5"/>
        <v>0.27692302136829361</v>
      </c>
    </row>
    <row r="15" spans="1:18" x14ac:dyDescent="0.4">
      <c r="A15" s="6" t="s">
        <v>26</v>
      </c>
      <c r="B15" s="7">
        <v>871034.53752000001</v>
      </c>
      <c r="C15" s="7">
        <v>1124876.1535200002</v>
      </c>
      <c r="D15" s="7">
        <v>907845.87348000007</v>
      </c>
      <c r="E15" s="7">
        <v>1010046.145</v>
      </c>
      <c r="F15" s="8">
        <f t="shared" si="10"/>
        <v>3913802.7095200005</v>
      </c>
      <c r="H15" s="7">
        <v>930531.15204000007</v>
      </c>
      <c r="I15" s="7">
        <v>1229194.96392</v>
      </c>
      <c r="J15" s="7">
        <v>964181.40676000004</v>
      </c>
      <c r="K15" s="7">
        <v>1060570.38952</v>
      </c>
      <c r="L15" s="8">
        <f t="shared" si="0"/>
        <v>4184477.9122400004</v>
      </c>
      <c r="N15" s="9">
        <f t="shared" si="7"/>
        <v>6.8305689335118824E-2</v>
      </c>
      <c r="O15" s="9">
        <f t="shared" si="2"/>
        <v>9.2738040604347427E-2</v>
      </c>
      <c r="P15" s="9">
        <f t="shared" si="3"/>
        <v>6.205407209051006E-2</v>
      </c>
      <c r="Q15" s="9">
        <f t="shared" si="4"/>
        <v>5.0021719077003146E-2</v>
      </c>
      <c r="R15" s="9">
        <f t="shared" si="5"/>
        <v>6.915913315242106E-2</v>
      </c>
    </row>
    <row r="16" spans="1:18" x14ac:dyDescent="0.4">
      <c r="A16" s="6" t="s">
        <v>28</v>
      </c>
      <c r="B16" s="7">
        <v>1385456.2177199998</v>
      </c>
      <c r="C16" s="7">
        <v>1581574.6995600001</v>
      </c>
      <c r="D16" s="7">
        <v>1527326.6789466671</v>
      </c>
      <c r="E16" s="7">
        <v>1739669.99232</v>
      </c>
      <c r="F16" s="8">
        <f t="shared" si="10"/>
        <v>6234027.5885466672</v>
      </c>
      <c r="H16" s="7">
        <v>1459489.861802666</v>
      </c>
      <c r="I16" s="7">
        <v>1732324.6911860001</v>
      </c>
      <c r="J16" s="7">
        <v>1648360.359582667</v>
      </c>
      <c r="K16" s="7">
        <v>1874880.8373386662</v>
      </c>
      <c r="L16" s="8">
        <f t="shared" si="0"/>
        <v>6715055.7499099998</v>
      </c>
      <c r="N16" s="9">
        <f t="shared" si="7"/>
        <v>5.343629277906814E-2</v>
      </c>
      <c r="O16" s="9">
        <f t="shared" si="2"/>
        <v>9.5316390473329626E-2</v>
      </c>
      <c r="P16" s="9">
        <f t="shared" si="3"/>
        <v>7.9245443888580347E-2</v>
      </c>
      <c r="Q16" s="9">
        <f t="shared" si="4"/>
        <v>7.7722122940311777E-2</v>
      </c>
      <c r="R16" s="9">
        <f t="shared" si="5"/>
        <v>7.7161699163329267E-2</v>
      </c>
    </row>
    <row r="17" spans="1:18" x14ac:dyDescent="0.4">
      <c r="A17" s="11" t="s">
        <v>29</v>
      </c>
      <c r="B17" s="45">
        <f>SUM(B14:B16)</f>
        <v>3119472.7690399997</v>
      </c>
      <c r="C17" s="45">
        <f>SUM(C11:C16)</f>
        <v>7655454.155576</v>
      </c>
      <c r="D17" s="45">
        <f>SUM(D11:D16)</f>
        <v>6424787.3483866667</v>
      </c>
      <c r="E17" s="45">
        <f>SUM(E11:E16)</f>
        <v>7893730.095404</v>
      </c>
      <c r="F17" s="45">
        <f t="shared" si="10"/>
        <v>25093444.368406665</v>
      </c>
      <c r="H17" s="45">
        <f>SUM(H14:H16)</f>
        <v>3354597.0038426658</v>
      </c>
      <c r="I17" s="45">
        <f>SUM(I11:I16)</f>
        <v>8114438.4909259994</v>
      </c>
      <c r="J17" s="45">
        <f>SUM(J11:J16)</f>
        <v>7711970.4607226653</v>
      </c>
      <c r="K17" s="45">
        <f>SUM(K11:K16)</f>
        <v>8653339.5339286644</v>
      </c>
      <c r="L17" s="45">
        <f t="shared" ref="L17" si="12">SUM(H17:K17)</f>
        <v>27834345.489419997</v>
      </c>
      <c r="N17" s="48">
        <f t="shared" si="7"/>
        <v>7.5373068531392917E-2</v>
      </c>
      <c r="O17" s="48">
        <f t="shared" si="2"/>
        <v>5.995520657852671E-2</v>
      </c>
      <c r="P17" s="48">
        <f t="shared" si="3"/>
        <v>0.20034641499212014</v>
      </c>
      <c r="Q17" s="48">
        <f t="shared" si="4"/>
        <v>9.6229466848243961E-2</v>
      </c>
      <c r="R17" s="48">
        <f t="shared" si="5"/>
        <v>0.1092277760188316</v>
      </c>
    </row>
    <row r="18" spans="1:18" x14ac:dyDescent="0.4">
      <c r="A18" s="6" t="s">
        <v>31</v>
      </c>
      <c r="B18" s="41">
        <v>218051.14212000003</v>
      </c>
      <c r="C18" s="41">
        <v>224062.74911999999</v>
      </c>
      <c r="D18" s="41">
        <v>250259.59748533301</v>
      </c>
      <c r="E18" s="41">
        <v>247403.83516533297</v>
      </c>
      <c r="F18" s="41">
        <f>SUM(B18:E18)</f>
        <v>939777.32389066601</v>
      </c>
      <c r="H18" s="41">
        <v>228051.14212</v>
      </c>
      <c r="I18" s="41">
        <v>234062.74911999999</v>
      </c>
      <c r="J18" s="41">
        <v>260259.59748533301</v>
      </c>
      <c r="K18" s="41">
        <v>257403.835165333</v>
      </c>
      <c r="L18" s="41">
        <f>SUM(H18:K18)</f>
        <v>979777.32389066601</v>
      </c>
      <c r="N18" s="42">
        <f t="shared" si="7"/>
        <v>4.5860800832204118E-2</v>
      </c>
      <c r="O18" s="42">
        <f t="shared" si="2"/>
        <v>4.463035484155542E-2</v>
      </c>
      <c r="P18" s="42">
        <f t="shared" si="3"/>
        <v>3.995850748775398E-2</v>
      </c>
      <c r="Q18" s="42">
        <f t="shared" si="4"/>
        <v>4.0419745285344089E-2</v>
      </c>
      <c r="R18" s="42">
        <f t="shared" si="5"/>
        <v>4.2563274281188779E-2</v>
      </c>
    </row>
    <row r="19" spans="1:18" x14ac:dyDescent="0.4">
      <c r="A19" s="6" t="s">
        <v>33</v>
      </c>
      <c r="B19" s="8">
        <v>1728326.5377399998</v>
      </c>
      <c r="C19" s="8">
        <v>2241230.47346</v>
      </c>
      <c r="D19" s="8">
        <v>2167435.8951600003</v>
      </c>
      <c r="E19" s="8">
        <v>2358856.6224000002</v>
      </c>
      <c r="F19" s="8">
        <f t="shared" ref="F19" si="13">SUM(B19:E19)</f>
        <v>8495849.5287600011</v>
      </c>
      <c r="H19" s="8">
        <v>1893846.3410299998</v>
      </c>
      <c r="I19" s="8">
        <v>2257793.1709699999</v>
      </c>
      <c r="J19" s="8">
        <v>2172062.46802</v>
      </c>
      <c r="K19" s="8">
        <v>2386662.0306099998</v>
      </c>
      <c r="L19" s="8">
        <f t="shared" si="0"/>
        <v>8710364.0106300004</v>
      </c>
      <c r="N19" s="9">
        <f t="shared" si="7"/>
        <v>9.5768825899321897E-2</v>
      </c>
      <c r="O19" s="9">
        <f t="shared" si="2"/>
        <v>7.3900019235551007E-3</v>
      </c>
      <c r="P19" s="9">
        <f t="shared" si="3"/>
        <v>2.1345834819526122E-3</v>
      </c>
      <c r="Q19" s="9">
        <f t="shared" si="4"/>
        <v>1.1787663542563775E-2</v>
      </c>
      <c r="R19" s="9">
        <f t="shared" si="5"/>
        <v>2.5249326879416722E-2</v>
      </c>
    </row>
    <row r="20" spans="1:18" x14ac:dyDescent="0.4">
      <c r="A20" s="11" t="s">
        <v>35</v>
      </c>
      <c r="B20" s="49">
        <f>B18+B19</f>
        <v>1946377.6798599998</v>
      </c>
      <c r="C20" s="49">
        <f t="shared" ref="C20:E20" si="14">C18+C19</f>
        <v>2465293.2225799998</v>
      </c>
      <c r="D20" s="49">
        <f t="shared" si="14"/>
        <v>2417695.4926453335</v>
      </c>
      <c r="E20" s="49">
        <f t="shared" si="14"/>
        <v>2606260.4575653332</v>
      </c>
      <c r="F20" s="49">
        <f t="shared" ref="F20:F21" si="15">SUM(B20:E20)</f>
        <v>9435626.8526506666</v>
      </c>
      <c r="H20" s="49">
        <f>H18+H19</f>
        <v>2121897.4831499998</v>
      </c>
      <c r="I20" s="49">
        <f t="shared" ref="I20" si="16">I18+I19</f>
        <v>2491855.9200899997</v>
      </c>
      <c r="J20" s="49">
        <f t="shared" ref="J20" si="17">J18+J19</f>
        <v>2432322.0655053332</v>
      </c>
      <c r="K20" s="49">
        <f t="shared" ref="K20" si="18">K18+K19</f>
        <v>2644065.8657753328</v>
      </c>
      <c r="L20" s="49">
        <f t="shared" ref="L20:L21" si="19">SUM(H20:K20)</f>
        <v>9690141.3345206641</v>
      </c>
      <c r="N20" s="47">
        <f t="shared" si="7"/>
        <v>9.0177669578817232E-2</v>
      </c>
      <c r="O20" s="47">
        <f t="shared" si="2"/>
        <v>1.0774660501520872E-2</v>
      </c>
      <c r="P20" s="47">
        <f t="shared" si="3"/>
        <v>6.0497994493078355E-3</v>
      </c>
      <c r="Q20" s="47">
        <f t="shared" si="4"/>
        <v>1.4505614011163015E-2</v>
      </c>
      <c r="R20" s="47">
        <f t="shared" si="5"/>
        <v>2.6973775653124532E-2</v>
      </c>
    </row>
    <row r="21" spans="1:18" x14ac:dyDescent="0.4">
      <c r="A21" s="12" t="s">
        <v>37</v>
      </c>
      <c r="B21" s="13">
        <f>B9+B13+B17+B20</f>
        <v>15107234.786246663</v>
      </c>
      <c r="C21" s="13">
        <f t="shared" ref="C21:E21" si="20">C9+C13+C17+C20</f>
        <v>16114491.140983999</v>
      </c>
      <c r="D21" s="13">
        <f t="shared" si="20"/>
        <v>14439780.129776001</v>
      </c>
      <c r="E21" s="13">
        <f t="shared" si="20"/>
        <v>18403983.460253336</v>
      </c>
      <c r="F21" s="13">
        <f t="shared" si="15"/>
        <v>64065489.51726</v>
      </c>
      <c r="H21" s="13">
        <f>H9+H13+H17+H20</f>
        <v>16243446.020732665</v>
      </c>
      <c r="I21" s="13">
        <f t="shared" ref="I21" si="21">I9+I13+I17+I20</f>
        <v>17258622.152096</v>
      </c>
      <c r="J21" s="13">
        <f t="shared" ref="J21" si="22">J9+J13+J17+J20</f>
        <v>16868436.666127998</v>
      </c>
      <c r="K21" s="13">
        <f t="shared" ref="K21" si="23">K9+K13+K17+K20</f>
        <v>19529660.955723997</v>
      </c>
      <c r="L21" s="13">
        <f t="shared" si="19"/>
        <v>69900165.79468067</v>
      </c>
      <c r="N21" s="14">
        <f t="shared" si="7"/>
        <v>7.5209742256762135E-2</v>
      </c>
      <c r="O21" s="14">
        <f t="shared" si="2"/>
        <v>7.1000132806063654E-2</v>
      </c>
      <c r="P21" s="14">
        <f t="shared" si="3"/>
        <v>0.16819207179920359</v>
      </c>
      <c r="Q21" s="14">
        <f t="shared" si="4"/>
        <v>6.1164883021209038E-2</v>
      </c>
      <c r="R21" s="14">
        <f t="shared" si="5"/>
        <v>9.1073623590259833E-2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D27" sqref="D27"/>
    </sheetView>
  </sheetViews>
  <sheetFormatPr defaultRowHeight="17.399999999999999" x14ac:dyDescent="0.4"/>
  <cols>
    <col min="1" max="2" width="19.296875" customWidth="1"/>
    <col min="3" max="3" width="17.59765625" bestFit="1" customWidth="1"/>
    <col min="4" max="4" width="9.19921875" customWidth="1"/>
    <col min="6" max="6" width="14.69921875" bestFit="1" customWidth="1"/>
  </cols>
  <sheetData>
    <row r="1" spans="1:7" x14ac:dyDescent="0.4">
      <c r="A1" t="s">
        <v>46</v>
      </c>
      <c r="B1" t="s">
        <v>47</v>
      </c>
      <c r="C1" t="s">
        <v>45</v>
      </c>
      <c r="D1" t="s">
        <v>76</v>
      </c>
    </row>
    <row r="2" spans="1:7" x14ac:dyDescent="0.4">
      <c r="A2" t="s">
        <v>12</v>
      </c>
      <c r="B2" t="s">
        <v>48</v>
      </c>
      <c r="C2" t="s">
        <v>4</v>
      </c>
      <c r="D2" s="10">
        <f>INDEX('FY20 성장율'!R:R,MATCH(C2,'FY20 성장율'!A:A,0))</f>
        <v>0.12238667662795977</v>
      </c>
      <c r="F2" s="40"/>
      <c r="G2" s="40"/>
    </row>
    <row r="3" spans="1:7" x14ac:dyDescent="0.4">
      <c r="A3" t="s">
        <v>12</v>
      </c>
      <c r="B3" t="s">
        <v>49</v>
      </c>
      <c r="C3" t="s">
        <v>4</v>
      </c>
      <c r="D3" s="10">
        <f>INDEX('FY20 성장율'!R:R,MATCH(C3,'FY20 성장율'!A:A,0))</f>
        <v>0.12238667662795977</v>
      </c>
    </row>
    <row r="4" spans="1:7" x14ac:dyDescent="0.4">
      <c r="A4" t="s">
        <v>12</v>
      </c>
      <c r="B4" t="s">
        <v>8</v>
      </c>
      <c r="C4" t="s">
        <v>4</v>
      </c>
      <c r="D4" s="10">
        <f>INDEX('FY20 성장율'!R:R,MATCH(C4,'FY20 성장율'!A:A,0))</f>
        <v>0.12238667662795977</v>
      </c>
    </row>
    <row r="5" spans="1:7" x14ac:dyDescent="0.4">
      <c r="A5" t="s">
        <v>12</v>
      </c>
      <c r="B5" t="s">
        <v>50</v>
      </c>
      <c r="C5" t="s">
        <v>15</v>
      </c>
      <c r="D5" s="10">
        <f>INDEX('FY20 성장율'!R:R,MATCH(C5,'FY20 성장율'!A:A,0))</f>
        <v>8.7782775303727911E-2</v>
      </c>
    </row>
    <row r="6" spans="1:7" x14ac:dyDescent="0.4">
      <c r="A6" t="s">
        <v>12</v>
      </c>
      <c r="B6" t="s">
        <v>51</v>
      </c>
      <c r="C6" t="s">
        <v>15</v>
      </c>
      <c r="D6" s="10">
        <f>INDEX('FY20 성장율'!R:R,MATCH(C6,'FY20 성장율'!A:A,0))</f>
        <v>8.7782775303727911E-2</v>
      </c>
    </row>
    <row r="7" spans="1:7" x14ac:dyDescent="0.4">
      <c r="A7" t="s">
        <v>12</v>
      </c>
      <c r="B7" t="s">
        <v>52</v>
      </c>
      <c r="C7" t="s">
        <v>15</v>
      </c>
      <c r="D7" s="10">
        <f>INDEX('FY20 성장율'!R:R,MATCH(C7,'FY20 성장율'!A:A,0))</f>
        <v>8.7782775303727911E-2</v>
      </c>
    </row>
    <row r="8" spans="1:7" x14ac:dyDescent="0.4">
      <c r="A8" t="s">
        <v>12</v>
      </c>
      <c r="B8" t="s">
        <v>53</v>
      </c>
      <c r="C8" t="s">
        <v>15</v>
      </c>
      <c r="D8" s="10">
        <f>INDEX('FY20 성장율'!R:R,MATCH(C8,'FY20 성장율'!A:A,0))</f>
        <v>8.7782775303727911E-2</v>
      </c>
    </row>
    <row r="9" spans="1:7" x14ac:dyDescent="0.4">
      <c r="A9" t="s">
        <v>12</v>
      </c>
      <c r="B9" t="s">
        <v>54</v>
      </c>
      <c r="C9" t="s">
        <v>9</v>
      </c>
      <c r="D9" s="10">
        <f>INDEX('FY20 성장율'!R:R,MATCH(C9,'FY20 성장율'!A:A,0))</f>
        <v>0.13721354803846286</v>
      </c>
    </row>
    <row r="10" spans="1:7" x14ac:dyDescent="0.4">
      <c r="A10" t="s">
        <v>12</v>
      </c>
      <c r="B10" t="s">
        <v>55</v>
      </c>
      <c r="C10" t="s">
        <v>9</v>
      </c>
      <c r="D10" s="10">
        <f>INDEX('FY20 성장율'!R:R,MATCH(C10,'FY20 성장율'!A:A,0))</f>
        <v>0.13721354803846286</v>
      </c>
    </row>
    <row r="11" spans="1:7" x14ac:dyDescent="0.4">
      <c r="A11" t="s">
        <v>12</v>
      </c>
      <c r="B11" t="s">
        <v>56</v>
      </c>
      <c r="C11" t="s">
        <v>9</v>
      </c>
      <c r="D11" s="10">
        <f>INDEX('FY20 성장율'!R:R,MATCH(C11,'FY20 성장율'!A:A,0))</f>
        <v>0.13721354803846286</v>
      </c>
    </row>
    <row r="12" spans="1:7" x14ac:dyDescent="0.4">
      <c r="A12" t="s">
        <v>22</v>
      </c>
      <c r="B12" t="s">
        <v>57</v>
      </c>
      <c r="C12" t="s">
        <v>13</v>
      </c>
      <c r="D12" s="10">
        <f>INDEX('FY20 성장율'!R:R,MATCH(C12,'FY20 성장율'!A:A,0))</f>
        <v>0.14386640233416004</v>
      </c>
    </row>
    <row r="13" spans="1:7" x14ac:dyDescent="0.4">
      <c r="A13" t="s">
        <v>22</v>
      </c>
      <c r="B13" t="s">
        <v>58</v>
      </c>
      <c r="C13" t="s">
        <v>13</v>
      </c>
      <c r="D13" s="10">
        <f>INDEX('FY20 성장율'!R:R,MATCH(C13,'FY20 성장율'!A:A,0))</f>
        <v>0.14386640233416004</v>
      </c>
    </row>
    <row r="14" spans="1:7" x14ac:dyDescent="0.4">
      <c r="A14" t="s">
        <v>22</v>
      </c>
      <c r="B14" t="s">
        <v>59</v>
      </c>
      <c r="C14" t="s">
        <v>19</v>
      </c>
      <c r="D14" s="10">
        <f>INDEX('FY20 성장율'!R:R,MATCH(C14,'FY20 성장율'!A:A,0))</f>
        <v>0.11562046416115113</v>
      </c>
    </row>
    <row r="15" spans="1:7" x14ac:dyDescent="0.4">
      <c r="A15" t="s">
        <v>22</v>
      </c>
      <c r="B15" t="s">
        <v>60</v>
      </c>
      <c r="C15" t="s">
        <v>19</v>
      </c>
      <c r="D15" s="10">
        <f>INDEX('FY20 성장율'!R:R,MATCH(C15,'FY20 성장율'!A:A,0))</f>
        <v>0.11562046416115113</v>
      </c>
    </row>
    <row r="16" spans="1:7" x14ac:dyDescent="0.4">
      <c r="A16" t="s">
        <v>22</v>
      </c>
      <c r="B16" t="s">
        <v>61</v>
      </c>
      <c r="C16" t="s">
        <v>19</v>
      </c>
      <c r="D16" s="10">
        <f>INDEX('FY20 성장율'!R:R,MATCH(C16,'FY20 성장율'!A:A,0))</f>
        <v>0.11562046416115113</v>
      </c>
    </row>
    <row r="17" spans="1:4" x14ac:dyDescent="0.4">
      <c r="A17" t="s">
        <v>22</v>
      </c>
      <c r="B17" t="s">
        <v>62</v>
      </c>
      <c r="C17" t="s">
        <v>17</v>
      </c>
      <c r="D17" s="10">
        <f>INDEX('FY20 성장율'!R:R,MATCH(C17,'FY20 성장율'!A:A,0))</f>
        <v>9.6182240588971624E-2</v>
      </c>
    </row>
    <row r="18" spans="1:4" x14ac:dyDescent="0.4">
      <c r="A18" t="s">
        <v>22</v>
      </c>
      <c r="B18" t="s">
        <v>63</v>
      </c>
      <c r="C18" t="s">
        <v>17</v>
      </c>
      <c r="D18" s="10">
        <f>INDEX('FY20 성장율'!R:R,MATCH(C18,'FY20 성장율'!A:A,0))</f>
        <v>9.6182240588971624E-2</v>
      </c>
    </row>
    <row r="19" spans="1:4" x14ac:dyDescent="0.4">
      <c r="A19" t="s">
        <v>29</v>
      </c>
      <c r="B19" t="s">
        <v>64</v>
      </c>
      <c r="C19" t="s">
        <v>23</v>
      </c>
      <c r="D19" s="10">
        <f>INDEX('FY20 성장율'!R:R,MATCH(C19,'FY20 성장율'!A:A,0))</f>
        <v>0.27692302136829361</v>
      </c>
    </row>
    <row r="20" spans="1:4" x14ac:dyDescent="0.4">
      <c r="A20" t="s">
        <v>29</v>
      </c>
      <c r="B20" t="s">
        <v>65</v>
      </c>
      <c r="C20" t="s">
        <v>23</v>
      </c>
      <c r="D20" s="10">
        <f>INDEX('FY20 성장율'!R:R,MATCH(C20,'FY20 성장율'!A:A,0))</f>
        <v>0.27692302136829361</v>
      </c>
    </row>
    <row r="21" spans="1:4" x14ac:dyDescent="0.4">
      <c r="A21" t="s">
        <v>29</v>
      </c>
      <c r="B21" t="s">
        <v>66</v>
      </c>
      <c r="C21" t="s">
        <v>25</v>
      </c>
      <c r="D21" s="10">
        <f>INDEX('FY20 성장율'!R:R,MATCH(C21,'FY20 성장율'!A:A,0))</f>
        <v>6.915913315242106E-2</v>
      </c>
    </row>
    <row r="22" spans="1:4" x14ac:dyDescent="0.4">
      <c r="A22" t="s">
        <v>29</v>
      </c>
      <c r="B22" t="s">
        <v>67</v>
      </c>
      <c r="C22" t="s">
        <v>25</v>
      </c>
      <c r="D22" s="10">
        <f>INDEX('FY20 성장율'!R:R,MATCH(C22,'FY20 성장율'!A:A,0))</f>
        <v>6.915913315242106E-2</v>
      </c>
    </row>
    <row r="23" spans="1:4" x14ac:dyDescent="0.4">
      <c r="A23" t="s">
        <v>29</v>
      </c>
      <c r="B23" t="s">
        <v>68</v>
      </c>
      <c r="C23" t="s">
        <v>25</v>
      </c>
      <c r="D23" s="10">
        <f>INDEX('FY20 성장율'!R:R,MATCH(C23,'FY20 성장율'!A:A,0))</f>
        <v>6.915913315242106E-2</v>
      </c>
    </row>
    <row r="24" spans="1:4" x14ac:dyDescent="0.4">
      <c r="A24" t="s">
        <v>29</v>
      </c>
      <c r="B24" t="s">
        <v>69</v>
      </c>
      <c r="C24" t="s">
        <v>27</v>
      </c>
      <c r="D24" s="10">
        <f>INDEX('FY20 성장율'!R:R,MATCH(C24,'FY20 성장율'!A:A,0))</f>
        <v>7.7161699163329267E-2</v>
      </c>
    </row>
    <row r="25" spans="1:4" x14ac:dyDescent="0.4">
      <c r="A25" t="s">
        <v>29</v>
      </c>
      <c r="B25" t="s">
        <v>70</v>
      </c>
      <c r="C25" t="s">
        <v>27</v>
      </c>
      <c r="D25" s="10">
        <f>INDEX('FY20 성장율'!R:R,MATCH(C25,'FY20 성장율'!A:A,0))</f>
        <v>7.7161699163329267E-2</v>
      </c>
    </row>
    <row r="26" spans="1:4" x14ac:dyDescent="0.4">
      <c r="A26" t="s">
        <v>35</v>
      </c>
      <c r="B26" t="s">
        <v>71</v>
      </c>
      <c r="C26" t="s">
        <v>30</v>
      </c>
      <c r="D26" s="10">
        <f>INDEX('FY20 성장율'!R:R,MATCH(C26,'FY20 성장율'!A:A,0))</f>
        <v>4.2563274281188779E-2</v>
      </c>
    </row>
    <row r="27" spans="1:4" x14ac:dyDescent="0.4">
      <c r="A27" t="s">
        <v>35</v>
      </c>
      <c r="B27" t="s">
        <v>72</v>
      </c>
      <c r="C27" t="s">
        <v>30</v>
      </c>
      <c r="D27" s="10">
        <f>INDEX('FY20 성장율'!R:R,MATCH(C27,'FY20 성장율'!A:A,0))</f>
        <v>4.2563274281188779E-2</v>
      </c>
    </row>
    <row r="28" spans="1:4" x14ac:dyDescent="0.4">
      <c r="A28" t="s">
        <v>35</v>
      </c>
      <c r="B28" t="s">
        <v>73</v>
      </c>
      <c r="C28" t="s">
        <v>30</v>
      </c>
      <c r="D28" s="10">
        <f>INDEX('FY20 성장율'!R:R,MATCH(C28,'FY20 성장율'!A:A,0))</f>
        <v>4.2563274281188779E-2</v>
      </c>
    </row>
    <row r="29" spans="1:4" x14ac:dyDescent="0.4">
      <c r="A29" t="s">
        <v>35</v>
      </c>
      <c r="B29" t="s">
        <v>74</v>
      </c>
      <c r="C29" t="s">
        <v>32</v>
      </c>
      <c r="D29" s="10">
        <f>INDEX('FY20 성장율'!R:R,MATCH(C29,'FY20 성장율'!A:A,0))</f>
        <v>2.5249326879416722E-2</v>
      </c>
    </row>
    <row r="30" spans="1:4" x14ac:dyDescent="0.4">
      <c r="A30" t="s">
        <v>35</v>
      </c>
      <c r="B30" t="s">
        <v>75</v>
      </c>
      <c r="C30" t="s">
        <v>32</v>
      </c>
      <c r="D30" s="10">
        <f>INDEX('FY20 성장율'!R:R,MATCH(C30,'FY20 성장율'!A:A,0))</f>
        <v>2.5249326879416722E-2</v>
      </c>
    </row>
  </sheetData>
  <sortState xmlns:xlrd2="http://schemas.microsoft.com/office/spreadsheetml/2017/richdata2" ref="A2:A30">
    <sortCondition ref="A2:A30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B21"/>
  <sheetViews>
    <sheetView showGridLines="0" tabSelected="1" zoomScale="85" zoomScaleNormal="85" workbookViewId="0">
      <pane xSplit="1" topLeftCell="B1" activePane="topRight" state="frozen"/>
      <selection pane="topRight" activeCell="A3" sqref="A3"/>
    </sheetView>
  </sheetViews>
  <sheetFormatPr defaultRowHeight="17.399999999999999" outlineLevelCol="1" x14ac:dyDescent="0.4"/>
  <cols>
    <col min="1" max="1" width="17.09765625" bestFit="1" customWidth="1"/>
    <col min="2" max="2" width="12.8984375" bestFit="1" customWidth="1"/>
    <col min="3" max="5" width="12.8984375" bestFit="1" customWidth="1" outlineLevel="1"/>
    <col min="6" max="7" width="12.8984375" bestFit="1" customWidth="1"/>
    <col min="8" max="10" width="12.8984375" bestFit="1" customWidth="1" outlineLevel="1"/>
    <col min="11" max="11" width="12.8984375" bestFit="1" customWidth="1"/>
    <col min="12" max="12" width="6.8984375" style="10" bestFit="1" customWidth="1"/>
    <col min="13" max="13" width="12.8984375" bestFit="1" customWidth="1"/>
    <col min="14" max="14" width="10.796875" style="15" bestFit="1" customWidth="1"/>
    <col min="15" max="18" width="10.09765625" bestFit="1" customWidth="1"/>
    <col min="19" max="22" width="12.8984375" bestFit="1" customWidth="1"/>
    <col min="23" max="25" width="10" bestFit="1" customWidth="1"/>
    <col min="26" max="26" width="6.8984375" bestFit="1" customWidth="1"/>
  </cols>
  <sheetData>
    <row r="2" spans="1:16382" x14ac:dyDescent="0.4">
      <c r="C2" s="50">
        <v>2019</v>
      </c>
      <c r="D2" s="50"/>
      <c r="E2" s="50"/>
      <c r="H2" s="50">
        <v>2020</v>
      </c>
      <c r="I2" s="50"/>
      <c r="J2" s="50"/>
      <c r="O2" s="50" t="s">
        <v>82</v>
      </c>
      <c r="P2" s="50"/>
      <c r="Q2" s="50"/>
      <c r="S2" s="50" t="s">
        <v>83</v>
      </c>
      <c r="T2" s="50"/>
      <c r="U2" s="50"/>
      <c r="W2" s="50" t="s">
        <v>84</v>
      </c>
      <c r="X2" s="50"/>
      <c r="Y2" s="50"/>
    </row>
    <row r="3" spans="1:16382" ht="18" thickBot="1" x14ac:dyDescent="0.45">
      <c r="A3" s="1"/>
      <c r="B3" s="17" t="s">
        <v>81</v>
      </c>
      <c r="C3" s="18" t="s">
        <v>77</v>
      </c>
      <c r="D3" s="18" t="s">
        <v>78</v>
      </c>
      <c r="E3" s="18" t="s">
        <v>79</v>
      </c>
      <c r="F3" s="18" t="s">
        <v>80</v>
      </c>
      <c r="G3" s="18" t="s">
        <v>3</v>
      </c>
      <c r="H3" s="18" t="s">
        <v>77</v>
      </c>
      <c r="I3" s="18" t="s">
        <v>78</v>
      </c>
      <c r="J3" s="18" t="s">
        <v>79</v>
      </c>
      <c r="K3" s="18" t="s">
        <v>80</v>
      </c>
      <c r="L3" s="36" t="s">
        <v>76</v>
      </c>
      <c r="M3" s="18" t="s">
        <v>2</v>
      </c>
      <c r="N3" s="16" t="s">
        <v>85</v>
      </c>
      <c r="O3" s="18" t="s">
        <v>77</v>
      </c>
      <c r="P3" s="18" t="s">
        <v>78</v>
      </c>
      <c r="Q3" s="18" t="s">
        <v>79</v>
      </c>
      <c r="R3" s="18" t="s">
        <v>80</v>
      </c>
      <c r="S3" s="18" t="s">
        <v>77</v>
      </c>
      <c r="T3" s="18" t="s">
        <v>78</v>
      </c>
      <c r="U3" s="18" t="s">
        <v>79</v>
      </c>
      <c r="V3" s="18" t="s">
        <v>80</v>
      </c>
      <c r="W3" s="18" t="s">
        <v>77</v>
      </c>
      <c r="X3" s="18" t="s">
        <v>78</v>
      </c>
      <c r="Y3" s="18" t="s">
        <v>79</v>
      </c>
    </row>
    <row r="4" spans="1:16382" x14ac:dyDescent="0.4">
      <c r="A4" s="6" t="s">
        <v>4</v>
      </c>
      <c r="B4" s="15">
        <f>'FY20 성장율'!L5</f>
        <v>2973990.6661200002</v>
      </c>
      <c r="C4" s="15">
        <v>900898.81458560005</v>
      </c>
      <c r="D4" s="15">
        <v>874401.79062720004</v>
      </c>
      <c r="E4" s="15">
        <v>874401.79062720004</v>
      </c>
      <c r="F4" s="15">
        <f>SUM(C4:E4)</f>
        <v>2649702.3958400004</v>
      </c>
      <c r="G4" s="15">
        <f>F4-'FY20 성장율'!L5</f>
        <v>-324288.27027999982</v>
      </c>
      <c r="H4" s="15">
        <v>980988.69604416005</v>
      </c>
      <c r="I4" s="15">
        <v>965841.96968991996</v>
      </c>
      <c r="J4" s="15">
        <v>951841.96968991996</v>
      </c>
      <c r="K4" s="15">
        <f>SUM(H4:J4)</f>
        <v>2898672.6354240002</v>
      </c>
      <c r="L4" s="10">
        <f t="shared" ref="L4:L19" si="0">K4/F4-1</f>
        <v>9.3961586016180432E-2</v>
      </c>
      <c r="M4" s="15">
        <f t="shared" ref="M4:M18" si="1">V4-B4</f>
        <v>9.3338799998164177</v>
      </c>
      <c r="N4" s="20">
        <f>M4/3</f>
        <v>3.1112933332721391</v>
      </c>
      <c r="O4" s="24">
        <v>27000</v>
      </c>
      <c r="P4" s="25">
        <v>23000</v>
      </c>
      <c r="Q4" s="26">
        <v>25000</v>
      </c>
      <c r="S4" s="15">
        <f>ROUNDUP(H4+O4,-3)</f>
        <v>1008000</v>
      </c>
      <c r="T4" s="15">
        <f>ROUNDUP(I4+P4,-3)</f>
        <v>989000</v>
      </c>
      <c r="U4" s="15">
        <f>ROUND(J4+Q4,-3)</f>
        <v>977000</v>
      </c>
      <c r="V4" s="15">
        <f>SUM(S4:U4)</f>
        <v>2974000</v>
      </c>
      <c r="W4" s="10">
        <f t="shared" ref="W4" si="2">IFERROR(S4/C4-1,"")</f>
        <v>0.1188825911194753</v>
      </c>
      <c r="X4" s="10">
        <f t="shared" ref="X4:X20" si="3">IFERROR(T4/D4-1,"")</f>
        <v>0.13105898295404872</v>
      </c>
      <c r="Y4" s="10">
        <f t="shared" ref="Y4:Y20" si="4">IFERROR(U4/E4-1,"")</f>
        <v>0.11733531480900483</v>
      </c>
      <c r="Z4" s="10">
        <f t="shared" ref="Z4:Z20" si="5">IFERROR(V4/F4-1,"")</f>
        <v>0.12239019924242922</v>
      </c>
    </row>
    <row r="5" spans="1:16382" x14ac:dyDescent="0.4">
      <c r="A5" s="6" t="s">
        <v>15</v>
      </c>
      <c r="B5" s="15">
        <f>'FY20 성장율'!L6</f>
        <v>9200643.4519999996</v>
      </c>
      <c r="C5" s="15">
        <v>2875775.2418046398</v>
      </c>
      <c r="D5" s="15">
        <v>2791193.6170456796</v>
      </c>
      <c r="E5" s="15">
        <v>2791193.6170456796</v>
      </c>
      <c r="F5" s="15">
        <f>SUM(C5:E5)</f>
        <v>8458162.475895999</v>
      </c>
      <c r="G5" s="15">
        <f>F5-'FY20 성장율'!L6</f>
        <v>-742480.97610400058</v>
      </c>
      <c r="H5" s="15">
        <v>3163352.7659851043</v>
      </c>
      <c r="I5" s="15">
        <v>3087312.9787502498</v>
      </c>
      <c r="J5" s="15">
        <v>2950312.9787502498</v>
      </c>
      <c r="K5" s="15">
        <f>SUM(H5:J5)</f>
        <v>9200978.7234856039</v>
      </c>
      <c r="L5" s="10">
        <f t="shared" si="0"/>
        <v>8.7822414112577851E-2</v>
      </c>
      <c r="M5" s="15">
        <f t="shared" si="1"/>
        <v>356.54800000041723</v>
      </c>
      <c r="N5" s="20">
        <f t="shared" ref="N5:N18" si="6">M5/3</f>
        <v>118.84933333347242</v>
      </c>
      <c r="O5" s="27"/>
      <c r="P5" s="28"/>
      <c r="Q5" s="29"/>
      <c r="S5" s="15">
        <f>ROUND(H5+O5,-3)</f>
        <v>3163000</v>
      </c>
      <c r="T5" s="15">
        <f>ROUNDUP(I5+P5,-3)</f>
        <v>3088000</v>
      </c>
      <c r="U5" s="15">
        <f>ROUND(J5+Q5,-3)</f>
        <v>2950000</v>
      </c>
      <c r="V5" s="15">
        <f>SUM(S5:U5)</f>
        <v>9201000</v>
      </c>
      <c r="W5" s="10">
        <f t="shared" ref="W5:W20" si="7">IFERROR(S5/C5-1,"")</f>
        <v>9.9877331865169561E-2</v>
      </c>
      <c r="X5" s="10">
        <f t="shared" si="3"/>
        <v>0.10633672316450515</v>
      </c>
      <c r="Y5" s="10">
        <f t="shared" si="4"/>
        <v>5.6895509499770291E-2</v>
      </c>
      <c r="Z5" s="10">
        <f t="shared" si="5"/>
        <v>8.782492961336863E-2</v>
      </c>
    </row>
    <row r="6" spans="1:16382" x14ac:dyDescent="0.4">
      <c r="A6" s="6" t="s">
        <v>9</v>
      </c>
      <c r="B6" s="15">
        <f>'FY20 성장율'!L7</f>
        <v>5448774.7868799996</v>
      </c>
      <c r="C6" s="15">
        <v>1629055.0097074134</v>
      </c>
      <c r="D6" s="15">
        <v>1581141.6270689599</v>
      </c>
      <c r="E6" s="15">
        <v>1581141.6270689599</v>
      </c>
      <c r="F6" s="15">
        <f>SUM(C6:E6)</f>
        <v>4791338.2638453329</v>
      </c>
      <c r="G6" s="15">
        <f>F6-'FY20 성장율'!L7</f>
        <v>-657436.52303466666</v>
      </c>
      <c r="H6" s="15">
        <v>1791960.5106781549</v>
      </c>
      <c r="I6" s="15">
        <v>1739255.7897758561</v>
      </c>
      <c r="J6" s="15">
        <v>1739255.7897758561</v>
      </c>
      <c r="K6" s="15">
        <f>SUM(H6:J6)</f>
        <v>5270472.090229867</v>
      </c>
      <c r="L6" s="10">
        <f t="shared" si="0"/>
        <v>0.10000000000000009</v>
      </c>
      <c r="M6" s="15">
        <f t="shared" si="1"/>
        <v>225.2131200004369</v>
      </c>
      <c r="N6" s="20">
        <f t="shared" si="6"/>
        <v>75.071040000145629</v>
      </c>
      <c r="O6" s="27">
        <v>56000</v>
      </c>
      <c r="P6" s="28">
        <v>63000</v>
      </c>
      <c r="Q6" s="29">
        <v>59000</v>
      </c>
      <c r="S6" s="15">
        <f>ROUND(H6+O6,-3)</f>
        <v>1848000</v>
      </c>
      <c r="T6" s="15">
        <f>ROUNDUP(I6+P6,-3)</f>
        <v>1803000</v>
      </c>
      <c r="U6" s="15">
        <f t="shared" ref="U6:U7" si="8">ROUND(J6+Q6,-3)</f>
        <v>1798000</v>
      </c>
      <c r="V6" s="15">
        <f t="shared" ref="V6:V19" si="9">SUM(S6:U6)</f>
        <v>5449000</v>
      </c>
      <c r="W6" s="10">
        <f t="shared" si="7"/>
        <v>0.13439999815102022</v>
      </c>
      <c r="X6" s="10">
        <f t="shared" si="3"/>
        <v>0.14031530707486972</v>
      </c>
      <c r="Y6" s="10">
        <f t="shared" si="4"/>
        <v>0.13715303500866094</v>
      </c>
      <c r="Z6" s="10">
        <f t="shared" si="5"/>
        <v>0.13726055225891209</v>
      </c>
    </row>
    <row r="7" spans="1:16382" ht="18" thickBot="1" x14ac:dyDescent="0.45">
      <c r="A7" s="6" t="s">
        <v>6</v>
      </c>
      <c r="B7" s="15">
        <f>'FY20 성장율'!L8</f>
        <v>7924477.288279999</v>
      </c>
      <c r="C7" s="15">
        <v>2424636.8848228534</v>
      </c>
      <c r="D7" s="15">
        <v>2353324.0352692399</v>
      </c>
      <c r="E7" s="15">
        <v>2353324.0352692399</v>
      </c>
      <c r="F7" s="15">
        <f>SUM(C7:E7)</f>
        <v>7131284.9553613327</v>
      </c>
      <c r="G7" s="15">
        <f>F7-'FY20 성장율'!L8</f>
        <v>-793192.3329186663</v>
      </c>
      <c r="H7" s="15">
        <v>2667100.5733051389</v>
      </c>
      <c r="I7" s="15">
        <v>2658656.4387961598</v>
      </c>
      <c r="J7" s="15">
        <v>2588656.438796164</v>
      </c>
      <c r="K7" s="15">
        <f>SUM(H7:J7)</f>
        <v>7914413.4508974627</v>
      </c>
      <c r="L7" s="10">
        <f t="shared" si="0"/>
        <v>0.10981590280547837</v>
      </c>
      <c r="M7" s="15">
        <f t="shared" si="1"/>
        <v>522.71172000095248</v>
      </c>
      <c r="N7" s="20">
        <f t="shared" si="6"/>
        <v>174.23724000031748</v>
      </c>
      <c r="O7" s="21"/>
      <c r="P7" s="22"/>
      <c r="Q7" s="23">
        <v>10000</v>
      </c>
      <c r="S7" s="15">
        <f>ROUND(H7+O7,-3)</f>
        <v>2667000</v>
      </c>
      <c r="T7" s="15">
        <f>ROUNDUP(I7+P7,-3)</f>
        <v>2659000</v>
      </c>
      <c r="U7" s="15">
        <f t="shared" si="8"/>
        <v>2599000</v>
      </c>
      <c r="V7" s="15">
        <f t="shared" si="9"/>
        <v>7925000</v>
      </c>
      <c r="W7" s="10">
        <f t="shared" si="7"/>
        <v>9.9958520261005601E-2</v>
      </c>
      <c r="X7" s="10">
        <f t="shared" si="3"/>
        <v>0.12989114977351091</v>
      </c>
      <c r="Y7" s="10">
        <f t="shared" si="4"/>
        <v>0.10439529833070882</v>
      </c>
      <c r="Z7" s="10">
        <f t="shared" si="5"/>
        <v>0.11130042476313462</v>
      </c>
    </row>
    <row r="8" spans="1:16382" s="33" customFormat="1" ht="18" thickBot="1" x14ac:dyDescent="0.45">
      <c r="A8" s="30" t="s">
        <v>11</v>
      </c>
      <c r="B8" s="31">
        <f>SUM(B4:B7)</f>
        <v>25547886.19328</v>
      </c>
      <c r="C8" s="31">
        <f>SUM(C4:C7)</f>
        <v>7830365.9509205073</v>
      </c>
      <c r="D8" s="31">
        <f t="shared" ref="D8:J8" si="10">SUM(D4:D7)</f>
        <v>7600061.0700110793</v>
      </c>
      <c r="E8" s="31">
        <f t="shared" si="10"/>
        <v>7600061.0700110793</v>
      </c>
      <c r="F8" s="31">
        <f t="shared" ref="F8:F16" si="11">SUM(C8:E8)</f>
        <v>23030488.090942666</v>
      </c>
      <c r="G8" s="31">
        <f>F8-'FY20 성장율'!L9</f>
        <v>-2517398.1023373343</v>
      </c>
      <c r="H8" s="31">
        <f t="shared" si="10"/>
        <v>8603402.546012558</v>
      </c>
      <c r="I8" s="31">
        <f t="shared" si="10"/>
        <v>8451067.1770121865</v>
      </c>
      <c r="J8" s="31">
        <f t="shared" si="10"/>
        <v>8230067.1770121902</v>
      </c>
      <c r="K8" s="31">
        <f t="shared" ref="K8:K15" si="12">SUM(H8:J8)</f>
        <v>25284536.900036935</v>
      </c>
      <c r="L8" s="37">
        <f t="shared" si="0"/>
        <v>9.7872385517558058E-2</v>
      </c>
      <c r="M8" s="31">
        <f t="shared" si="1"/>
        <v>1113.8067199997604</v>
      </c>
      <c r="N8" s="32">
        <f t="shared" si="6"/>
        <v>371.26890666658682</v>
      </c>
      <c r="O8" s="31">
        <f t="shared" ref="O8:Q8" si="13">SUM(O4:O7)</f>
        <v>83000</v>
      </c>
      <c r="P8" s="31">
        <f t="shared" si="13"/>
        <v>86000</v>
      </c>
      <c r="Q8" s="31">
        <f t="shared" si="13"/>
        <v>94000</v>
      </c>
      <c r="R8" s="31">
        <f t="shared" ref="R8" si="14">SUM(O8:Q8)</f>
        <v>263000</v>
      </c>
      <c r="S8" s="31">
        <f>SUM(S4:S7)</f>
        <v>8686000</v>
      </c>
      <c r="T8" s="31">
        <f t="shared" ref="T8" si="15">SUM(T4:T7)</f>
        <v>8539000</v>
      </c>
      <c r="U8" s="31">
        <f>SUM(U4:U7)</f>
        <v>8324000</v>
      </c>
      <c r="V8" s="31">
        <f>SUM(S8:U8)</f>
        <v>25549000</v>
      </c>
      <c r="W8" s="38">
        <f t="shared" si="7"/>
        <v>0.10927127217839772</v>
      </c>
      <c r="X8" s="38">
        <f t="shared" si="3"/>
        <v>0.12354360331311809</v>
      </c>
      <c r="Y8" s="38">
        <f t="shared" si="4"/>
        <v>9.5254356947932495E-2</v>
      </c>
      <c r="Z8" s="38">
        <f t="shared" si="5"/>
        <v>0.10935555942680186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</row>
    <row r="9" spans="1:16382" x14ac:dyDescent="0.4">
      <c r="A9" s="6" t="s">
        <v>13</v>
      </c>
      <c r="B9" s="15">
        <f>'FY20 성장율'!L10</f>
        <v>11539022.354420001</v>
      </c>
      <c r="C9" s="15">
        <v>3429830.260332</v>
      </c>
      <c r="D9" s="15">
        <v>3328952.8997339997</v>
      </c>
      <c r="E9" s="15">
        <v>3328952.8997339997</v>
      </c>
      <c r="F9" s="15">
        <f t="shared" si="11"/>
        <v>10087736.059799999</v>
      </c>
      <c r="G9" s="15">
        <f>F9-'FY20 성장율'!L10</f>
        <v>-1451286.2946200017</v>
      </c>
      <c r="H9" s="15">
        <v>3772813.2863652003</v>
      </c>
      <c r="I9" s="15">
        <v>3661848.1897073998</v>
      </c>
      <c r="J9" s="15">
        <v>3661848.1897073998</v>
      </c>
      <c r="K9" s="15">
        <f t="shared" si="12"/>
        <v>11096509.66578</v>
      </c>
      <c r="L9" s="10">
        <f t="shared" si="0"/>
        <v>0.10000000000000009</v>
      </c>
      <c r="M9" s="15">
        <f t="shared" si="1"/>
        <v>-22.354420000687242</v>
      </c>
      <c r="N9" s="20">
        <f t="shared" si="6"/>
        <v>-7.4514733335624141</v>
      </c>
      <c r="O9" s="24">
        <v>152000</v>
      </c>
      <c r="P9" s="25">
        <v>142000</v>
      </c>
      <c r="Q9" s="26">
        <v>148000</v>
      </c>
      <c r="S9" s="15">
        <f>ROUNDUP(H9+O9,-3)</f>
        <v>3925000</v>
      </c>
      <c r="T9" s="15">
        <f>ROUNDUP(I9+P9,-3)</f>
        <v>3804000</v>
      </c>
      <c r="U9" s="15">
        <f t="shared" ref="U9:U15" si="16">ROUND(J9+Q9,-3)</f>
        <v>3810000</v>
      </c>
      <c r="V9" s="15">
        <f>SUM(S9:U9)</f>
        <v>11539000</v>
      </c>
      <c r="W9" s="10">
        <f t="shared" si="7"/>
        <v>0.1443715000695307</v>
      </c>
      <c r="X9" s="10">
        <f t="shared" si="3"/>
        <v>0.14270165862183237</v>
      </c>
      <c r="Y9" s="10">
        <f t="shared" si="4"/>
        <v>0.14450402716855448</v>
      </c>
      <c r="Z9" s="10">
        <f t="shared" si="5"/>
        <v>0.14386418633446829</v>
      </c>
    </row>
    <row r="10" spans="1:16382" x14ac:dyDescent="0.4">
      <c r="A10" s="6" t="s">
        <v>19</v>
      </c>
      <c r="B10" s="15">
        <f>'FY20 성장율'!L11</f>
        <v>2994055.2726499997</v>
      </c>
      <c r="C10" s="15">
        <v>912477.69775040005</v>
      </c>
      <c r="D10" s="15">
        <v>885640.11840480007</v>
      </c>
      <c r="E10" s="15">
        <v>885640.11840480007</v>
      </c>
      <c r="F10" s="15">
        <f t="shared" si="11"/>
        <v>2683757.93456</v>
      </c>
      <c r="G10" s="15">
        <f>F10-'FY20 성장율'!L11</f>
        <v>-310297.33808999974</v>
      </c>
      <c r="H10" s="15">
        <v>1006725.46752544</v>
      </c>
      <c r="I10" s="15">
        <v>989204.13024527999</v>
      </c>
      <c r="J10" s="15">
        <v>998204.13024527999</v>
      </c>
      <c r="K10" s="15">
        <f t="shared" si="12"/>
        <v>2994133.7280160002</v>
      </c>
      <c r="L10" s="10">
        <f t="shared" si="0"/>
        <v>0.11564969755995747</v>
      </c>
      <c r="M10" s="15">
        <f t="shared" si="1"/>
        <v>944.72735000029206</v>
      </c>
      <c r="N10" s="20">
        <f t="shared" si="6"/>
        <v>314.90911666676402</v>
      </c>
      <c r="O10" s="27"/>
      <c r="P10" s="28"/>
      <c r="Q10" s="29"/>
      <c r="S10" s="15">
        <f>ROUND(H10+O10,-3)</f>
        <v>1007000</v>
      </c>
      <c r="T10" s="15">
        <f t="shared" ref="T10:T15" si="17">ROUNDUP(I10+P10,-3)</f>
        <v>990000</v>
      </c>
      <c r="U10" s="15">
        <f t="shared" si="16"/>
        <v>998000</v>
      </c>
      <c r="V10" s="15">
        <f t="shared" si="9"/>
        <v>2995000</v>
      </c>
      <c r="W10" s="10">
        <f t="shared" si="7"/>
        <v>0.10358861644797779</v>
      </c>
      <c r="X10" s="10">
        <f t="shared" si="3"/>
        <v>0.11783553999695862</v>
      </c>
      <c r="Y10" s="10">
        <f t="shared" si="4"/>
        <v>0.12686855446158041</v>
      </c>
      <c r="Z10" s="10">
        <f t="shared" si="5"/>
        <v>0.11597248076363043</v>
      </c>
    </row>
    <row r="11" spans="1:16382" ht="18" thickBot="1" x14ac:dyDescent="0.45">
      <c r="A11" s="6" t="s">
        <v>17</v>
      </c>
      <c r="B11" s="15">
        <f>'FY20 성장율'!L12</f>
        <v>10578145.417159997</v>
      </c>
      <c r="C11" s="15">
        <v>3280995.9043871993</v>
      </c>
      <c r="D11" s="15">
        <v>3184496.0248463992</v>
      </c>
      <c r="E11" s="15">
        <v>3184496.0248463992</v>
      </c>
      <c r="F11" s="15">
        <f t="shared" si="11"/>
        <v>9649987.9540799968</v>
      </c>
      <c r="G11" s="15">
        <f>F11-'FY20 성장율'!L12</f>
        <v>-928157.46308000013</v>
      </c>
      <c r="H11" s="15">
        <v>3609095.4948259196</v>
      </c>
      <c r="I11" s="15">
        <v>3502945.6273310394</v>
      </c>
      <c r="J11" s="15">
        <v>3502945.6273310394</v>
      </c>
      <c r="K11" s="15">
        <f t="shared" si="12"/>
        <v>10614986.749487998</v>
      </c>
      <c r="L11" s="10">
        <f t="shared" si="0"/>
        <v>0.10000000000000009</v>
      </c>
      <c r="M11" s="15">
        <f t="shared" si="1"/>
        <v>854.58284000307322</v>
      </c>
      <c r="N11" s="20">
        <f t="shared" si="6"/>
        <v>284.86094666769105</v>
      </c>
      <c r="O11" s="21"/>
      <c r="P11" s="22">
        <v>-26000</v>
      </c>
      <c r="Q11" s="23">
        <v>-10000</v>
      </c>
      <c r="S11" s="15">
        <f>ROUND(H11+O11,-3)</f>
        <v>3609000</v>
      </c>
      <c r="T11" s="15">
        <f t="shared" si="17"/>
        <v>3477000</v>
      </c>
      <c r="U11" s="15">
        <f t="shared" si="16"/>
        <v>3493000</v>
      </c>
      <c r="V11" s="15">
        <f>SUM(S11:U11)</f>
        <v>10579000</v>
      </c>
      <c r="W11" s="10">
        <f t="shared" si="7"/>
        <v>9.9970894561071777E-2</v>
      </c>
      <c r="X11" s="10">
        <f t="shared" si="3"/>
        <v>9.1852516967016573E-2</v>
      </c>
      <c r="Y11" s="10">
        <f t="shared" si="4"/>
        <v>9.6876859869367005E-2</v>
      </c>
      <c r="Z11" s="10">
        <f t="shared" si="5"/>
        <v>9.6270798506771005E-2</v>
      </c>
    </row>
    <row r="12" spans="1:16382" s="33" customFormat="1" ht="18" thickBot="1" x14ac:dyDescent="0.45">
      <c r="A12" s="30" t="s">
        <v>21</v>
      </c>
      <c r="B12" s="31">
        <f>SUM(B9:B11)</f>
        <v>25111223.044229999</v>
      </c>
      <c r="C12" s="31">
        <f t="shared" ref="C12:E12" si="18">SUM(C9:C11)</f>
        <v>7623303.8624695996</v>
      </c>
      <c r="D12" s="31">
        <f t="shared" si="18"/>
        <v>7399089.042985199</v>
      </c>
      <c r="E12" s="31">
        <f t="shared" si="18"/>
        <v>7399089.042985199</v>
      </c>
      <c r="F12" s="31">
        <f t="shared" si="11"/>
        <v>22421481.94844</v>
      </c>
      <c r="G12" s="31">
        <f>F12-'FY20 성장율'!L13</f>
        <v>15593689.170980001</v>
      </c>
      <c r="H12" s="31">
        <f t="shared" ref="H12" si="19">SUM(H9:H11)</f>
        <v>8388634.2487165593</v>
      </c>
      <c r="I12" s="31">
        <f t="shared" ref="I12" si="20">SUM(I9:I11)</f>
        <v>8153997.9472837187</v>
      </c>
      <c r="J12" s="31">
        <f t="shared" ref="J12" si="21">SUM(J9:J11)</f>
        <v>8162997.9472837187</v>
      </c>
      <c r="K12" s="31">
        <f t="shared" si="12"/>
        <v>24705630.143283997</v>
      </c>
      <c r="L12" s="37">
        <f t="shared" si="0"/>
        <v>0.10187320356863916</v>
      </c>
      <c r="M12" s="31">
        <f t="shared" si="1"/>
        <v>1776.9557700008154</v>
      </c>
      <c r="N12" s="32">
        <f t="shared" si="6"/>
        <v>592.3185900002718</v>
      </c>
      <c r="O12" s="31">
        <f t="shared" ref="O12" si="22">SUM(O9:O11)</f>
        <v>152000</v>
      </c>
      <c r="P12" s="31">
        <f t="shared" ref="P12" si="23">SUM(P9:P11)</f>
        <v>116000</v>
      </c>
      <c r="Q12" s="31">
        <f t="shared" ref="Q12" si="24">SUM(Q9:Q11)</f>
        <v>138000</v>
      </c>
      <c r="R12" s="31">
        <f t="shared" ref="R12" si="25">SUM(O12:Q12)</f>
        <v>406000</v>
      </c>
      <c r="S12" s="31">
        <f t="shared" ref="S12" si="26">SUM(S9:S11)</f>
        <v>8541000</v>
      </c>
      <c r="T12" s="31">
        <f t="shared" ref="T12" si="27">SUM(T9:T11)</f>
        <v>8271000</v>
      </c>
      <c r="U12" s="31">
        <f t="shared" ref="U12" si="28">SUM(U9:U11)</f>
        <v>8301000</v>
      </c>
      <c r="V12" s="31">
        <f t="shared" ref="V12" si="29">SUM(S12:U12)</f>
        <v>25113000</v>
      </c>
      <c r="W12" s="38">
        <f t="shared" si="7"/>
        <v>0.12038036973028499</v>
      </c>
      <c r="X12" s="38">
        <f t="shared" si="3"/>
        <v>0.11784031141528528</v>
      </c>
      <c r="Y12" s="38">
        <f t="shared" si="4"/>
        <v>0.12189486459415821</v>
      </c>
      <c r="Z12" s="38">
        <f t="shared" si="5"/>
        <v>0.12004193379141315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</row>
    <row r="13" spans="1:16382" x14ac:dyDescent="0.4">
      <c r="A13" s="6" t="s">
        <v>23</v>
      </c>
      <c r="B13" s="15">
        <f>'FY20 성장율'!L14</f>
        <v>4731218.79464</v>
      </c>
      <c r="C13" s="15">
        <v>1259758.3121760001</v>
      </c>
      <c r="D13" s="15">
        <v>1222706.5971120002</v>
      </c>
      <c r="E13" s="15">
        <v>1222706.5971120002</v>
      </c>
      <c r="F13" s="15">
        <f t="shared" si="11"/>
        <v>3705171.5064000003</v>
      </c>
      <c r="G13" s="15">
        <f>F13-'FY20 성장율'!L14</f>
        <v>-1026047.2882399997</v>
      </c>
      <c r="H13" s="15">
        <v>1605734.1433935999</v>
      </c>
      <c r="I13" s="15">
        <v>1550977.2568232</v>
      </c>
      <c r="J13" s="15">
        <v>1574977.2568232</v>
      </c>
      <c r="K13" s="15">
        <f t="shared" si="12"/>
        <v>4731688.65704</v>
      </c>
      <c r="L13" s="10">
        <f t="shared" si="0"/>
        <v>0.27704983395961036</v>
      </c>
      <c r="M13" s="15">
        <f t="shared" si="1"/>
        <v>781.20536000002176</v>
      </c>
      <c r="N13" s="20">
        <f t="shared" si="6"/>
        <v>260.4017866666739</v>
      </c>
      <c r="O13" s="24"/>
      <c r="P13" s="25"/>
      <c r="Q13" s="26"/>
      <c r="S13" s="15">
        <f>ROUND(H13+O13,-3)</f>
        <v>1606000</v>
      </c>
      <c r="T13" s="15">
        <f t="shared" si="17"/>
        <v>1551000</v>
      </c>
      <c r="U13" s="15">
        <f t="shared" si="16"/>
        <v>1575000</v>
      </c>
      <c r="V13" s="15">
        <f t="shared" si="9"/>
        <v>4732000</v>
      </c>
      <c r="W13" s="10">
        <f t="shared" si="7"/>
        <v>0.27484771045164313</v>
      </c>
      <c r="X13" s="10">
        <f t="shared" si="3"/>
        <v>0.26849728599111167</v>
      </c>
      <c r="Y13" s="10">
        <f t="shared" si="4"/>
        <v>0.28812587068729911</v>
      </c>
      <c r="Z13" s="10">
        <f t="shared" si="5"/>
        <v>0.27713386325743428</v>
      </c>
    </row>
    <row r="14" spans="1:16382" x14ac:dyDescent="0.4">
      <c r="A14" s="6" t="s">
        <v>25</v>
      </c>
      <c r="B14" s="15">
        <f>'FY20 성장율'!L15</f>
        <v>4184477.9122400004</v>
      </c>
      <c r="C14" s="15">
        <v>1330692.9212368003</v>
      </c>
      <c r="D14" s="15">
        <v>1291554.8941416002</v>
      </c>
      <c r="E14" s="15">
        <v>1291554.8941416002</v>
      </c>
      <c r="F14" s="15">
        <f t="shared" si="11"/>
        <v>3913802.709520001</v>
      </c>
      <c r="G14" s="15">
        <f>F14-'FY20 성장율'!L15</f>
        <v>-270675.20271999948</v>
      </c>
      <c r="H14" s="15">
        <v>1463762.2133604805</v>
      </c>
      <c r="I14" s="15">
        <v>1370710.3835557599</v>
      </c>
      <c r="J14" s="15">
        <v>1350710.3835557599</v>
      </c>
      <c r="K14" s="15">
        <f t="shared" si="12"/>
        <v>4185182.9804720003</v>
      </c>
      <c r="L14" s="10">
        <f t="shared" si="0"/>
        <v>6.9339282302577354E-2</v>
      </c>
      <c r="M14" s="15">
        <f t="shared" si="1"/>
        <v>522.08775999955833</v>
      </c>
      <c r="N14" s="20">
        <f t="shared" si="6"/>
        <v>174.02925333318612</v>
      </c>
      <c r="O14" s="27">
        <v>-1000</v>
      </c>
      <c r="P14" s="28"/>
      <c r="Q14" s="29"/>
      <c r="S14" s="15">
        <f>ROUNDUP(H14+O14,-3)</f>
        <v>1463000</v>
      </c>
      <c r="T14" s="15">
        <f t="shared" si="17"/>
        <v>1371000</v>
      </c>
      <c r="U14" s="15">
        <f t="shared" si="16"/>
        <v>1351000</v>
      </c>
      <c r="V14" s="15">
        <f t="shared" si="9"/>
        <v>4185000</v>
      </c>
      <c r="W14" s="10">
        <f t="shared" si="7"/>
        <v>9.9427205669831098E-2</v>
      </c>
      <c r="X14" s="10">
        <f t="shared" si="3"/>
        <v>6.1511211191066728E-2</v>
      </c>
      <c r="Y14" s="10">
        <f t="shared" si="4"/>
        <v>4.602600023277259E-2</v>
      </c>
      <c r="Z14" s="10">
        <f t="shared" si="5"/>
        <v>6.9292529697609462E-2</v>
      </c>
    </row>
    <row r="15" spans="1:16382" ht="18" thickBot="1" x14ac:dyDescent="0.45">
      <c r="A15" s="6" t="s">
        <v>27</v>
      </c>
      <c r="B15" s="15">
        <f>'FY20 성장율'!L16</f>
        <v>6715055.7499099998</v>
      </c>
      <c r="C15" s="15">
        <v>2119569.3801058671</v>
      </c>
      <c r="D15" s="15">
        <v>2057229.1042204003</v>
      </c>
      <c r="E15" s="15">
        <v>2057229.1042204003</v>
      </c>
      <c r="F15" s="15">
        <f t="shared" si="11"/>
        <v>6234027.5885466682</v>
      </c>
      <c r="G15" s="15">
        <f>F15-'FY20 성장율'!L16</f>
        <v>-481028.1613633316</v>
      </c>
      <c r="H15" s="15">
        <v>2331526.3181164539</v>
      </c>
      <c r="I15" s="15">
        <v>2262952.0146424407</v>
      </c>
      <c r="J15" s="15">
        <v>2262952.0146424407</v>
      </c>
      <c r="K15" s="15">
        <f t="shared" si="12"/>
        <v>6857430.3474013349</v>
      </c>
      <c r="L15" s="10">
        <f t="shared" si="0"/>
        <v>0.10000000000000009</v>
      </c>
      <c r="M15" s="15">
        <f t="shared" si="1"/>
        <v>944.25009000021964</v>
      </c>
      <c r="N15" s="20">
        <f t="shared" si="6"/>
        <v>314.7500300000732</v>
      </c>
      <c r="O15" s="21">
        <v>-64000</v>
      </c>
      <c r="P15" s="22">
        <v>-30000</v>
      </c>
      <c r="Q15" s="23">
        <v>-48000</v>
      </c>
      <c r="S15" s="15">
        <f>ROUND(H15+O15,-3)</f>
        <v>2268000</v>
      </c>
      <c r="T15" s="15">
        <f t="shared" si="17"/>
        <v>2233000</v>
      </c>
      <c r="U15" s="15">
        <f t="shared" si="16"/>
        <v>2215000</v>
      </c>
      <c r="V15" s="15">
        <f t="shared" si="9"/>
        <v>6716000</v>
      </c>
      <c r="W15" s="10">
        <f t="shared" si="7"/>
        <v>7.0028667750767104E-2</v>
      </c>
      <c r="X15" s="10">
        <f t="shared" si="3"/>
        <v>8.5440603294502315E-2</v>
      </c>
      <c r="Y15" s="10">
        <f t="shared" si="4"/>
        <v>7.6690970128671099E-2</v>
      </c>
      <c r="Z15" s="10">
        <f t="shared" si="5"/>
        <v>7.7313166264908029E-2</v>
      </c>
    </row>
    <row r="16" spans="1:16382" s="33" customFormat="1" ht="18" thickBot="1" x14ac:dyDescent="0.45">
      <c r="A16" s="30" t="s">
        <v>0</v>
      </c>
      <c r="B16" s="31">
        <f>SUM(B13:B15)</f>
        <v>15630752.45679</v>
      </c>
      <c r="C16" s="31">
        <f t="shared" ref="C16:E16" si="30">SUM(C13:C15)</f>
        <v>4710020.6135186674</v>
      </c>
      <c r="D16" s="31">
        <f t="shared" si="30"/>
        <v>4571490.595474001</v>
      </c>
      <c r="E16" s="31">
        <f t="shared" si="30"/>
        <v>4571490.595474001</v>
      </c>
      <c r="F16" s="31">
        <f t="shared" si="11"/>
        <v>13853001.804466669</v>
      </c>
      <c r="G16" s="31">
        <f>F16-'FY20 성장율'!L17</f>
        <v>-13981343.684953328</v>
      </c>
      <c r="H16" s="31">
        <f t="shared" ref="H16" si="31">SUM(H13:H15)</f>
        <v>5401022.6748705339</v>
      </c>
      <c r="I16" s="31">
        <f t="shared" ref="I16" si="32">SUM(I13:I15)</f>
        <v>5184639.6550214011</v>
      </c>
      <c r="J16" s="31">
        <f t="shared" ref="J16" si="33">SUM(J13:J15)</f>
        <v>5188639.6550214011</v>
      </c>
      <c r="K16" s="31">
        <f t="shared" ref="K16" si="34">SUM(H16:J16)</f>
        <v>15774301.984913336</v>
      </c>
      <c r="L16" s="37">
        <f t="shared" si="0"/>
        <v>0.13869197503657116</v>
      </c>
      <c r="M16" s="31">
        <f t="shared" si="1"/>
        <v>2247.5432099997997</v>
      </c>
      <c r="N16" s="32">
        <f t="shared" si="6"/>
        <v>749.18106999993324</v>
      </c>
      <c r="O16" s="31">
        <f t="shared" ref="O16" si="35">SUM(O13:O15)</f>
        <v>-65000</v>
      </c>
      <c r="P16" s="31">
        <f t="shared" ref="P16" si="36">SUM(P13:P15)</f>
        <v>-30000</v>
      </c>
      <c r="Q16" s="31">
        <f t="shared" ref="Q16" si="37">SUM(Q13:Q15)</f>
        <v>-48000</v>
      </c>
      <c r="R16" s="31">
        <f t="shared" ref="R16" si="38">SUM(O16:Q16)</f>
        <v>-143000</v>
      </c>
      <c r="S16" s="31">
        <f t="shared" ref="S16" si="39">SUM(S13:S15)</f>
        <v>5337000</v>
      </c>
      <c r="T16" s="31">
        <f t="shared" ref="T16" si="40">SUM(T13:T15)</f>
        <v>5155000</v>
      </c>
      <c r="U16" s="31">
        <f t="shared" ref="U16" si="41">SUM(U13:U15)</f>
        <v>5141000</v>
      </c>
      <c r="V16" s="31">
        <f t="shared" si="9"/>
        <v>15633000</v>
      </c>
      <c r="W16" s="38">
        <f t="shared" si="7"/>
        <v>0.13311605997684617</v>
      </c>
      <c r="X16" s="38">
        <f t="shared" si="3"/>
        <v>0.12764095043828849</v>
      </c>
      <c r="Y16" s="38">
        <f t="shared" si="4"/>
        <v>0.12457849198898963</v>
      </c>
      <c r="Z16" s="38">
        <f t="shared" si="5"/>
        <v>0.12849187639312953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</row>
    <row r="17" spans="1:16382" x14ac:dyDescent="0.4">
      <c r="A17" s="6" t="s">
        <v>30</v>
      </c>
      <c r="B17" s="15">
        <f>'FY20 성장율'!L18</f>
        <v>979777.32389066601</v>
      </c>
      <c r="C17" s="15">
        <v>319524.29012282647</v>
      </c>
      <c r="D17" s="15">
        <v>310126.51688391977</v>
      </c>
      <c r="E17" s="15">
        <v>310126.51688391977</v>
      </c>
      <c r="F17" s="15">
        <f>SUM(C17:E17)</f>
        <v>939777.32389066601</v>
      </c>
      <c r="G17" s="15">
        <f>F17-'FY20 성장율'!L18</f>
        <v>-40000</v>
      </c>
      <c r="H17" s="15">
        <v>351476.71913510916</v>
      </c>
      <c r="I17" s="15">
        <v>341139.16857231176</v>
      </c>
      <c r="J17" s="15">
        <v>341139.16857231176</v>
      </c>
      <c r="K17" s="15">
        <f>SUM(H17:J17)</f>
        <v>1033755.0562797326</v>
      </c>
      <c r="L17" s="10">
        <f t="shared" si="0"/>
        <v>0.10000000000000009</v>
      </c>
      <c r="M17" s="15">
        <f t="shared" si="1"/>
        <v>222.67610933398828</v>
      </c>
      <c r="N17" s="20">
        <f t="shared" si="6"/>
        <v>74.225369777996093</v>
      </c>
      <c r="O17" s="24"/>
      <c r="P17" s="25">
        <v>-50000</v>
      </c>
      <c r="Q17" s="26">
        <v>-4000</v>
      </c>
      <c r="S17" s="15">
        <f>ROUND(H17+O17,-3)</f>
        <v>351000</v>
      </c>
      <c r="T17" s="15">
        <f>ROUNDUP(I17+P17,-3)</f>
        <v>292000</v>
      </c>
      <c r="U17" s="15">
        <f>ROUND(J17+Q17,-3)</f>
        <v>337000</v>
      </c>
      <c r="V17" s="15">
        <f>SUM(S17:U17)</f>
        <v>980000</v>
      </c>
      <c r="W17" s="10">
        <f t="shared" si="7"/>
        <v>9.8508034757151419E-2</v>
      </c>
      <c r="X17" s="10">
        <f t="shared" si="3"/>
        <v>-5.8448781052490628E-2</v>
      </c>
      <c r="Y17" s="10">
        <f t="shared" si="4"/>
        <v>8.6653290360652946E-2</v>
      </c>
      <c r="Z17" s="10">
        <f t="shared" si="5"/>
        <v>4.280021988912508E-2</v>
      </c>
    </row>
    <row r="18" spans="1:16382" ht="18" thickBot="1" x14ac:dyDescent="0.45">
      <c r="A18" s="6" t="s">
        <v>32</v>
      </c>
      <c r="B18" s="15">
        <f>'FY20 성장율'!L19</f>
        <v>8710364.0106300004</v>
      </c>
      <c r="C18" s="15">
        <v>2888588.8397784005</v>
      </c>
      <c r="D18" s="15">
        <v>2803630.3444908005</v>
      </c>
      <c r="E18" s="15">
        <v>2803630.3444908005</v>
      </c>
      <c r="F18" s="15">
        <f>SUM(C18:E18)</f>
        <v>8495849.5287600011</v>
      </c>
      <c r="G18" s="15">
        <f>F18-'FY20 성장율'!L19</f>
        <v>-214514.48186999932</v>
      </c>
      <c r="H18" s="15">
        <v>3077447.7237562402</v>
      </c>
      <c r="I18" s="15">
        <v>2783993.3789398801</v>
      </c>
      <c r="J18" s="15">
        <v>2883993.3789398801</v>
      </c>
      <c r="K18" s="15">
        <f>SUM(H18:J18)</f>
        <v>8745434.4816360008</v>
      </c>
      <c r="L18" s="10">
        <f t="shared" si="0"/>
        <v>2.9377280286227991E-2</v>
      </c>
      <c r="M18" s="15">
        <f t="shared" si="1"/>
        <v>635.98936999961734</v>
      </c>
      <c r="N18" s="20">
        <f t="shared" si="6"/>
        <v>211.9964566665391</v>
      </c>
      <c r="O18" s="21">
        <v>-35000</v>
      </c>
      <c r="P18" s="22"/>
      <c r="Q18" s="23"/>
      <c r="S18" s="15">
        <f>ROUNDUP(H18+O18,-3)</f>
        <v>3043000</v>
      </c>
      <c r="T18" s="15">
        <f>ROUNDUP(I18+P18,-3)</f>
        <v>2784000</v>
      </c>
      <c r="U18" s="15">
        <f>ROUND(J18+Q18,-3)</f>
        <v>2884000</v>
      </c>
      <c r="V18" s="15">
        <f t="shared" si="9"/>
        <v>8711000</v>
      </c>
      <c r="W18" s="10">
        <f t="shared" si="7"/>
        <v>5.3455569063766584E-2</v>
      </c>
      <c r="X18" s="10">
        <f t="shared" si="3"/>
        <v>-7.0017591760535014E-3</v>
      </c>
      <c r="Y18" s="10">
        <f t="shared" si="4"/>
        <v>2.8666281083427281E-2</v>
      </c>
      <c r="Z18" s="10">
        <f t="shared" si="5"/>
        <v>2.5324185711113945E-2</v>
      </c>
    </row>
    <row r="19" spans="1:16382" s="33" customFormat="1" x14ac:dyDescent="0.4">
      <c r="A19" s="30" t="s">
        <v>34</v>
      </c>
      <c r="B19" s="31">
        <f>B17+B18</f>
        <v>9690141.3345206659</v>
      </c>
      <c r="C19" s="31">
        <f>C17+C18</f>
        <v>3208113.1299012271</v>
      </c>
      <c r="D19" s="31">
        <f t="shared" ref="D19:E19" si="42">D17+D18</f>
        <v>3113756.8613747205</v>
      </c>
      <c r="E19" s="31">
        <f t="shared" si="42"/>
        <v>3113756.8613747205</v>
      </c>
      <c r="F19" s="31">
        <f>SUM(C19:E19)</f>
        <v>9435626.8526506685</v>
      </c>
      <c r="G19" s="31">
        <f>F19-'FY20 성장율'!L20</f>
        <v>-254514.48186999559</v>
      </c>
      <c r="H19" s="31">
        <f>H17+H18</f>
        <v>3428924.4428913496</v>
      </c>
      <c r="I19" s="31">
        <f t="shared" ref="I19" si="43">I17+I18</f>
        <v>3125132.5475121918</v>
      </c>
      <c r="J19" s="31">
        <f t="shared" ref="J19" si="44">J17+J18</f>
        <v>3225132.5475121918</v>
      </c>
      <c r="K19" s="31">
        <f>SUM(H19:J19)</f>
        <v>9779189.5379157327</v>
      </c>
      <c r="L19" s="37">
        <f t="shared" si="0"/>
        <v>3.6411220010099221E-2</v>
      </c>
      <c r="M19" s="31">
        <f>SUM(V19:V20)-B19</f>
        <v>75986858.665479332</v>
      </c>
      <c r="N19" s="32"/>
      <c r="O19" s="31">
        <f>O17+O18</f>
        <v>-35000</v>
      </c>
      <c r="P19" s="31">
        <f t="shared" ref="P19:Q19" si="45">P17+P18</f>
        <v>-50000</v>
      </c>
      <c r="Q19" s="31">
        <f t="shared" si="45"/>
        <v>-4000</v>
      </c>
      <c r="R19" s="31">
        <f t="shared" ref="R19" si="46">SUM(O19:Q19)</f>
        <v>-89000</v>
      </c>
      <c r="S19" s="31">
        <f>S17+S18</f>
        <v>3394000</v>
      </c>
      <c r="T19" s="31">
        <f t="shared" ref="T19:U19" si="47">T17+T18</f>
        <v>3076000</v>
      </c>
      <c r="U19" s="31">
        <f t="shared" si="47"/>
        <v>3221000</v>
      </c>
      <c r="V19" s="31">
        <f t="shared" si="9"/>
        <v>9691000</v>
      </c>
      <c r="W19" s="38">
        <f t="shared" si="7"/>
        <v>5.7942741596676894E-2</v>
      </c>
      <c r="X19" s="38">
        <f t="shared" si="3"/>
        <v>-1.2125821975082163E-2</v>
      </c>
      <c r="Y19" s="38">
        <f t="shared" si="4"/>
        <v>3.444171892661263E-2</v>
      </c>
      <c r="Z19" s="38">
        <f t="shared" si="5"/>
        <v>2.7064778136875134E-2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</row>
    <row r="20" spans="1:16382" x14ac:dyDescent="0.4">
      <c r="A20" s="39" t="s">
        <v>36</v>
      </c>
      <c r="B20" s="19">
        <f>B8+B12+B16+B19</f>
        <v>75980003.028820664</v>
      </c>
      <c r="C20" s="19">
        <f t="shared" ref="C20:K20" si="48">C8+C12+C16+C19</f>
        <v>23371803.556809999</v>
      </c>
      <c r="D20" s="19">
        <f t="shared" si="48"/>
        <v>22684397.569844998</v>
      </c>
      <c r="E20" s="19">
        <f t="shared" si="48"/>
        <v>22684397.569844998</v>
      </c>
      <c r="F20" s="19">
        <f t="shared" si="48"/>
        <v>68740598.696500003</v>
      </c>
      <c r="G20" s="19">
        <f t="shared" si="48"/>
        <v>-1159567.0981806573</v>
      </c>
      <c r="H20" s="19">
        <f t="shared" si="48"/>
        <v>25821983.912490997</v>
      </c>
      <c r="I20" s="19">
        <f t="shared" si="48"/>
        <v>24914837.326829497</v>
      </c>
      <c r="J20" s="19">
        <f t="shared" si="48"/>
        <v>24806837.326829504</v>
      </c>
      <c r="K20" s="19">
        <f t="shared" si="48"/>
        <v>75543658.566149995</v>
      </c>
      <c r="L20" s="34"/>
      <c r="M20" s="19">
        <f>M8+M12+M16+M19</f>
        <v>75991996.971179336</v>
      </c>
      <c r="N20" s="19">
        <f>N8+N12+N16+N19</f>
        <v>1712.7685666667919</v>
      </c>
      <c r="O20" s="19">
        <f t="shared" ref="O20:R20" si="49">O8+O12+O16+O19</f>
        <v>135000</v>
      </c>
      <c r="P20" s="19">
        <f t="shared" si="49"/>
        <v>122000</v>
      </c>
      <c r="Q20" s="19">
        <f t="shared" si="49"/>
        <v>180000</v>
      </c>
      <c r="R20" s="19">
        <f t="shared" si="49"/>
        <v>437000</v>
      </c>
      <c r="S20" s="19">
        <f t="shared" ref="S20" si="50">S8+S12+S16+S19</f>
        <v>25958000</v>
      </c>
      <c r="T20" s="19">
        <f t="shared" ref="T20" si="51">T8+T12+T16+T19</f>
        <v>25041000</v>
      </c>
      <c r="U20" s="19">
        <f t="shared" ref="U20" si="52">U8+U12+U16+U19</f>
        <v>24987000</v>
      </c>
      <c r="V20" s="19">
        <f t="shared" ref="V20" si="53">V8+V12+V16+V19</f>
        <v>75986000</v>
      </c>
      <c r="W20" s="35">
        <f t="shared" si="7"/>
        <v>0.11065455162258719</v>
      </c>
      <c r="X20" s="35">
        <f t="shared" si="3"/>
        <v>0.10388648950888157</v>
      </c>
      <c r="Y20" s="35">
        <f t="shared" si="4"/>
        <v>0.10150599869647481</v>
      </c>
      <c r="Z20" s="35">
        <f t="shared" si="5"/>
        <v>0.10540206865944723</v>
      </c>
    </row>
    <row r="21" spans="1:16382" x14ac:dyDescent="0.4">
      <c r="B21" s="15"/>
      <c r="C21" s="15"/>
      <c r="D21" s="15"/>
      <c r="E21" s="15"/>
      <c r="F21" s="15"/>
      <c r="G21" s="15"/>
      <c r="H21" s="15"/>
      <c r="I21" s="15"/>
      <c r="J21" s="15"/>
      <c r="K21" s="15"/>
      <c r="M21" s="15"/>
      <c r="O21" s="15"/>
      <c r="P21" s="15"/>
      <c r="Q21" s="15"/>
    </row>
  </sheetData>
  <mergeCells count="5">
    <mergeCell ref="C2:E2"/>
    <mergeCell ref="H2:J2"/>
    <mergeCell ref="O2:Q2"/>
    <mergeCell ref="S2:U2"/>
    <mergeCell ref="W2:Y2"/>
  </mergeCells>
  <phoneticPr fontId="3" type="noConversion"/>
  <pageMargins left="0.7" right="0.7" top="0.75" bottom="0.75" header="0.3" footer="0.3"/>
  <pageSetup paperSize="9" orientation="portrait" r:id="rId1"/>
  <ignoredErrors>
    <ignoredError sqref="F9:F15 F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FY20 성장율</vt:lpstr>
      <vt:lpstr>mapping</vt:lpstr>
      <vt:lpstr>영업부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fast</cp:lastModifiedBy>
  <cp:lastPrinted>2020-03-16T12:48:40Z</cp:lastPrinted>
  <dcterms:created xsi:type="dcterms:W3CDTF">2016-07-06T08:22:49Z</dcterms:created>
  <dcterms:modified xsi:type="dcterms:W3CDTF">2021-01-10T04:10:32Z</dcterms:modified>
</cp:coreProperties>
</file>