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xl/drawings/drawing43.xml" ContentType="application/vnd.openxmlformats-officedocument.drawing+xml"/>
  <Override PartName="/xl/comments42.xml" ContentType="application/vnd.openxmlformats-officedocument.spreadsheetml.comments+xml"/>
  <Override PartName="/xl/drawings/drawing44.xml" ContentType="application/vnd.openxmlformats-officedocument.drawing+xml"/>
  <Override PartName="/xl/comments43.xml" ContentType="application/vnd.openxmlformats-officedocument.spreadsheetml.comments+xml"/>
  <Override PartName="/xl/drawings/drawing45.xml" ContentType="application/vnd.openxmlformats-officedocument.drawing+xml"/>
  <Override PartName="/xl/comments44.xml" ContentType="application/vnd.openxmlformats-officedocument.spreadsheetml.comments+xml"/>
  <Override PartName="/xl/drawings/drawing46.xml" ContentType="application/vnd.openxmlformats-officedocument.drawing+xml"/>
  <Override PartName="/xl/comments45.xml" ContentType="application/vnd.openxmlformats-officedocument.spreadsheetml.comments+xml"/>
  <Override PartName="/xl/drawings/drawing47.xml" ContentType="application/vnd.openxmlformats-officedocument.drawing+xml"/>
  <Override PartName="/xl/comments46.xml" ContentType="application/vnd.openxmlformats-officedocument.spreadsheetml.comments+xml"/>
  <Override PartName="/xl/drawings/drawing48.xml" ContentType="application/vnd.openxmlformats-officedocument.drawing+xml"/>
  <Override PartName="/xl/comments47.xml" ContentType="application/vnd.openxmlformats-officedocument.spreadsheetml.comments+xml"/>
  <Override PartName="/xl/drawings/drawing49.xml" ContentType="application/vnd.openxmlformats-officedocument.drawing+xml"/>
  <Override PartName="/xl/comments48.xml" ContentType="application/vnd.openxmlformats-officedocument.spreadsheetml.comments+xml"/>
  <Override PartName="/xl/drawings/drawing50.xml" ContentType="application/vnd.openxmlformats-officedocument.drawing+xml"/>
  <Override PartName="/xl/comments49.xml" ContentType="application/vnd.openxmlformats-officedocument.spreadsheetml.comments+xml"/>
  <Override PartName="/xl/drawings/drawing51.xml" ContentType="application/vnd.openxmlformats-officedocument.drawing+xml"/>
  <Override PartName="/xl/comments50.xml" ContentType="application/vnd.openxmlformats-officedocument.spreadsheetml.comments+xml"/>
  <Override PartName="/xl/drawings/drawing52.xml" ContentType="application/vnd.openxmlformats-officedocument.drawing+xml"/>
  <Override PartName="/xl/comments51.xml" ContentType="application/vnd.openxmlformats-officedocument.spreadsheetml.comments+xml"/>
  <Override PartName="/xl/drawings/drawing53.xml" ContentType="application/vnd.openxmlformats-officedocument.drawing+xml"/>
  <Override PartName="/xl/comments52.xml" ContentType="application/vnd.openxmlformats-officedocument.spreadsheetml.comments+xml"/>
  <Override PartName="/xl/drawings/drawing54.xml" ContentType="application/vnd.openxmlformats-officedocument.drawing+xml"/>
  <Override PartName="/xl/comments53.xml" ContentType="application/vnd.openxmlformats-officedocument.spreadsheetml.comments+xml"/>
  <Override PartName="/xl/drawings/drawing55.xml" ContentType="application/vnd.openxmlformats-officedocument.drawing+xml"/>
  <Override PartName="/xl/comments54.xml" ContentType="application/vnd.openxmlformats-officedocument.spreadsheetml.comments+xml"/>
  <Override PartName="/xl/drawings/drawing56.xml" ContentType="application/vnd.openxmlformats-officedocument.drawing+xml"/>
  <Override PartName="/xl/comments55.xml" ContentType="application/vnd.openxmlformats-officedocument.spreadsheetml.comments+xml"/>
  <Override PartName="/xl/drawings/drawing57.xml" ContentType="application/vnd.openxmlformats-officedocument.drawing+xml"/>
  <Override PartName="/xl/comments56.xml" ContentType="application/vnd.openxmlformats-officedocument.spreadsheetml.comments+xml"/>
  <Override PartName="/xl/drawings/drawing58.xml" ContentType="application/vnd.openxmlformats-officedocument.drawing+xml"/>
  <Override PartName="/xl/comments57.xml" ContentType="application/vnd.openxmlformats-officedocument.spreadsheetml.comments+xml"/>
  <Override PartName="/xl/drawings/drawing59.xml" ContentType="application/vnd.openxmlformats-officedocument.drawing+xml"/>
  <Override PartName="/xl/comments58.xml" ContentType="application/vnd.openxmlformats-officedocument.spreadsheetml.comments+xml"/>
  <Override PartName="/xl/drawings/drawing60.xml" ContentType="application/vnd.openxmlformats-officedocument.drawing+xml"/>
  <Override PartName="/xl/comments59.xml" ContentType="application/vnd.openxmlformats-officedocument.spreadsheetml.comments+xml"/>
  <Override PartName="/xl/drawings/drawing61.xml" ContentType="application/vnd.openxmlformats-officedocument.drawing+xml"/>
  <Override PartName="/xl/comments60.xml" ContentType="application/vnd.openxmlformats-officedocument.spreadsheetml.comments+xml"/>
  <Override PartName="/xl/drawings/drawing62.xml" ContentType="application/vnd.openxmlformats-officedocument.drawing+xml"/>
  <Override PartName="/xl/comments61.xml" ContentType="application/vnd.openxmlformats-officedocument.spreadsheetml.comments+xml"/>
  <Override PartName="/xl/drawings/drawing63.xml" ContentType="application/vnd.openxmlformats-officedocument.drawing+xml"/>
  <Override PartName="/xl/comments62.xml" ContentType="application/vnd.openxmlformats-officedocument.spreadsheetml.comments+xml"/>
  <Override PartName="/xl/drawings/drawing64.xml" ContentType="application/vnd.openxmlformats-officedocument.drawing+xml"/>
  <Override PartName="/xl/comments63.xml" ContentType="application/vnd.openxmlformats-officedocument.spreadsheetml.comments+xml"/>
  <Override PartName="/xl/drawings/drawing65.xml" ContentType="application/vnd.openxmlformats-officedocument.drawing+xml"/>
  <Override PartName="/xl/comments64.xml" ContentType="application/vnd.openxmlformats-officedocument.spreadsheetml.comments+xml"/>
  <Override PartName="/xl/drawings/drawing66.xml" ContentType="application/vnd.openxmlformats-officedocument.drawing+xml"/>
  <Override PartName="/xl/comments65.xml" ContentType="application/vnd.openxmlformats-officedocument.spreadsheetml.comments+xml"/>
  <Override PartName="/xl/drawings/drawing67.xml" ContentType="application/vnd.openxmlformats-officedocument.drawing+xml"/>
  <Override PartName="/xl/comments66.xml" ContentType="application/vnd.openxmlformats-officedocument.spreadsheetml.comments+xml"/>
  <Override PartName="/xl/drawings/drawing68.xml" ContentType="application/vnd.openxmlformats-officedocument.drawing+xml"/>
  <Override PartName="/xl/comments67.xml" ContentType="application/vnd.openxmlformats-officedocument.spreadsheetml.comments+xml"/>
  <Override PartName="/xl/drawings/drawing69.xml" ContentType="application/vnd.openxmlformats-officedocument.drawing+xml"/>
  <Override PartName="/xl/comments68.xml" ContentType="application/vnd.openxmlformats-officedocument.spreadsheetml.comments+xml"/>
  <Override PartName="/xl/drawings/drawing70.xml" ContentType="application/vnd.openxmlformats-officedocument.drawing+xml"/>
  <Override PartName="/xl/comments69.xml" ContentType="application/vnd.openxmlformats-officedocument.spreadsheetml.comments+xml"/>
  <Override PartName="/xl/drawings/drawing71.xml" ContentType="application/vnd.openxmlformats-officedocument.drawing+xml"/>
  <Override PartName="/xl/comments70.xml" ContentType="application/vnd.openxmlformats-officedocument.spreadsheetml.comments+xml"/>
  <Override PartName="/xl/drawings/drawing72.xml" ContentType="application/vnd.openxmlformats-officedocument.drawing+xml"/>
  <Override PartName="/xl/comments71.xml" ContentType="application/vnd.openxmlformats-officedocument.spreadsheetml.comments+xml"/>
  <Override PartName="/xl/drawings/drawing73.xml" ContentType="application/vnd.openxmlformats-officedocument.drawing+xml"/>
  <Override PartName="/xl/comments72.xml" ContentType="application/vnd.openxmlformats-officedocument.spreadsheetml.comments+xml"/>
  <Override PartName="/xl/drawings/drawing74.xml" ContentType="application/vnd.openxmlformats-officedocument.drawing+xml"/>
  <Override PartName="/xl/comments73.xml" ContentType="application/vnd.openxmlformats-officedocument.spreadsheetml.comments+xml"/>
  <Override PartName="/xl/drawings/drawing75.xml" ContentType="application/vnd.openxmlformats-officedocument.drawing+xml"/>
  <Override PartName="/xl/comments74.xml" ContentType="application/vnd.openxmlformats-officedocument.spreadsheetml.comments+xml"/>
  <Override PartName="/xl/drawings/drawing76.xml" ContentType="application/vnd.openxmlformats-officedocument.drawing+xml"/>
  <Override PartName="/xl/comments75.xml" ContentType="application/vnd.openxmlformats-officedocument.spreadsheetml.comments+xml"/>
  <Override PartName="/xl/drawings/drawing77.xml" ContentType="application/vnd.openxmlformats-officedocument.drawing+xml"/>
  <Override PartName="/xl/comments76.xml" ContentType="application/vnd.openxmlformats-officedocument.spreadsheetml.comments+xml"/>
  <Override PartName="/xl/drawings/drawing78.xml" ContentType="application/vnd.openxmlformats-officedocument.drawing+xml"/>
  <Override PartName="/xl/comments77.xml" ContentType="application/vnd.openxmlformats-officedocument.spreadsheetml.comments+xml"/>
  <Override PartName="/xl/drawings/drawing79.xml" ContentType="application/vnd.openxmlformats-officedocument.drawing+xml"/>
  <Override PartName="/xl/comments78.xml" ContentType="application/vnd.openxmlformats-officedocument.spreadsheetml.comments+xml"/>
  <Override PartName="/xl/drawings/drawing80.xml" ContentType="application/vnd.openxmlformats-officedocument.drawing+xml"/>
  <Override PartName="/xl/comments79.xml" ContentType="application/vnd.openxmlformats-officedocument.spreadsheetml.comments+xml"/>
  <Override PartName="/xl/drawings/drawing81.xml" ContentType="application/vnd.openxmlformats-officedocument.drawing+xml"/>
  <Override PartName="/xl/comments80.xml" ContentType="application/vnd.openxmlformats-officedocument.spreadsheetml.comments+xml"/>
  <Override PartName="/xl/drawings/drawing82.xml" ContentType="application/vnd.openxmlformats-officedocument.drawing+xml"/>
  <Override PartName="/xl/comments81.xml" ContentType="application/vnd.openxmlformats-officedocument.spreadsheetml.comments+xml"/>
  <Override PartName="/xl/drawings/drawing83.xml" ContentType="application/vnd.openxmlformats-officedocument.drawing+xml"/>
  <Override PartName="/xl/comments82.xml" ContentType="application/vnd.openxmlformats-officedocument.spreadsheetml.comments+xml"/>
  <Override PartName="/xl/drawings/drawing84.xml" ContentType="application/vnd.openxmlformats-officedocument.drawing+xml"/>
  <Override PartName="/xl/comments83.xml" ContentType="application/vnd.openxmlformats-officedocument.spreadsheetml.comments+xml"/>
  <Override PartName="/xl/drawings/drawing85.xml" ContentType="application/vnd.openxmlformats-officedocument.drawing+xml"/>
  <Override PartName="/xl/comments84.xml" ContentType="application/vnd.openxmlformats-officedocument.spreadsheetml.comments+xml"/>
  <Override PartName="/xl/drawings/drawing86.xml" ContentType="application/vnd.openxmlformats-officedocument.drawing+xml"/>
  <Override PartName="/xl/comments85.xml" ContentType="application/vnd.openxmlformats-officedocument.spreadsheetml.comments+xml"/>
  <Override PartName="/xl/drawings/drawing87.xml" ContentType="application/vnd.openxmlformats-officedocument.drawing+xml"/>
  <Override PartName="/xl/comments86.xml" ContentType="application/vnd.openxmlformats-officedocument.spreadsheetml.comments+xml"/>
  <Override PartName="/xl/drawings/drawing88.xml" ContentType="application/vnd.openxmlformats-officedocument.drawing+xml"/>
  <Override PartName="/xl/comments87.xml" ContentType="application/vnd.openxmlformats-officedocument.spreadsheetml.comments+xml"/>
  <Override PartName="/xl/drawings/drawing89.xml" ContentType="application/vnd.openxmlformats-officedocument.drawing+xml"/>
  <Override PartName="/xl/comments88.xml" ContentType="application/vnd.openxmlformats-officedocument.spreadsheetml.comments+xml"/>
  <Override PartName="/xl/drawings/drawing90.xml" ContentType="application/vnd.openxmlformats-officedocument.drawing+xml"/>
  <Override PartName="/xl/comments89.xml" ContentType="application/vnd.openxmlformats-officedocument.spreadsheetml.comments+xml"/>
  <Override PartName="/xl/drawings/drawing91.xml" ContentType="application/vnd.openxmlformats-officedocument.drawing+xml"/>
  <Override PartName="/xl/comments90.xml" ContentType="application/vnd.openxmlformats-officedocument.spreadsheetml.comments+xml"/>
  <Override PartName="/xl/drawings/drawing92.xml" ContentType="application/vnd.openxmlformats-officedocument.drawing+xml"/>
  <Override PartName="/xl/comments91.xml" ContentType="application/vnd.openxmlformats-officedocument.spreadsheetml.comments+xml"/>
  <Override PartName="/xl/drawings/drawing93.xml" ContentType="application/vnd.openxmlformats-officedocument.drawing+xml"/>
  <Override PartName="/xl/comments92.xml" ContentType="application/vnd.openxmlformats-officedocument.spreadsheetml.comments+xml"/>
  <Override PartName="/xl/drawings/drawing94.xml" ContentType="application/vnd.openxmlformats-officedocument.drawing+xml"/>
  <Override PartName="/xl/comments93.xml" ContentType="application/vnd.openxmlformats-officedocument.spreadsheetml.comments+xml"/>
  <Override PartName="/xl/drawings/drawing95.xml" ContentType="application/vnd.openxmlformats-officedocument.drawing+xml"/>
  <Override PartName="/xl/comments94.xml" ContentType="application/vnd.openxmlformats-officedocument.spreadsheetml.comments+xml"/>
  <Override PartName="/xl/drawings/drawing96.xml" ContentType="application/vnd.openxmlformats-officedocument.drawing+xml"/>
  <Override PartName="/xl/comments95.xml" ContentType="application/vnd.openxmlformats-officedocument.spreadsheetml.comments+xml"/>
  <Override PartName="/xl/drawings/drawing97.xml" ContentType="application/vnd.openxmlformats-officedocument.drawing+xml"/>
  <Override PartName="/xl/comments96.xml" ContentType="application/vnd.openxmlformats-officedocument.spreadsheetml.comments+xml"/>
  <Override PartName="/xl/drawings/drawing98.xml" ContentType="application/vnd.openxmlformats-officedocument.drawing+xml"/>
  <Override PartName="/xl/comments97.xml" ContentType="application/vnd.openxmlformats-officedocument.spreadsheetml.comments+xml"/>
  <Override PartName="/xl/drawings/drawing99.xml" ContentType="application/vnd.openxmlformats-officedocument.drawing+xml"/>
  <Override PartName="/xl/comments98.xml" ContentType="application/vnd.openxmlformats-officedocument.spreadsheetml.comments+xml"/>
  <Override PartName="/xl/drawings/drawing100.xml" ContentType="application/vnd.openxmlformats-officedocument.drawing+xml"/>
  <Override PartName="/xl/comments99.xml" ContentType="application/vnd.openxmlformats-officedocument.spreadsheetml.comments+xml"/>
  <Override PartName="/xl/drawings/drawing101.xml" ContentType="application/vnd.openxmlformats-officedocument.drawing+xml"/>
  <Override PartName="/xl/comments100.xml" ContentType="application/vnd.openxmlformats-officedocument.spreadsheetml.comments+xml"/>
  <Override PartName="/xl/drawings/drawing102.xml" ContentType="application/vnd.openxmlformats-officedocument.drawing+xml"/>
  <Override PartName="/xl/comments101.xml" ContentType="application/vnd.openxmlformats-officedocument.spreadsheetml.comments+xml"/>
  <Override PartName="/xl/drawings/drawing103.xml" ContentType="application/vnd.openxmlformats-officedocument.drawing+xml"/>
  <Override PartName="/xl/comments102.xml" ContentType="application/vnd.openxmlformats-officedocument.spreadsheetml.comments+xml"/>
  <Override PartName="/xl/drawings/drawing104.xml" ContentType="application/vnd.openxmlformats-officedocument.drawing+xml"/>
  <Override PartName="/xl/comments103.xml" ContentType="application/vnd.openxmlformats-officedocument.spreadsheetml.comments+xml"/>
  <Override PartName="/xl/drawings/drawing105.xml" ContentType="application/vnd.openxmlformats-officedocument.drawing+xml"/>
  <Override PartName="/xl/comments104.xml" ContentType="application/vnd.openxmlformats-officedocument.spreadsheetml.comments+xml"/>
  <Override PartName="/xl/drawings/drawing106.xml" ContentType="application/vnd.openxmlformats-officedocument.drawing+xml"/>
  <Override PartName="/xl/comments105.xml" ContentType="application/vnd.openxmlformats-officedocument.spreadsheetml.comments+xml"/>
  <Override PartName="/xl/drawings/drawing107.xml" ContentType="application/vnd.openxmlformats-officedocument.drawing+xml"/>
  <Override PartName="/xl/comments106.xml" ContentType="application/vnd.openxmlformats-officedocument.spreadsheetml.comments+xml"/>
  <Override PartName="/xl/drawings/drawing108.xml" ContentType="application/vnd.openxmlformats-officedocument.drawing+xml"/>
  <Override PartName="/xl/comments107.xml" ContentType="application/vnd.openxmlformats-officedocument.spreadsheetml.comments+xml"/>
  <Override PartName="/xl/drawings/drawing109.xml" ContentType="application/vnd.openxmlformats-officedocument.drawing+xml"/>
  <Override PartName="/xl/comments108.xml" ContentType="application/vnd.openxmlformats-officedocument.spreadsheetml.comments+xml"/>
  <Override PartName="/xl/drawings/drawing110.xml" ContentType="application/vnd.openxmlformats-officedocument.drawing+xml"/>
  <Override PartName="/xl/comments109.xml" ContentType="application/vnd.openxmlformats-officedocument.spreadsheetml.comments+xml"/>
  <Override PartName="/xl/drawings/drawing111.xml" ContentType="application/vnd.openxmlformats-officedocument.drawing+xml"/>
  <Override PartName="/xl/comments110.xml" ContentType="application/vnd.openxmlformats-officedocument.spreadsheetml.comments+xml"/>
  <Override PartName="/xl/drawings/drawing112.xml" ContentType="application/vnd.openxmlformats-officedocument.drawing+xml"/>
  <Override PartName="/xl/comments111.xml" ContentType="application/vnd.openxmlformats-officedocument.spreadsheetml.comments+xml"/>
  <Override PartName="/xl/drawings/drawing113.xml" ContentType="application/vnd.openxmlformats-officedocument.drawing+xml"/>
  <Override PartName="/xl/comments112.xml" ContentType="application/vnd.openxmlformats-officedocument.spreadsheetml.comments+xml"/>
  <Override PartName="/xl/drawings/drawing114.xml" ContentType="application/vnd.openxmlformats-officedocument.drawing+xml"/>
  <Override PartName="/xl/comments113.xml" ContentType="application/vnd.openxmlformats-officedocument.spreadsheetml.comments+xml"/>
  <Override PartName="/xl/drawings/drawing115.xml" ContentType="application/vnd.openxmlformats-officedocument.drawing+xml"/>
  <Override PartName="/xl/comments114.xml" ContentType="application/vnd.openxmlformats-officedocument.spreadsheetml.comments+xml"/>
  <Override PartName="/xl/drawings/drawing116.xml" ContentType="application/vnd.openxmlformats-officedocument.drawing+xml"/>
  <Override PartName="/xl/comments115.xml" ContentType="application/vnd.openxmlformats-officedocument.spreadsheetml.comments+xml"/>
  <Override PartName="/xl/drawings/drawing117.xml" ContentType="application/vnd.openxmlformats-officedocument.drawing+xml"/>
  <Override PartName="/xl/comments116.xml" ContentType="application/vnd.openxmlformats-officedocument.spreadsheetml.comments+xml"/>
  <Override PartName="/xl/drawings/drawing118.xml" ContentType="application/vnd.openxmlformats-officedocument.drawing+xml"/>
  <Override PartName="/xl/comments117.xml" ContentType="application/vnd.openxmlformats-officedocument.spreadsheetml.comments+xml"/>
  <Override PartName="/xl/drawings/drawing119.xml" ContentType="application/vnd.openxmlformats-officedocument.drawing+xml"/>
  <Override PartName="/xl/comments118.xml" ContentType="application/vnd.openxmlformats-officedocument.spreadsheetml.comments+xml"/>
  <Override PartName="/xl/drawings/drawing120.xml" ContentType="application/vnd.openxmlformats-officedocument.drawing+xml"/>
  <Override PartName="/xl/comments119.xml" ContentType="application/vnd.openxmlformats-officedocument.spreadsheetml.comments+xml"/>
  <Override PartName="/xl/drawings/drawing121.xml" ContentType="application/vnd.openxmlformats-officedocument.drawing+xml"/>
  <Override PartName="/xl/comments120.xml" ContentType="application/vnd.openxmlformats-officedocument.spreadsheetml.comments+xml"/>
  <Override PartName="/xl/drawings/drawing122.xml" ContentType="application/vnd.openxmlformats-officedocument.drawing+xml"/>
  <Override PartName="/xl/comments121.xml" ContentType="application/vnd.openxmlformats-officedocument.spreadsheetml.comments+xml"/>
  <Override PartName="/xl/drawings/drawing123.xml" ContentType="application/vnd.openxmlformats-officedocument.drawing+xml"/>
  <Override PartName="/xl/comments122.xml" ContentType="application/vnd.openxmlformats-officedocument.spreadsheetml.comments+xml"/>
  <Override PartName="/xl/drawings/drawing124.xml" ContentType="application/vnd.openxmlformats-officedocument.drawing+xml"/>
  <Override PartName="/xl/comments123.xml" ContentType="application/vnd.openxmlformats-officedocument.spreadsheetml.comments+xml"/>
  <Override PartName="/xl/drawings/drawing125.xml" ContentType="application/vnd.openxmlformats-officedocument.drawing+xml"/>
  <Override PartName="/xl/comments124.xml" ContentType="application/vnd.openxmlformats-officedocument.spreadsheetml.comments+xml"/>
  <Override PartName="/xl/drawings/drawing126.xml" ContentType="application/vnd.openxmlformats-officedocument.drawing+xml"/>
  <Override PartName="/xl/comments125.xml" ContentType="application/vnd.openxmlformats-officedocument.spreadsheetml.comments+xml"/>
  <Override PartName="/xl/drawings/drawing127.xml" ContentType="application/vnd.openxmlformats-officedocument.drawing+xml"/>
  <Override PartName="/xl/comments126.xml" ContentType="application/vnd.openxmlformats-officedocument.spreadsheetml.comments+xml"/>
  <Override PartName="/xl/drawings/drawing128.xml" ContentType="application/vnd.openxmlformats-officedocument.drawing+xml"/>
  <Override PartName="/xl/comments127.xml" ContentType="application/vnd.openxmlformats-officedocument.spreadsheetml.comments+xml"/>
  <Override PartName="/xl/drawings/drawing129.xml" ContentType="application/vnd.openxmlformats-officedocument.drawing+xml"/>
  <Override PartName="/xl/comments128.xml" ContentType="application/vnd.openxmlformats-officedocument.spreadsheetml.comments+xml"/>
  <Override PartName="/xl/drawings/drawing130.xml" ContentType="application/vnd.openxmlformats-officedocument.drawing+xml"/>
  <Override PartName="/xl/comments129.xml" ContentType="application/vnd.openxmlformats-officedocument.spreadsheetml.comments+xml"/>
  <Override PartName="/xl/drawings/drawing131.xml" ContentType="application/vnd.openxmlformats-officedocument.drawing+xml"/>
  <Override PartName="/xl/comments130.xml" ContentType="application/vnd.openxmlformats-officedocument.spreadsheetml.comments+xml"/>
  <Override PartName="/xl/drawings/drawing132.xml" ContentType="application/vnd.openxmlformats-officedocument.drawing+xml"/>
  <Override PartName="/xl/comments131.xml" ContentType="application/vnd.openxmlformats-officedocument.spreadsheetml.comments+xml"/>
  <Override PartName="/xl/drawings/drawing133.xml" ContentType="application/vnd.openxmlformats-officedocument.drawing+xml"/>
  <Override PartName="/xl/comments132.xml" ContentType="application/vnd.openxmlformats-officedocument.spreadsheetml.comments+xml"/>
  <Override PartName="/xl/drawings/drawing134.xml" ContentType="application/vnd.openxmlformats-officedocument.drawing+xml"/>
  <Override PartName="/xl/comments133.xml" ContentType="application/vnd.openxmlformats-officedocument.spreadsheetml.comments+xml"/>
  <Override PartName="/xl/drawings/drawing135.xml" ContentType="application/vnd.openxmlformats-officedocument.drawing+xml"/>
  <Override PartName="/xl/comments134.xml" ContentType="application/vnd.openxmlformats-officedocument.spreadsheetml.comments+xml"/>
  <Override PartName="/xl/drawings/drawing136.xml" ContentType="application/vnd.openxmlformats-officedocument.drawing+xml"/>
  <Override PartName="/xl/comments135.xml" ContentType="application/vnd.openxmlformats-officedocument.spreadsheetml.comments+xml"/>
  <Override PartName="/xl/drawings/drawing137.xml" ContentType="application/vnd.openxmlformats-officedocument.drawing+xml"/>
  <Override PartName="/xl/comments136.xml" ContentType="application/vnd.openxmlformats-officedocument.spreadsheetml.comments+xml"/>
  <Override PartName="/xl/drawings/drawing138.xml" ContentType="application/vnd.openxmlformats-officedocument.drawing+xml"/>
  <Override PartName="/xl/comments137.xml" ContentType="application/vnd.openxmlformats-officedocument.spreadsheetml.comments+xml"/>
  <Override PartName="/xl/drawings/drawing139.xml" ContentType="application/vnd.openxmlformats-officedocument.drawing+xml"/>
  <Override PartName="/xl/comments138.xml" ContentType="application/vnd.openxmlformats-officedocument.spreadsheetml.comments+xml"/>
  <Override PartName="/xl/drawings/drawing140.xml" ContentType="application/vnd.openxmlformats-officedocument.drawing+xml"/>
  <Override PartName="/xl/comments139.xml" ContentType="application/vnd.openxmlformats-officedocument.spreadsheetml.comments+xml"/>
  <Override PartName="/xl/drawings/drawing141.xml" ContentType="application/vnd.openxmlformats-officedocument.drawing+xml"/>
  <Override PartName="/xl/comments140.xml" ContentType="application/vnd.openxmlformats-officedocument.spreadsheetml.comments+xml"/>
  <Override PartName="/xl/drawings/drawing142.xml" ContentType="application/vnd.openxmlformats-officedocument.drawing+xml"/>
  <Override PartName="/xl/comments141.xml" ContentType="application/vnd.openxmlformats-officedocument.spreadsheetml.comments+xml"/>
  <Override PartName="/xl/drawings/drawing143.xml" ContentType="application/vnd.openxmlformats-officedocument.drawing+xml"/>
  <Override PartName="/xl/comments142.xml" ContentType="application/vnd.openxmlformats-officedocument.spreadsheetml.comments+xml"/>
  <Override PartName="/xl/drawings/drawing144.xml" ContentType="application/vnd.openxmlformats-officedocument.drawing+xml"/>
  <Override PartName="/xl/comments143.xml" ContentType="application/vnd.openxmlformats-officedocument.spreadsheetml.comments+xml"/>
  <Override PartName="/xl/drawings/drawing145.xml" ContentType="application/vnd.openxmlformats-officedocument.drawing+xml"/>
  <Override PartName="/xl/comments144.xml" ContentType="application/vnd.openxmlformats-officedocument.spreadsheetml.comments+xml"/>
  <Override PartName="/xl/drawings/drawing146.xml" ContentType="application/vnd.openxmlformats-officedocument.drawing+xml"/>
  <Override PartName="/xl/comments145.xml" ContentType="application/vnd.openxmlformats-officedocument.spreadsheetml.comments+xml"/>
  <Override PartName="/xl/drawings/drawing147.xml" ContentType="application/vnd.openxmlformats-officedocument.drawing+xml"/>
  <Override PartName="/xl/comments146.xml" ContentType="application/vnd.openxmlformats-officedocument.spreadsheetml.comments+xml"/>
  <Override PartName="/xl/drawings/drawing148.xml" ContentType="application/vnd.openxmlformats-officedocument.drawing+xml"/>
  <Override PartName="/xl/comments147.xml" ContentType="application/vnd.openxmlformats-officedocument.spreadsheetml.comments+xml"/>
  <Override PartName="/xl/drawings/drawing149.xml" ContentType="application/vnd.openxmlformats-officedocument.drawing+xml"/>
  <Override PartName="/xl/comments148.xml" ContentType="application/vnd.openxmlformats-officedocument.spreadsheetml.comments+xml"/>
  <Override PartName="/xl/drawings/drawing150.xml" ContentType="application/vnd.openxmlformats-officedocument.drawing+xml"/>
  <Override PartName="/xl/comments149.xml" ContentType="application/vnd.openxmlformats-officedocument.spreadsheetml.comments+xml"/>
  <Override PartName="/xl/drawings/drawing151.xml" ContentType="application/vnd.openxmlformats-officedocument.drawing+xml"/>
  <Override PartName="/xl/comments150.xml" ContentType="application/vnd.openxmlformats-officedocument.spreadsheetml.comments+xml"/>
  <Override PartName="/xl/drawings/drawing152.xml" ContentType="application/vnd.openxmlformats-officedocument.drawing+xml"/>
  <Override PartName="/xl/comments15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"/>
    </mc:Choice>
  </mc:AlternateContent>
  <xr:revisionPtr revIDLastSave="0" documentId="8_{5C6D811F-D7B7-4E90-A495-0B2ABEED3A3F}" xr6:coauthVersionLast="47" xr6:coauthVersionMax="47" xr10:uidLastSave="{00000000-0000-0000-0000-000000000000}"/>
  <bookViews>
    <workbookView xWindow="28680" yWindow="-1740" windowWidth="29040" windowHeight="15720" tabRatio="922" firstSheet="2" activeTab="4" xr2:uid="{A9DF8C84-3D83-4156-99B7-018E3FEC5C44}"/>
  </bookViews>
  <sheets>
    <sheet name="경쟁사 가격분석" sheetId="253" state="hidden" r:id="rId1"/>
    <sheet name="Competitor Price Analysis" sheetId="397" state="hidden" r:id="rId2"/>
    <sheet name="Honduras(Total Final)" sheetId="228" r:id="rId3"/>
    <sheet name="Chicken Sales Unit Configur" sheetId="250" r:id="rId4"/>
    <sheet name="Master" sheetId="1" r:id="rId5"/>
    <sheet name="Prep" sheetId="107" r:id="rId6"/>
    <sheet name="BI_Golden Fried(5pc)" sheetId="261" r:id="rId7"/>
    <sheet name="BI_Golden Fried(10pc)" sheetId="262" r:id="rId8"/>
    <sheet name="BI_Classic(5pc)" sheetId="289" r:id="rId9"/>
    <sheet name="BI_Classic(10pc)" sheetId="290" r:id="rId10"/>
    <sheet name="BI_Secret (5pc)" sheetId="265" r:id="rId11"/>
    <sheet name="BI_Secret (10pc)" sheetId="266" r:id="rId12"/>
    <sheet name="BI_Hot Spicy(5pc)" sheetId="269" r:id="rId13"/>
    <sheet name="BI_Hot Spicy (10pc)" sheetId="270" r:id="rId14"/>
    <sheet name="BI_Honey Garlic(5pc)" sheetId="273" r:id="rId15"/>
    <sheet name="BI_Honey Garlic(10pc)" sheetId="274" r:id="rId16"/>
    <sheet name="BI_Soy Garlic(5pc)" sheetId="283" r:id="rId17"/>
    <sheet name="BI_Soy Garlic(10pc)" sheetId="284" r:id="rId18"/>
    <sheet name="BI_Galbi(5pc)" sheetId="298" r:id="rId19"/>
    <sheet name="BI_Galbi (10pc)" sheetId="299" r:id="rId20"/>
    <sheet name="BI_Hot Galbi (5pc)" sheetId="303" r:id="rId21"/>
    <sheet name="BI_Hot Galbi (10pc)" sheetId="304" r:id="rId22"/>
    <sheet name="BI_Gangjeong (5pc)" sheetId="313" r:id="rId23"/>
    <sheet name="BI_Gangjeong(10pc)" sheetId="314" r:id="rId24"/>
    <sheet name="BI_Gangnam Style(5pc)" sheetId="401" r:id="rId25"/>
    <sheet name="BI_Gangnam Style(10pc)" sheetId="400" r:id="rId26"/>
    <sheet name="BI_Caribbean (5pc)" sheetId="398" r:id="rId27"/>
    <sheet name="BI_Caribbean(10pc)" sheetId="399" r:id="rId28"/>
    <sheet name="BI_Mala Hot(5pc)" sheetId="403" r:id="rId29"/>
    <sheet name="BI_Mala Hot(10pc)" sheetId="404" r:id="rId30"/>
    <sheet name="BI_Creamy Onion(5pc)" sheetId="405" r:id="rId31"/>
    <sheet name="BI_Creamy Onion(10pc)" sheetId="406" r:id="rId32"/>
    <sheet name="BI_Creamy Jalapeno(5pc)" sheetId="407" r:id="rId33"/>
    <sheet name="BI_Creamy Jalapeno(10pc)" sheetId="408" r:id="rId34"/>
    <sheet name="BI_Cheesling(5pc)" sheetId="318" r:id="rId35"/>
    <sheet name="BI_Cheesling(10pc)" sheetId="319" r:id="rId36"/>
    <sheet name="BL_Golden Fried(10pc)" sheetId="409" r:id="rId37"/>
    <sheet name="BL_Golden Fried(20pc)" sheetId="410" r:id="rId38"/>
    <sheet name="BL_Classic(10pc)" sheetId="411" r:id="rId39"/>
    <sheet name="BL_Classic(20pc)" sheetId="412" r:id="rId40"/>
    <sheet name="Golden Fried Tender(10pc)" sheetId="511" r:id="rId41"/>
    <sheet name="Golden Fried Tender(20pc)" sheetId="512" r:id="rId42"/>
    <sheet name="BL_Secret (10pc)" sheetId="413" r:id="rId43"/>
    <sheet name="BL_Secret (20pc)" sheetId="414" r:id="rId44"/>
    <sheet name="BL_Hot Spicy(10pc)" sheetId="415" r:id="rId45"/>
    <sheet name="BL_Hot Spicy (20pc)" sheetId="416" r:id="rId46"/>
    <sheet name="BL_Honey Garlic(10pc)" sheetId="417" r:id="rId47"/>
    <sheet name="BL_Honey Garlic(20pc)" sheetId="418" r:id="rId48"/>
    <sheet name="BL_Soy Garlic(10pc)" sheetId="419" r:id="rId49"/>
    <sheet name="BL_Soy Garlic(20pc)" sheetId="420" r:id="rId50"/>
    <sheet name="BL_Galbi(10pc)" sheetId="421" r:id="rId51"/>
    <sheet name="BL_Galbi (20pc)" sheetId="422" r:id="rId52"/>
    <sheet name="BL_Hot Galbi (10pc)" sheetId="423" r:id="rId53"/>
    <sheet name="BL_Hot Galbi (20pc)" sheetId="424" r:id="rId54"/>
    <sheet name="BL_Gangjeong (10pc)" sheetId="427" r:id="rId55"/>
    <sheet name="BL_Gangjeong (20pc)" sheetId="428" r:id="rId56"/>
    <sheet name="BL_Gangnam Style (10pc)" sheetId="431" r:id="rId57"/>
    <sheet name="BL_Gangnam Style(20pc)" sheetId="432" r:id="rId58"/>
    <sheet name="BL_Caribbean (10pc)" sheetId="429" r:id="rId59"/>
    <sheet name="BL_Caribbean(20pc)" sheetId="430" r:id="rId60"/>
    <sheet name="BL_Mala Hot(10pc)" sheetId="433" r:id="rId61"/>
    <sheet name="BL_Mala Hot(20pc)" sheetId="434" r:id="rId62"/>
    <sheet name="BL_Creamy Onion (10pc)" sheetId="437" r:id="rId63"/>
    <sheet name="BL_Creamy Onion (20pc)" sheetId="438" r:id="rId64"/>
    <sheet name="BL_Creamy Jalapeno (10pc)" sheetId="439" r:id="rId65"/>
    <sheet name="BL_Creamy Jalapeno(20pc)" sheetId="440" r:id="rId66"/>
    <sheet name="BL_Cheesling(10pc)" sheetId="435" r:id="rId67"/>
    <sheet name="BL_Cheesling(20pc)" sheetId="436" r:id="rId68"/>
    <sheet name="Wing_Golden Fried(10pc)" sheetId="441" r:id="rId69"/>
    <sheet name="Wing_Golden Fried(20pc)" sheetId="442" r:id="rId70"/>
    <sheet name="Wing_Classic(10pc)" sheetId="443" r:id="rId71"/>
    <sheet name="Wing_Classic(20pc)" sheetId="444" r:id="rId72"/>
    <sheet name="Wing_Secret (10pc)" sheetId="445" r:id="rId73"/>
    <sheet name="Wing_Secret (20pc)" sheetId="446" r:id="rId74"/>
    <sheet name="Wing_Hot Spicy(10pc)" sheetId="447" r:id="rId75"/>
    <sheet name="Wing_Hot Spicy (20pc)" sheetId="448" r:id="rId76"/>
    <sheet name="Wing_Honey Garlic(10pc)" sheetId="449" r:id="rId77"/>
    <sheet name="Wing_Honey Garlic(20pc)" sheetId="450" r:id="rId78"/>
    <sheet name="Wing_Soy Garlic(10pc)" sheetId="451" r:id="rId79"/>
    <sheet name="Wing_Soy Garlic(20pc)" sheetId="452" r:id="rId80"/>
    <sheet name="Wing_Galbi(10pc)" sheetId="453" r:id="rId81"/>
    <sheet name="Wing_Galbi (20pc)" sheetId="454" r:id="rId82"/>
    <sheet name="Wing_Hot Galbi (10pc)" sheetId="455" r:id="rId83"/>
    <sheet name="Wing_Hot Galbi (20pc)" sheetId="456" r:id="rId84"/>
    <sheet name="Wing_Gangjeong (10pc)" sheetId="459" r:id="rId85"/>
    <sheet name="Wing_Gangjeong (20pc)" sheetId="460" r:id="rId86"/>
    <sheet name="Wing_Gangnam Style (10pc)" sheetId="463" r:id="rId87"/>
    <sheet name="Wing_Gangnam Style(20pc)" sheetId="464" r:id="rId88"/>
    <sheet name="Wing_Caribbean (10pc)" sheetId="461" r:id="rId89"/>
    <sheet name="Wing_Caribbean(20pc)" sheetId="462" r:id="rId90"/>
    <sheet name="Wing_Mala Hot(10pc)" sheetId="465" r:id="rId91"/>
    <sheet name="Wing_Mala Hot(20pc)" sheetId="466" r:id="rId92"/>
    <sheet name="Wing_Creamy Onion (10pc)" sheetId="469" r:id="rId93"/>
    <sheet name="Wing_Creamy Onion (20pc)" sheetId="470" r:id="rId94"/>
    <sheet name="Wing_Creamy Jalapeno (10pc)" sheetId="471" r:id="rId95"/>
    <sheet name="Wing_Creamy Jalapeno(20pc)" sheetId="472" r:id="rId96"/>
    <sheet name="Wing_Cheesling(10pc)" sheetId="467" r:id="rId97"/>
    <sheet name="Wing_Cheesling(20pc)" sheetId="468" r:id="rId98"/>
    <sheet name="BL_UFO Chicken" sheetId="473" r:id="rId99"/>
    <sheet name="Wing_UFO Chicken" sheetId="474" r:id="rId100"/>
    <sheet name="BI_Grilled_Jamaican" sheetId="475" r:id="rId101"/>
    <sheet name="BI_Grilled_Soy" sheetId="479" r:id="rId102"/>
    <sheet name="BI_Grilled_Spicy" sheetId="482" r:id="rId103"/>
    <sheet name="Wing_Grilled_Jamaican" sheetId="478" r:id="rId104"/>
    <sheet name="Wing_Grilled_Soy" sheetId="481" r:id="rId105"/>
    <sheet name="Wing_Grilled_Spicy" sheetId="484" r:id="rId106"/>
    <sheet name="BL_Grilled_Jamaican" sheetId="477" r:id="rId107"/>
    <sheet name="BL_Grilled_Soy" sheetId="480" r:id="rId108"/>
    <sheet name="BL_Grilled_Spicy" sheetId="483" r:id="rId109"/>
    <sheet name="Fried Chicken Ricebowl(Soy)" sheetId="206" r:id="rId110"/>
    <sheet name="Fried Chicken Ricebowl(Hot)" sheetId="381" r:id="rId111"/>
    <sheet name="Fried Chicken Ricebowl(Secret)" sheetId="382" r:id="rId112"/>
    <sheet name="Fried Chicken Ricebowl(Jamaican" sheetId="485" r:id="rId113"/>
    <sheet name="Fried Chicken Saladbowl(Soy)" sheetId="486" r:id="rId114"/>
    <sheet name="Fried Chicken Saladbowl(Hot)" sheetId="487" r:id="rId115"/>
    <sheet name="Fried Chicken Saladbowl(Secret)" sheetId="488" r:id="rId116"/>
    <sheet name="Fried Chicken Salabowl(Jamaican" sheetId="489" r:id="rId117"/>
    <sheet name="Grilled Chicken Ricebowl(Soy)" sheetId="491" r:id="rId118"/>
    <sheet name="Grilled Chicken Ricebowl(Hot)" sheetId="492" r:id="rId119"/>
    <sheet name="Grilled Chicken Ricebowl(Secret" sheetId="493" r:id="rId120"/>
    <sheet name="Grilled Chicken Ricebowl(Jamaic" sheetId="494" r:id="rId121"/>
    <sheet name="Grill Chicken Saladbowl(Soy)" sheetId="495" r:id="rId122"/>
    <sheet name="Grilled Chicken Saladbowl(Hot)" sheetId="496" r:id="rId123"/>
    <sheet name="Grill Chicken Saladbowl(Secret)" sheetId="497" r:id="rId124"/>
    <sheet name="Grilled Chicken Salabowl(Jama" sheetId="498" r:id="rId125"/>
    <sheet name="The Secret RiceBowl" sheetId="499" r:id="rId126"/>
    <sheet name="Island Greens Rice Bowl" sheetId="500" r:id="rId127"/>
    <sheet name="Teriyaki Crunch Rice Bowl" sheetId="501" r:id="rId128"/>
    <sheet name="Fried Chicken Meal" sheetId="502" r:id="rId129"/>
    <sheet name="Grilled Chicken Meal" sheetId="503" r:id="rId130"/>
    <sheet name="Ddeok-Bokki" sheetId="216" r:id="rId131"/>
    <sheet name="Ddeok-Bokki_Cheese" sheetId="383" r:id="rId132"/>
    <sheet name="Rose Ddeok-Bokki " sheetId="217" r:id="rId133"/>
    <sheet name="Rose Ddeok-Bokki_Cheese" sheetId="384" r:id="rId134"/>
    <sheet name="bb.q Salad" sheetId="504" r:id="rId135"/>
    <sheet name="French Fries" sheetId="226" r:id="rId136"/>
    <sheet name="Secret Fries" sheetId="505" r:id="rId137"/>
    <sheet name="Soy Garlic Fries" sheetId="506" r:id="rId138"/>
    <sheet name="Hot Spicy Fries" sheetId="507" r:id="rId139"/>
    <sheet name="Cheesling Fries" sheetId="508" r:id="rId140"/>
    <sheet name="Cheesstick" sheetId="207" r:id="rId141"/>
    <sheet name="Onion Rings" sheetId="205" r:id="rId142"/>
    <sheet name="Coleslaw" sheetId="208" r:id="rId143"/>
    <sheet name="Steamed Rice" sheetId="227" r:id="rId144"/>
    <sheet name="Side Sampler" sheetId="509" r:id="rId145"/>
    <sheet name="Soy Mayo" sheetId="387" r:id="rId146"/>
    <sheet name="Spicy Mayo" sheetId="388" r:id="rId147"/>
    <sheet name="Mala Mayo" sheetId="386" r:id="rId148"/>
    <sheet name="Jamaican Mayo" sheetId="510" r:id="rId149"/>
    <sheet name="Extra Sauce(Secret)" sheetId="389" r:id="rId150"/>
    <sheet name="Extra Sauce (Hot)" sheetId="390" r:id="rId151"/>
    <sheet name="Extra Sauce (Honey)" sheetId="391" r:id="rId152"/>
    <sheet name="Extra Sauce (Soy)" sheetId="392" r:id="rId153"/>
    <sheet name="Extra Sauce (GangJeong)" sheetId="393" r:id="rId154"/>
    <sheet name="Extra Sauce (Mala)" sheetId="394" r:id="rId155"/>
    <sheet name="Extra Sauce (Galbi)" sheetId="395" r:id="rId156"/>
    <sheet name="Extra Sauce (Hot Galbi)" sheetId="396" r:id="rId157"/>
  </sheets>
  <definedNames>
    <definedName name="crp" localSheetId="134">IF(AND(#REF!="© 2011 Spreadsheet123 Ltd. All rights reserved",#REF!="Small Business Templates by Spreadsheet123.com"),1,0)</definedName>
    <definedName name="crp" localSheetId="100">IF(AND(#REF!="© 2011 Spreadsheet123 Ltd. All rights reserved",#REF!="Small Business Templates by Spreadsheet123.com"),1,0)</definedName>
    <definedName name="crp" localSheetId="101">IF(AND(#REF!="© 2011 Spreadsheet123 Ltd. All rights reserved",#REF!="Small Business Templates by Spreadsheet123.com"),1,0)</definedName>
    <definedName name="crp" localSheetId="102">IF(AND(#REF!="© 2011 Spreadsheet123 Ltd. All rights reserved",#REF!="Small Business Templates by Spreadsheet123.com"),1,0)</definedName>
    <definedName name="crp" localSheetId="106">IF(AND(#REF!="© 2011 Spreadsheet123 Ltd. All rights reserved",#REF!="Small Business Templates by Spreadsheet123.com"),1,0)</definedName>
    <definedName name="crp" localSheetId="107">IF(AND(#REF!="© 2011 Spreadsheet123 Ltd. All rights reserved",#REF!="Small Business Templates by Spreadsheet123.com"),1,0)</definedName>
    <definedName name="crp" localSheetId="108">IF(AND(#REF!="© 2011 Spreadsheet123 Ltd. All rights reserved",#REF!="Small Business Templates by Spreadsheet123.com"),1,0)</definedName>
    <definedName name="crp" localSheetId="98">IF(AND(#REF!="© 2011 Spreadsheet123 Ltd. All rights reserved",#REF!="Small Business Templates by Spreadsheet123.com"),1,0)</definedName>
    <definedName name="crp" localSheetId="139">IF(AND(#REF!="© 2011 Spreadsheet123 Ltd. All rights reserved",#REF!="Small Business Templates by Spreadsheet123.com"),1,0)</definedName>
    <definedName name="crp" localSheetId="140">IF(AND(#REF!="© 2011 Spreadsheet123 Ltd. All rights reserved",#REF!="Small Business Templates by Spreadsheet123.com"),1,0)</definedName>
    <definedName name="crp" localSheetId="142">IF(AND(#REF!="© 2011 Spreadsheet123 Ltd. All rights reserved",#REF!="Small Business Templates by Spreadsheet123.com"),1,0)</definedName>
    <definedName name="crp" localSheetId="1">#REF!</definedName>
    <definedName name="crp" localSheetId="130">IF(AND(#REF!="© 2011 Spreadsheet123 Ltd. All rights reserved",#REF!="Small Business Templates by Spreadsheet123.com"),1,0)</definedName>
    <definedName name="crp" localSheetId="131">IF(AND(#REF!="© 2011 Spreadsheet123 Ltd. All rights reserved",#REF!="Small Business Templates by Spreadsheet123.com"),1,0)</definedName>
    <definedName name="crp" localSheetId="155">IF(AND(#REF!="© 2011 Spreadsheet123 Ltd. All rights reserved",#REF!="Small Business Templates by Spreadsheet123.com"),1,0)</definedName>
    <definedName name="crp" localSheetId="153">IF(AND(#REF!="© 2011 Spreadsheet123 Ltd. All rights reserved",#REF!="Small Business Templates by Spreadsheet123.com"),1,0)</definedName>
    <definedName name="crp" localSheetId="151">IF(AND(#REF!="© 2011 Spreadsheet123 Ltd. All rights reserved",#REF!="Small Business Templates by Spreadsheet123.com"),1,0)</definedName>
    <definedName name="crp" localSheetId="156">IF(AND(#REF!="© 2011 Spreadsheet123 Ltd. All rights reserved",#REF!="Small Business Templates by Spreadsheet123.com"),1,0)</definedName>
    <definedName name="crp" localSheetId="150">IF(AND(#REF!="© 2011 Spreadsheet123 Ltd. All rights reserved",#REF!="Small Business Templates by Spreadsheet123.com"),1,0)</definedName>
    <definedName name="crp" localSheetId="154">IF(AND(#REF!="© 2011 Spreadsheet123 Ltd. All rights reserved",#REF!="Small Business Templates by Spreadsheet123.com"),1,0)</definedName>
    <definedName name="crp" localSheetId="152">IF(AND(#REF!="© 2011 Spreadsheet123 Ltd. All rights reserved",#REF!="Small Business Templates by Spreadsheet123.com"),1,0)</definedName>
    <definedName name="crp" localSheetId="149">IF(AND(#REF!="© 2011 Spreadsheet123 Ltd. All rights reserved",#REF!="Small Business Templates by Spreadsheet123.com"),1,0)</definedName>
    <definedName name="crp" localSheetId="135">IF(AND(#REF!="© 2011 Spreadsheet123 Ltd. All rights reserved",#REF!="Small Business Templates by Spreadsheet123.com"),1,0)</definedName>
    <definedName name="crp" localSheetId="128">IF(AND(#REF!="© 2011 Spreadsheet123 Ltd. All rights reserved",#REF!="Small Business Templates by Spreadsheet123.com"),1,0)</definedName>
    <definedName name="crp" localSheetId="110">IF(AND(#REF!="© 2011 Spreadsheet123 Ltd. All rights reserved",#REF!="Small Business Templates by Spreadsheet123.com"),1,0)</definedName>
    <definedName name="crp" localSheetId="112">IF(AND(#REF!="© 2011 Spreadsheet123 Ltd. All rights reserved",#REF!="Small Business Templates by Spreadsheet123.com"),1,0)</definedName>
    <definedName name="crp" localSheetId="111">IF(AND(#REF!="© 2011 Spreadsheet123 Ltd. All rights reserved",#REF!="Small Business Templates by Spreadsheet123.com"),1,0)</definedName>
    <definedName name="crp" localSheetId="109">IF(AND(#REF!="© 2011 Spreadsheet123 Ltd. All rights reserved",#REF!="Small Business Templates by Spreadsheet123.com"),1,0)</definedName>
    <definedName name="crp" localSheetId="116">IF(AND(#REF!="© 2011 Spreadsheet123 Ltd. All rights reserved",#REF!="Small Business Templates by Spreadsheet123.com"),1,0)</definedName>
    <definedName name="crp" localSheetId="114">IF(AND(#REF!="© 2011 Spreadsheet123 Ltd. All rights reserved",#REF!="Small Business Templates by Spreadsheet123.com"),1,0)</definedName>
    <definedName name="crp" localSheetId="115">IF(AND(#REF!="© 2011 Spreadsheet123 Ltd. All rights reserved",#REF!="Small Business Templates by Spreadsheet123.com"),1,0)</definedName>
    <definedName name="crp" localSheetId="113">IF(AND(#REF!="© 2011 Spreadsheet123 Ltd. All rights reserved",#REF!="Small Business Templates by Spreadsheet123.com"),1,0)</definedName>
    <definedName name="crp" localSheetId="123">IF(AND(#REF!="© 2011 Spreadsheet123 Ltd. All rights reserved",#REF!="Small Business Templates by Spreadsheet123.com"),1,0)</definedName>
    <definedName name="crp" localSheetId="121">IF(AND(#REF!="© 2011 Spreadsheet123 Ltd. All rights reserved",#REF!="Small Business Templates by Spreadsheet123.com"),1,0)</definedName>
    <definedName name="crp" localSheetId="129">IF(AND(#REF!="© 2011 Spreadsheet123 Ltd. All rights reserved",#REF!="Small Business Templates by Spreadsheet123.com"),1,0)</definedName>
    <definedName name="crp" localSheetId="118">IF(AND(#REF!="© 2011 Spreadsheet123 Ltd. All rights reserved",#REF!="Small Business Templates by Spreadsheet123.com"),1,0)</definedName>
    <definedName name="crp" localSheetId="120">IF(AND(#REF!="© 2011 Spreadsheet123 Ltd. All rights reserved",#REF!="Small Business Templates by Spreadsheet123.com"),1,0)</definedName>
    <definedName name="crp" localSheetId="119">IF(AND(#REF!="© 2011 Spreadsheet123 Ltd. All rights reserved",#REF!="Small Business Templates by Spreadsheet123.com"),1,0)</definedName>
    <definedName name="crp" localSheetId="117">IF(AND(#REF!="© 2011 Spreadsheet123 Ltd. All rights reserved",#REF!="Small Business Templates by Spreadsheet123.com"),1,0)</definedName>
    <definedName name="crp" localSheetId="124">IF(AND(#REF!="© 2011 Spreadsheet123 Ltd. All rights reserved",#REF!="Small Business Templates by Spreadsheet123.com"),1,0)</definedName>
    <definedName name="crp" localSheetId="122">IF(AND(#REF!="© 2011 Spreadsheet123 Ltd. All rights reserved",#REF!="Small Business Templates by Spreadsheet123.com"),1,0)</definedName>
    <definedName name="crp" localSheetId="138">IF(AND(#REF!="© 2011 Spreadsheet123 Ltd. All rights reserved",#REF!="Small Business Templates by Spreadsheet123.com"),1,0)</definedName>
    <definedName name="crp" localSheetId="126">IF(AND(#REF!="© 2011 Spreadsheet123 Ltd. All rights reserved",#REF!="Small Business Templates by Spreadsheet123.com"),1,0)</definedName>
    <definedName name="crp" localSheetId="148">IF(AND(#REF!="© 2011 Spreadsheet123 Ltd. All rights reserved",#REF!="Small Business Templates by Spreadsheet123.com"),1,0)</definedName>
    <definedName name="crp" localSheetId="147">IF(AND(#REF!="© 2011 Spreadsheet123 Ltd. All rights reserved",#REF!="Small Business Templates by Spreadsheet123.com"),1,0)</definedName>
    <definedName name="crp" localSheetId="141">IF(AND(#REF!="© 2011 Spreadsheet123 Ltd. All rights reserved",#REF!="Small Business Templates by Spreadsheet123.com"),1,0)</definedName>
    <definedName name="crp" localSheetId="132">IF(AND(#REF!="© 2011 Spreadsheet123 Ltd. All rights reserved",#REF!="Small Business Templates by Spreadsheet123.com"),1,0)</definedName>
    <definedName name="crp" localSheetId="133">IF(AND(#REF!="© 2011 Spreadsheet123 Ltd. All rights reserved",#REF!="Small Business Templates by Spreadsheet123.com"),1,0)</definedName>
    <definedName name="crp" localSheetId="136">IF(AND(#REF!="© 2011 Spreadsheet123 Ltd. All rights reserved",#REF!="Small Business Templates by Spreadsheet123.com"),1,0)</definedName>
    <definedName name="crp" localSheetId="144">IF(AND(#REF!="© 2011 Spreadsheet123 Ltd. All rights reserved",#REF!="Small Business Templates by Spreadsheet123.com"),1,0)</definedName>
    <definedName name="crp" localSheetId="137">IF(AND(#REF!="© 2011 Spreadsheet123 Ltd. All rights reserved",#REF!="Small Business Templates by Spreadsheet123.com"),1,0)</definedName>
    <definedName name="crp" localSheetId="145">IF(AND(#REF!="© 2011 Spreadsheet123 Ltd. All rights reserved",#REF!="Small Business Templates by Spreadsheet123.com"),1,0)</definedName>
    <definedName name="crp" localSheetId="146">IF(AND(#REF!="© 2011 Spreadsheet123 Ltd. All rights reserved",#REF!="Small Business Templates by Spreadsheet123.com"),1,0)</definedName>
    <definedName name="crp" localSheetId="143">IF(AND(#REF!="© 2011 Spreadsheet123 Ltd. All rights reserved",#REF!="Small Business Templates by Spreadsheet123.com"),1,0)</definedName>
    <definedName name="crp" localSheetId="127">IF(AND(#REF!="© 2011 Spreadsheet123 Ltd. All rights reserved",#REF!="Small Business Templates by Spreadsheet123.com"),1,0)</definedName>
    <definedName name="crp" localSheetId="125">IF(AND(#REF!="© 2011 Spreadsheet123 Ltd. All rights reserved",#REF!="Small Business Templates by Spreadsheet123.com"),1,0)</definedName>
    <definedName name="crp" localSheetId="103">IF(AND(#REF!="© 2011 Spreadsheet123 Ltd. All rights reserved",#REF!="Small Business Templates by Spreadsheet123.com"),1,0)</definedName>
    <definedName name="crp" localSheetId="104">IF(AND(#REF!="© 2011 Spreadsheet123 Ltd. All rights reserved",#REF!="Small Business Templates by Spreadsheet123.com"),1,0)</definedName>
    <definedName name="crp" localSheetId="105">IF(AND(#REF!="© 2011 Spreadsheet123 Ltd. All rights reserved",#REF!="Small Business Templates by Spreadsheet123.com"),1,0)</definedName>
    <definedName name="crp" localSheetId="99">IF(AND(#REF!="© 2011 Spreadsheet123 Ltd. All rights reserved",#REF!="Small Business Templates by Spreadsheet123.com"),1,0)</definedName>
    <definedName name="crp" localSheetId="0">#REF!</definedName>
    <definedName name="crp">IF(AND(#REF!="© 2011 Spreadsheet123 Ltd. All rights reserved",#REF!="Small Business Templates by Spreadsheet123.com"),1,0)</definedName>
    <definedName name="Help" localSheetId="134">#REF!</definedName>
    <definedName name="Help" localSheetId="100">#REF!</definedName>
    <definedName name="Help" localSheetId="101">#REF!</definedName>
    <definedName name="Help" localSheetId="102">#REF!</definedName>
    <definedName name="Help" localSheetId="106">#REF!</definedName>
    <definedName name="Help" localSheetId="107">#REF!</definedName>
    <definedName name="Help" localSheetId="108">#REF!</definedName>
    <definedName name="Help" localSheetId="98">#REF!</definedName>
    <definedName name="Help" localSheetId="139">#REF!</definedName>
    <definedName name="Help" localSheetId="140">#REF!</definedName>
    <definedName name="Help" localSheetId="142">#REF!</definedName>
    <definedName name="Help" localSheetId="130">#REF!</definedName>
    <definedName name="Help" localSheetId="131">#REF!</definedName>
    <definedName name="Help" localSheetId="155">#REF!</definedName>
    <definedName name="Help" localSheetId="153">#REF!</definedName>
    <definedName name="Help" localSheetId="151">#REF!</definedName>
    <definedName name="Help" localSheetId="156">#REF!</definedName>
    <definedName name="Help" localSheetId="150">#REF!</definedName>
    <definedName name="Help" localSheetId="154">#REF!</definedName>
    <definedName name="Help" localSheetId="152">#REF!</definedName>
    <definedName name="Help" localSheetId="149">#REF!</definedName>
    <definedName name="Help" localSheetId="135">#REF!</definedName>
    <definedName name="Help" localSheetId="128">#REF!</definedName>
    <definedName name="Help" localSheetId="110">#REF!</definedName>
    <definedName name="Help" localSheetId="112">#REF!</definedName>
    <definedName name="Help" localSheetId="111">#REF!</definedName>
    <definedName name="Help" localSheetId="109">#REF!</definedName>
    <definedName name="Help" localSheetId="116">#REF!</definedName>
    <definedName name="Help" localSheetId="114">#REF!</definedName>
    <definedName name="Help" localSheetId="115">#REF!</definedName>
    <definedName name="Help" localSheetId="113">#REF!</definedName>
    <definedName name="Help" localSheetId="123">#REF!</definedName>
    <definedName name="Help" localSheetId="121">#REF!</definedName>
    <definedName name="Help" localSheetId="129">#REF!</definedName>
    <definedName name="Help" localSheetId="118">#REF!</definedName>
    <definedName name="Help" localSheetId="120">#REF!</definedName>
    <definedName name="Help" localSheetId="119">#REF!</definedName>
    <definedName name="Help" localSheetId="117">#REF!</definedName>
    <definedName name="Help" localSheetId="124">#REF!</definedName>
    <definedName name="Help" localSheetId="122">#REF!</definedName>
    <definedName name="Help" localSheetId="138">#REF!</definedName>
    <definedName name="Help" localSheetId="126">#REF!</definedName>
    <definedName name="Help" localSheetId="148">#REF!</definedName>
    <definedName name="Help" localSheetId="147">#REF!</definedName>
    <definedName name="Help" localSheetId="141">#REF!</definedName>
    <definedName name="Help" localSheetId="132">#REF!</definedName>
    <definedName name="Help" localSheetId="133">#REF!</definedName>
    <definedName name="Help" localSheetId="136">#REF!</definedName>
    <definedName name="Help" localSheetId="144">#REF!</definedName>
    <definedName name="Help" localSheetId="137">#REF!</definedName>
    <definedName name="Help" localSheetId="145">#REF!</definedName>
    <definedName name="Help" localSheetId="146">#REF!</definedName>
    <definedName name="Help" localSheetId="143">#REF!</definedName>
    <definedName name="Help" localSheetId="127">#REF!</definedName>
    <definedName name="Help" localSheetId="125">#REF!</definedName>
    <definedName name="Help" localSheetId="103">#REF!</definedName>
    <definedName name="Help" localSheetId="104">#REF!</definedName>
    <definedName name="Help" localSheetId="105">#REF!</definedName>
    <definedName name="Help" localSheetId="99">#REF!</definedName>
    <definedName name="Help">#REF!</definedName>
    <definedName name="_xlnm.Print_Area" localSheetId="134">'bb.q Salad'!$A$1:$L$48</definedName>
    <definedName name="_xlnm.Print_Area" localSheetId="26">'BI_Caribbean (5pc)'!$A$1:$L$42</definedName>
    <definedName name="_xlnm.Print_Area" localSheetId="27">'BI_Caribbean(10pc)'!$A$1:$L$42</definedName>
    <definedName name="_xlnm.Print_Area" localSheetId="35">'BI_Cheesling(10pc)'!$A$1:$L$42</definedName>
    <definedName name="_xlnm.Print_Area" localSheetId="34">'BI_Cheesling(5pc)'!$A$1:$L$42</definedName>
    <definedName name="_xlnm.Print_Area" localSheetId="9">'BI_Classic(10pc)'!$A$1:$L$42</definedName>
    <definedName name="_xlnm.Print_Area" localSheetId="8">'BI_Classic(5pc)'!$A$1:$L$42</definedName>
    <definedName name="_xlnm.Print_Area" localSheetId="33">'BI_Creamy Jalapeno(10pc)'!$A$1:$L$42</definedName>
    <definedName name="_xlnm.Print_Area" localSheetId="32">'BI_Creamy Jalapeno(5pc)'!$A$1:$L$42</definedName>
    <definedName name="_xlnm.Print_Area" localSheetId="31">'BI_Creamy Onion(10pc)'!$A$1:$L$42</definedName>
    <definedName name="_xlnm.Print_Area" localSheetId="30">'BI_Creamy Onion(5pc)'!$A$1:$L$42</definedName>
    <definedName name="_xlnm.Print_Area" localSheetId="19">'BI_Galbi (10pc)'!$A$1:$L$42</definedName>
    <definedName name="_xlnm.Print_Area" localSheetId="18">'BI_Galbi(5pc)'!$A$1:$L$42</definedName>
    <definedName name="_xlnm.Print_Area" localSheetId="22">'BI_Gangjeong (5pc)'!$A$1:$L$42</definedName>
    <definedName name="_xlnm.Print_Area" localSheetId="23">'BI_Gangjeong(10pc)'!$A$1:$L$42</definedName>
    <definedName name="_xlnm.Print_Area" localSheetId="25">'BI_Gangnam Style(10pc)'!$A$1:$L$42</definedName>
    <definedName name="_xlnm.Print_Area" localSheetId="24">'BI_Gangnam Style(5pc)'!$A$1:$L$42</definedName>
    <definedName name="_xlnm.Print_Area" localSheetId="7">'BI_Golden Fried(10pc)'!$A$1:$L$40</definedName>
    <definedName name="_xlnm.Print_Area" localSheetId="6">'BI_Golden Fried(5pc)'!$A$1:$L$40</definedName>
    <definedName name="_xlnm.Print_Area" localSheetId="100">BI_Grilled_Jamaican!$A$1:$L$44</definedName>
    <definedName name="_xlnm.Print_Area" localSheetId="101">BI_Grilled_Soy!$A$1:$L$44</definedName>
    <definedName name="_xlnm.Print_Area" localSheetId="102">BI_Grilled_Spicy!$A$1:$L$44</definedName>
    <definedName name="_xlnm.Print_Area" localSheetId="15">'BI_Honey Garlic(10pc)'!$A$1:$L$42</definedName>
    <definedName name="_xlnm.Print_Area" localSheetId="14">'BI_Honey Garlic(5pc)'!$A$1:$L$42</definedName>
    <definedName name="_xlnm.Print_Area" localSheetId="21">'BI_Hot Galbi (10pc)'!$A$1:$L$42</definedName>
    <definedName name="_xlnm.Print_Area" localSheetId="20">'BI_Hot Galbi (5pc)'!$A$1:$L$42</definedName>
    <definedName name="_xlnm.Print_Area" localSheetId="13">'BI_Hot Spicy (10pc)'!$A$1:$L$42</definedName>
    <definedName name="_xlnm.Print_Area" localSheetId="12">'BI_Hot Spicy(5pc)'!$A$1:$L$42</definedName>
    <definedName name="_xlnm.Print_Area" localSheetId="29">'BI_Mala Hot(10pc)'!$A$1:$L$42</definedName>
    <definedName name="_xlnm.Print_Area" localSheetId="28">'BI_Mala Hot(5pc)'!$A$1:$L$42</definedName>
    <definedName name="_xlnm.Print_Area" localSheetId="11">'BI_Secret (10pc)'!$A$1:$L$42</definedName>
    <definedName name="_xlnm.Print_Area" localSheetId="10">'BI_Secret (5pc)'!$A$1:$L$42</definedName>
    <definedName name="_xlnm.Print_Area" localSheetId="17">'BI_Soy Garlic(10pc)'!$A$1:$L$42</definedName>
    <definedName name="_xlnm.Print_Area" localSheetId="16">'BI_Soy Garlic(5pc)'!$A$1:$L$42</definedName>
    <definedName name="_xlnm.Print_Area" localSheetId="58">'BL_Caribbean (10pc)'!$A$1:$L$42</definedName>
    <definedName name="_xlnm.Print_Area" localSheetId="59">'BL_Caribbean(20pc)'!$A$1:$L$42</definedName>
    <definedName name="_xlnm.Print_Area" localSheetId="66">'BL_Cheesling(10pc)'!$A$1:$L$42</definedName>
    <definedName name="_xlnm.Print_Area" localSheetId="67">'BL_Cheesling(20pc)'!$A$1:$L$42</definedName>
    <definedName name="_xlnm.Print_Area" localSheetId="38">'BL_Classic(10pc)'!$A$1:$L$42</definedName>
    <definedName name="_xlnm.Print_Area" localSheetId="39">'BL_Classic(20pc)'!$A$1:$L$42</definedName>
    <definedName name="_xlnm.Print_Area" localSheetId="64">'BL_Creamy Jalapeno (10pc)'!$A$1:$L$42</definedName>
    <definedName name="_xlnm.Print_Area" localSheetId="65">'BL_Creamy Jalapeno(20pc)'!$A$1:$L$42</definedName>
    <definedName name="_xlnm.Print_Area" localSheetId="62">'BL_Creamy Onion (10pc)'!$A$1:$L$42</definedName>
    <definedName name="_xlnm.Print_Area" localSheetId="63">'BL_Creamy Onion (20pc)'!$A$1:$L$42</definedName>
    <definedName name="_xlnm.Print_Area" localSheetId="51">'BL_Galbi (20pc)'!$A$1:$L$42</definedName>
    <definedName name="_xlnm.Print_Area" localSheetId="50">'BL_Galbi(10pc)'!$A$1:$L$42</definedName>
    <definedName name="_xlnm.Print_Area" localSheetId="54">'BL_Gangjeong (10pc)'!$A$1:$L$42</definedName>
    <definedName name="_xlnm.Print_Area" localSheetId="55">'BL_Gangjeong (20pc)'!$A$1:$L$42</definedName>
    <definedName name="_xlnm.Print_Area" localSheetId="56">'BL_Gangnam Style (10pc)'!$A$1:$L$42</definedName>
    <definedName name="_xlnm.Print_Area" localSheetId="57">'BL_Gangnam Style(20pc)'!$A$1:$L$42</definedName>
    <definedName name="_xlnm.Print_Area" localSheetId="36">'BL_Golden Fried(10pc)'!$A$1:$L$40</definedName>
    <definedName name="_xlnm.Print_Area" localSheetId="37">'BL_Golden Fried(20pc)'!$A$1:$L$40</definedName>
    <definedName name="_xlnm.Print_Area" localSheetId="106">BL_Grilled_Jamaican!$A$1:$L$44</definedName>
    <definedName name="_xlnm.Print_Area" localSheetId="107">BL_Grilled_Soy!$A$1:$L$44</definedName>
    <definedName name="_xlnm.Print_Area" localSheetId="108">BL_Grilled_Spicy!$A$1:$L$44</definedName>
    <definedName name="_xlnm.Print_Area" localSheetId="46">'BL_Honey Garlic(10pc)'!$A$1:$L$42</definedName>
    <definedName name="_xlnm.Print_Area" localSheetId="47">'BL_Honey Garlic(20pc)'!$A$1:$L$42</definedName>
    <definedName name="_xlnm.Print_Area" localSheetId="52">'BL_Hot Galbi (10pc)'!$A$1:$L$42</definedName>
    <definedName name="_xlnm.Print_Area" localSheetId="53">'BL_Hot Galbi (20pc)'!$A$1:$L$42</definedName>
    <definedName name="_xlnm.Print_Area" localSheetId="45">'BL_Hot Spicy (20pc)'!$A$1:$L$42</definedName>
    <definedName name="_xlnm.Print_Area" localSheetId="44">'BL_Hot Spicy(10pc)'!$A$1:$L$42</definedName>
    <definedName name="_xlnm.Print_Area" localSheetId="60">'BL_Mala Hot(10pc)'!$A$1:$L$42</definedName>
    <definedName name="_xlnm.Print_Area" localSheetId="61">'BL_Mala Hot(20pc)'!$A$1:$L$42</definedName>
    <definedName name="_xlnm.Print_Area" localSheetId="42">'BL_Secret (10pc)'!$A$1:$L$42</definedName>
    <definedName name="_xlnm.Print_Area" localSheetId="43">'BL_Secret (20pc)'!$A$1:$L$42</definedName>
    <definedName name="_xlnm.Print_Area" localSheetId="48">'BL_Soy Garlic(10pc)'!$A$1:$L$42</definedName>
    <definedName name="_xlnm.Print_Area" localSheetId="49">'BL_Soy Garlic(20pc)'!$A$1:$L$42</definedName>
    <definedName name="_xlnm.Print_Area" localSheetId="98">'BL_UFO Chicken'!$A$1:$L$44</definedName>
    <definedName name="_xlnm.Print_Area" localSheetId="139">'Cheesling Fries'!$A$1:$L$35</definedName>
    <definedName name="_xlnm.Print_Area" localSheetId="140">Cheesstick!$A$1:$L$37</definedName>
    <definedName name="_xlnm.Print_Area" localSheetId="142">Coleslaw!$A$1:$L$40</definedName>
    <definedName name="_xlnm.Print_Area" localSheetId="130">'Ddeok-Bokki'!$A$1:$L$38</definedName>
    <definedName name="_xlnm.Print_Area" localSheetId="131">'Ddeok-Bokki_Cheese'!$A$1:$L$38</definedName>
    <definedName name="_xlnm.Print_Area" localSheetId="155">'Extra Sauce (Galbi)'!$A$1:$L$42</definedName>
    <definedName name="_xlnm.Print_Area" localSheetId="153">'Extra Sauce (GangJeong)'!$A$1:$L$42</definedName>
    <definedName name="_xlnm.Print_Area" localSheetId="151">'Extra Sauce (Honey)'!$A$1:$L$42</definedName>
    <definedName name="_xlnm.Print_Area" localSheetId="156">'Extra Sauce (Hot Galbi)'!$A$1:$L$42</definedName>
    <definedName name="_xlnm.Print_Area" localSheetId="150">'Extra Sauce (Hot)'!$A$1:$L$42</definedName>
    <definedName name="_xlnm.Print_Area" localSheetId="154">'Extra Sauce (Mala)'!$A$1:$L$42</definedName>
    <definedName name="_xlnm.Print_Area" localSheetId="152">'Extra Sauce (Soy)'!$A$1:$L$42</definedName>
    <definedName name="_xlnm.Print_Area" localSheetId="149">'Extra Sauce(Secret)'!$A$1:$L$42</definedName>
    <definedName name="_xlnm.Print_Area" localSheetId="135">'French Fries'!$A$1:$L$35</definedName>
    <definedName name="_xlnm.Print_Area" localSheetId="128">'Fried Chicken Meal'!$A$1:$L$48</definedName>
    <definedName name="_xlnm.Print_Area" localSheetId="110">'Fried Chicken Ricebowl(Hot)'!$A$1:$L$43</definedName>
    <definedName name="_xlnm.Print_Area" localSheetId="112">'Fried Chicken Ricebowl(Jamaican'!$A$1:$L$43</definedName>
    <definedName name="_xlnm.Print_Area" localSheetId="111">'Fried Chicken Ricebowl(Secret)'!$A$1:$L$43</definedName>
    <definedName name="_xlnm.Print_Area" localSheetId="109">'Fried Chicken Ricebowl(Soy)'!$A$1:$L$43</definedName>
    <definedName name="_xlnm.Print_Area" localSheetId="116">'Fried Chicken Salabowl(Jamaican'!$A$1:$L$48</definedName>
    <definedName name="_xlnm.Print_Area" localSheetId="114">'Fried Chicken Saladbowl(Hot)'!$A$1:$L$48</definedName>
    <definedName name="_xlnm.Print_Area" localSheetId="115">'Fried Chicken Saladbowl(Secret)'!$A$1:$L$48</definedName>
    <definedName name="_xlnm.Print_Area" localSheetId="113">'Fried Chicken Saladbowl(Soy)'!$A$1:$L$48</definedName>
    <definedName name="_xlnm.Print_Area" localSheetId="40">'Golden Fried Tender(10pc)'!$A$1:$L$40</definedName>
    <definedName name="_xlnm.Print_Area" localSheetId="41">'Golden Fried Tender(20pc)'!$A$1:$L$40</definedName>
    <definedName name="_xlnm.Print_Area" localSheetId="123">'Grill Chicken Saladbowl(Secret)'!$A$1:$L$48</definedName>
    <definedName name="_xlnm.Print_Area" localSheetId="121">'Grill Chicken Saladbowl(Soy)'!$A$1:$L$48</definedName>
    <definedName name="_xlnm.Print_Area" localSheetId="129">'Grilled Chicken Meal'!$A$1:$L$48</definedName>
    <definedName name="_xlnm.Print_Area" localSheetId="118">'Grilled Chicken Ricebowl(Hot)'!$A$1:$L$43</definedName>
    <definedName name="_xlnm.Print_Area" localSheetId="120">'Grilled Chicken Ricebowl(Jamaic'!$A$1:$L$43</definedName>
    <definedName name="_xlnm.Print_Area" localSheetId="119">'Grilled Chicken Ricebowl(Secret'!$A$1:$L$43</definedName>
    <definedName name="_xlnm.Print_Area" localSheetId="117">'Grilled Chicken Ricebowl(Soy)'!$A$1:$L$43</definedName>
    <definedName name="_xlnm.Print_Area" localSheetId="124">'Grilled Chicken Salabowl(Jama'!$A$1:$L$48</definedName>
    <definedName name="_xlnm.Print_Area" localSheetId="122">'Grilled Chicken Saladbowl(Hot)'!$A$1:$L$48</definedName>
    <definedName name="_xlnm.Print_Area" localSheetId="2">'Honduras(Total Final)'!$A$99:$C$156</definedName>
    <definedName name="_xlnm.Print_Area" localSheetId="138">'Hot Spicy Fries'!$A$1:$L$35</definedName>
    <definedName name="_xlnm.Print_Area" localSheetId="126">'Island Greens Rice Bowl'!$A$1:$L$48</definedName>
    <definedName name="_xlnm.Print_Area" localSheetId="148">'Jamaican Mayo'!$A$1:$L$42</definedName>
    <definedName name="_xlnm.Print_Area" localSheetId="147">'Mala Mayo'!$A$1:$L$42</definedName>
    <definedName name="_xlnm.Print_Area" localSheetId="141">'Onion Rings'!$A$1:$L$40</definedName>
    <definedName name="_xlnm.Print_Area" localSheetId="132">'Rose Ddeok-Bokki '!$A$1:$L$39</definedName>
    <definedName name="_xlnm.Print_Area" localSheetId="133">'Rose Ddeok-Bokki_Cheese'!$A$1:$L$39</definedName>
    <definedName name="_xlnm.Print_Area" localSheetId="136">'Secret Fries'!$A$1:$L$35</definedName>
    <definedName name="_xlnm.Print_Area" localSheetId="144">'Side Sampler'!$A$1:$L$37</definedName>
    <definedName name="_xlnm.Print_Area" localSheetId="137">'Soy Garlic Fries'!$A$1:$L$35</definedName>
    <definedName name="_xlnm.Print_Area" localSheetId="145">'Soy Mayo'!$A$1:$L$42</definedName>
    <definedName name="_xlnm.Print_Area" localSheetId="146">'Spicy Mayo'!$A$1:$L$42</definedName>
    <definedName name="_xlnm.Print_Area" localSheetId="143">'Steamed Rice'!$A$1:$L$42</definedName>
    <definedName name="_xlnm.Print_Area" localSheetId="127">'Teriyaki Crunch Rice Bowl'!$A$1:$L$48</definedName>
    <definedName name="_xlnm.Print_Area" localSheetId="125">'The Secret RiceBowl'!$A$1:$L$48</definedName>
    <definedName name="_xlnm.Print_Area" localSheetId="88">'Wing_Caribbean (10pc)'!$A$1:$L$42</definedName>
    <definedName name="_xlnm.Print_Area" localSheetId="89">'Wing_Caribbean(20pc)'!$A$1:$L$42</definedName>
    <definedName name="_xlnm.Print_Area" localSheetId="96">'Wing_Cheesling(10pc)'!$A$1:$L$42</definedName>
    <definedName name="_xlnm.Print_Area" localSheetId="97">'Wing_Cheesling(20pc)'!$A$1:$L$42</definedName>
    <definedName name="_xlnm.Print_Area" localSheetId="70">'Wing_Classic(10pc)'!$A$1:$L$42</definedName>
    <definedName name="_xlnm.Print_Area" localSheetId="71">'Wing_Classic(20pc)'!$A$1:$L$42</definedName>
    <definedName name="_xlnm.Print_Area" localSheetId="94">'Wing_Creamy Jalapeno (10pc)'!$A$1:$L$42</definedName>
    <definedName name="_xlnm.Print_Area" localSheetId="95">'Wing_Creamy Jalapeno(20pc)'!$A$1:$L$42</definedName>
    <definedName name="_xlnm.Print_Area" localSheetId="92">'Wing_Creamy Onion (10pc)'!$A$1:$L$42</definedName>
    <definedName name="_xlnm.Print_Area" localSheetId="93">'Wing_Creamy Onion (20pc)'!$A$1:$L$42</definedName>
    <definedName name="_xlnm.Print_Area" localSheetId="81">'Wing_Galbi (20pc)'!$A$1:$L$42</definedName>
    <definedName name="_xlnm.Print_Area" localSheetId="80">'Wing_Galbi(10pc)'!$A$1:$L$42</definedName>
    <definedName name="_xlnm.Print_Area" localSheetId="84">'Wing_Gangjeong (10pc)'!$A$1:$L$42</definedName>
    <definedName name="_xlnm.Print_Area" localSheetId="85">'Wing_Gangjeong (20pc)'!$A$1:$L$42</definedName>
    <definedName name="_xlnm.Print_Area" localSheetId="86">'Wing_Gangnam Style (10pc)'!$A$1:$L$42</definedName>
    <definedName name="_xlnm.Print_Area" localSheetId="87">'Wing_Gangnam Style(20pc)'!$A$1:$L$42</definedName>
    <definedName name="_xlnm.Print_Area" localSheetId="68">'Wing_Golden Fried(10pc)'!$A$1:$L$40</definedName>
    <definedName name="_xlnm.Print_Area" localSheetId="69">'Wing_Golden Fried(20pc)'!$A$1:$L$40</definedName>
    <definedName name="_xlnm.Print_Area" localSheetId="103">Wing_Grilled_Jamaican!$A$1:$L$44</definedName>
    <definedName name="_xlnm.Print_Area" localSheetId="104">Wing_Grilled_Soy!$A$1:$L$44</definedName>
    <definedName name="_xlnm.Print_Area" localSheetId="105">Wing_Grilled_Spicy!$A$1:$L$44</definedName>
    <definedName name="_xlnm.Print_Area" localSheetId="76">'Wing_Honey Garlic(10pc)'!$A$1:$L$42</definedName>
    <definedName name="_xlnm.Print_Area" localSheetId="77">'Wing_Honey Garlic(20pc)'!$A$1:$L$42</definedName>
    <definedName name="_xlnm.Print_Area" localSheetId="82">'Wing_Hot Galbi (10pc)'!$A$1:$L$42</definedName>
    <definedName name="_xlnm.Print_Area" localSheetId="83">'Wing_Hot Galbi (20pc)'!$A$1:$L$42</definedName>
    <definedName name="_xlnm.Print_Area" localSheetId="75">'Wing_Hot Spicy (20pc)'!$A$1:$L$42</definedName>
    <definedName name="_xlnm.Print_Area" localSheetId="74">'Wing_Hot Spicy(10pc)'!$A$1:$L$42</definedName>
    <definedName name="_xlnm.Print_Area" localSheetId="90">'Wing_Mala Hot(10pc)'!$A$1:$L$42</definedName>
    <definedName name="_xlnm.Print_Area" localSheetId="91">'Wing_Mala Hot(20pc)'!$A$1:$L$42</definedName>
    <definedName name="_xlnm.Print_Area" localSheetId="72">'Wing_Secret (10pc)'!$A$1:$L$42</definedName>
    <definedName name="_xlnm.Print_Area" localSheetId="73">'Wing_Secret (20pc)'!$A$1:$L$42</definedName>
    <definedName name="_xlnm.Print_Area" localSheetId="78">'Wing_Soy Garlic(10pc)'!$A$1:$L$42</definedName>
    <definedName name="_xlnm.Print_Area" localSheetId="79">'Wing_Soy Garlic(20pc)'!$A$1:$L$42</definedName>
    <definedName name="_xlnm.Print_Area" localSheetId="99">'Wing_UFO Chicken'!$A$1:$L$44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  <c r="I109" i="1"/>
  <c r="H109" i="1"/>
  <c r="H67" i="1"/>
  <c r="K3" i="1" a="1"/>
  <c r="K3" i="1" s="1"/>
  <c r="E76" i="250"/>
  <c r="E75" i="250"/>
  <c r="E74" i="250"/>
  <c r="E73" i="250"/>
  <c r="E72" i="250"/>
  <c r="E71" i="250"/>
  <c r="E69" i="250"/>
  <c r="G68" i="250"/>
  <c r="E64" i="250"/>
  <c r="E59" i="250"/>
  <c r="E55" i="250"/>
  <c r="E53" i="250"/>
  <c r="F39" i="250"/>
  <c r="E39" i="250"/>
  <c r="F37" i="250"/>
  <c r="E37" i="250"/>
  <c r="F23" i="250"/>
  <c r="E23" i="250"/>
  <c r="F20" i="250"/>
  <c r="E20" i="250"/>
  <c r="F17" i="250"/>
  <c r="F6" i="250"/>
  <c r="F4" i="250"/>
  <c r="E6" i="250"/>
  <c r="E17" i="250"/>
  <c r="E4" i="250"/>
  <c r="C31" i="205"/>
  <c r="B31" i="205"/>
  <c r="C28" i="207"/>
  <c r="B28" i="207"/>
  <c r="C29" i="508"/>
  <c r="B29" i="508"/>
  <c r="C29" i="507"/>
  <c r="B29" i="507"/>
  <c r="C29" i="506"/>
  <c r="B29" i="506"/>
  <c r="C29" i="505"/>
  <c r="B29" i="505"/>
  <c r="C29" i="226"/>
  <c r="B29" i="226"/>
  <c r="H30" i="442"/>
  <c r="C30" i="442"/>
  <c r="B30" i="442"/>
  <c r="H31" i="444"/>
  <c r="C31" i="444"/>
  <c r="B31" i="444"/>
  <c r="H32" i="446"/>
  <c r="C32" i="446"/>
  <c r="B32" i="446"/>
  <c r="H32" i="448"/>
  <c r="C32" i="448"/>
  <c r="B32" i="448"/>
  <c r="H31" i="450"/>
  <c r="C31" i="450"/>
  <c r="B31" i="450"/>
  <c r="H31" i="452"/>
  <c r="C31" i="452"/>
  <c r="B31" i="452"/>
  <c r="H31" i="454"/>
  <c r="C31" i="454"/>
  <c r="B31" i="454"/>
  <c r="H31" i="456"/>
  <c r="C31" i="456"/>
  <c r="B31" i="456"/>
  <c r="H31" i="460"/>
  <c r="C31" i="460"/>
  <c r="B31" i="460"/>
  <c r="H31" i="464"/>
  <c r="C31" i="464"/>
  <c r="B31" i="464"/>
  <c r="H31" i="462"/>
  <c r="C31" i="462"/>
  <c r="B31" i="462"/>
  <c r="H31" i="466"/>
  <c r="C31" i="466"/>
  <c r="B31" i="466"/>
  <c r="H31" i="470"/>
  <c r="C31" i="470"/>
  <c r="B31" i="470"/>
  <c r="H31" i="472"/>
  <c r="C31" i="472"/>
  <c r="B31" i="472"/>
  <c r="H31" i="468"/>
  <c r="C31" i="468"/>
  <c r="B31" i="468"/>
  <c r="H31" i="467"/>
  <c r="C31" i="467"/>
  <c r="B31" i="467"/>
  <c r="H31" i="471"/>
  <c r="C31" i="471"/>
  <c r="B31" i="471"/>
  <c r="H31" i="469"/>
  <c r="C31" i="469"/>
  <c r="B31" i="469"/>
  <c r="H31" i="465"/>
  <c r="C31" i="465"/>
  <c r="B31" i="465"/>
  <c r="H31" i="461"/>
  <c r="C31" i="461"/>
  <c r="B31" i="461"/>
  <c r="H31" i="463"/>
  <c r="C31" i="463"/>
  <c r="B31" i="463"/>
  <c r="H31" i="459"/>
  <c r="C31" i="459"/>
  <c r="B31" i="459"/>
  <c r="H31" i="455"/>
  <c r="C31" i="455"/>
  <c r="B31" i="455"/>
  <c r="H31" i="453"/>
  <c r="C31" i="453"/>
  <c r="B31" i="453"/>
  <c r="H31" i="451"/>
  <c r="C31" i="451"/>
  <c r="B31" i="451"/>
  <c r="H31" i="449"/>
  <c r="C31" i="449"/>
  <c r="B31" i="449"/>
  <c r="H32" i="447"/>
  <c r="C32" i="447"/>
  <c r="B32" i="447"/>
  <c r="H32" i="445"/>
  <c r="C32" i="445"/>
  <c r="B32" i="445"/>
  <c r="H31" i="443"/>
  <c r="C31" i="443"/>
  <c r="B31" i="443"/>
  <c r="H30" i="441"/>
  <c r="C30" i="441"/>
  <c r="B30" i="441"/>
  <c r="H31" i="319"/>
  <c r="C31" i="319"/>
  <c r="B31" i="319"/>
  <c r="H31" i="318"/>
  <c r="C31" i="318"/>
  <c r="B31" i="318"/>
  <c r="H31" i="408"/>
  <c r="C31" i="408"/>
  <c r="B31" i="408"/>
  <c r="H31" i="407"/>
  <c r="C31" i="407"/>
  <c r="B31" i="407"/>
  <c r="H31" i="406"/>
  <c r="C31" i="406"/>
  <c r="B31" i="406"/>
  <c r="H31" i="405"/>
  <c r="C31" i="405"/>
  <c r="B31" i="405"/>
  <c r="H31" i="404"/>
  <c r="C31" i="404"/>
  <c r="B31" i="404"/>
  <c r="H31" i="403"/>
  <c r="C31" i="403"/>
  <c r="B31" i="403"/>
  <c r="H31" i="399"/>
  <c r="C31" i="399"/>
  <c r="B31" i="399"/>
  <c r="H31" i="398"/>
  <c r="C31" i="398"/>
  <c r="B31" i="398"/>
  <c r="H31" i="400"/>
  <c r="C31" i="400"/>
  <c r="B31" i="400"/>
  <c r="H31" i="401"/>
  <c r="C31" i="401"/>
  <c r="B31" i="401"/>
  <c r="H31" i="314"/>
  <c r="C31" i="314"/>
  <c r="B31" i="314"/>
  <c r="H31" i="313"/>
  <c r="C31" i="313"/>
  <c r="B31" i="313"/>
  <c r="H31" i="304"/>
  <c r="C31" i="304"/>
  <c r="B31" i="304"/>
  <c r="H31" i="303"/>
  <c r="C31" i="303"/>
  <c r="B31" i="303"/>
  <c r="H31" i="299"/>
  <c r="C31" i="299"/>
  <c r="B31" i="299"/>
  <c r="H31" i="298"/>
  <c r="C31" i="298"/>
  <c r="B31" i="298"/>
  <c r="H31" i="284"/>
  <c r="C31" i="284"/>
  <c r="B31" i="284"/>
  <c r="H31" i="283"/>
  <c r="C31" i="283"/>
  <c r="B31" i="283"/>
  <c r="H31" i="274"/>
  <c r="C31" i="274"/>
  <c r="B31" i="274"/>
  <c r="H31" i="273"/>
  <c r="C31" i="273"/>
  <c r="B31" i="273"/>
  <c r="H34" i="269"/>
  <c r="D34" i="269"/>
  <c r="C34" i="269"/>
  <c r="B34" i="269"/>
  <c r="H32" i="269"/>
  <c r="C32" i="269"/>
  <c r="B32" i="269"/>
  <c r="H32" i="265"/>
  <c r="C32" i="265"/>
  <c r="B32" i="265"/>
  <c r="H32" i="270"/>
  <c r="C32" i="270"/>
  <c r="B32" i="270"/>
  <c r="H32" i="266"/>
  <c r="C32" i="266"/>
  <c r="B32" i="266"/>
  <c r="H31" i="290"/>
  <c r="C31" i="290"/>
  <c r="B31" i="290"/>
  <c r="H30" i="262"/>
  <c r="C30" i="262"/>
  <c r="B30" i="262"/>
  <c r="H30" i="261"/>
  <c r="C30" i="261"/>
  <c r="B30" i="261"/>
  <c r="J103" i="1" l="1"/>
  <c r="J71" i="1"/>
  <c r="J216" i="1"/>
  <c r="J196" i="1"/>
  <c r="J218" i="1"/>
  <c r="J209" i="1"/>
  <c r="J193" i="1"/>
  <c r="J217" i="1"/>
  <c r="J192" i="1"/>
  <c r="J191" i="1"/>
  <c r="J189" i="1"/>
  <c r="J183" i="1"/>
  <c r="J182" i="1"/>
  <c r="J177" i="1"/>
  <c r="J165" i="1"/>
  <c r="J176" i="1"/>
  <c r="J168" i="1"/>
  <c r="J175" i="1"/>
  <c r="E34" i="269" s="1"/>
  <c r="J166" i="1"/>
  <c r="J174" i="1"/>
  <c r="J173" i="1"/>
  <c r="J167" i="1"/>
  <c r="J180" i="1"/>
  <c r="J160" i="1"/>
  <c r="J153" i="1"/>
  <c r="J159" i="1"/>
  <c r="J158" i="1"/>
  <c r="J152" i="1"/>
  <c r="J151" i="1"/>
  <c r="J150" i="1"/>
  <c r="J164" i="1"/>
  <c r="J137" i="1"/>
  <c r="J136" i="1"/>
  <c r="J135" i="1"/>
  <c r="J133" i="1"/>
  <c r="J132" i="1"/>
  <c r="J131" i="1"/>
  <c r="J127" i="1"/>
  <c r="J126" i="1"/>
  <c r="J125" i="1"/>
  <c r="J124" i="1"/>
  <c r="J123" i="1"/>
  <c r="J8" i="1"/>
  <c r="J118" i="1"/>
  <c r="J121" i="1"/>
  <c r="J115" i="1"/>
  <c r="J116" i="1"/>
  <c r="J117" i="1"/>
  <c r="J113" i="1"/>
  <c r="J114" i="1"/>
  <c r="J109" i="1"/>
  <c r="J111" i="1"/>
  <c r="J112" i="1"/>
  <c r="J104" i="1"/>
  <c r="J105" i="1"/>
  <c r="J106" i="1"/>
  <c r="J107" i="1"/>
  <c r="J108" i="1"/>
  <c r="J101" i="1"/>
  <c r="J99" i="1"/>
  <c r="J98" i="1"/>
  <c r="J95" i="1"/>
  <c r="J89" i="1"/>
  <c r="J85" i="1"/>
  <c r="J84" i="1"/>
  <c r="J79" i="1"/>
  <c r="J80" i="1"/>
  <c r="J78" i="1"/>
  <c r="J77" i="1"/>
  <c r="J75" i="1"/>
  <c r="J74" i="1"/>
  <c r="J73" i="1"/>
  <c r="J72" i="1"/>
  <c r="J69" i="1"/>
  <c r="J68" i="1"/>
  <c r="J67" i="1"/>
  <c r="K67" i="1" s="1"/>
  <c r="J39" i="1"/>
  <c r="J41" i="1"/>
  <c r="J48" i="1"/>
  <c r="J49" i="1"/>
  <c r="J50" i="1"/>
  <c r="J52" i="1"/>
  <c r="J43" i="1"/>
  <c r="J45" i="1"/>
  <c r="J53" i="1"/>
  <c r="J46" i="1"/>
  <c r="J55" i="1"/>
  <c r="J51" i="1"/>
  <c r="J47" i="1"/>
  <c r="J56" i="1"/>
  <c r="J36" i="1"/>
  <c r="J38" i="1"/>
  <c r="J35" i="1"/>
  <c r="J29" i="1"/>
  <c r="J30" i="1"/>
  <c r="J31" i="1"/>
  <c r="J34" i="1"/>
  <c r="J32" i="1"/>
  <c r="J6" i="1"/>
  <c r="K6" i="1" s="1"/>
  <c r="J9" i="1"/>
  <c r="J7" i="1"/>
  <c r="D5" i="396"/>
  <c r="D5" i="395"/>
  <c r="D5" i="394"/>
  <c r="D5" i="393"/>
  <c r="D5" i="392"/>
  <c r="D5" i="391"/>
  <c r="D5" i="390"/>
  <c r="D5" i="389"/>
  <c r="D5" i="227"/>
  <c r="D5" i="208"/>
  <c r="D5" i="508"/>
  <c r="D5" i="507"/>
  <c r="D5" i="506"/>
  <c r="D5" i="505"/>
  <c r="D5" i="226"/>
  <c r="D5" i="504"/>
  <c r="E30" i="441" l="1"/>
  <c r="E31" i="405"/>
  <c r="E31" i="398"/>
  <c r="E31" i="313"/>
  <c r="E31" i="298"/>
  <c r="E31" i="283"/>
  <c r="E31" i="467"/>
  <c r="E31" i="469"/>
  <c r="E31" i="461"/>
  <c r="E31" i="459"/>
  <c r="E31" i="453"/>
  <c r="E31" i="449"/>
  <c r="E32" i="445"/>
  <c r="E31" i="318"/>
  <c r="E31" i="407"/>
  <c r="E31" i="403"/>
  <c r="E31" i="401"/>
  <c r="E31" i="303"/>
  <c r="E31" i="273"/>
  <c r="E32" i="265"/>
  <c r="E32" i="269"/>
  <c r="E30" i="261"/>
  <c r="E31" i="471"/>
  <c r="E31" i="465"/>
  <c r="E31" i="463"/>
  <c r="E31" i="455"/>
  <c r="E31" i="451"/>
  <c r="E32" i="447"/>
  <c r="E31" i="443"/>
  <c r="E31" i="299"/>
  <c r="E30" i="262"/>
  <c r="E31" i="444"/>
  <c r="E32" i="448"/>
  <c r="E31" i="452"/>
  <c r="E31" i="456"/>
  <c r="E31" i="464"/>
  <c r="E31" i="466"/>
  <c r="E31" i="472"/>
  <c r="E31" i="274"/>
  <c r="E32" i="270"/>
  <c r="E31" i="290"/>
  <c r="E31" i="406"/>
  <c r="E31" i="399"/>
  <c r="E31" i="314"/>
  <c r="E31" i="284"/>
  <c r="E30" i="442"/>
  <c r="E32" i="446"/>
  <c r="E31" i="450"/>
  <c r="E31" i="454"/>
  <c r="E31" i="460"/>
  <c r="E31" i="462"/>
  <c r="E31" i="470"/>
  <c r="E31" i="468"/>
  <c r="E31" i="319"/>
  <c r="E31" i="408"/>
  <c r="E31" i="404"/>
  <c r="E31" i="400"/>
  <c r="E31" i="304"/>
  <c r="E32" i="266"/>
  <c r="E29" i="507"/>
  <c r="E29" i="226"/>
  <c r="E28" i="207"/>
  <c r="E29" i="505"/>
  <c r="E31" i="205"/>
  <c r="E29" i="506"/>
  <c r="E29" i="508"/>
  <c r="G136" i="228"/>
  <c r="G137" i="228"/>
  <c r="G138" i="228"/>
  <c r="G139" i="228"/>
  <c r="G140" i="228"/>
  <c r="D5" i="207" s="1"/>
  <c r="G141" i="228"/>
  <c r="D5" i="205" s="1"/>
  <c r="G142" i="228"/>
  <c r="G143" i="228"/>
  <c r="G144" i="228"/>
  <c r="D5" i="509" s="1"/>
  <c r="G145" i="228"/>
  <c r="D5" i="387" s="1"/>
  <c r="G146" i="228"/>
  <c r="D5" i="388" s="1"/>
  <c r="G147" i="228"/>
  <c r="D5" i="386" s="1"/>
  <c r="G148" i="228"/>
  <c r="D5" i="510" s="1"/>
  <c r="G149" i="228"/>
  <c r="G150" i="228"/>
  <c r="G151" i="228"/>
  <c r="G152" i="228"/>
  <c r="G153" i="228"/>
  <c r="G154" i="228"/>
  <c r="G155" i="228"/>
  <c r="G156" i="228"/>
  <c r="G135" i="228"/>
  <c r="G7" i="228"/>
  <c r="D5" i="262" s="1"/>
  <c r="G8" i="228"/>
  <c r="D5" i="289" s="1"/>
  <c r="G9" i="228"/>
  <c r="D5" i="290" s="1"/>
  <c r="G10" i="228"/>
  <c r="D5" i="265" s="1"/>
  <c r="G11" i="228"/>
  <c r="D5" i="266" s="1"/>
  <c r="G12" i="228"/>
  <c r="D5" i="269" s="1"/>
  <c r="G13" i="228"/>
  <c r="D5" i="270" s="1"/>
  <c r="G14" i="228"/>
  <c r="D5" i="273" s="1"/>
  <c r="G15" i="228"/>
  <c r="D5" i="274" s="1"/>
  <c r="G16" i="228"/>
  <c r="D5" i="283" s="1"/>
  <c r="G17" i="228"/>
  <c r="D5" i="284" s="1"/>
  <c r="G18" i="228"/>
  <c r="D5" i="298" s="1"/>
  <c r="G19" i="228"/>
  <c r="D5" i="299" s="1"/>
  <c r="G20" i="228"/>
  <c r="D5" i="303" s="1"/>
  <c r="G21" i="228"/>
  <c r="D5" i="304" s="1"/>
  <c r="G22" i="228"/>
  <c r="D5" i="313" s="1"/>
  <c r="G23" i="228"/>
  <c r="D5" i="314" s="1"/>
  <c r="G24" i="228"/>
  <c r="D5" i="401" s="1"/>
  <c r="G25" i="228"/>
  <c r="D5" i="400" s="1"/>
  <c r="G26" i="228"/>
  <c r="D5" i="398" s="1"/>
  <c r="G27" i="228"/>
  <c r="D5" i="399" s="1"/>
  <c r="G28" i="228"/>
  <c r="D5" i="403" s="1"/>
  <c r="G29" i="228"/>
  <c r="D5" i="404" s="1"/>
  <c r="G30" i="228"/>
  <c r="D5" i="405" s="1"/>
  <c r="G31" i="228"/>
  <c r="D5" i="406" s="1"/>
  <c r="G32" i="228"/>
  <c r="D5" i="407" s="1"/>
  <c r="G33" i="228"/>
  <c r="D5" i="408" s="1"/>
  <c r="G34" i="228"/>
  <c r="D5" i="318" s="1"/>
  <c r="G35" i="228"/>
  <c r="D5" i="319" s="1"/>
  <c r="G36" i="228"/>
  <c r="D5" i="409" s="1"/>
  <c r="G37" i="228"/>
  <c r="D5" i="410" s="1"/>
  <c r="G38" i="228"/>
  <c r="D5" i="411" s="1"/>
  <c r="G39" i="228"/>
  <c r="D5" i="412" s="1"/>
  <c r="G40" i="228"/>
  <c r="D5" i="511" s="1"/>
  <c r="G41" i="228"/>
  <c r="D5" i="512" s="1"/>
  <c r="G42" i="228"/>
  <c r="D5" i="413" s="1"/>
  <c r="G43" i="228"/>
  <c r="D5" i="414" s="1"/>
  <c r="G44" i="228"/>
  <c r="D5" i="415" s="1"/>
  <c r="G45" i="228"/>
  <c r="D5" i="416" s="1"/>
  <c r="G46" i="228"/>
  <c r="D5" i="417" s="1"/>
  <c r="G47" i="228"/>
  <c r="D5" i="418" s="1"/>
  <c r="G48" i="228"/>
  <c r="D5" i="419" s="1"/>
  <c r="G49" i="228"/>
  <c r="D5" i="420" s="1"/>
  <c r="G50" i="228"/>
  <c r="D5" i="421" s="1"/>
  <c r="G51" i="228"/>
  <c r="D5" i="422" s="1"/>
  <c r="G52" i="228"/>
  <c r="D5" i="423" s="1"/>
  <c r="G53" i="228"/>
  <c r="D5" i="424" s="1"/>
  <c r="G54" i="228"/>
  <c r="D5" i="427" s="1"/>
  <c r="G55" i="228"/>
  <c r="D5" i="428" s="1"/>
  <c r="G56" i="228"/>
  <c r="D5" i="431" s="1"/>
  <c r="G57" i="228"/>
  <c r="D5" i="432" s="1"/>
  <c r="G58" i="228"/>
  <c r="D5" i="429" s="1"/>
  <c r="G59" i="228"/>
  <c r="D5" i="430" s="1"/>
  <c r="G60" i="228"/>
  <c r="D5" i="433" s="1"/>
  <c r="G61" i="228"/>
  <c r="D5" i="434" s="1"/>
  <c r="G62" i="228"/>
  <c r="D5" i="437" s="1"/>
  <c r="G63" i="228"/>
  <c r="D5" i="438" s="1"/>
  <c r="G64" i="228"/>
  <c r="D5" i="439" s="1"/>
  <c r="G65" i="228"/>
  <c r="D5" i="440" s="1"/>
  <c r="G66" i="228"/>
  <c r="D5" i="435" s="1"/>
  <c r="G67" i="228"/>
  <c r="D5" i="436" s="1"/>
  <c r="G68" i="228"/>
  <c r="D5" i="441" s="1"/>
  <c r="G69" i="228"/>
  <c r="D5" i="442" s="1"/>
  <c r="G70" i="228"/>
  <c r="D5" i="443" s="1"/>
  <c r="G71" i="228"/>
  <c r="D5" i="444" s="1"/>
  <c r="G72" i="228"/>
  <c r="D5" i="445" s="1"/>
  <c r="G73" i="228"/>
  <c r="D5" i="446" s="1"/>
  <c r="G74" i="228"/>
  <c r="D5" i="447" s="1"/>
  <c r="G75" i="228"/>
  <c r="D5" i="448" s="1"/>
  <c r="G76" i="228"/>
  <c r="D5" i="449" s="1"/>
  <c r="G77" i="228"/>
  <c r="D5" i="450" s="1"/>
  <c r="G78" i="228"/>
  <c r="D5" i="451" s="1"/>
  <c r="G79" i="228"/>
  <c r="D5" i="452" s="1"/>
  <c r="G80" i="228"/>
  <c r="D5" i="453" s="1"/>
  <c r="G81" i="228"/>
  <c r="D5" i="454" s="1"/>
  <c r="G82" i="228"/>
  <c r="D5" i="455" s="1"/>
  <c r="G83" i="228"/>
  <c r="D5" i="456" s="1"/>
  <c r="G84" i="228"/>
  <c r="D5" i="459" s="1"/>
  <c r="G85" i="228"/>
  <c r="D5" i="460" s="1"/>
  <c r="G86" i="228"/>
  <c r="D5" i="463" s="1"/>
  <c r="G87" i="228"/>
  <c r="D5" i="464" s="1"/>
  <c r="G88" i="228"/>
  <c r="D5" i="461" s="1"/>
  <c r="G89" i="228"/>
  <c r="D5" i="462" s="1"/>
  <c r="G90" i="228"/>
  <c r="D5" i="465" s="1"/>
  <c r="G91" i="228"/>
  <c r="D5" i="466" s="1"/>
  <c r="G92" i="228"/>
  <c r="D5" i="469" s="1"/>
  <c r="G93" i="228"/>
  <c r="D5" i="470" s="1"/>
  <c r="G94" i="228"/>
  <c r="D5" i="471" s="1"/>
  <c r="G95" i="228"/>
  <c r="D5" i="472" s="1"/>
  <c r="G96" i="228"/>
  <c r="D5" i="467" s="1"/>
  <c r="G97" i="228"/>
  <c r="D5" i="468" s="1"/>
  <c r="G98" i="228"/>
  <c r="D5" i="473" s="1"/>
  <c r="G99" i="228"/>
  <c r="D5" i="474" s="1"/>
  <c r="G100" i="228"/>
  <c r="D5" i="475" s="1"/>
  <c r="G101" i="228"/>
  <c r="D5" i="479" s="1"/>
  <c r="G102" i="228"/>
  <c r="D5" i="482" s="1"/>
  <c r="G103" i="228"/>
  <c r="D5" i="478" s="1"/>
  <c r="G104" i="228"/>
  <c r="D5" i="481" s="1"/>
  <c r="G105" i="228"/>
  <c r="D5" i="484" s="1"/>
  <c r="G106" i="228"/>
  <c r="D5" i="477" s="1"/>
  <c r="G107" i="228"/>
  <c r="D5" i="480" s="1"/>
  <c r="G108" i="228"/>
  <c r="D5" i="483" s="1"/>
  <c r="G109" i="228"/>
  <c r="D5" i="206" s="1"/>
  <c r="G110" i="228"/>
  <c r="D5" i="381" s="1"/>
  <c r="G111" i="228"/>
  <c r="D5" i="382" s="1"/>
  <c r="G112" i="228"/>
  <c r="D5" i="485" s="1"/>
  <c r="G113" i="228"/>
  <c r="D5" i="486" s="1"/>
  <c r="G114" i="228"/>
  <c r="D5" i="487" s="1"/>
  <c r="G115" i="228"/>
  <c r="D5" i="488" s="1"/>
  <c r="G116" i="228"/>
  <c r="D5" i="489" s="1"/>
  <c r="G117" i="228"/>
  <c r="D5" i="491" s="1"/>
  <c r="G118" i="228"/>
  <c r="D5" i="492" s="1"/>
  <c r="G119" i="228"/>
  <c r="D5" i="493" s="1"/>
  <c r="G120" i="228"/>
  <c r="D5" i="494" s="1"/>
  <c r="G121" i="228"/>
  <c r="D5" i="495" s="1"/>
  <c r="G122" i="228"/>
  <c r="D5" i="496" s="1"/>
  <c r="G123" i="228"/>
  <c r="D5" i="497" s="1"/>
  <c r="G124" i="228"/>
  <c r="D5" i="498" s="1"/>
  <c r="G125" i="228"/>
  <c r="D5" i="499" s="1"/>
  <c r="G126" i="228"/>
  <c r="D5" i="500" s="1"/>
  <c r="G127" i="228"/>
  <c r="D5" i="501" s="1"/>
  <c r="G128" i="228"/>
  <c r="D5" i="502" s="1"/>
  <c r="G129" i="228"/>
  <c r="D5" i="503" s="1"/>
  <c r="G130" i="228"/>
  <c r="D5" i="216" s="1"/>
  <c r="G131" i="228"/>
  <c r="D5" i="383" s="1"/>
  <c r="G132" i="228"/>
  <c r="D5" i="217" s="1"/>
  <c r="G133" i="228"/>
  <c r="D5" i="384" s="1"/>
  <c r="G134" i="228"/>
  <c r="G6" i="228"/>
  <c r="D5" i="261" s="1"/>
  <c r="H16" i="483" l="1"/>
  <c r="I16" i="483" s="1"/>
  <c r="E16" i="483"/>
  <c r="D16" i="483"/>
  <c r="C16" i="483"/>
  <c r="B16" i="483"/>
  <c r="H16" i="468"/>
  <c r="I16" i="468" s="1"/>
  <c r="E16" i="468"/>
  <c r="D16" i="468"/>
  <c r="C16" i="468"/>
  <c r="B16" i="468"/>
  <c r="H16" i="467"/>
  <c r="I16" i="467" s="1"/>
  <c r="E16" i="467"/>
  <c r="D16" i="467"/>
  <c r="C16" i="467"/>
  <c r="B16" i="467"/>
  <c r="H16" i="472"/>
  <c r="I16" i="472" s="1"/>
  <c r="E16" i="472"/>
  <c r="D16" i="472"/>
  <c r="C16" i="472"/>
  <c r="B16" i="472"/>
  <c r="H16" i="471"/>
  <c r="I16" i="471" s="1"/>
  <c r="E16" i="471"/>
  <c r="D16" i="471"/>
  <c r="C16" i="471"/>
  <c r="B16" i="471"/>
  <c r="H16" i="470"/>
  <c r="I16" i="470" s="1"/>
  <c r="E16" i="470"/>
  <c r="D16" i="470"/>
  <c r="C16" i="470"/>
  <c r="B16" i="470"/>
  <c r="H16" i="469"/>
  <c r="I16" i="469" s="1"/>
  <c r="E16" i="469"/>
  <c r="D16" i="469"/>
  <c r="C16" i="469"/>
  <c r="B16" i="469"/>
  <c r="H16" i="466"/>
  <c r="I16" i="466" s="1"/>
  <c r="E16" i="466"/>
  <c r="D16" i="466"/>
  <c r="C16" i="466"/>
  <c r="B16" i="466"/>
  <c r="I16" i="465"/>
  <c r="H16" i="465"/>
  <c r="E16" i="465"/>
  <c r="D16" i="465"/>
  <c r="C16" i="465"/>
  <c r="B16" i="465"/>
  <c r="H16" i="462"/>
  <c r="I16" i="462" s="1"/>
  <c r="E16" i="462"/>
  <c r="D16" i="462"/>
  <c r="C16" i="462"/>
  <c r="B16" i="462"/>
  <c r="H16" i="461"/>
  <c r="I16" i="461" s="1"/>
  <c r="E16" i="461"/>
  <c r="D16" i="461"/>
  <c r="C16" i="461"/>
  <c r="B16" i="461"/>
  <c r="H16" i="464"/>
  <c r="I16" i="464" s="1"/>
  <c r="E16" i="464"/>
  <c r="D16" i="464"/>
  <c r="C16" i="464"/>
  <c r="B16" i="464"/>
  <c r="H16" i="463"/>
  <c r="I16" i="463" s="1"/>
  <c r="E16" i="463"/>
  <c r="D16" i="463"/>
  <c r="C16" i="463"/>
  <c r="B16" i="463"/>
  <c r="H16" i="460"/>
  <c r="I16" i="460" s="1"/>
  <c r="E16" i="460"/>
  <c r="D16" i="460"/>
  <c r="C16" i="460"/>
  <c r="B16" i="460"/>
  <c r="H16" i="459"/>
  <c r="I16" i="459" s="1"/>
  <c r="E16" i="459"/>
  <c r="D16" i="459"/>
  <c r="C16" i="459"/>
  <c r="B16" i="459"/>
  <c r="H16" i="456"/>
  <c r="I16" i="456" s="1"/>
  <c r="E16" i="456"/>
  <c r="D16" i="456"/>
  <c r="C16" i="456"/>
  <c r="B16" i="456"/>
  <c r="H16" i="455"/>
  <c r="I16" i="455" s="1"/>
  <c r="E16" i="455"/>
  <c r="D16" i="455"/>
  <c r="C16" i="455"/>
  <c r="B16" i="455"/>
  <c r="H16" i="454"/>
  <c r="I16" i="454" s="1"/>
  <c r="E16" i="454"/>
  <c r="D16" i="454"/>
  <c r="C16" i="454"/>
  <c r="B16" i="454"/>
  <c r="H16" i="453"/>
  <c r="I16" i="453" s="1"/>
  <c r="E16" i="453"/>
  <c r="D16" i="453"/>
  <c r="C16" i="453"/>
  <c r="B16" i="453"/>
  <c r="H16" i="452"/>
  <c r="I16" i="452" s="1"/>
  <c r="E16" i="452"/>
  <c r="D16" i="452"/>
  <c r="C16" i="452"/>
  <c r="B16" i="452"/>
  <c r="H16" i="451"/>
  <c r="I16" i="451" s="1"/>
  <c r="E16" i="451"/>
  <c r="D16" i="451"/>
  <c r="C16" i="451"/>
  <c r="B16" i="451"/>
  <c r="H16" i="450"/>
  <c r="I16" i="450" s="1"/>
  <c r="E16" i="450"/>
  <c r="D16" i="450"/>
  <c r="C16" i="450"/>
  <c r="B16" i="450"/>
  <c r="H16" i="449"/>
  <c r="I16" i="449" s="1"/>
  <c r="E16" i="449"/>
  <c r="D16" i="449"/>
  <c r="C16" i="449"/>
  <c r="B16" i="449"/>
  <c r="H16" i="448"/>
  <c r="I16" i="448" s="1"/>
  <c r="E16" i="448"/>
  <c r="D16" i="448"/>
  <c r="C16" i="448"/>
  <c r="B16" i="448"/>
  <c r="H16" i="447"/>
  <c r="I16" i="447" s="1"/>
  <c r="E16" i="447"/>
  <c r="D16" i="447"/>
  <c r="C16" i="447"/>
  <c r="B16" i="447"/>
  <c r="H16" i="446"/>
  <c r="I16" i="446" s="1"/>
  <c r="E16" i="446"/>
  <c r="D16" i="446"/>
  <c r="C16" i="446"/>
  <c r="B16" i="446"/>
  <c r="H16" i="445"/>
  <c r="I16" i="445" s="1"/>
  <c r="E16" i="445"/>
  <c r="D16" i="445"/>
  <c r="C16" i="445"/>
  <c r="B16" i="445"/>
  <c r="H16" i="444"/>
  <c r="I16" i="444" s="1"/>
  <c r="E16" i="444"/>
  <c r="D16" i="444"/>
  <c r="C16" i="444"/>
  <c r="B16" i="444"/>
  <c r="H16" i="443"/>
  <c r="I16" i="443" s="1"/>
  <c r="E16" i="443"/>
  <c r="D16" i="443"/>
  <c r="C16" i="443"/>
  <c r="B16" i="443"/>
  <c r="H16" i="442"/>
  <c r="I16" i="442" s="1"/>
  <c r="E16" i="442"/>
  <c r="D16" i="442"/>
  <c r="C16" i="442"/>
  <c r="B16" i="442"/>
  <c r="H16" i="436" l="1"/>
  <c r="I16" i="436" s="1"/>
  <c r="E16" i="436"/>
  <c r="D16" i="436"/>
  <c r="C16" i="436"/>
  <c r="B16" i="436"/>
  <c r="H16" i="435"/>
  <c r="I16" i="435" s="1"/>
  <c r="E16" i="435"/>
  <c r="D16" i="435"/>
  <c r="C16" i="435"/>
  <c r="B16" i="435"/>
  <c r="H16" i="440"/>
  <c r="I16" i="440" s="1"/>
  <c r="E16" i="440"/>
  <c r="D16" i="440"/>
  <c r="C16" i="440"/>
  <c r="B16" i="440"/>
  <c r="H16" i="439"/>
  <c r="I16" i="439" s="1"/>
  <c r="E16" i="439"/>
  <c r="D16" i="439"/>
  <c r="C16" i="439"/>
  <c r="B16" i="439"/>
  <c r="H16" i="438"/>
  <c r="I16" i="438" s="1"/>
  <c r="E16" i="438"/>
  <c r="D16" i="438"/>
  <c r="C16" i="438"/>
  <c r="B16" i="438"/>
  <c r="H16" i="437"/>
  <c r="I16" i="437" s="1"/>
  <c r="E16" i="437"/>
  <c r="D16" i="437"/>
  <c r="C16" i="437"/>
  <c r="B16" i="437"/>
  <c r="H16" i="434"/>
  <c r="I16" i="434" s="1"/>
  <c r="E16" i="434"/>
  <c r="D16" i="434"/>
  <c r="C16" i="434"/>
  <c r="B16" i="434"/>
  <c r="H16" i="433"/>
  <c r="I16" i="433" s="1"/>
  <c r="E16" i="433"/>
  <c r="D16" i="433"/>
  <c r="C16" i="433"/>
  <c r="B16" i="433"/>
  <c r="H16" i="430"/>
  <c r="I16" i="430" s="1"/>
  <c r="E16" i="430"/>
  <c r="D16" i="430"/>
  <c r="C16" i="430"/>
  <c r="B16" i="430"/>
  <c r="H16" i="429"/>
  <c r="I16" i="429" s="1"/>
  <c r="E16" i="429"/>
  <c r="D16" i="429"/>
  <c r="C16" i="429"/>
  <c r="B16" i="429"/>
  <c r="H16" i="432"/>
  <c r="I16" i="432" s="1"/>
  <c r="E16" i="432"/>
  <c r="D16" i="432"/>
  <c r="C16" i="432"/>
  <c r="B16" i="432"/>
  <c r="H16" i="431"/>
  <c r="I16" i="431" s="1"/>
  <c r="E16" i="431"/>
  <c r="D16" i="431"/>
  <c r="C16" i="431"/>
  <c r="B16" i="431"/>
  <c r="H16" i="428"/>
  <c r="I16" i="428" s="1"/>
  <c r="E16" i="428"/>
  <c r="D16" i="428"/>
  <c r="C16" i="428"/>
  <c r="B16" i="428"/>
  <c r="H16" i="427"/>
  <c r="I16" i="427" s="1"/>
  <c r="E16" i="427"/>
  <c r="D16" i="427"/>
  <c r="C16" i="427"/>
  <c r="B16" i="427"/>
  <c r="H16" i="424"/>
  <c r="I16" i="424" s="1"/>
  <c r="E16" i="424"/>
  <c r="D16" i="424"/>
  <c r="C16" i="424"/>
  <c r="B16" i="424"/>
  <c r="H16" i="423"/>
  <c r="I16" i="423" s="1"/>
  <c r="E16" i="423"/>
  <c r="D16" i="423"/>
  <c r="C16" i="423"/>
  <c r="B16" i="423"/>
  <c r="H16" i="422"/>
  <c r="I16" i="422" s="1"/>
  <c r="E16" i="422"/>
  <c r="D16" i="422"/>
  <c r="C16" i="422"/>
  <c r="B16" i="422"/>
  <c r="H16" i="421"/>
  <c r="I16" i="421" s="1"/>
  <c r="E16" i="421"/>
  <c r="D16" i="421"/>
  <c r="C16" i="421"/>
  <c r="B16" i="421"/>
  <c r="H16" i="420"/>
  <c r="I16" i="420" s="1"/>
  <c r="E16" i="420"/>
  <c r="D16" i="420"/>
  <c r="C16" i="420"/>
  <c r="B16" i="420"/>
  <c r="H16" i="419"/>
  <c r="I16" i="419" s="1"/>
  <c r="E16" i="419"/>
  <c r="D16" i="419"/>
  <c r="C16" i="419"/>
  <c r="B16" i="419"/>
  <c r="H16" i="418"/>
  <c r="I16" i="418" s="1"/>
  <c r="E16" i="418"/>
  <c r="D16" i="418"/>
  <c r="C16" i="418"/>
  <c r="B16" i="418"/>
  <c r="H16" i="417"/>
  <c r="I16" i="417" s="1"/>
  <c r="E16" i="417"/>
  <c r="D16" i="417"/>
  <c r="C16" i="417"/>
  <c r="B16" i="417"/>
  <c r="H16" i="416"/>
  <c r="I16" i="416" s="1"/>
  <c r="E16" i="416"/>
  <c r="D16" i="416"/>
  <c r="C16" i="416"/>
  <c r="B16" i="416"/>
  <c r="H16" i="415"/>
  <c r="I16" i="415" s="1"/>
  <c r="E16" i="415"/>
  <c r="D16" i="415"/>
  <c r="C16" i="415"/>
  <c r="B16" i="415"/>
  <c r="H16" i="414"/>
  <c r="I16" i="414" s="1"/>
  <c r="E16" i="414"/>
  <c r="D16" i="414"/>
  <c r="C16" i="414"/>
  <c r="B16" i="414"/>
  <c r="H16" i="413"/>
  <c r="I16" i="413" s="1"/>
  <c r="E16" i="413"/>
  <c r="D16" i="413"/>
  <c r="C16" i="413"/>
  <c r="B16" i="413"/>
  <c r="H16" i="511"/>
  <c r="I16" i="511" s="1"/>
  <c r="E16" i="511"/>
  <c r="D16" i="511"/>
  <c r="C16" i="511"/>
  <c r="B16" i="511"/>
  <c r="H16" i="412"/>
  <c r="I16" i="412" s="1"/>
  <c r="E16" i="412"/>
  <c r="D16" i="412"/>
  <c r="C16" i="412"/>
  <c r="B16" i="412"/>
  <c r="H16" i="411"/>
  <c r="I16" i="411" s="1"/>
  <c r="E16" i="411"/>
  <c r="D16" i="411"/>
  <c r="C16" i="411"/>
  <c r="B16" i="411"/>
  <c r="H16" i="410"/>
  <c r="I16" i="410" s="1"/>
  <c r="E16" i="410"/>
  <c r="D16" i="410"/>
  <c r="C16" i="410"/>
  <c r="B16" i="410"/>
  <c r="H16" i="512" l="1"/>
  <c r="I16" i="512" s="1"/>
  <c r="E16" i="512"/>
  <c r="D16" i="512"/>
  <c r="C16" i="512"/>
  <c r="B16" i="512"/>
  <c r="G38" i="512" l="1"/>
  <c r="I35" i="512"/>
  <c r="H35" i="512"/>
  <c r="E35" i="512"/>
  <c r="C35" i="512"/>
  <c r="B35" i="512"/>
  <c r="H34" i="512"/>
  <c r="I34" i="512" s="1"/>
  <c r="E34" i="512"/>
  <c r="C34" i="512"/>
  <c r="B34" i="512"/>
  <c r="H33" i="512"/>
  <c r="I33" i="512" s="1"/>
  <c r="E33" i="512"/>
  <c r="C33" i="512"/>
  <c r="B33" i="512"/>
  <c r="H32" i="512"/>
  <c r="I32" i="512" s="1"/>
  <c r="E32" i="512"/>
  <c r="D32" i="512"/>
  <c r="C32" i="512"/>
  <c r="B32" i="512"/>
  <c r="H31" i="512"/>
  <c r="I31" i="512" s="1"/>
  <c r="E31" i="512"/>
  <c r="C31" i="512"/>
  <c r="B31" i="512"/>
  <c r="H30" i="512"/>
  <c r="I30" i="512" s="1"/>
  <c r="E30" i="512"/>
  <c r="C30" i="512"/>
  <c r="B30" i="512"/>
  <c r="H19" i="512"/>
  <c r="G19" i="512"/>
  <c r="E19" i="512"/>
  <c r="C19" i="512"/>
  <c r="B19" i="512"/>
  <c r="H18" i="512"/>
  <c r="G18" i="512"/>
  <c r="E18" i="512"/>
  <c r="D18" i="512"/>
  <c r="C18" i="512"/>
  <c r="B18" i="512"/>
  <c r="H17" i="512"/>
  <c r="G17" i="512"/>
  <c r="E17" i="512"/>
  <c r="C17" i="512"/>
  <c r="B17" i="512"/>
  <c r="G38" i="511"/>
  <c r="H35" i="511"/>
  <c r="I35" i="511" s="1"/>
  <c r="E35" i="511"/>
  <c r="C35" i="511"/>
  <c r="B35" i="511"/>
  <c r="H34" i="511"/>
  <c r="I34" i="511" s="1"/>
  <c r="E34" i="511"/>
  <c r="C34" i="511"/>
  <c r="B34" i="511"/>
  <c r="H33" i="511"/>
  <c r="I33" i="511" s="1"/>
  <c r="E33" i="511"/>
  <c r="C33" i="511"/>
  <c r="B33" i="511"/>
  <c r="H32" i="511"/>
  <c r="I32" i="511" s="1"/>
  <c r="E32" i="511"/>
  <c r="D32" i="511"/>
  <c r="C32" i="511"/>
  <c r="B32" i="511"/>
  <c r="H31" i="511"/>
  <c r="I31" i="511" s="1"/>
  <c r="E31" i="511"/>
  <c r="C31" i="511"/>
  <c r="B31" i="511"/>
  <c r="H30" i="511"/>
  <c r="I30" i="511" s="1"/>
  <c r="E30" i="511"/>
  <c r="C30" i="511"/>
  <c r="B30" i="511"/>
  <c r="H19" i="511"/>
  <c r="G19" i="511"/>
  <c r="I19" i="511" s="1"/>
  <c r="E19" i="511"/>
  <c r="C19" i="511"/>
  <c r="B19" i="511"/>
  <c r="H18" i="511"/>
  <c r="G18" i="511"/>
  <c r="E18" i="511"/>
  <c r="D18" i="511"/>
  <c r="C18" i="511"/>
  <c r="B18" i="511"/>
  <c r="H17" i="511"/>
  <c r="G17" i="511"/>
  <c r="I17" i="511" s="1"/>
  <c r="E17" i="511"/>
  <c r="C17" i="511"/>
  <c r="B17" i="511"/>
  <c r="I19" i="512" l="1"/>
  <c r="I18" i="512"/>
  <c r="I17" i="512"/>
  <c r="I18" i="511"/>
  <c r="G25" i="511"/>
  <c r="G25" i="512"/>
  <c r="H16" i="510"/>
  <c r="I16" i="510" s="1"/>
  <c r="C16" i="510"/>
  <c r="B16" i="510"/>
  <c r="H223" i="1"/>
  <c r="D16" i="510" s="1"/>
  <c r="X6" i="107"/>
  <c r="Y6" i="107" s="1"/>
  <c r="U6" i="107"/>
  <c r="T6" i="107"/>
  <c r="X7" i="107"/>
  <c r="Y7" i="107" s="1"/>
  <c r="U7" i="107"/>
  <c r="T7" i="107"/>
  <c r="W13" i="107"/>
  <c r="V13" i="107"/>
  <c r="G40" i="510"/>
  <c r="H38" i="510"/>
  <c r="I38" i="510" s="1"/>
  <c r="E38" i="510"/>
  <c r="D38" i="510"/>
  <c r="C38" i="510"/>
  <c r="B38" i="510"/>
  <c r="H37" i="510"/>
  <c r="I37" i="510" s="1"/>
  <c r="E37" i="510"/>
  <c r="D37" i="510"/>
  <c r="C37" i="510"/>
  <c r="B37" i="510"/>
  <c r="H36" i="510"/>
  <c r="I36" i="510" s="1"/>
  <c r="E36" i="510"/>
  <c r="C36" i="510"/>
  <c r="B36" i="510"/>
  <c r="H35" i="510"/>
  <c r="I35" i="510" s="1"/>
  <c r="E35" i="510"/>
  <c r="D35" i="510"/>
  <c r="C35" i="510"/>
  <c r="B35" i="510"/>
  <c r="H34" i="510"/>
  <c r="I34" i="510" s="1"/>
  <c r="E34" i="510"/>
  <c r="D34" i="510"/>
  <c r="C34" i="510"/>
  <c r="B34" i="510"/>
  <c r="H33" i="510"/>
  <c r="I33" i="510" s="1"/>
  <c r="E33" i="510"/>
  <c r="C33" i="510"/>
  <c r="B33" i="510"/>
  <c r="G28" i="510"/>
  <c r="E28" i="509"/>
  <c r="C28" i="509"/>
  <c r="B28" i="509"/>
  <c r="G17" i="509"/>
  <c r="H19" i="509"/>
  <c r="E19" i="509"/>
  <c r="C19" i="509"/>
  <c r="B19" i="509"/>
  <c r="H18" i="509"/>
  <c r="E18" i="509"/>
  <c r="C18" i="509"/>
  <c r="B18" i="509"/>
  <c r="G35" i="509"/>
  <c r="H30" i="509"/>
  <c r="I30" i="509" s="1"/>
  <c r="E30" i="509"/>
  <c r="D30" i="509"/>
  <c r="C30" i="509"/>
  <c r="B30" i="509"/>
  <c r="H29" i="509"/>
  <c r="I29" i="509" s="1"/>
  <c r="E29" i="509"/>
  <c r="C29" i="509"/>
  <c r="B29" i="509"/>
  <c r="H28" i="509"/>
  <c r="I28" i="509" s="1"/>
  <c r="H21" i="509"/>
  <c r="I21" i="509" s="1"/>
  <c r="E21" i="509"/>
  <c r="C21" i="509"/>
  <c r="B21" i="509"/>
  <c r="H17" i="509"/>
  <c r="E17" i="509"/>
  <c r="C17" i="509"/>
  <c r="B17" i="509"/>
  <c r="H16" i="509"/>
  <c r="I16" i="509" s="1"/>
  <c r="E16" i="509"/>
  <c r="C16" i="509"/>
  <c r="B16" i="509"/>
  <c r="H33" i="227"/>
  <c r="I33" i="227" s="1"/>
  <c r="E33" i="227"/>
  <c r="C33" i="227"/>
  <c r="B33" i="227"/>
  <c r="H31" i="208"/>
  <c r="I31" i="208" s="1"/>
  <c r="E31" i="208"/>
  <c r="C31" i="208"/>
  <c r="B31" i="208"/>
  <c r="H31" i="205"/>
  <c r="I31" i="205" s="1"/>
  <c r="H17" i="205"/>
  <c r="E17" i="205"/>
  <c r="C17" i="205"/>
  <c r="B17" i="205"/>
  <c r="H17" i="207"/>
  <c r="E17" i="207"/>
  <c r="C17" i="207"/>
  <c r="B17" i="207"/>
  <c r="H21" i="508"/>
  <c r="I21" i="508" s="1"/>
  <c r="E21" i="508"/>
  <c r="C21" i="508"/>
  <c r="B21" i="508"/>
  <c r="H20" i="508"/>
  <c r="I20" i="508" s="1"/>
  <c r="E20" i="508"/>
  <c r="C20" i="508"/>
  <c r="B20" i="508"/>
  <c r="H19" i="508"/>
  <c r="I19" i="508" s="1"/>
  <c r="E19" i="508"/>
  <c r="D19" i="508"/>
  <c r="C19" i="508"/>
  <c r="B19" i="508"/>
  <c r="G33" i="508"/>
  <c r="H31" i="508"/>
  <c r="I31" i="508" s="1"/>
  <c r="E31" i="508"/>
  <c r="D31" i="508"/>
  <c r="C31" i="508"/>
  <c r="B31" i="508"/>
  <c r="H30" i="508"/>
  <c r="I30" i="508" s="1"/>
  <c r="E30" i="508"/>
  <c r="C30" i="508"/>
  <c r="B30" i="508"/>
  <c r="H29" i="508"/>
  <c r="I29" i="508" s="1"/>
  <c r="H22" i="508"/>
  <c r="I22" i="508" s="1"/>
  <c r="E22" i="508"/>
  <c r="C22" i="508"/>
  <c r="B22" i="508"/>
  <c r="H18" i="508"/>
  <c r="I18" i="508" s="1"/>
  <c r="E18" i="508"/>
  <c r="C18" i="508"/>
  <c r="B18" i="508"/>
  <c r="H17" i="508"/>
  <c r="G17" i="508"/>
  <c r="G24" i="508" s="1"/>
  <c r="E17" i="508"/>
  <c r="C17" i="508"/>
  <c r="B17" i="508"/>
  <c r="H16" i="508"/>
  <c r="I16" i="508" s="1"/>
  <c r="E16" i="508"/>
  <c r="C16" i="508"/>
  <c r="B16" i="508"/>
  <c r="H19" i="507"/>
  <c r="I19" i="507" s="1"/>
  <c r="E19" i="507"/>
  <c r="C19" i="507"/>
  <c r="B19" i="507"/>
  <c r="G33" i="507"/>
  <c r="H31" i="507"/>
  <c r="I31" i="507" s="1"/>
  <c r="E31" i="507"/>
  <c r="D31" i="507"/>
  <c r="C31" i="507"/>
  <c r="B31" i="507"/>
  <c r="H30" i="507"/>
  <c r="I30" i="507" s="1"/>
  <c r="E30" i="507"/>
  <c r="C30" i="507"/>
  <c r="B30" i="507"/>
  <c r="H29" i="507"/>
  <c r="I29" i="507" s="1"/>
  <c r="H22" i="507"/>
  <c r="I22" i="507" s="1"/>
  <c r="E22" i="507"/>
  <c r="C22" i="507"/>
  <c r="B22" i="507"/>
  <c r="H21" i="507"/>
  <c r="I21" i="507" s="1"/>
  <c r="E21" i="507"/>
  <c r="C21" i="507"/>
  <c r="B21" i="507"/>
  <c r="H20" i="507"/>
  <c r="I20" i="507" s="1"/>
  <c r="E20" i="507"/>
  <c r="D20" i="507"/>
  <c r="C20" i="507"/>
  <c r="B20" i="507"/>
  <c r="H18" i="507"/>
  <c r="I18" i="507" s="1"/>
  <c r="E18" i="507"/>
  <c r="C18" i="507"/>
  <c r="B18" i="507"/>
  <c r="H17" i="507"/>
  <c r="G17" i="507"/>
  <c r="E17" i="507"/>
  <c r="C17" i="507"/>
  <c r="B17" i="507"/>
  <c r="H16" i="507"/>
  <c r="I16" i="507" s="1"/>
  <c r="E16" i="507"/>
  <c r="C16" i="507"/>
  <c r="B16" i="507"/>
  <c r="H29" i="506"/>
  <c r="I29" i="506" s="1"/>
  <c r="H19" i="506"/>
  <c r="I19" i="506" s="1"/>
  <c r="E19" i="506"/>
  <c r="C19" i="506"/>
  <c r="B19" i="506"/>
  <c r="G17" i="506"/>
  <c r="G24" i="506" s="1"/>
  <c r="G17" i="505"/>
  <c r="G24" i="505" s="1"/>
  <c r="G17" i="226"/>
  <c r="G33" i="506"/>
  <c r="H31" i="506"/>
  <c r="I31" i="506" s="1"/>
  <c r="E31" i="506"/>
  <c r="D31" i="506"/>
  <c r="C31" i="506"/>
  <c r="B31" i="506"/>
  <c r="H30" i="506"/>
  <c r="I30" i="506" s="1"/>
  <c r="E30" i="506"/>
  <c r="C30" i="506"/>
  <c r="B30" i="506"/>
  <c r="H22" i="506"/>
  <c r="I22" i="506" s="1"/>
  <c r="E22" i="506"/>
  <c r="C22" i="506"/>
  <c r="B22" i="506"/>
  <c r="H21" i="506"/>
  <c r="I21" i="506" s="1"/>
  <c r="E21" i="506"/>
  <c r="C21" i="506"/>
  <c r="B21" i="506"/>
  <c r="H20" i="506"/>
  <c r="I20" i="506" s="1"/>
  <c r="E20" i="506"/>
  <c r="D20" i="506"/>
  <c r="C20" i="506"/>
  <c r="B20" i="506"/>
  <c r="H18" i="506"/>
  <c r="I18" i="506" s="1"/>
  <c r="E18" i="506"/>
  <c r="C18" i="506"/>
  <c r="B18" i="506"/>
  <c r="H17" i="506"/>
  <c r="E17" i="506"/>
  <c r="C17" i="506"/>
  <c r="B17" i="506"/>
  <c r="H16" i="506"/>
  <c r="I16" i="506" s="1"/>
  <c r="E16" i="506"/>
  <c r="C16" i="506"/>
  <c r="B16" i="506"/>
  <c r="H21" i="505"/>
  <c r="I21" i="505" s="1"/>
  <c r="E21" i="505"/>
  <c r="C21" i="505"/>
  <c r="B21" i="505"/>
  <c r="H20" i="505"/>
  <c r="I20" i="505" s="1"/>
  <c r="E20" i="505"/>
  <c r="D20" i="505"/>
  <c r="C20" i="505"/>
  <c r="B20" i="505"/>
  <c r="G33" i="505"/>
  <c r="H31" i="505"/>
  <c r="I31" i="505" s="1"/>
  <c r="E31" i="505"/>
  <c r="D31" i="505"/>
  <c r="C31" i="505"/>
  <c r="B31" i="505"/>
  <c r="H30" i="505"/>
  <c r="I30" i="505" s="1"/>
  <c r="E30" i="505"/>
  <c r="C30" i="505"/>
  <c r="B30" i="505"/>
  <c r="H29" i="505"/>
  <c r="I29" i="505" s="1"/>
  <c r="H22" i="505"/>
  <c r="I22" i="505" s="1"/>
  <c r="E22" i="505"/>
  <c r="C22" i="505"/>
  <c r="B22" i="505"/>
  <c r="H19" i="505"/>
  <c r="I19" i="505" s="1"/>
  <c r="E19" i="505"/>
  <c r="C19" i="505"/>
  <c r="B19" i="505"/>
  <c r="H18" i="505"/>
  <c r="I18" i="505" s="1"/>
  <c r="E18" i="505"/>
  <c r="C18" i="505"/>
  <c r="B18" i="505"/>
  <c r="H17" i="505"/>
  <c r="E17" i="505"/>
  <c r="C17" i="505"/>
  <c r="B17" i="505"/>
  <c r="H16" i="505"/>
  <c r="I16" i="505" s="1"/>
  <c r="E16" i="505"/>
  <c r="C16" i="505"/>
  <c r="B16" i="505"/>
  <c r="H22" i="226"/>
  <c r="E22" i="226"/>
  <c r="C22" i="226"/>
  <c r="B22" i="226"/>
  <c r="H18" i="226"/>
  <c r="E18" i="226"/>
  <c r="C18" i="226"/>
  <c r="B18" i="226"/>
  <c r="H17" i="226"/>
  <c r="E17" i="226"/>
  <c r="C17" i="226"/>
  <c r="B17" i="226"/>
  <c r="H28" i="504"/>
  <c r="I28" i="504" s="1"/>
  <c r="E28" i="504"/>
  <c r="D28" i="504"/>
  <c r="C28" i="504"/>
  <c r="B28" i="504"/>
  <c r="H27" i="504"/>
  <c r="I27" i="504" s="1"/>
  <c r="E27" i="504"/>
  <c r="C27" i="504"/>
  <c r="B27" i="504"/>
  <c r="H26" i="504"/>
  <c r="I26" i="504" s="1"/>
  <c r="C26" i="504"/>
  <c r="B26" i="504"/>
  <c r="H25" i="504"/>
  <c r="I25" i="504" s="1"/>
  <c r="E25" i="504"/>
  <c r="C25" i="504"/>
  <c r="B25" i="504"/>
  <c r="H24" i="504"/>
  <c r="I24" i="504" s="1"/>
  <c r="E24" i="504"/>
  <c r="C24" i="504"/>
  <c r="B24" i="504"/>
  <c r="H23" i="504"/>
  <c r="I23" i="504" s="1"/>
  <c r="E23" i="504"/>
  <c r="C23" i="504"/>
  <c r="B23" i="504"/>
  <c r="H22" i="504"/>
  <c r="I22" i="504" s="1"/>
  <c r="E22" i="504"/>
  <c r="D22" i="504"/>
  <c r="C22" i="504"/>
  <c r="B22" i="504"/>
  <c r="H21" i="504"/>
  <c r="I21" i="504" s="1"/>
  <c r="E21" i="504"/>
  <c r="D21" i="504"/>
  <c r="C21" i="504"/>
  <c r="B21" i="504"/>
  <c r="H20" i="504"/>
  <c r="I20" i="504" s="1"/>
  <c r="E20" i="504"/>
  <c r="C20" i="504"/>
  <c r="B20" i="504"/>
  <c r="H19" i="504"/>
  <c r="I19" i="504" s="1"/>
  <c r="E19" i="504"/>
  <c r="C19" i="504"/>
  <c r="B19" i="504"/>
  <c r="H18" i="504"/>
  <c r="I18" i="504" s="1"/>
  <c r="E18" i="504"/>
  <c r="C18" i="504"/>
  <c r="B18" i="504"/>
  <c r="H17" i="504"/>
  <c r="I17" i="504" s="1"/>
  <c r="E17" i="504"/>
  <c r="D17" i="504"/>
  <c r="C17" i="504"/>
  <c r="B17" i="504"/>
  <c r="H16" i="504"/>
  <c r="I16" i="504" s="1"/>
  <c r="E16" i="504"/>
  <c r="C16" i="504"/>
  <c r="B16" i="504"/>
  <c r="G46" i="504"/>
  <c r="H44" i="504"/>
  <c r="I44" i="504" s="1"/>
  <c r="E44" i="504"/>
  <c r="C44" i="504"/>
  <c r="B44" i="504"/>
  <c r="H43" i="504"/>
  <c r="I43" i="504" s="1"/>
  <c r="E43" i="504"/>
  <c r="C43" i="504"/>
  <c r="B43" i="504"/>
  <c r="H42" i="504"/>
  <c r="I42" i="504" s="1"/>
  <c r="E42" i="504"/>
  <c r="D42" i="504"/>
  <c r="C42" i="504"/>
  <c r="B42" i="504"/>
  <c r="H41" i="504"/>
  <c r="I41" i="504" s="1"/>
  <c r="E41" i="504"/>
  <c r="C41" i="504"/>
  <c r="B41" i="504"/>
  <c r="H40" i="504"/>
  <c r="I40" i="504" s="1"/>
  <c r="E40" i="504"/>
  <c r="C40" i="504"/>
  <c r="B40" i="504"/>
  <c r="G35" i="504"/>
  <c r="G46" i="503"/>
  <c r="H44" i="503"/>
  <c r="I44" i="503" s="1"/>
  <c r="E44" i="503"/>
  <c r="C44" i="503"/>
  <c r="B44" i="503"/>
  <c r="H43" i="503"/>
  <c r="I43" i="503" s="1"/>
  <c r="E43" i="503"/>
  <c r="C43" i="503"/>
  <c r="B43" i="503"/>
  <c r="H42" i="503"/>
  <c r="E42" i="503"/>
  <c r="D42" i="503"/>
  <c r="C42" i="503"/>
  <c r="B42" i="503"/>
  <c r="H41" i="503"/>
  <c r="I41" i="503" s="1"/>
  <c r="E41" i="503"/>
  <c r="C41" i="503"/>
  <c r="B41" i="503"/>
  <c r="H40" i="503"/>
  <c r="I40" i="503" s="1"/>
  <c r="E40" i="503"/>
  <c r="C40" i="503"/>
  <c r="B40" i="503"/>
  <c r="H27" i="503"/>
  <c r="I27" i="503" s="1"/>
  <c r="E27" i="503"/>
  <c r="C27" i="503"/>
  <c r="B27" i="503"/>
  <c r="H26" i="503"/>
  <c r="I26" i="503" s="1"/>
  <c r="E26" i="503"/>
  <c r="C26" i="503"/>
  <c r="B26" i="503"/>
  <c r="G35" i="503"/>
  <c r="H22" i="503"/>
  <c r="I22" i="503" s="1"/>
  <c r="E22" i="503"/>
  <c r="D22" i="503"/>
  <c r="C22" i="503"/>
  <c r="B22" i="503"/>
  <c r="H21" i="503"/>
  <c r="I21" i="503" s="1"/>
  <c r="E21" i="503"/>
  <c r="C21" i="503"/>
  <c r="B21" i="503"/>
  <c r="H20" i="503"/>
  <c r="I20" i="503" s="1"/>
  <c r="E20" i="503"/>
  <c r="C20" i="503"/>
  <c r="B20" i="503"/>
  <c r="H19" i="503"/>
  <c r="I19" i="503" s="1"/>
  <c r="E19" i="503"/>
  <c r="C19" i="503"/>
  <c r="B19" i="503"/>
  <c r="H18" i="503"/>
  <c r="I18" i="503" s="1"/>
  <c r="E18" i="503"/>
  <c r="C18" i="503"/>
  <c r="B18" i="503"/>
  <c r="H17" i="503"/>
  <c r="I17" i="503" s="1"/>
  <c r="E17" i="503"/>
  <c r="C17" i="503"/>
  <c r="B17" i="503"/>
  <c r="H16" i="503"/>
  <c r="I16" i="503" s="1"/>
  <c r="C16" i="503"/>
  <c r="B16" i="503"/>
  <c r="G25" i="502"/>
  <c r="G24" i="502"/>
  <c r="G23" i="502"/>
  <c r="H19" i="502"/>
  <c r="I19" i="502" s="1"/>
  <c r="E19" i="502"/>
  <c r="C19" i="502"/>
  <c r="B19" i="502"/>
  <c r="H27" i="502"/>
  <c r="I27" i="502" s="1"/>
  <c r="E27" i="502"/>
  <c r="C27" i="502"/>
  <c r="B27" i="502"/>
  <c r="H26" i="502"/>
  <c r="E26" i="502"/>
  <c r="C26" i="502"/>
  <c r="B26" i="502"/>
  <c r="I26" i="502"/>
  <c r="H25" i="502"/>
  <c r="E25" i="502"/>
  <c r="C25" i="502"/>
  <c r="B25" i="502"/>
  <c r="H24" i="502"/>
  <c r="E24" i="502"/>
  <c r="C24" i="502"/>
  <c r="B24" i="502"/>
  <c r="H23" i="502"/>
  <c r="E23" i="502"/>
  <c r="D23" i="502"/>
  <c r="C23" i="502"/>
  <c r="B23" i="502"/>
  <c r="H22" i="502"/>
  <c r="I22" i="502" s="1"/>
  <c r="E22" i="502"/>
  <c r="D22" i="502"/>
  <c r="C22" i="502"/>
  <c r="B22" i="502"/>
  <c r="H21" i="502"/>
  <c r="I21" i="502" s="1"/>
  <c r="E21" i="502"/>
  <c r="C21" i="502"/>
  <c r="B21" i="502"/>
  <c r="H20" i="502"/>
  <c r="I20" i="502" s="1"/>
  <c r="E20" i="502"/>
  <c r="C20" i="502"/>
  <c r="B20" i="502"/>
  <c r="E18" i="502"/>
  <c r="C18" i="502"/>
  <c r="B18" i="502"/>
  <c r="E17" i="502"/>
  <c r="C17" i="502"/>
  <c r="B17" i="502"/>
  <c r="H16" i="502"/>
  <c r="I16" i="502" s="1"/>
  <c r="C16" i="502"/>
  <c r="B16" i="502"/>
  <c r="G46" i="502"/>
  <c r="H44" i="502"/>
  <c r="I44" i="502" s="1"/>
  <c r="E44" i="502"/>
  <c r="C44" i="502"/>
  <c r="B44" i="502"/>
  <c r="H43" i="502"/>
  <c r="I43" i="502" s="1"/>
  <c r="E43" i="502"/>
  <c r="C43" i="502"/>
  <c r="B43" i="502"/>
  <c r="H42" i="502"/>
  <c r="I42" i="502" s="1"/>
  <c r="E42" i="502"/>
  <c r="D42" i="502"/>
  <c r="C42" i="502"/>
  <c r="B42" i="502"/>
  <c r="H41" i="502"/>
  <c r="I41" i="502" s="1"/>
  <c r="E41" i="502"/>
  <c r="C41" i="502"/>
  <c r="B41" i="502"/>
  <c r="H40" i="502"/>
  <c r="I40" i="502" s="1"/>
  <c r="E40" i="502"/>
  <c r="C40" i="502"/>
  <c r="B40" i="502"/>
  <c r="H18" i="502"/>
  <c r="I18" i="502" s="1"/>
  <c r="H17" i="502"/>
  <c r="I17" i="502" s="1"/>
  <c r="H25" i="500"/>
  <c r="I25" i="500" s="1"/>
  <c r="E25" i="500"/>
  <c r="C25" i="500"/>
  <c r="B25" i="500"/>
  <c r="H25" i="501"/>
  <c r="I25" i="501" s="1"/>
  <c r="E25" i="501"/>
  <c r="C25" i="501"/>
  <c r="B25" i="501"/>
  <c r="G46" i="501"/>
  <c r="H44" i="501"/>
  <c r="I44" i="501" s="1"/>
  <c r="E44" i="501"/>
  <c r="C44" i="501"/>
  <c r="B44" i="501"/>
  <c r="H43" i="501"/>
  <c r="I43" i="501" s="1"/>
  <c r="E43" i="501"/>
  <c r="C43" i="501"/>
  <c r="B43" i="501"/>
  <c r="H42" i="501"/>
  <c r="I42" i="501" s="1"/>
  <c r="E42" i="501"/>
  <c r="D42" i="501"/>
  <c r="C42" i="501"/>
  <c r="B42" i="501"/>
  <c r="H41" i="501"/>
  <c r="I41" i="501" s="1"/>
  <c r="E41" i="501"/>
  <c r="C41" i="501"/>
  <c r="B41" i="501"/>
  <c r="H40" i="501"/>
  <c r="I40" i="501" s="1"/>
  <c r="E40" i="501"/>
  <c r="C40" i="501"/>
  <c r="B40" i="501"/>
  <c r="H24" i="501"/>
  <c r="I24" i="501" s="1"/>
  <c r="D24" i="501"/>
  <c r="C24" i="501"/>
  <c r="B24" i="501"/>
  <c r="H23" i="501"/>
  <c r="I23" i="501" s="1"/>
  <c r="E23" i="501"/>
  <c r="C23" i="501"/>
  <c r="B23" i="501"/>
  <c r="H22" i="501"/>
  <c r="I22" i="501" s="1"/>
  <c r="E22" i="501"/>
  <c r="C22" i="501"/>
  <c r="B22" i="501"/>
  <c r="H21" i="501"/>
  <c r="G21" i="501"/>
  <c r="E21" i="501"/>
  <c r="C21" i="501"/>
  <c r="B21" i="501"/>
  <c r="H20" i="501"/>
  <c r="G20" i="501"/>
  <c r="I20" i="501" s="1"/>
  <c r="E20" i="501"/>
  <c r="D20" i="501"/>
  <c r="C20" i="501"/>
  <c r="B20" i="501"/>
  <c r="H19" i="501"/>
  <c r="G19" i="501"/>
  <c r="I19" i="501" s="1"/>
  <c r="E19" i="501"/>
  <c r="C19" i="501"/>
  <c r="B19" i="501"/>
  <c r="H18" i="501"/>
  <c r="G18" i="501"/>
  <c r="I18" i="501" s="1"/>
  <c r="E18" i="501"/>
  <c r="D18" i="501"/>
  <c r="C18" i="501"/>
  <c r="B18" i="501"/>
  <c r="H17" i="501"/>
  <c r="G17" i="501"/>
  <c r="E17" i="501"/>
  <c r="C17" i="501"/>
  <c r="B17" i="501"/>
  <c r="H16" i="501"/>
  <c r="I16" i="501" s="1"/>
  <c r="C16" i="501"/>
  <c r="B16" i="501"/>
  <c r="G46" i="500"/>
  <c r="H44" i="500"/>
  <c r="I44" i="500" s="1"/>
  <c r="E44" i="500"/>
  <c r="C44" i="500"/>
  <c r="B44" i="500"/>
  <c r="H43" i="500"/>
  <c r="I43" i="500" s="1"/>
  <c r="E43" i="500"/>
  <c r="C43" i="500"/>
  <c r="B43" i="500"/>
  <c r="H42" i="500"/>
  <c r="I42" i="500" s="1"/>
  <c r="E42" i="500"/>
  <c r="D42" i="500"/>
  <c r="C42" i="500"/>
  <c r="B42" i="500"/>
  <c r="H41" i="500"/>
  <c r="I41" i="500" s="1"/>
  <c r="E41" i="500"/>
  <c r="C41" i="500"/>
  <c r="B41" i="500"/>
  <c r="H40" i="500"/>
  <c r="I40" i="500" s="1"/>
  <c r="E40" i="500"/>
  <c r="C40" i="500"/>
  <c r="B40" i="500"/>
  <c r="H24" i="500"/>
  <c r="I24" i="500" s="1"/>
  <c r="D24" i="500"/>
  <c r="C24" i="500"/>
  <c r="B24" i="500"/>
  <c r="H23" i="500"/>
  <c r="I23" i="500" s="1"/>
  <c r="E23" i="500"/>
  <c r="C23" i="500"/>
  <c r="B23" i="500"/>
  <c r="H22" i="500"/>
  <c r="I22" i="500" s="1"/>
  <c r="E22" i="500"/>
  <c r="C22" i="500"/>
  <c r="B22" i="500"/>
  <c r="H21" i="500"/>
  <c r="G21" i="500"/>
  <c r="I21" i="500" s="1"/>
  <c r="E21" i="500"/>
  <c r="C21" i="500"/>
  <c r="B21" i="500"/>
  <c r="H20" i="500"/>
  <c r="G20" i="500"/>
  <c r="I20" i="500" s="1"/>
  <c r="E20" i="500"/>
  <c r="D20" i="500"/>
  <c r="C20" i="500"/>
  <c r="B20" i="500"/>
  <c r="H19" i="500"/>
  <c r="G19" i="500"/>
  <c r="E19" i="500"/>
  <c r="C19" i="500"/>
  <c r="B19" i="500"/>
  <c r="H18" i="500"/>
  <c r="G18" i="500"/>
  <c r="I18" i="500" s="1"/>
  <c r="E18" i="500"/>
  <c r="D18" i="500"/>
  <c r="C18" i="500"/>
  <c r="B18" i="500"/>
  <c r="H17" i="500"/>
  <c r="G17" i="500"/>
  <c r="E17" i="500"/>
  <c r="C17" i="500"/>
  <c r="B17" i="500"/>
  <c r="H16" i="500"/>
  <c r="I16" i="500" s="1"/>
  <c r="C16" i="500"/>
  <c r="B16" i="500"/>
  <c r="I23" i="502" l="1"/>
  <c r="I24" i="502"/>
  <c r="I25" i="502"/>
  <c r="I19" i="500"/>
  <c r="I21" i="501"/>
  <c r="I17" i="507"/>
  <c r="G35" i="501"/>
  <c r="G24" i="507"/>
  <c r="G35" i="500"/>
  <c r="I17" i="508"/>
  <c r="I17" i="509"/>
  <c r="I19" i="509"/>
  <c r="I18" i="509"/>
  <c r="G23" i="509"/>
  <c r="I17" i="505"/>
  <c r="I17" i="506"/>
  <c r="G35" i="502"/>
  <c r="I17" i="501"/>
  <c r="I17" i="500"/>
  <c r="G21" i="499" l="1"/>
  <c r="G20" i="499"/>
  <c r="G19" i="499"/>
  <c r="I19" i="499" s="1"/>
  <c r="H25" i="499"/>
  <c r="E25" i="499"/>
  <c r="C25" i="499"/>
  <c r="B25" i="499"/>
  <c r="H24" i="499"/>
  <c r="I24" i="499" s="1"/>
  <c r="D24" i="499"/>
  <c r="C24" i="499"/>
  <c r="B24" i="499"/>
  <c r="H23" i="499"/>
  <c r="I23" i="499" s="1"/>
  <c r="E23" i="499"/>
  <c r="C23" i="499"/>
  <c r="B23" i="499"/>
  <c r="H21" i="499"/>
  <c r="E21" i="499"/>
  <c r="C21" i="499"/>
  <c r="B21" i="499"/>
  <c r="H20" i="499"/>
  <c r="E20" i="499"/>
  <c r="D20" i="499"/>
  <c r="C20" i="499"/>
  <c r="B20" i="499"/>
  <c r="H19" i="499"/>
  <c r="E19" i="499"/>
  <c r="C19" i="499"/>
  <c r="B19" i="499"/>
  <c r="E18" i="499"/>
  <c r="D18" i="499"/>
  <c r="C18" i="499"/>
  <c r="B18" i="499"/>
  <c r="E17" i="499"/>
  <c r="C17" i="499"/>
  <c r="B17" i="499"/>
  <c r="H16" i="499"/>
  <c r="I16" i="499" s="1"/>
  <c r="C16" i="499"/>
  <c r="B16" i="499"/>
  <c r="G46" i="499"/>
  <c r="H44" i="499"/>
  <c r="I44" i="499" s="1"/>
  <c r="E44" i="499"/>
  <c r="C44" i="499"/>
  <c r="B44" i="499"/>
  <c r="H43" i="499"/>
  <c r="I43" i="499" s="1"/>
  <c r="E43" i="499"/>
  <c r="C43" i="499"/>
  <c r="B43" i="499"/>
  <c r="H42" i="499"/>
  <c r="I42" i="499" s="1"/>
  <c r="E42" i="499"/>
  <c r="D42" i="499"/>
  <c r="C42" i="499"/>
  <c r="B42" i="499"/>
  <c r="H41" i="499"/>
  <c r="I41" i="499" s="1"/>
  <c r="E41" i="499"/>
  <c r="C41" i="499"/>
  <c r="B41" i="499"/>
  <c r="H40" i="499"/>
  <c r="I40" i="499" s="1"/>
  <c r="E40" i="499"/>
  <c r="C40" i="499"/>
  <c r="B40" i="499"/>
  <c r="I25" i="499"/>
  <c r="H22" i="499"/>
  <c r="I22" i="499" s="1"/>
  <c r="E22" i="499"/>
  <c r="C22" i="499"/>
  <c r="B22" i="499"/>
  <c r="H18" i="499"/>
  <c r="G18" i="499"/>
  <c r="H17" i="499"/>
  <c r="G17" i="499"/>
  <c r="B17" i="486"/>
  <c r="C17" i="486"/>
  <c r="E17" i="486"/>
  <c r="G17" i="486"/>
  <c r="H17" i="486"/>
  <c r="H17" i="485"/>
  <c r="G17" i="485"/>
  <c r="I17" i="485" s="1"/>
  <c r="E17" i="485"/>
  <c r="C17" i="485"/>
  <c r="B17" i="485"/>
  <c r="H17" i="382"/>
  <c r="G17" i="382"/>
  <c r="E17" i="382"/>
  <c r="C17" i="382"/>
  <c r="B17" i="382"/>
  <c r="H17" i="381"/>
  <c r="G17" i="381"/>
  <c r="E17" i="381"/>
  <c r="C17" i="381"/>
  <c r="B17" i="381"/>
  <c r="H31" i="498"/>
  <c r="I31" i="498" s="1"/>
  <c r="E31" i="498"/>
  <c r="D31" i="498"/>
  <c r="C31" i="498"/>
  <c r="B31" i="498"/>
  <c r="H30" i="498"/>
  <c r="I30" i="498" s="1"/>
  <c r="E30" i="498"/>
  <c r="C30" i="498"/>
  <c r="B30" i="498"/>
  <c r="H29" i="498"/>
  <c r="I29" i="498" s="1"/>
  <c r="C29" i="498"/>
  <c r="B29" i="498"/>
  <c r="H28" i="498"/>
  <c r="I28" i="498" s="1"/>
  <c r="E28" i="498"/>
  <c r="C28" i="498"/>
  <c r="B28" i="498"/>
  <c r="H27" i="498"/>
  <c r="I27" i="498" s="1"/>
  <c r="E27" i="498"/>
  <c r="C27" i="498"/>
  <c r="B27" i="498"/>
  <c r="H26" i="498"/>
  <c r="I26" i="498" s="1"/>
  <c r="E26" i="498"/>
  <c r="C26" i="498"/>
  <c r="B26" i="498"/>
  <c r="H25" i="498"/>
  <c r="I25" i="498" s="1"/>
  <c r="E25" i="498"/>
  <c r="D25" i="498"/>
  <c r="C25" i="498"/>
  <c r="B25" i="498"/>
  <c r="H24" i="498"/>
  <c r="I24" i="498" s="1"/>
  <c r="E24" i="498"/>
  <c r="D24" i="498"/>
  <c r="C24" i="498"/>
  <c r="B24" i="498"/>
  <c r="H23" i="498"/>
  <c r="I23" i="498" s="1"/>
  <c r="E23" i="498"/>
  <c r="C23" i="498"/>
  <c r="B23" i="498"/>
  <c r="H22" i="498"/>
  <c r="I22" i="498" s="1"/>
  <c r="E22" i="498"/>
  <c r="C22" i="498"/>
  <c r="B22" i="498"/>
  <c r="H21" i="498"/>
  <c r="I21" i="498" s="1"/>
  <c r="E21" i="498"/>
  <c r="C21" i="498"/>
  <c r="B21" i="498"/>
  <c r="H20" i="498"/>
  <c r="I20" i="498" s="1"/>
  <c r="E20" i="498"/>
  <c r="D20" i="498"/>
  <c r="C20" i="498"/>
  <c r="B20" i="498"/>
  <c r="H19" i="498"/>
  <c r="I19" i="498" s="1"/>
  <c r="E19" i="498"/>
  <c r="C19" i="498"/>
  <c r="B19" i="498"/>
  <c r="H18" i="498"/>
  <c r="G18" i="498"/>
  <c r="I18" i="498" s="1"/>
  <c r="E18" i="498"/>
  <c r="C18" i="498"/>
  <c r="B18" i="498"/>
  <c r="H17" i="498"/>
  <c r="G17" i="498"/>
  <c r="E17" i="498"/>
  <c r="C17" i="498"/>
  <c r="B17" i="498"/>
  <c r="H16" i="498"/>
  <c r="I16" i="498" s="1"/>
  <c r="E16" i="498"/>
  <c r="D16" i="498"/>
  <c r="C16" i="498"/>
  <c r="B16" i="498"/>
  <c r="H31" i="497"/>
  <c r="I31" i="497" s="1"/>
  <c r="E31" i="497"/>
  <c r="D31" i="497"/>
  <c r="C31" i="497"/>
  <c r="B31" i="497"/>
  <c r="H30" i="497"/>
  <c r="I30" i="497" s="1"/>
  <c r="E30" i="497"/>
  <c r="C30" i="497"/>
  <c r="B30" i="497"/>
  <c r="H29" i="497"/>
  <c r="I29" i="497" s="1"/>
  <c r="C29" i="497"/>
  <c r="B29" i="497"/>
  <c r="H28" i="497"/>
  <c r="I28" i="497" s="1"/>
  <c r="E28" i="497"/>
  <c r="C28" i="497"/>
  <c r="B28" i="497"/>
  <c r="H27" i="497"/>
  <c r="I27" i="497" s="1"/>
  <c r="E27" i="497"/>
  <c r="C27" i="497"/>
  <c r="B27" i="497"/>
  <c r="H26" i="497"/>
  <c r="I26" i="497" s="1"/>
  <c r="E26" i="497"/>
  <c r="C26" i="497"/>
  <c r="B26" i="497"/>
  <c r="H25" i="497"/>
  <c r="I25" i="497" s="1"/>
  <c r="E25" i="497"/>
  <c r="D25" i="497"/>
  <c r="C25" i="497"/>
  <c r="B25" i="497"/>
  <c r="H24" i="497"/>
  <c r="I24" i="497" s="1"/>
  <c r="E24" i="497"/>
  <c r="D24" i="497"/>
  <c r="C24" i="497"/>
  <c r="B24" i="497"/>
  <c r="H23" i="497"/>
  <c r="I23" i="497" s="1"/>
  <c r="E23" i="497"/>
  <c r="C23" i="497"/>
  <c r="B23" i="497"/>
  <c r="H22" i="497"/>
  <c r="I22" i="497" s="1"/>
  <c r="E22" i="497"/>
  <c r="C22" i="497"/>
  <c r="B22" i="497"/>
  <c r="H21" i="497"/>
  <c r="I21" i="497" s="1"/>
  <c r="E21" i="497"/>
  <c r="C21" i="497"/>
  <c r="B21" i="497"/>
  <c r="H20" i="497"/>
  <c r="I20" i="497" s="1"/>
  <c r="E20" i="497"/>
  <c r="D20" i="497"/>
  <c r="C20" i="497"/>
  <c r="B20" i="497"/>
  <c r="H19" i="497"/>
  <c r="I19" i="497" s="1"/>
  <c r="E19" i="497"/>
  <c r="C19" i="497"/>
  <c r="B19" i="497"/>
  <c r="H18" i="497"/>
  <c r="G18" i="497"/>
  <c r="I18" i="497" s="1"/>
  <c r="E18" i="497"/>
  <c r="C18" i="497"/>
  <c r="B18" i="497"/>
  <c r="H17" i="497"/>
  <c r="G17" i="497"/>
  <c r="E17" i="497"/>
  <c r="C17" i="497"/>
  <c r="B17" i="497"/>
  <c r="H16" i="497"/>
  <c r="I16" i="497" s="1"/>
  <c r="E16" i="497"/>
  <c r="D16" i="497"/>
  <c r="C16" i="497"/>
  <c r="B16" i="497"/>
  <c r="H31" i="496"/>
  <c r="I31" i="496" s="1"/>
  <c r="E31" i="496"/>
  <c r="D31" i="496"/>
  <c r="C31" i="496"/>
  <c r="B31" i="496"/>
  <c r="H30" i="496"/>
  <c r="I30" i="496" s="1"/>
  <c r="E30" i="496"/>
  <c r="C30" i="496"/>
  <c r="B30" i="496"/>
  <c r="H29" i="496"/>
  <c r="I29" i="496" s="1"/>
  <c r="C29" i="496"/>
  <c r="B29" i="496"/>
  <c r="H28" i="496"/>
  <c r="I28" i="496" s="1"/>
  <c r="E28" i="496"/>
  <c r="C28" i="496"/>
  <c r="B28" i="496"/>
  <c r="H27" i="496"/>
  <c r="I27" i="496" s="1"/>
  <c r="E27" i="496"/>
  <c r="C27" i="496"/>
  <c r="B27" i="496"/>
  <c r="H26" i="496"/>
  <c r="I26" i="496" s="1"/>
  <c r="E26" i="496"/>
  <c r="C26" i="496"/>
  <c r="B26" i="496"/>
  <c r="H25" i="496"/>
  <c r="I25" i="496" s="1"/>
  <c r="E25" i="496"/>
  <c r="D25" i="496"/>
  <c r="C25" i="496"/>
  <c r="B25" i="496"/>
  <c r="H24" i="496"/>
  <c r="I24" i="496" s="1"/>
  <c r="E24" i="496"/>
  <c r="D24" i="496"/>
  <c r="C24" i="496"/>
  <c r="B24" i="496"/>
  <c r="H23" i="496"/>
  <c r="I23" i="496" s="1"/>
  <c r="E23" i="496"/>
  <c r="C23" i="496"/>
  <c r="B23" i="496"/>
  <c r="H22" i="496"/>
  <c r="I22" i="496" s="1"/>
  <c r="E22" i="496"/>
  <c r="C22" i="496"/>
  <c r="B22" i="496"/>
  <c r="H21" i="496"/>
  <c r="I21" i="496" s="1"/>
  <c r="E21" i="496"/>
  <c r="C21" i="496"/>
  <c r="B21" i="496"/>
  <c r="H20" i="496"/>
  <c r="I20" i="496" s="1"/>
  <c r="E20" i="496"/>
  <c r="D20" i="496"/>
  <c r="C20" i="496"/>
  <c r="B20" i="496"/>
  <c r="H19" i="496"/>
  <c r="I19" i="496" s="1"/>
  <c r="E19" i="496"/>
  <c r="C19" i="496"/>
  <c r="B19" i="496"/>
  <c r="H18" i="496"/>
  <c r="G18" i="496"/>
  <c r="E18" i="496"/>
  <c r="C18" i="496"/>
  <c r="B18" i="496"/>
  <c r="H17" i="496"/>
  <c r="G17" i="496"/>
  <c r="E17" i="496"/>
  <c r="C17" i="496"/>
  <c r="B17" i="496"/>
  <c r="H16" i="496"/>
  <c r="I16" i="496" s="1"/>
  <c r="E16" i="496"/>
  <c r="D16" i="496"/>
  <c r="C16" i="496"/>
  <c r="B16" i="496"/>
  <c r="H31" i="495"/>
  <c r="I31" i="495" s="1"/>
  <c r="E31" i="495"/>
  <c r="D31" i="495"/>
  <c r="C31" i="495"/>
  <c r="B31" i="495"/>
  <c r="H30" i="495"/>
  <c r="I30" i="495" s="1"/>
  <c r="E30" i="495"/>
  <c r="C30" i="495"/>
  <c r="B30" i="495"/>
  <c r="H29" i="495"/>
  <c r="I29" i="495" s="1"/>
  <c r="C29" i="495"/>
  <c r="B29" i="495"/>
  <c r="H28" i="495"/>
  <c r="I28" i="495" s="1"/>
  <c r="E28" i="495"/>
  <c r="C28" i="495"/>
  <c r="B28" i="495"/>
  <c r="H27" i="495"/>
  <c r="I27" i="495" s="1"/>
  <c r="E27" i="495"/>
  <c r="C27" i="495"/>
  <c r="B27" i="495"/>
  <c r="H26" i="495"/>
  <c r="I26" i="495" s="1"/>
  <c r="E26" i="495"/>
  <c r="C26" i="495"/>
  <c r="B26" i="495"/>
  <c r="H25" i="495"/>
  <c r="I25" i="495" s="1"/>
  <c r="E25" i="495"/>
  <c r="D25" i="495"/>
  <c r="C25" i="495"/>
  <c r="B25" i="495"/>
  <c r="H24" i="495"/>
  <c r="I24" i="495" s="1"/>
  <c r="E24" i="495"/>
  <c r="D24" i="495"/>
  <c r="C24" i="495"/>
  <c r="B24" i="495"/>
  <c r="H23" i="495"/>
  <c r="I23" i="495" s="1"/>
  <c r="E23" i="495"/>
  <c r="C23" i="495"/>
  <c r="B23" i="495"/>
  <c r="H22" i="495"/>
  <c r="I22" i="495" s="1"/>
  <c r="E22" i="495"/>
  <c r="C22" i="495"/>
  <c r="B22" i="495"/>
  <c r="H21" i="495"/>
  <c r="I21" i="495" s="1"/>
  <c r="E21" i="495"/>
  <c r="C21" i="495"/>
  <c r="B21" i="495"/>
  <c r="H20" i="495"/>
  <c r="I20" i="495" s="1"/>
  <c r="E20" i="495"/>
  <c r="D20" i="495"/>
  <c r="C20" i="495"/>
  <c r="B20" i="495"/>
  <c r="H19" i="495"/>
  <c r="I19" i="495" s="1"/>
  <c r="E19" i="495"/>
  <c r="C19" i="495"/>
  <c r="B19" i="495"/>
  <c r="H18" i="495"/>
  <c r="G18" i="495"/>
  <c r="E18" i="495"/>
  <c r="C18" i="495"/>
  <c r="B18" i="495"/>
  <c r="H17" i="495"/>
  <c r="G17" i="495"/>
  <c r="E17" i="495"/>
  <c r="C17" i="495"/>
  <c r="B17" i="495"/>
  <c r="H16" i="495"/>
  <c r="I16" i="495" s="1"/>
  <c r="E16" i="495"/>
  <c r="D16" i="495"/>
  <c r="C16" i="495"/>
  <c r="B16" i="495"/>
  <c r="H31" i="489"/>
  <c r="I31" i="489" s="1"/>
  <c r="E31" i="489"/>
  <c r="D31" i="489"/>
  <c r="C31" i="489"/>
  <c r="B31" i="489"/>
  <c r="H30" i="489"/>
  <c r="I30" i="489" s="1"/>
  <c r="E30" i="489"/>
  <c r="C30" i="489"/>
  <c r="B30" i="489"/>
  <c r="H29" i="489"/>
  <c r="I29" i="489" s="1"/>
  <c r="C29" i="489"/>
  <c r="B29" i="489"/>
  <c r="H28" i="489"/>
  <c r="I28" i="489" s="1"/>
  <c r="E28" i="489"/>
  <c r="C28" i="489"/>
  <c r="B28" i="489"/>
  <c r="H27" i="489"/>
  <c r="I27" i="489" s="1"/>
  <c r="E27" i="489"/>
  <c r="C27" i="489"/>
  <c r="B27" i="489"/>
  <c r="H26" i="489"/>
  <c r="I26" i="489" s="1"/>
  <c r="E26" i="489"/>
  <c r="C26" i="489"/>
  <c r="B26" i="489"/>
  <c r="H25" i="489"/>
  <c r="I25" i="489" s="1"/>
  <c r="E25" i="489"/>
  <c r="D25" i="489"/>
  <c r="C25" i="489"/>
  <c r="B25" i="489"/>
  <c r="H24" i="489"/>
  <c r="I24" i="489" s="1"/>
  <c r="E24" i="489"/>
  <c r="D24" i="489"/>
  <c r="C24" i="489"/>
  <c r="B24" i="489"/>
  <c r="H23" i="489"/>
  <c r="I23" i="489" s="1"/>
  <c r="E23" i="489"/>
  <c r="C23" i="489"/>
  <c r="B23" i="489"/>
  <c r="H22" i="489"/>
  <c r="I22" i="489" s="1"/>
  <c r="E22" i="489"/>
  <c r="C22" i="489"/>
  <c r="B22" i="489"/>
  <c r="H21" i="489"/>
  <c r="I21" i="489" s="1"/>
  <c r="E21" i="489"/>
  <c r="C21" i="489"/>
  <c r="B21" i="489"/>
  <c r="H20" i="489"/>
  <c r="I20" i="489" s="1"/>
  <c r="E20" i="489"/>
  <c r="D20" i="489"/>
  <c r="C20" i="489"/>
  <c r="B20" i="489"/>
  <c r="H19" i="489"/>
  <c r="I19" i="489" s="1"/>
  <c r="E19" i="489"/>
  <c r="C19" i="489"/>
  <c r="B19" i="489"/>
  <c r="H18" i="489"/>
  <c r="G18" i="489"/>
  <c r="E18" i="489"/>
  <c r="C18" i="489"/>
  <c r="B18" i="489"/>
  <c r="H17" i="489"/>
  <c r="G17" i="489"/>
  <c r="E17" i="489"/>
  <c r="C17" i="489"/>
  <c r="B17" i="489"/>
  <c r="H16" i="489"/>
  <c r="I16" i="489" s="1"/>
  <c r="E16" i="489"/>
  <c r="D16" i="489"/>
  <c r="C16" i="489"/>
  <c r="B16" i="489"/>
  <c r="H31" i="488"/>
  <c r="I31" i="488" s="1"/>
  <c r="E31" i="488"/>
  <c r="D31" i="488"/>
  <c r="C31" i="488"/>
  <c r="B31" i="488"/>
  <c r="H30" i="488"/>
  <c r="I30" i="488" s="1"/>
  <c r="E30" i="488"/>
  <c r="C30" i="488"/>
  <c r="B30" i="488"/>
  <c r="H29" i="488"/>
  <c r="I29" i="488" s="1"/>
  <c r="C29" i="488"/>
  <c r="B29" i="488"/>
  <c r="H28" i="488"/>
  <c r="I28" i="488" s="1"/>
  <c r="E28" i="488"/>
  <c r="C28" i="488"/>
  <c r="B28" i="488"/>
  <c r="H27" i="488"/>
  <c r="I27" i="488" s="1"/>
  <c r="E27" i="488"/>
  <c r="C27" i="488"/>
  <c r="B27" i="488"/>
  <c r="H26" i="488"/>
  <c r="I26" i="488" s="1"/>
  <c r="E26" i="488"/>
  <c r="C26" i="488"/>
  <c r="B26" i="488"/>
  <c r="H25" i="488"/>
  <c r="I25" i="488" s="1"/>
  <c r="E25" i="488"/>
  <c r="D25" i="488"/>
  <c r="C25" i="488"/>
  <c r="B25" i="488"/>
  <c r="H24" i="488"/>
  <c r="I24" i="488" s="1"/>
  <c r="E24" i="488"/>
  <c r="D24" i="488"/>
  <c r="C24" i="488"/>
  <c r="B24" i="488"/>
  <c r="H23" i="488"/>
  <c r="I23" i="488" s="1"/>
  <c r="E23" i="488"/>
  <c r="C23" i="488"/>
  <c r="B23" i="488"/>
  <c r="H22" i="488"/>
  <c r="I22" i="488" s="1"/>
  <c r="E22" i="488"/>
  <c r="C22" i="488"/>
  <c r="B22" i="488"/>
  <c r="H21" i="488"/>
  <c r="I21" i="488" s="1"/>
  <c r="E21" i="488"/>
  <c r="C21" i="488"/>
  <c r="B21" i="488"/>
  <c r="H20" i="488"/>
  <c r="I20" i="488" s="1"/>
  <c r="E20" i="488"/>
  <c r="D20" i="488"/>
  <c r="C20" i="488"/>
  <c r="B20" i="488"/>
  <c r="H19" i="488"/>
  <c r="I19" i="488" s="1"/>
  <c r="E19" i="488"/>
  <c r="C19" i="488"/>
  <c r="B19" i="488"/>
  <c r="H18" i="488"/>
  <c r="G18" i="488"/>
  <c r="E18" i="488"/>
  <c r="C18" i="488"/>
  <c r="B18" i="488"/>
  <c r="H17" i="488"/>
  <c r="G17" i="488"/>
  <c r="E17" i="488"/>
  <c r="C17" i="488"/>
  <c r="B17" i="488"/>
  <c r="H16" i="488"/>
  <c r="I16" i="488" s="1"/>
  <c r="E16" i="488"/>
  <c r="D16" i="488"/>
  <c r="C16" i="488"/>
  <c r="B16" i="488"/>
  <c r="H31" i="487"/>
  <c r="I31" i="487" s="1"/>
  <c r="E31" i="487"/>
  <c r="D31" i="487"/>
  <c r="C31" i="487"/>
  <c r="B31" i="487"/>
  <c r="H30" i="487"/>
  <c r="I30" i="487" s="1"/>
  <c r="E30" i="487"/>
  <c r="C30" i="487"/>
  <c r="B30" i="487"/>
  <c r="H29" i="487"/>
  <c r="I29" i="487" s="1"/>
  <c r="C29" i="487"/>
  <c r="B29" i="487"/>
  <c r="H28" i="487"/>
  <c r="I28" i="487" s="1"/>
  <c r="E28" i="487"/>
  <c r="C28" i="487"/>
  <c r="B28" i="487"/>
  <c r="H27" i="487"/>
  <c r="I27" i="487" s="1"/>
  <c r="E27" i="487"/>
  <c r="C27" i="487"/>
  <c r="B27" i="487"/>
  <c r="H26" i="487"/>
  <c r="I26" i="487" s="1"/>
  <c r="E26" i="487"/>
  <c r="C26" i="487"/>
  <c r="B26" i="487"/>
  <c r="H25" i="487"/>
  <c r="I25" i="487" s="1"/>
  <c r="E25" i="487"/>
  <c r="D25" i="487"/>
  <c r="C25" i="487"/>
  <c r="B25" i="487"/>
  <c r="H24" i="487"/>
  <c r="I24" i="487" s="1"/>
  <c r="E24" i="487"/>
  <c r="D24" i="487"/>
  <c r="C24" i="487"/>
  <c r="B24" i="487"/>
  <c r="H23" i="487"/>
  <c r="I23" i="487" s="1"/>
  <c r="E23" i="487"/>
  <c r="C23" i="487"/>
  <c r="B23" i="487"/>
  <c r="H22" i="487"/>
  <c r="I22" i="487" s="1"/>
  <c r="E22" i="487"/>
  <c r="C22" i="487"/>
  <c r="B22" i="487"/>
  <c r="H21" i="487"/>
  <c r="I21" i="487" s="1"/>
  <c r="E21" i="487"/>
  <c r="C21" i="487"/>
  <c r="B21" i="487"/>
  <c r="H20" i="487"/>
  <c r="I20" i="487" s="1"/>
  <c r="E20" i="487"/>
  <c r="D20" i="487"/>
  <c r="C20" i="487"/>
  <c r="B20" i="487"/>
  <c r="H19" i="487"/>
  <c r="I19" i="487" s="1"/>
  <c r="E19" i="487"/>
  <c r="C19" i="487"/>
  <c r="B19" i="487"/>
  <c r="H18" i="487"/>
  <c r="G18" i="487"/>
  <c r="E18" i="487"/>
  <c r="C18" i="487"/>
  <c r="B18" i="487"/>
  <c r="H17" i="487"/>
  <c r="G17" i="487"/>
  <c r="E17" i="487"/>
  <c r="C17" i="487"/>
  <c r="B17" i="487"/>
  <c r="H16" i="487"/>
  <c r="I16" i="487" s="1"/>
  <c r="E16" i="487"/>
  <c r="D16" i="487"/>
  <c r="C16" i="487"/>
  <c r="B16" i="487"/>
  <c r="G18" i="486"/>
  <c r="H28" i="494"/>
  <c r="I28" i="494" s="1"/>
  <c r="E28" i="494"/>
  <c r="C28" i="494"/>
  <c r="B28" i="494"/>
  <c r="H27" i="494"/>
  <c r="G27" i="494"/>
  <c r="E27" i="494"/>
  <c r="C27" i="494"/>
  <c r="B27" i="494"/>
  <c r="H26" i="494"/>
  <c r="I26" i="494" s="1"/>
  <c r="E26" i="494"/>
  <c r="C26" i="494"/>
  <c r="B26" i="494"/>
  <c r="H25" i="494"/>
  <c r="I25" i="494" s="1"/>
  <c r="E25" i="494"/>
  <c r="C25" i="494"/>
  <c r="B25" i="494"/>
  <c r="H24" i="494"/>
  <c r="I24" i="494" s="1"/>
  <c r="E24" i="494"/>
  <c r="C24" i="494"/>
  <c r="B24" i="494"/>
  <c r="H23" i="494"/>
  <c r="G23" i="494"/>
  <c r="E23" i="494"/>
  <c r="C23" i="494"/>
  <c r="B23" i="494"/>
  <c r="H22" i="494"/>
  <c r="I22" i="494" s="1"/>
  <c r="E22" i="494"/>
  <c r="D22" i="494"/>
  <c r="C22" i="494"/>
  <c r="B22" i="494"/>
  <c r="H21" i="494"/>
  <c r="I21" i="494" s="1"/>
  <c r="E21" i="494"/>
  <c r="C21" i="494"/>
  <c r="B21" i="494"/>
  <c r="H20" i="494"/>
  <c r="I20" i="494" s="1"/>
  <c r="E20" i="494"/>
  <c r="C20" i="494"/>
  <c r="B20" i="494"/>
  <c r="H19" i="494"/>
  <c r="I19" i="494" s="1"/>
  <c r="E19" i="494"/>
  <c r="C19" i="494"/>
  <c r="B19" i="494"/>
  <c r="H18" i="494"/>
  <c r="I18" i="494" s="1"/>
  <c r="E18" i="494"/>
  <c r="D18" i="494"/>
  <c r="C18" i="494"/>
  <c r="B18" i="494"/>
  <c r="H17" i="494"/>
  <c r="G17" i="494"/>
  <c r="E17" i="494"/>
  <c r="C17" i="494"/>
  <c r="B17" i="494"/>
  <c r="H16" i="494"/>
  <c r="I16" i="494" s="1"/>
  <c r="C16" i="494"/>
  <c r="B16" i="494"/>
  <c r="H28" i="493"/>
  <c r="I28" i="493" s="1"/>
  <c r="E28" i="493"/>
  <c r="C28" i="493"/>
  <c r="B28" i="493"/>
  <c r="H27" i="493"/>
  <c r="G27" i="493"/>
  <c r="I27" i="493" s="1"/>
  <c r="E27" i="493"/>
  <c r="C27" i="493"/>
  <c r="B27" i="493"/>
  <c r="H26" i="493"/>
  <c r="I26" i="493" s="1"/>
  <c r="E26" i="493"/>
  <c r="C26" i="493"/>
  <c r="B26" i="493"/>
  <c r="H25" i="493"/>
  <c r="I25" i="493" s="1"/>
  <c r="E25" i="493"/>
  <c r="C25" i="493"/>
  <c r="B25" i="493"/>
  <c r="H24" i="493"/>
  <c r="I24" i="493" s="1"/>
  <c r="E24" i="493"/>
  <c r="C24" i="493"/>
  <c r="B24" i="493"/>
  <c r="H23" i="493"/>
  <c r="G23" i="493"/>
  <c r="E23" i="493"/>
  <c r="C23" i="493"/>
  <c r="B23" i="493"/>
  <c r="H22" i="493"/>
  <c r="I22" i="493" s="1"/>
  <c r="E22" i="493"/>
  <c r="D22" i="493"/>
  <c r="C22" i="493"/>
  <c r="B22" i="493"/>
  <c r="H21" i="493"/>
  <c r="I21" i="493" s="1"/>
  <c r="E21" i="493"/>
  <c r="C21" i="493"/>
  <c r="B21" i="493"/>
  <c r="H20" i="493"/>
  <c r="I20" i="493" s="1"/>
  <c r="E20" i="493"/>
  <c r="C20" i="493"/>
  <c r="B20" i="493"/>
  <c r="H19" i="493"/>
  <c r="I19" i="493" s="1"/>
  <c r="E19" i="493"/>
  <c r="C19" i="493"/>
  <c r="B19" i="493"/>
  <c r="H18" i="493"/>
  <c r="I18" i="493" s="1"/>
  <c r="E18" i="493"/>
  <c r="D18" i="493"/>
  <c r="C18" i="493"/>
  <c r="B18" i="493"/>
  <c r="H17" i="493"/>
  <c r="G17" i="493"/>
  <c r="E17" i="493"/>
  <c r="C17" i="493"/>
  <c r="B17" i="493"/>
  <c r="H16" i="493"/>
  <c r="I16" i="493" s="1"/>
  <c r="C16" i="493"/>
  <c r="B16" i="493"/>
  <c r="H28" i="492"/>
  <c r="I28" i="492" s="1"/>
  <c r="E28" i="492"/>
  <c r="C28" i="492"/>
  <c r="B28" i="492"/>
  <c r="H27" i="492"/>
  <c r="G27" i="492"/>
  <c r="E27" i="492"/>
  <c r="C27" i="492"/>
  <c r="B27" i="492"/>
  <c r="H26" i="492"/>
  <c r="I26" i="492" s="1"/>
  <c r="E26" i="492"/>
  <c r="C26" i="492"/>
  <c r="B26" i="492"/>
  <c r="H25" i="492"/>
  <c r="I25" i="492" s="1"/>
  <c r="E25" i="492"/>
  <c r="C25" i="492"/>
  <c r="B25" i="492"/>
  <c r="H24" i="492"/>
  <c r="I24" i="492" s="1"/>
  <c r="E24" i="492"/>
  <c r="C24" i="492"/>
  <c r="B24" i="492"/>
  <c r="H23" i="492"/>
  <c r="G23" i="492"/>
  <c r="I23" i="492" s="1"/>
  <c r="E23" i="492"/>
  <c r="C23" i="492"/>
  <c r="B23" i="492"/>
  <c r="H22" i="492"/>
  <c r="I22" i="492" s="1"/>
  <c r="E22" i="492"/>
  <c r="D22" i="492"/>
  <c r="C22" i="492"/>
  <c r="B22" i="492"/>
  <c r="H21" i="492"/>
  <c r="I21" i="492" s="1"/>
  <c r="E21" i="492"/>
  <c r="C21" i="492"/>
  <c r="B21" i="492"/>
  <c r="H20" i="492"/>
  <c r="I20" i="492" s="1"/>
  <c r="E20" i="492"/>
  <c r="C20" i="492"/>
  <c r="B20" i="492"/>
  <c r="H19" i="492"/>
  <c r="I19" i="492" s="1"/>
  <c r="E19" i="492"/>
  <c r="C19" i="492"/>
  <c r="B19" i="492"/>
  <c r="H18" i="492"/>
  <c r="I18" i="492" s="1"/>
  <c r="E18" i="492"/>
  <c r="D18" i="492"/>
  <c r="C18" i="492"/>
  <c r="B18" i="492"/>
  <c r="H17" i="492"/>
  <c r="G17" i="492"/>
  <c r="E17" i="492"/>
  <c r="C17" i="492"/>
  <c r="B17" i="492"/>
  <c r="H16" i="492"/>
  <c r="I16" i="492" s="1"/>
  <c r="C16" i="492"/>
  <c r="B16" i="492"/>
  <c r="G27" i="491"/>
  <c r="I27" i="491" s="1"/>
  <c r="H27" i="491"/>
  <c r="E27" i="491"/>
  <c r="C27" i="491"/>
  <c r="B27" i="491"/>
  <c r="B28" i="491"/>
  <c r="C28" i="491"/>
  <c r="E28" i="491"/>
  <c r="H28" i="491"/>
  <c r="I28" i="491" s="1"/>
  <c r="G23" i="491"/>
  <c r="H23" i="491"/>
  <c r="I23" i="491" s="1"/>
  <c r="E23" i="491"/>
  <c r="C23" i="491"/>
  <c r="B23" i="491"/>
  <c r="G46" i="498"/>
  <c r="H44" i="498"/>
  <c r="I44" i="498" s="1"/>
  <c r="E44" i="498"/>
  <c r="C44" i="498"/>
  <c r="B44" i="498"/>
  <c r="H43" i="498"/>
  <c r="I43" i="498" s="1"/>
  <c r="E43" i="498"/>
  <c r="C43" i="498"/>
  <c r="B43" i="498"/>
  <c r="H42" i="498"/>
  <c r="I42" i="498" s="1"/>
  <c r="E42" i="498"/>
  <c r="D42" i="498"/>
  <c r="C42" i="498"/>
  <c r="B42" i="498"/>
  <c r="H41" i="498"/>
  <c r="I41" i="498" s="1"/>
  <c r="E41" i="498"/>
  <c r="C41" i="498"/>
  <c r="B41" i="498"/>
  <c r="H40" i="498"/>
  <c r="I40" i="498" s="1"/>
  <c r="E40" i="498"/>
  <c r="C40" i="498"/>
  <c r="B40" i="498"/>
  <c r="H32" i="498"/>
  <c r="I32" i="498" s="1"/>
  <c r="E32" i="498"/>
  <c r="C32" i="498"/>
  <c r="B32" i="498"/>
  <c r="G46" i="497"/>
  <c r="H44" i="497"/>
  <c r="I44" i="497" s="1"/>
  <c r="E44" i="497"/>
  <c r="C44" i="497"/>
  <c r="B44" i="497"/>
  <c r="H43" i="497"/>
  <c r="I43" i="497" s="1"/>
  <c r="E43" i="497"/>
  <c r="C43" i="497"/>
  <c r="B43" i="497"/>
  <c r="H42" i="497"/>
  <c r="I42" i="497" s="1"/>
  <c r="E42" i="497"/>
  <c r="D42" i="497"/>
  <c r="C42" i="497"/>
  <c r="B42" i="497"/>
  <c r="H41" i="497"/>
  <c r="I41" i="497" s="1"/>
  <c r="E41" i="497"/>
  <c r="C41" i="497"/>
  <c r="B41" i="497"/>
  <c r="H40" i="497"/>
  <c r="I40" i="497" s="1"/>
  <c r="E40" i="497"/>
  <c r="C40" i="497"/>
  <c r="B40" i="497"/>
  <c r="H32" i="497"/>
  <c r="I32" i="497" s="1"/>
  <c r="E32" i="497"/>
  <c r="C32" i="497"/>
  <c r="B32" i="497"/>
  <c r="G46" i="496"/>
  <c r="H44" i="496"/>
  <c r="I44" i="496" s="1"/>
  <c r="E44" i="496"/>
  <c r="C44" i="496"/>
  <c r="B44" i="496"/>
  <c r="H43" i="496"/>
  <c r="I43" i="496" s="1"/>
  <c r="E43" i="496"/>
  <c r="C43" i="496"/>
  <c r="B43" i="496"/>
  <c r="H42" i="496"/>
  <c r="E42" i="496"/>
  <c r="D42" i="496"/>
  <c r="C42" i="496"/>
  <c r="B42" i="496"/>
  <c r="H41" i="496"/>
  <c r="I41" i="496" s="1"/>
  <c r="E41" i="496"/>
  <c r="C41" i="496"/>
  <c r="B41" i="496"/>
  <c r="H40" i="496"/>
  <c r="I40" i="496" s="1"/>
  <c r="E40" i="496"/>
  <c r="C40" i="496"/>
  <c r="B40" i="496"/>
  <c r="H32" i="496"/>
  <c r="I32" i="496" s="1"/>
  <c r="E32" i="496"/>
  <c r="C32" i="496"/>
  <c r="B32" i="496"/>
  <c r="G46" i="495"/>
  <c r="H44" i="495"/>
  <c r="I44" i="495" s="1"/>
  <c r="E44" i="495"/>
  <c r="C44" i="495"/>
  <c r="B44" i="495"/>
  <c r="H43" i="495"/>
  <c r="I43" i="495" s="1"/>
  <c r="E43" i="495"/>
  <c r="C43" i="495"/>
  <c r="B43" i="495"/>
  <c r="H42" i="495"/>
  <c r="E42" i="495"/>
  <c r="D42" i="495"/>
  <c r="C42" i="495"/>
  <c r="B42" i="495"/>
  <c r="H41" i="495"/>
  <c r="I41" i="495" s="1"/>
  <c r="E41" i="495"/>
  <c r="C41" i="495"/>
  <c r="B41" i="495"/>
  <c r="H40" i="495"/>
  <c r="I40" i="495" s="1"/>
  <c r="E40" i="495"/>
  <c r="C40" i="495"/>
  <c r="B40" i="495"/>
  <c r="H32" i="495"/>
  <c r="I32" i="495" s="1"/>
  <c r="E32" i="495"/>
  <c r="C32" i="495"/>
  <c r="B32" i="495"/>
  <c r="G41" i="494"/>
  <c r="H39" i="494"/>
  <c r="I39" i="494" s="1"/>
  <c r="E39" i="494"/>
  <c r="C39" i="494"/>
  <c r="B39" i="494"/>
  <c r="H38" i="494"/>
  <c r="I38" i="494" s="1"/>
  <c r="E38" i="494"/>
  <c r="C38" i="494"/>
  <c r="B38" i="494"/>
  <c r="H37" i="494"/>
  <c r="E37" i="494"/>
  <c r="D37" i="494"/>
  <c r="C37" i="494"/>
  <c r="B37" i="494"/>
  <c r="H36" i="494"/>
  <c r="I36" i="494" s="1"/>
  <c r="E36" i="494"/>
  <c r="C36" i="494"/>
  <c r="B36" i="494"/>
  <c r="H35" i="494"/>
  <c r="I35" i="494" s="1"/>
  <c r="E35" i="494"/>
  <c r="C35" i="494"/>
  <c r="B35" i="494"/>
  <c r="G41" i="493"/>
  <c r="H39" i="493"/>
  <c r="I39" i="493" s="1"/>
  <c r="E39" i="493"/>
  <c r="C39" i="493"/>
  <c r="B39" i="493"/>
  <c r="H38" i="493"/>
  <c r="I38" i="493" s="1"/>
  <c r="E38" i="493"/>
  <c r="C38" i="493"/>
  <c r="B38" i="493"/>
  <c r="H37" i="493"/>
  <c r="E37" i="493"/>
  <c r="D37" i="493"/>
  <c r="C37" i="493"/>
  <c r="B37" i="493"/>
  <c r="H36" i="493"/>
  <c r="I36" i="493" s="1"/>
  <c r="E36" i="493"/>
  <c r="C36" i="493"/>
  <c r="B36" i="493"/>
  <c r="H35" i="493"/>
  <c r="I35" i="493" s="1"/>
  <c r="E35" i="493"/>
  <c r="C35" i="493"/>
  <c r="B35" i="493"/>
  <c r="G41" i="492"/>
  <c r="H39" i="492"/>
  <c r="I39" i="492" s="1"/>
  <c r="E39" i="492"/>
  <c r="C39" i="492"/>
  <c r="B39" i="492"/>
  <c r="H38" i="492"/>
  <c r="I38" i="492" s="1"/>
  <c r="E38" i="492"/>
  <c r="C38" i="492"/>
  <c r="B38" i="492"/>
  <c r="H37" i="492"/>
  <c r="E37" i="492"/>
  <c r="D37" i="492"/>
  <c r="C37" i="492"/>
  <c r="B37" i="492"/>
  <c r="H36" i="492"/>
  <c r="I36" i="492" s="1"/>
  <c r="E36" i="492"/>
  <c r="C36" i="492"/>
  <c r="B36" i="492"/>
  <c r="H35" i="492"/>
  <c r="I35" i="492" s="1"/>
  <c r="E35" i="492"/>
  <c r="C35" i="492"/>
  <c r="B35" i="492"/>
  <c r="G41" i="491"/>
  <c r="H39" i="491"/>
  <c r="I39" i="491" s="1"/>
  <c r="E39" i="491"/>
  <c r="C39" i="491"/>
  <c r="B39" i="491"/>
  <c r="H38" i="491"/>
  <c r="I38" i="491" s="1"/>
  <c r="E38" i="491"/>
  <c r="C38" i="491"/>
  <c r="B38" i="491"/>
  <c r="H37" i="491"/>
  <c r="I37" i="491" s="1"/>
  <c r="E37" i="491"/>
  <c r="D37" i="491"/>
  <c r="C37" i="491"/>
  <c r="B37" i="491"/>
  <c r="H36" i="491"/>
  <c r="I36" i="491" s="1"/>
  <c r="E36" i="491"/>
  <c r="C36" i="491"/>
  <c r="B36" i="491"/>
  <c r="H35" i="491"/>
  <c r="I35" i="491" s="1"/>
  <c r="E35" i="491"/>
  <c r="C35" i="491"/>
  <c r="B35" i="491"/>
  <c r="H26" i="491"/>
  <c r="I26" i="491" s="1"/>
  <c r="E26" i="491"/>
  <c r="C26" i="491"/>
  <c r="B26" i="491"/>
  <c r="H25" i="491"/>
  <c r="I25" i="491" s="1"/>
  <c r="E25" i="491"/>
  <c r="C25" i="491"/>
  <c r="B25" i="491"/>
  <c r="H24" i="491"/>
  <c r="I24" i="491" s="1"/>
  <c r="E24" i="491"/>
  <c r="C24" i="491"/>
  <c r="B24" i="491"/>
  <c r="H22" i="491"/>
  <c r="I22" i="491" s="1"/>
  <c r="E22" i="491"/>
  <c r="D22" i="491"/>
  <c r="C22" i="491"/>
  <c r="B22" i="491"/>
  <c r="H21" i="491"/>
  <c r="I21" i="491" s="1"/>
  <c r="E21" i="491"/>
  <c r="C21" i="491"/>
  <c r="B21" i="491"/>
  <c r="H20" i="491"/>
  <c r="I20" i="491" s="1"/>
  <c r="E20" i="491"/>
  <c r="C20" i="491"/>
  <c r="B20" i="491"/>
  <c r="H19" i="491"/>
  <c r="I19" i="491" s="1"/>
  <c r="E19" i="491"/>
  <c r="C19" i="491"/>
  <c r="B19" i="491"/>
  <c r="H18" i="491"/>
  <c r="I18" i="491" s="1"/>
  <c r="E18" i="491"/>
  <c r="D18" i="491"/>
  <c r="C18" i="491"/>
  <c r="B18" i="491"/>
  <c r="H17" i="491"/>
  <c r="G17" i="491"/>
  <c r="E17" i="491"/>
  <c r="C17" i="491"/>
  <c r="B17" i="491"/>
  <c r="H16" i="491"/>
  <c r="I16" i="491" s="1"/>
  <c r="C16" i="491"/>
  <c r="B16" i="491"/>
  <c r="G19" i="456"/>
  <c r="G19" i="455"/>
  <c r="G19" i="454"/>
  <c r="G19" i="453"/>
  <c r="I18" i="487" l="1"/>
  <c r="I23" i="493"/>
  <c r="G35" i="495"/>
  <c r="I17" i="496"/>
  <c r="I17" i="486"/>
  <c r="I23" i="494"/>
  <c r="I17" i="491"/>
  <c r="I18" i="489"/>
  <c r="I17" i="492"/>
  <c r="I17" i="493"/>
  <c r="I18" i="488"/>
  <c r="I17" i="489"/>
  <c r="I17" i="382"/>
  <c r="I27" i="492"/>
  <c r="I27" i="494"/>
  <c r="I18" i="496"/>
  <c r="I20" i="499"/>
  <c r="I17" i="487"/>
  <c r="I18" i="495"/>
  <c r="I17" i="488"/>
  <c r="G30" i="492"/>
  <c r="I17" i="494"/>
  <c r="I17" i="498"/>
  <c r="I17" i="381"/>
  <c r="I21" i="499"/>
  <c r="G35" i="497"/>
  <c r="I18" i="499"/>
  <c r="G35" i="499"/>
  <c r="I17" i="499"/>
  <c r="G35" i="498"/>
  <c r="I17" i="497"/>
  <c r="I17" i="495"/>
  <c r="G30" i="494"/>
  <c r="G30" i="493"/>
  <c r="G35" i="496"/>
  <c r="G30" i="491"/>
  <c r="G19" i="430"/>
  <c r="G19" i="424"/>
  <c r="G19" i="423"/>
  <c r="G19" i="422"/>
  <c r="G19" i="421"/>
  <c r="H19" i="304" l="1"/>
  <c r="G19" i="304"/>
  <c r="E19" i="304"/>
  <c r="C19" i="304"/>
  <c r="B19" i="304"/>
  <c r="G19" i="303"/>
  <c r="H19" i="299"/>
  <c r="G19" i="299"/>
  <c r="E19" i="299"/>
  <c r="C19" i="299"/>
  <c r="B19" i="299"/>
  <c r="G19" i="298"/>
  <c r="I19" i="304" l="1"/>
  <c r="I19" i="299"/>
  <c r="H44" i="489" l="1"/>
  <c r="I44" i="489" s="1"/>
  <c r="E44" i="489"/>
  <c r="C44" i="489"/>
  <c r="B44" i="489"/>
  <c r="H32" i="489"/>
  <c r="I32" i="489" s="1"/>
  <c r="E32" i="489"/>
  <c r="C32" i="489"/>
  <c r="B32" i="489"/>
  <c r="H32" i="488"/>
  <c r="I32" i="488" s="1"/>
  <c r="E32" i="488"/>
  <c r="C32" i="488"/>
  <c r="B32" i="488"/>
  <c r="H32" i="487"/>
  <c r="I32" i="487" s="1"/>
  <c r="E32" i="487"/>
  <c r="C32" i="487"/>
  <c r="B32" i="487"/>
  <c r="H32" i="486"/>
  <c r="I32" i="486" s="1"/>
  <c r="E32" i="486"/>
  <c r="C32" i="486"/>
  <c r="B32" i="486"/>
  <c r="H44" i="488"/>
  <c r="I44" i="488" s="1"/>
  <c r="E44" i="488"/>
  <c r="C44" i="488"/>
  <c r="B44" i="488"/>
  <c r="H43" i="488"/>
  <c r="I43" i="488" s="1"/>
  <c r="E43" i="488"/>
  <c r="C43" i="488"/>
  <c r="B43" i="488"/>
  <c r="H42" i="488"/>
  <c r="I42" i="488" s="1"/>
  <c r="E42" i="488"/>
  <c r="D42" i="488"/>
  <c r="C42" i="488"/>
  <c r="B42" i="488"/>
  <c r="H41" i="488"/>
  <c r="I41" i="488" s="1"/>
  <c r="E41" i="488"/>
  <c r="C41" i="488"/>
  <c r="B41" i="488"/>
  <c r="H40" i="488"/>
  <c r="I40" i="488" s="1"/>
  <c r="E40" i="488"/>
  <c r="C40" i="488"/>
  <c r="B40" i="488"/>
  <c r="H44" i="487"/>
  <c r="I44" i="487" s="1"/>
  <c r="E44" i="487"/>
  <c r="C44" i="487"/>
  <c r="B44" i="487"/>
  <c r="H43" i="487"/>
  <c r="I43" i="487" s="1"/>
  <c r="E43" i="487"/>
  <c r="C43" i="487"/>
  <c r="B43" i="487"/>
  <c r="H42" i="487"/>
  <c r="I42" i="487" s="1"/>
  <c r="E42" i="487"/>
  <c r="D42" i="487"/>
  <c r="C42" i="487"/>
  <c r="B42" i="487"/>
  <c r="H41" i="487"/>
  <c r="I41" i="487" s="1"/>
  <c r="E41" i="487"/>
  <c r="C41" i="487"/>
  <c r="B41" i="487"/>
  <c r="H40" i="487"/>
  <c r="I40" i="487" s="1"/>
  <c r="E40" i="487"/>
  <c r="C40" i="487"/>
  <c r="B40" i="487"/>
  <c r="H44" i="486"/>
  <c r="I44" i="486" s="1"/>
  <c r="E44" i="486"/>
  <c r="C44" i="486"/>
  <c r="B44" i="486"/>
  <c r="H39" i="485"/>
  <c r="I39" i="485" s="1"/>
  <c r="E39" i="485"/>
  <c r="C39" i="485"/>
  <c r="B39" i="485"/>
  <c r="H39" i="382"/>
  <c r="I39" i="382" s="1"/>
  <c r="E39" i="382"/>
  <c r="C39" i="382"/>
  <c r="B39" i="382"/>
  <c r="H39" i="381"/>
  <c r="I39" i="381" s="1"/>
  <c r="E39" i="381"/>
  <c r="C39" i="381"/>
  <c r="B39" i="381"/>
  <c r="H39" i="206"/>
  <c r="E39" i="206"/>
  <c r="C39" i="206"/>
  <c r="B39" i="206"/>
  <c r="H31" i="486"/>
  <c r="I31" i="486" s="1"/>
  <c r="E31" i="486"/>
  <c r="D31" i="486"/>
  <c r="C31" i="486"/>
  <c r="B31" i="486"/>
  <c r="H30" i="486"/>
  <c r="I30" i="486" s="1"/>
  <c r="E30" i="486"/>
  <c r="C30" i="486"/>
  <c r="B30" i="486"/>
  <c r="H29" i="486"/>
  <c r="I29" i="486" s="1"/>
  <c r="C29" i="486"/>
  <c r="B29" i="486"/>
  <c r="H28" i="486"/>
  <c r="I28" i="486" s="1"/>
  <c r="E28" i="486"/>
  <c r="C28" i="486"/>
  <c r="B28" i="486"/>
  <c r="H27" i="486"/>
  <c r="E27" i="486"/>
  <c r="C27" i="486"/>
  <c r="B27" i="486"/>
  <c r="H26" i="486"/>
  <c r="E26" i="486"/>
  <c r="C26" i="486"/>
  <c r="B26" i="486"/>
  <c r="H25" i="486"/>
  <c r="E25" i="486"/>
  <c r="D25" i="486"/>
  <c r="C25" i="486"/>
  <c r="B25" i="486"/>
  <c r="H24" i="486"/>
  <c r="E24" i="486"/>
  <c r="D24" i="486"/>
  <c r="C24" i="486"/>
  <c r="B24" i="486"/>
  <c r="H23" i="486"/>
  <c r="E23" i="486"/>
  <c r="C23" i="486"/>
  <c r="B23" i="486"/>
  <c r="H22" i="486"/>
  <c r="E22" i="486"/>
  <c r="C22" i="486"/>
  <c r="B22" i="486"/>
  <c r="H21" i="486"/>
  <c r="E21" i="486"/>
  <c r="C21" i="486"/>
  <c r="B21" i="486"/>
  <c r="H20" i="486"/>
  <c r="E20" i="486"/>
  <c r="D20" i="486"/>
  <c r="C20" i="486"/>
  <c r="B20" i="486"/>
  <c r="H19" i="486"/>
  <c r="E19" i="486"/>
  <c r="C19" i="486"/>
  <c r="B19" i="486"/>
  <c r="E18" i="486"/>
  <c r="C18" i="486"/>
  <c r="B18" i="486"/>
  <c r="H16" i="486"/>
  <c r="E16" i="486"/>
  <c r="D16" i="486"/>
  <c r="C16" i="486"/>
  <c r="B16" i="486"/>
  <c r="F100" i="107"/>
  <c r="C100" i="107"/>
  <c r="B100" i="107"/>
  <c r="H149" i="1" l="1"/>
  <c r="W86" i="107"/>
  <c r="W85" i="107"/>
  <c r="W84" i="107"/>
  <c r="X86" i="107"/>
  <c r="U86" i="107"/>
  <c r="T86" i="107"/>
  <c r="X85" i="107"/>
  <c r="U85" i="107"/>
  <c r="T85" i="107"/>
  <c r="X84" i="107"/>
  <c r="U84" i="107"/>
  <c r="T84" i="107"/>
  <c r="X83" i="107"/>
  <c r="U83" i="107"/>
  <c r="T83" i="107"/>
  <c r="X82" i="107"/>
  <c r="U82" i="107"/>
  <c r="T82" i="107"/>
  <c r="X81" i="107"/>
  <c r="U81" i="107"/>
  <c r="T81" i="107"/>
  <c r="V88" i="107"/>
  <c r="W83" i="107"/>
  <c r="W82" i="107"/>
  <c r="W81" i="107"/>
  <c r="G46" i="489"/>
  <c r="H43" i="489"/>
  <c r="I43" i="489" s="1"/>
  <c r="E43" i="489"/>
  <c r="C43" i="489"/>
  <c r="B43" i="489"/>
  <c r="H42" i="489"/>
  <c r="I42" i="489" s="1"/>
  <c r="E42" i="489"/>
  <c r="D42" i="489"/>
  <c r="C42" i="489"/>
  <c r="B42" i="489"/>
  <c r="H41" i="489"/>
  <c r="I41" i="489" s="1"/>
  <c r="E41" i="489"/>
  <c r="C41" i="489"/>
  <c r="B41" i="489"/>
  <c r="H40" i="489"/>
  <c r="I40" i="489" s="1"/>
  <c r="E40" i="489"/>
  <c r="C40" i="489"/>
  <c r="B40" i="489"/>
  <c r="G46" i="488"/>
  <c r="G46" i="487"/>
  <c r="G46" i="486"/>
  <c r="H43" i="486"/>
  <c r="I43" i="486" s="1"/>
  <c r="E43" i="486"/>
  <c r="C43" i="486"/>
  <c r="B43" i="486"/>
  <c r="H42" i="486"/>
  <c r="I42" i="486" s="1"/>
  <c r="E42" i="486"/>
  <c r="D42" i="486"/>
  <c r="C42" i="486"/>
  <c r="B42" i="486"/>
  <c r="H41" i="486"/>
  <c r="I41" i="486" s="1"/>
  <c r="E41" i="486"/>
  <c r="C41" i="486"/>
  <c r="B41" i="486"/>
  <c r="H40" i="486"/>
  <c r="I40" i="486" s="1"/>
  <c r="E40" i="486"/>
  <c r="C40" i="486"/>
  <c r="B40" i="486"/>
  <c r="G35" i="486"/>
  <c r="I27" i="486"/>
  <c r="I26" i="486"/>
  <c r="I25" i="486"/>
  <c r="I24" i="486"/>
  <c r="I23" i="486"/>
  <c r="I22" i="486"/>
  <c r="I21" i="486"/>
  <c r="I20" i="486"/>
  <c r="I19" i="486"/>
  <c r="H18" i="486"/>
  <c r="I18" i="486" s="1"/>
  <c r="I16" i="486"/>
  <c r="I39" i="206"/>
  <c r="H38" i="206"/>
  <c r="I38" i="206" s="1"/>
  <c r="E38" i="206"/>
  <c r="C38" i="206"/>
  <c r="B38" i="206"/>
  <c r="H37" i="206"/>
  <c r="I37" i="206" s="1"/>
  <c r="E37" i="206"/>
  <c r="D37" i="206"/>
  <c r="C37" i="206"/>
  <c r="B37" i="206"/>
  <c r="H36" i="206"/>
  <c r="I36" i="206" s="1"/>
  <c r="E36" i="206"/>
  <c r="C36" i="206"/>
  <c r="B36" i="206"/>
  <c r="H35" i="206"/>
  <c r="I35" i="206" s="1"/>
  <c r="E35" i="206"/>
  <c r="C35" i="206"/>
  <c r="B35" i="206"/>
  <c r="H38" i="381"/>
  <c r="I38" i="381" s="1"/>
  <c r="E38" i="381"/>
  <c r="C38" i="381"/>
  <c r="B38" i="381"/>
  <c r="H37" i="381"/>
  <c r="I37" i="381" s="1"/>
  <c r="E37" i="381"/>
  <c r="D37" i="381"/>
  <c r="C37" i="381"/>
  <c r="B37" i="381"/>
  <c r="H36" i="381"/>
  <c r="I36" i="381" s="1"/>
  <c r="E36" i="381"/>
  <c r="C36" i="381"/>
  <c r="B36" i="381"/>
  <c r="H35" i="381"/>
  <c r="I35" i="381" s="1"/>
  <c r="E35" i="381"/>
  <c r="C35" i="381"/>
  <c r="B35" i="381"/>
  <c r="H38" i="382"/>
  <c r="I38" i="382" s="1"/>
  <c r="E38" i="382"/>
  <c r="C38" i="382"/>
  <c r="B38" i="382"/>
  <c r="H37" i="382"/>
  <c r="I37" i="382" s="1"/>
  <c r="E37" i="382"/>
  <c r="D37" i="382"/>
  <c r="C37" i="382"/>
  <c r="B37" i="382"/>
  <c r="H36" i="382"/>
  <c r="I36" i="382" s="1"/>
  <c r="E36" i="382"/>
  <c r="C36" i="382"/>
  <c r="B36" i="382"/>
  <c r="H35" i="382"/>
  <c r="I35" i="382" s="1"/>
  <c r="E35" i="382"/>
  <c r="C35" i="382"/>
  <c r="B35" i="382"/>
  <c r="H27" i="485"/>
  <c r="I27" i="485" s="1"/>
  <c r="E27" i="485"/>
  <c r="C27" i="485"/>
  <c r="B27" i="485"/>
  <c r="G41" i="485"/>
  <c r="H38" i="485"/>
  <c r="I38" i="485" s="1"/>
  <c r="E38" i="485"/>
  <c r="C38" i="485"/>
  <c r="B38" i="485"/>
  <c r="H37" i="485"/>
  <c r="I37" i="485" s="1"/>
  <c r="E37" i="485"/>
  <c r="D37" i="485"/>
  <c r="C37" i="485"/>
  <c r="B37" i="485"/>
  <c r="H36" i="485"/>
  <c r="I36" i="485" s="1"/>
  <c r="E36" i="485"/>
  <c r="C36" i="485"/>
  <c r="B36" i="485"/>
  <c r="H35" i="485"/>
  <c r="I35" i="485" s="1"/>
  <c r="E35" i="485"/>
  <c r="C35" i="485"/>
  <c r="B35" i="485"/>
  <c r="H26" i="485"/>
  <c r="I26" i="485" s="1"/>
  <c r="E26" i="485"/>
  <c r="C26" i="485"/>
  <c r="B26" i="485"/>
  <c r="H25" i="485"/>
  <c r="I25" i="485" s="1"/>
  <c r="E25" i="485"/>
  <c r="C25" i="485"/>
  <c r="B25" i="485"/>
  <c r="H24" i="485"/>
  <c r="I24" i="485" s="1"/>
  <c r="E24" i="485"/>
  <c r="C24" i="485"/>
  <c r="B24" i="485"/>
  <c r="H23" i="485"/>
  <c r="G23" i="485"/>
  <c r="E23" i="485"/>
  <c r="C23" i="485"/>
  <c r="B23" i="485"/>
  <c r="H22" i="485"/>
  <c r="I22" i="485" s="1"/>
  <c r="E22" i="485"/>
  <c r="D22" i="485"/>
  <c r="C22" i="485"/>
  <c r="B22" i="485"/>
  <c r="H21" i="485"/>
  <c r="I21" i="485" s="1"/>
  <c r="E21" i="485"/>
  <c r="C21" i="485"/>
  <c r="B21" i="485"/>
  <c r="H20" i="485"/>
  <c r="I20" i="485" s="1"/>
  <c r="E20" i="485"/>
  <c r="C20" i="485"/>
  <c r="B20" i="485"/>
  <c r="H19" i="485"/>
  <c r="I19" i="485" s="1"/>
  <c r="E19" i="485"/>
  <c r="C19" i="485"/>
  <c r="B19" i="485"/>
  <c r="H18" i="485"/>
  <c r="I18" i="485" s="1"/>
  <c r="E18" i="485"/>
  <c r="D18" i="485"/>
  <c r="C18" i="485"/>
  <c r="B18" i="485"/>
  <c r="H16" i="485"/>
  <c r="I16" i="485" s="1"/>
  <c r="C16" i="485"/>
  <c r="B16" i="485"/>
  <c r="E17" i="206"/>
  <c r="C17" i="206"/>
  <c r="B17" i="206"/>
  <c r="E18" i="484"/>
  <c r="C18" i="484"/>
  <c r="B18" i="484"/>
  <c r="G42" i="484"/>
  <c r="H40" i="484"/>
  <c r="I40" i="484" s="1"/>
  <c r="E40" i="484"/>
  <c r="D40" i="484"/>
  <c r="C40" i="484"/>
  <c r="B40" i="484"/>
  <c r="H39" i="484"/>
  <c r="I39" i="484" s="1"/>
  <c r="E39" i="484"/>
  <c r="C39" i="484"/>
  <c r="B39" i="484"/>
  <c r="H38" i="484"/>
  <c r="I38" i="484" s="1"/>
  <c r="E38" i="484"/>
  <c r="D38" i="484"/>
  <c r="C38" i="484"/>
  <c r="B38" i="484"/>
  <c r="H37" i="484"/>
  <c r="I37" i="484" s="1"/>
  <c r="E37" i="484"/>
  <c r="C37" i="484"/>
  <c r="B37" i="484"/>
  <c r="H36" i="484"/>
  <c r="I36" i="484" s="1"/>
  <c r="E36" i="484"/>
  <c r="C36" i="484"/>
  <c r="B36" i="484"/>
  <c r="G31" i="484"/>
  <c r="H24" i="484"/>
  <c r="I24" i="484" s="1"/>
  <c r="E24" i="484"/>
  <c r="D24" i="484"/>
  <c r="C24" i="484"/>
  <c r="B24" i="484"/>
  <c r="H23" i="484"/>
  <c r="I23" i="484" s="1"/>
  <c r="E23" i="484"/>
  <c r="C23" i="484"/>
  <c r="B23" i="484"/>
  <c r="H22" i="484"/>
  <c r="I22" i="484" s="1"/>
  <c r="E22" i="484"/>
  <c r="C22" i="484"/>
  <c r="B22" i="484"/>
  <c r="H21" i="484"/>
  <c r="I21" i="484" s="1"/>
  <c r="E21" i="484"/>
  <c r="C21" i="484"/>
  <c r="B21" i="484"/>
  <c r="H20" i="484"/>
  <c r="I20" i="484" s="1"/>
  <c r="E20" i="484"/>
  <c r="C20" i="484"/>
  <c r="B20" i="484"/>
  <c r="H19" i="484"/>
  <c r="I19" i="484" s="1"/>
  <c r="E19" i="484"/>
  <c r="C19" i="484"/>
  <c r="B19" i="484"/>
  <c r="H18" i="484"/>
  <c r="I18" i="484" s="1"/>
  <c r="H16" i="484"/>
  <c r="I16" i="484" s="1"/>
  <c r="E16" i="484"/>
  <c r="D16" i="484"/>
  <c r="C16" i="484"/>
  <c r="B16" i="484"/>
  <c r="E18" i="483"/>
  <c r="C18" i="483"/>
  <c r="B18" i="483"/>
  <c r="G42" i="483"/>
  <c r="H40" i="483"/>
  <c r="I40" i="483" s="1"/>
  <c r="E40" i="483"/>
  <c r="D40" i="483"/>
  <c r="C40" i="483"/>
  <c r="B40" i="483"/>
  <c r="H39" i="483"/>
  <c r="I39" i="483" s="1"/>
  <c r="E39" i="483"/>
  <c r="C39" i="483"/>
  <c r="B39" i="483"/>
  <c r="H38" i="483"/>
  <c r="I38" i="483" s="1"/>
  <c r="E38" i="483"/>
  <c r="D38" i="483"/>
  <c r="C38" i="483"/>
  <c r="B38" i="483"/>
  <c r="H37" i="483"/>
  <c r="I37" i="483" s="1"/>
  <c r="E37" i="483"/>
  <c r="C37" i="483"/>
  <c r="B37" i="483"/>
  <c r="H36" i="483"/>
  <c r="I36" i="483" s="1"/>
  <c r="E36" i="483"/>
  <c r="C36" i="483"/>
  <c r="B36" i="483"/>
  <c r="G31" i="483"/>
  <c r="H24" i="483"/>
  <c r="I24" i="483" s="1"/>
  <c r="E24" i="483"/>
  <c r="D24" i="483"/>
  <c r="C24" i="483"/>
  <c r="B24" i="483"/>
  <c r="H23" i="483"/>
  <c r="I23" i="483" s="1"/>
  <c r="E23" i="483"/>
  <c r="C23" i="483"/>
  <c r="B23" i="483"/>
  <c r="H22" i="483"/>
  <c r="I22" i="483" s="1"/>
  <c r="E22" i="483"/>
  <c r="C22" i="483"/>
  <c r="B22" i="483"/>
  <c r="H21" i="483"/>
  <c r="I21" i="483" s="1"/>
  <c r="E21" i="483"/>
  <c r="C21" i="483"/>
  <c r="B21" i="483"/>
  <c r="H20" i="483"/>
  <c r="I20" i="483" s="1"/>
  <c r="E20" i="483"/>
  <c r="C20" i="483"/>
  <c r="B20" i="483"/>
  <c r="H19" i="483"/>
  <c r="I19" i="483" s="1"/>
  <c r="E19" i="483"/>
  <c r="C19" i="483"/>
  <c r="B19" i="483"/>
  <c r="H18" i="483"/>
  <c r="I18" i="483" s="1"/>
  <c r="E18" i="482"/>
  <c r="C18" i="482"/>
  <c r="B18" i="482"/>
  <c r="G42" i="482"/>
  <c r="H40" i="482"/>
  <c r="I40" i="482" s="1"/>
  <c r="E40" i="482"/>
  <c r="D40" i="482"/>
  <c r="C40" i="482"/>
  <c r="B40" i="482"/>
  <c r="H39" i="482"/>
  <c r="I39" i="482" s="1"/>
  <c r="E39" i="482"/>
  <c r="C39" i="482"/>
  <c r="B39" i="482"/>
  <c r="H38" i="482"/>
  <c r="I38" i="482" s="1"/>
  <c r="E38" i="482"/>
  <c r="D38" i="482"/>
  <c r="C38" i="482"/>
  <c r="B38" i="482"/>
  <c r="H37" i="482"/>
  <c r="I37" i="482" s="1"/>
  <c r="E37" i="482"/>
  <c r="C37" i="482"/>
  <c r="B37" i="482"/>
  <c r="H36" i="482"/>
  <c r="I36" i="482" s="1"/>
  <c r="E36" i="482"/>
  <c r="C36" i="482"/>
  <c r="B36" i="482"/>
  <c r="G31" i="482"/>
  <c r="H24" i="482"/>
  <c r="I24" i="482" s="1"/>
  <c r="E24" i="482"/>
  <c r="D24" i="482"/>
  <c r="C24" i="482"/>
  <c r="B24" i="482"/>
  <c r="H23" i="482"/>
  <c r="I23" i="482" s="1"/>
  <c r="E23" i="482"/>
  <c r="C23" i="482"/>
  <c r="B23" i="482"/>
  <c r="I22" i="482"/>
  <c r="H22" i="482"/>
  <c r="E22" i="482"/>
  <c r="C22" i="482"/>
  <c r="B22" i="482"/>
  <c r="H21" i="482"/>
  <c r="I21" i="482" s="1"/>
  <c r="E21" i="482"/>
  <c r="C21" i="482"/>
  <c r="B21" i="482"/>
  <c r="H20" i="482"/>
  <c r="I20" i="482" s="1"/>
  <c r="E20" i="482"/>
  <c r="C20" i="482"/>
  <c r="B20" i="482"/>
  <c r="H19" i="482"/>
  <c r="I19" i="482" s="1"/>
  <c r="E19" i="482"/>
  <c r="C19" i="482"/>
  <c r="B19" i="482"/>
  <c r="H18" i="482"/>
  <c r="I18" i="482" s="1"/>
  <c r="H16" i="482"/>
  <c r="I16" i="482" s="1"/>
  <c r="E16" i="482"/>
  <c r="D16" i="482"/>
  <c r="C16" i="482"/>
  <c r="B16" i="482"/>
  <c r="H40" i="481"/>
  <c r="I40" i="481" s="1"/>
  <c r="E40" i="481"/>
  <c r="D40" i="481"/>
  <c r="C40" i="481"/>
  <c r="B40" i="481"/>
  <c r="H39" i="481"/>
  <c r="I39" i="481" s="1"/>
  <c r="E39" i="481"/>
  <c r="C39" i="481"/>
  <c r="B39" i="481"/>
  <c r="H38" i="481"/>
  <c r="I38" i="481" s="1"/>
  <c r="E38" i="481"/>
  <c r="D38" i="481"/>
  <c r="C38" i="481"/>
  <c r="B38" i="481"/>
  <c r="H37" i="481"/>
  <c r="I37" i="481" s="1"/>
  <c r="E37" i="481"/>
  <c r="C37" i="481"/>
  <c r="B37" i="481"/>
  <c r="H36" i="481"/>
  <c r="I36" i="481" s="1"/>
  <c r="E36" i="481"/>
  <c r="C36" i="481"/>
  <c r="B36" i="481"/>
  <c r="H40" i="478"/>
  <c r="I40" i="478" s="1"/>
  <c r="E40" i="478"/>
  <c r="D40" i="478"/>
  <c r="C40" i="478"/>
  <c r="B40" i="478"/>
  <c r="H39" i="478"/>
  <c r="I39" i="478" s="1"/>
  <c r="E39" i="478"/>
  <c r="C39" i="478"/>
  <c r="B39" i="478"/>
  <c r="H38" i="478"/>
  <c r="I38" i="478" s="1"/>
  <c r="E38" i="478"/>
  <c r="D38" i="478"/>
  <c r="C38" i="478"/>
  <c r="B38" i="478"/>
  <c r="H37" i="478"/>
  <c r="I37" i="478" s="1"/>
  <c r="E37" i="478"/>
  <c r="C37" i="478"/>
  <c r="B37" i="478"/>
  <c r="H36" i="478"/>
  <c r="I36" i="478" s="1"/>
  <c r="E36" i="478"/>
  <c r="C36" i="478"/>
  <c r="B36" i="478"/>
  <c r="H40" i="480"/>
  <c r="I40" i="480" s="1"/>
  <c r="E40" i="480"/>
  <c r="D40" i="480"/>
  <c r="C40" i="480"/>
  <c r="B40" i="480"/>
  <c r="H39" i="480"/>
  <c r="I39" i="480" s="1"/>
  <c r="E39" i="480"/>
  <c r="C39" i="480"/>
  <c r="B39" i="480"/>
  <c r="H38" i="480"/>
  <c r="I38" i="480" s="1"/>
  <c r="E38" i="480"/>
  <c r="D38" i="480"/>
  <c r="C38" i="480"/>
  <c r="B38" i="480"/>
  <c r="H37" i="480"/>
  <c r="I37" i="480" s="1"/>
  <c r="E37" i="480"/>
  <c r="C37" i="480"/>
  <c r="B37" i="480"/>
  <c r="H36" i="480"/>
  <c r="I36" i="480" s="1"/>
  <c r="E36" i="480"/>
  <c r="C36" i="480"/>
  <c r="B36" i="480"/>
  <c r="H40" i="477"/>
  <c r="I40" i="477" s="1"/>
  <c r="E40" i="477"/>
  <c r="D40" i="477"/>
  <c r="C40" i="477"/>
  <c r="B40" i="477"/>
  <c r="H39" i="477"/>
  <c r="I39" i="477" s="1"/>
  <c r="E39" i="477"/>
  <c r="C39" i="477"/>
  <c r="B39" i="477"/>
  <c r="H38" i="477"/>
  <c r="I38" i="477" s="1"/>
  <c r="E38" i="477"/>
  <c r="D38" i="477"/>
  <c r="C38" i="477"/>
  <c r="B38" i="477"/>
  <c r="H37" i="477"/>
  <c r="I37" i="477" s="1"/>
  <c r="E37" i="477"/>
  <c r="C37" i="477"/>
  <c r="B37" i="477"/>
  <c r="H36" i="477"/>
  <c r="I36" i="477" s="1"/>
  <c r="E36" i="477"/>
  <c r="C36" i="477"/>
  <c r="B36" i="477"/>
  <c r="H40" i="475"/>
  <c r="I40" i="475" s="1"/>
  <c r="E40" i="475"/>
  <c r="D40" i="475"/>
  <c r="C40" i="475"/>
  <c r="B40" i="475"/>
  <c r="H39" i="475"/>
  <c r="I39" i="475" s="1"/>
  <c r="E39" i="475"/>
  <c r="C39" i="475"/>
  <c r="B39" i="475"/>
  <c r="H38" i="475"/>
  <c r="I38" i="475" s="1"/>
  <c r="E38" i="475"/>
  <c r="D38" i="475"/>
  <c r="C38" i="475"/>
  <c r="B38" i="475"/>
  <c r="H37" i="475"/>
  <c r="I37" i="475" s="1"/>
  <c r="E37" i="475"/>
  <c r="C37" i="475"/>
  <c r="B37" i="475"/>
  <c r="H36" i="475"/>
  <c r="I36" i="475" s="1"/>
  <c r="E36" i="475"/>
  <c r="C36" i="475"/>
  <c r="B36" i="475"/>
  <c r="E18" i="481"/>
  <c r="C18" i="481"/>
  <c r="B18" i="481"/>
  <c r="H16" i="481"/>
  <c r="I16" i="481" s="1"/>
  <c r="E16" i="481"/>
  <c r="D16" i="481"/>
  <c r="C16" i="481"/>
  <c r="B16" i="481"/>
  <c r="H16" i="478"/>
  <c r="I16" i="478" s="1"/>
  <c r="E16" i="478"/>
  <c r="D16" i="478"/>
  <c r="C16" i="478"/>
  <c r="B16" i="478"/>
  <c r="G42" i="481"/>
  <c r="G31" i="481"/>
  <c r="H24" i="481"/>
  <c r="I24" i="481" s="1"/>
  <c r="E24" i="481"/>
  <c r="D24" i="481"/>
  <c r="C24" i="481"/>
  <c r="B24" i="481"/>
  <c r="H23" i="481"/>
  <c r="I23" i="481" s="1"/>
  <c r="E23" i="481"/>
  <c r="C23" i="481"/>
  <c r="B23" i="481"/>
  <c r="H22" i="481"/>
  <c r="I22" i="481" s="1"/>
  <c r="E22" i="481"/>
  <c r="C22" i="481"/>
  <c r="B22" i="481"/>
  <c r="H21" i="481"/>
  <c r="I21" i="481" s="1"/>
  <c r="E21" i="481"/>
  <c r="C21" i="481"/>
  <c r="B21" i="481"/>
  <c r="H20" i="481"/>
  <c r="I20" i="481" s="1"/>
  <c r="E20" i="481"/>
  <c r="C20" i="481"/>
  <c r="B20" i="481"/>
  <c r="H19" i="481"/>
  <c r="I19" i="481" s="1"/>
  <c r="E19" i="481"/>
  <c r="C19" i="481"/>
  <c r="B19" i="481"/>
  <c r="H18" i="481"/>
  <c r="I18" i="481" s="1"/>
  <c r="E18" i="480"/>
  <c r="C18" i="480"/>
  <c r="B18" i="480"/>
  <c r="G42" i="480"/>
  <c r="H24" i="480"/>
  <c r="I24" i="480" s="1"/>
  <c r="E24" i="480"/>
  <c r="D24" i="480"/>
  <c r="C24" i="480"/>
  <c r="B24" i="480"/>
  <c r="H23" i="480"/>
  <c r="I23" i="480" s="1"/>
  <c r="E23" i="480"/>
  <c r="C23" i="480"/>
  <c r="B23" i="480"/>
  <c r="H22" i="480"/>
  <c r="I22" i="480" s="1"/>
  <c r="E22" i="480"/>
  <c r="C22" i="480"/>
  <c r="B22" i="480"/>
  <c r="H21" i="480"/>
  <c r="I21" i="480" s="1"/>
  <c r="E21" i="480"/>
  <c r="C21" i="480"/>
  <c r="B21" i="480"/>
  <c r="H20" i="480"/>
  <c r="I20" i="480" s="1"/>
  <c r="E20" i="480"/>
  <c r="C20" i="480"/>
  <c r="B20" i="480"/>
  <c r="H19" i="480"/>
  <c r="I19" i="480" s="1"/>
  <c r="E19" i="480"/>
  <c r="C19" i="480"/>
  <c r="B19" i="480"/>
  <c r="H18" i="480"/>
  <c r="I18" i="480" s="1"/>
  <c r="G31" i="480"/>
  <c r="H16" i="480"/>
  <c r="I16" i="480" s="1"/>
  <c r="E16" i="480"/>
  <c r="D16" i="480"/>
  <c r="C16" i="480"/>
  <c r="B16" i="480"/>
  <c r="E18" i="479"/>
  <c r="C18" i="479"/>
  <c r="B18" i="479"/>
  <c r="G42" i="479"/>
  <c r="H40" i="479"/>
  <c r="I40" i="479" s="1"/>
  <c r="E40" i="479"/>
  <c r="D40" i="479"/>
  <c r="C40" i="479"/>
  <c r="B40" i="479"/>
  <c r="H39" i="479"/>
  <c r="I39" i="479" s="1"/>
  <c r="E39" i="479"/>
  <c r="C39" i="479"/>
  <c r="B39" i="479"/>
  <c r="H38" i="479"/>
  <c r="I38" i="479" s="1"/>
  <c r="E38" i="479"/>
  <c r="D38" i="479"/>
  <c r="C38" i="479"/>
  <c r="B38" i="479"/>
  <c r="H37" i="479"/>
  <c r="I37" i="479" s="1"/>
  <c r="E37" i="479"/>
  <c r="C37" i="479"/>
  <c r="B37" i="479"/>
  <c r="H36" i="479"/>
  <c r="I36" i="479" s="1"/>
  <c r="E36" i="479"/>
  <c r="C36" i="479"/>
  <c r="B36" i="479"/>
  <c r="H24" i="479"/>
  <c r="I24" i="479" s="1"/>
  <c r="E24" i="479"/>
  <c r="D24" i="479"/>
  <c r="C24" i="479"/>
  <c r="B24" i="479"/>
  <c r="H23" i="479"/>
  <c r="I23" i="479" s="1"/>
  <c r="E23" i="479"/>
  <c r="C23" i="479"/>
  <c r="B23" i="479"/>
  <c r="H22" i="479"/>
  <c r="I22" i="479" s="1"/>
  <c r="E22" i="479"/>
  <c r="C22" i="479"/>
  <c r="B22" i="479"/>
  <c r="H21" i="479"/>
  <c r="I21" i="479" s="1"/>
  <c r="E21" i="479"/>
  <c r="C21" i="479"/>
  <c r="B21" i="479"/>
  <c r="H20" i="479"/>
  <c r="I20" i="479" s="1"/>
  <c r="E20" i="479"/>
  <c r="C20" i="479"/>
  <c r="B20" i="479"/>
  <c r="H19" i="479"/>
  <c r="I19" i="479" s="1"/>
  <c r="E19" i="479"/>
  <c r="C19" i="479"/>
  <c r="B19" i="479"/>
  <c r="H18" i="479"/>
  <c r="I18" i="479" s="1"/>
  <c r="G31" i="479"/>
  <c r="H16" i="479"/>
  <c r="I16" i="479" s="1"/>
  <c r="E16" i="479"/>
  <c r="D16" i="479"/>
  <c r="C16" i="479"/>
  <c r="B16" i="479"/>
  <c r="G18" i="478"/>
  <c r="G18" i="477"/>
  <c r="G42" i="478"/>
  <c r="H24" i="478"/>
  <c r="I24" i="478" s="1"/>
  <c r="E24" i="478"/>
  <c r="D24" i="478"/>
  <c r="C24" i="478"/>
  <c r="B24" i="478"/>
  <c r="H23" i="478"/>
  <c r="I23" i="478" s="1"/>
  <c r="E23" i="478"/>
  <c r="C23" i="478"/>
  <c r="B23" i="478"/>
  <c r="H22" i="478"/>
  <c r="I22" i="478" s="1"/>
  <c r="E22" i="478"/>
  <c r="C22" i="478"/>
  <c r="B22" i="478"/>
  <c r="H21" i="478"/>
  <c r="I21" i="478" s="1"/>
  <c r="E21" i="478"/>
  <c r="C21" i="478"/>
  <c r="B21" i="478"/>
  <c r="H20" i="478"/>
  <c r="I20" i="478" s="1"/>
  <c r="E20" i="478"/>
  <c r="C20" i="478"/>
  <c r="B20" i="478"/>
  <c r="H19" i="478"/>
  <c r="I19" i="478" s="1"/>
  <c r="E19" i="478"/>
  <c r="C19" i="478"/>
  <c r="B19" i="478"/>
  <c r="H18" i="478"/>
  <c r="E18" i="478"/>
  <c r="C18" i="478"/>
  <c r="B18" i="478"/>
  <c r="H17" i="478"/>
  <c r="G17" i="478"/>
  <c r="E17" i="478"/>
  <c r="C17" i="478"/>
  <c r="B17" i="478"/>
  <c r="H16" i="477"/>
  <c r="I16" i="477" s="1"/>
  <c r="E16" i="477"/>
  <c r="D16" i="477"/>
  <c r="C16" i="477"/>
  <c r="B16" i="477"/>
  <c r="G42" i="477"/>
  <c r="H24" i="477"/>
  <c r="I24" i="477" s="1"/>
  <c r="E24" i="477"/>
  <c r="D24" i="477"/>
  <c r="C24" i="477"/>
  <c r="B24" i="477"/>
  <c r="H23" i="477"/>
  <c r="I23" i="477" s="1"/>
  <c r="E23" i="477"/>
  <c r="C23" i="477"/>
  <c r="B23" i="477"/>
  <c r="H22" i="477"/>
  <c r="I22" i="477" s="1"/>
  <c r="E22" i="477"/>
  <c r="C22" i="477"/>
  <c r="B22" i="477"/>
  <c r="H21" i="477"/>
  <c r="I21" i="477" s="1"/>
  <c r="E21" i="477"/>
  <c r="C21" i="477"/>
  <c r="B21" i="477"/>
  <c r="H20" i="477"/>
  <c r="I20" i="477" s="1"/>
  <c r="E20" i="477"/>
  <c r="C20" i="477"/>
  <c r="B20" i="477"/>
  <c r="H19" i="477"/>
  <c r="I19" i="477" s="1"/>
  <c r="E19" i="477"/>
  <c r="C19" i="477"/>
  <c r="B19" i="477"/>
  <c r="H18" i="477"/>
  <c r="E18" i="477"/>
  <c r="C18" i="477"/>
  <c r="B18" i="477"/>
  <c r="H17" i="477"/>
  <c r="G17" i="477"/>
  <c r="E17" i="477"/>
  <c r="C17" i="477"/>
  <c r="B17" i="477"/>
  <c r="G18" i="475"/>
  <c r="G17" i="475"/>
  <c r="I18" i="477" l="1"/>
  <c r="Y86" i="107"/>
  <c r="I18" i="478"/>
  <c r="Y85" i="107"/>
  <c r="Y82" i="107"/>
  <c r="Y83" i="107"/>
  <c r="D26" i="504"/>
  <c r="D29" i="488"/>
  <c r="D29" i="496"/>
  <c r="D29" i="487"/>
  <c r="D29" i="495"/>
  <c r="D29" i="489"/>
  <c r="D29" i="498"/>
  <c r="D29" i="497"/>
  <c r="D29" i="486"/>
  <c r="I23" i="485"/>
  <c r="I17" i="477"/>
  <c r="G35" i="487"/>
  <c r="Y84" i="107"/>
  <c r="W88" i="107"/>
  <c r="Y81" i="107"/>
  <c r="G35" i="489"/>
  <c r="G35" i="488"/>
  <c r="G30" i="485"/>
  <c r="G31" i="478"/>
  <c r="I17" i="478"/>
  <c r="G31" i="477"/>
  <c r="H24" i="475" l="1"/>
  <c r="E24" i="475"/>
  <c r="D24" i="475"/>
  <c r="C24" i="475"/>
  <c r="B24" i="475"/>
  <c r="H23" i="475"/>
  <c r="I23" i="475" s="1"/>
  <c r="E23" i="475"/>
  <c r="C23" i="475"/>
  <c r="B23" i="475"/>
  <c r="H22" i="475"/>
  <c r="I22" i="475" s="1"/>
  <c r="E22" i="475"/>
  <c r="C22" i="475"/>
  <c r="B22" i="475"/>
  <c r="H21" i="475"/>
  <c r="I21" i="475" s="1"/>
  <c r="E21" i="475"/>
  <c r="C21" i="475"/>
  <c r="B21" i="475"/>
  <c r="H20" i="475"/>
  <c r="E20" i="475"/>
  <c r="C20" i="475"/>
  <c r="B20" i="475"/>
  <c r="E19" i="475"/>
  <c r="C19" i="475"/>
  <c r="B19" i="475"/>
  <c r="E18" i="475"/>
  <c r="C18" i="475"/>
  <c r="B18" i="475"/>
  <c r="H17" i="475"/>
  <c r="I17" i="475" s="1"/>
  <c r="E17" i="475"/>
  <c r="C17" i="475"/>
  <c r="B17" i="475"/>
  <c r="H16" i="475"/>
  <c r="I16" i="475" s="1"/>
  <c r="E16" i="475"/>
  <c r="D16" i="475"/>
  <c r="C16" i="475"/>
  <c r="B16" i="475"/>
  <c r="G42" i="475"/>
  <c r="I20" i="475"/>
  <c r="H19" i="475"/>
  <c r="I19" i="475" s="1"/>
  <c r="H18" i="475"/>
  <c r="I18" i="475" s="1"/>
  <c r="G25" i="474"/>
  <c r="G23" i="474"/>
  <c r="G22" i="474"/>
  <c r="G25" i="473"/>
  <c r="G23" i="473"/>
  <c r="G22" i="473"/>
  <c r="G21" i="474"/>
  <c r="G21" i="473"/>
  <c r="H18" i="474"/>
  <c r="G18" i="474"/>
  <c r="E18" i="474"/>
  <c r="C18" i="474"/>
  <c r="B18" i="474"/>
  <c r="G18" i="473"/>
  <c r="H17" i="474"/>
  <c r="I17" i="474" s="1"/>
  <c r="E17" i="474"/>
  <c r="D17" i="474"/>
  <c r="C17" i="474"/>
  <c r="B17" i="474"/>
  <c r="H16" i="474"/>
  <c r="I16" i="474" s="1"/>
  <c r="E16" i="474"/>
  <c r="D16" i="474"/>
  <c r="C16" i="474"/>
  <c r="B16" i="474"/>
  <c r="G42" i="474"/>
  <c r="H40" i="474"/>
  <c r="I40" i="474" s="1"/>
  <c r="E40" i="474"/>
  <c r="D40" i="474"/>
  <c r="C40" i="474"/>
  <c r="B40" i="474"/>
  <c r="H39" i="474"/>
  <c r="I39" i="474" s="1"/>
  <c r="E39" i="474"/>
  <c r="C39" i="474"/>
  <c r="B39" i="474"/>
  <c r="H38" i="474"/>
  <c r="I38" i="474" s="1"/>
  <c r="E38" i="474"/>
  <c r="D38" i="474"/>
  <c r="C38" i="474"/>
  <c r="B38" i="474"/>
  <c r="H37" i="474"/>
  <c r="I37" i="474" s="1"/>
  <c r="E37" i="474"/>
  <c r="C37" i="474"/>
  <c r="B37" i="474"/>
  <c r="H36" i="474"/>
  <c r="I36" i="474" s="1"/>
  <c r="E36" i="474"/>
  <c r="C36" i="474"/>
  <c r="B36" i="474"/>
  <c r="H30" i="474"/>
  <c r="I30" i="474" s="1"/>
  <c r="E30" i="474"/>
  <c r="C30" i="474"/>
  <c r="B30" i="474"/>
  <c r="H29" i="474"/>
  <c r="I29" i="474" s="1"/>
  <c r="E29" i="474"/>
  <c r="C29" i="474"/>
  <c r="B29" i="474"/>
  <c r="H28" i="474"/>
  <c r="I28" i="474" s="1"/>
  <c r="E28" i="474"/>
  <c r="C28" i="474"/>
  <c r="B28" i="474"/>
  <c r="H27" i="474"/>
  <c r="I27" i="474" s="1"/>
  <c r="E27" i="474"/>
  <c r="C27" i="474"/>
  <c r="B27" i="474"/>
  <c r="H26" i="474"/>
  <c r="I26" i="474" s="1"/>
  <c r="E26" i="474"/>
  <c r="C26" i="474"/>
  <c r="B26" i="474"/>
  <c r="H25" i="474"/>
  <c r="I25" i="474" s="1"/>
  <c r="E25" i="474"/>
  <c r="C25" i="474"/>
  <c r="B25" i="474"/>
  <c r="H24" i="474"/>
  <c r="E24" i="474"/>
  <c r="C24" i="474"/>
  <c r="B24" i="474"/>
  <c r="H23" i="474"/>
  <c r="E23" i="474"/>
  <c r="C23" i="474"/>
  <c r="B23" i="474"/>
  <c r="H22" i="474"/>
  <c r="E22" i="474"/>
  <c r="C22" i="474"/>
  <c r="B22" i="474"/>
  <c r="H21" i="474"/>
  <c r="E21" i="474"/>
  <c r="C21" i="474"/>
  <c r="B21" i="474"/>
  <c r="H20" i="474"/>
  <c r="G20" i="474"/>
  <c r="E20" i="474"/>
  <c r="D20" i="474"/>
  <c r="C20" i="474"/>
  <c r="B20" i="474"/>
  <c r="H19" i="474"/>
  <c r="G19" i="474"/>
  <c r="E19" i="474"/>
  <c r="C19" i="474"/>
  <c r="B19" i="474"/>
  <c r="G20" i="473"/>
  <c r="G19" i="473"/>
  <c r="H30" i="473"/>
  <c r="I30" i="473" s="1"/>
  <c r="E30" i="473"/>
  <c r="C30" i="473"/>
  <c r="B30" i="473"/>
  <c r="H29" i="473"/>
  <c r="E29" i="473"/>
  <c r="C29" i="473"/>
  <c r="B29" i="473"/>
  <c r="H28" i="473"/>
  <c r="I28" i="473" s="1"/>
  <c r="E28" i="473"/>
  <c r="C28" i="473"/>
  <c r="B28" i="473"/>
  <c r="I29" i="473"/>
  <c r="H27" i="473"/>
  <c r="I27" i="473" s="1"/>
  <c r="E27" i="473"/>
  <c r="C27" i="473"/>
  <c r="B27" i="473"/>
  <c r="H26" i="473"/>
  <c r="I26" i="473" s="1"/>
  <c r="E26" i="473"/>
  <c r="C26" i="473"/>
  <c r="B26" i="473"/>
  <c r="H25" i="473"/>
  <c r="E25" i="473"/>
  <c r="C25" i="473"/>
  <c r="B25" i="473"/>
  <c r="H24" i="473"/>
  <c r="E24" i="473"/>
  <c r="C24" i="473"/>
  <c r="B24" i="473"/>
  <c r="H23" i="473"/>
  <c r="E23" i="473"/>
  <c r="C23" i="473"/>
  <c r="B23" i="473"/>
  <c r="H22" i="473"/>
  <c r="E22" i="473"/>
  <c r="C22" i="473"/>
  <c r="B22" i="473"/>
  <c r="B17" i="473"/>
  <c r="C17" i="473"/>
  <c r="D17" i="473"/>
  <c r="E17" i="473"/>
  <c r="H17" i="473"/>
  <c r="I17" i="473" s="1"/>
  <c r="H21" i="473"/>
  <c r="E21" i="473"/>
  <c r="C21" i="473"/>
  <c r="B21" i="473"/>
  <c r="H20" i="473"/>
  <c r="E20" i="473"/>
  <c r="D20" i="473"/>
  <c r="C20" i="473"/>
  <c r="B20" i="473"/>
  <c r="E19" i="473"/>
  <c r="C19" i="473"/>
  <c r="B19" i="473"/>
  <c r="E18" i="473"/>
  <c r="C18" i="473"/>
  <c r="B18" i="473"/>
  <c r="H16" i="473"/>
  <c r="I16" i="473" s="1"/>
  <c r="E16" i="473"/>
  <c r="D16" i="473"/>
  <c r="C16" i="473"/>
  <c r="B16" i="473"/>
  <c r="G42" i="473"/>
  <c r="H40" i="473"/>
  <c r="I40" i="473" s="1"/>
  <c r="E40" i="473"/>
  <c r="D40" i="473"/>
  <c r="C40" i="473"/>
  <c r="B40" i="473"/>
  <c r="H39" i="473"/>
  <c r="I39" i="473" s="1"/>
  <c r="E39" i="473"/>
  <c r="C39" i="473"/>
  <c r="B39" i="473"/>
  <c r="H38" i="473"/>
  <c r="I38" i="473" s="1"/>
  <c r="E38" i="473"/>
  <c r="D38" i="473"/>
  <c r="C38" i="473"/>
  <c r="B38" i="473"/>
  <c r="H37" i="473"/>
  <c r="I37" i="473" s="1"/>
  <c r="E37" i="473"/>
  <c r="C37" i="473"/>
  <c r="B37" i="473"/>
  <c r="H36" i="473"/>
  <c r="I36" i="473" s="1"/>
  <c r="E36" i="473"/>
  <c r="C36" i="473"/>
  <c r="B36" i="473"/>
  <c r="H19" i="473"/>
  <c r="H18" i="473"/>
  <c r="H16" i="441"/>
  <c r="I16" i="441" s="1"/>
  <c r="E16" i="441"/>
  <c r="D16" i="441"/>
  <c r="C16" i="441"/>
  <c r="B16" i="441"/>
  <c r="G40" i="472"/>
  <c r="H36" i="472"/>
  <c r="I36" i="472" s="1"/>
  <c r="E36" i="472"/>
  <c r="C36" i="472"/>
  <c r="B36" i="472"/>
  <c r="H35" i="472"/>
  <c r="I35" i="472" s="1"/>
  <c r="E35" i="472"/>
  <c r="C35" i="472"/>
  <c r="B35" i="472"/>
  <c r="H34" i="472"/>
  <c r="I34" i="472" s="1"/>
  <c r="E34" i="472"/>
  <c r="C34" i="472"/>
  <c r="B34" i="472"/>
  <c r="H33" i="472"/>
  <c r="I33" i="472" s="1"/>
  <c r="E33" i="472"/>
  <c r="D33" i="472"/>
  <c r="C33" i="472"/>
  <c r="B33" i="472"/>
  <c r="H32" i="472"/>
  <c r="I32" i="472" s="1"/>
  <c r="E32" i="472"/>
  <c r="C32" i="472"/>
  <c r="B32" i="472"/>
  <c r="I31" i="472"/>
  <c r="H20" i="472"/>
  <c r="I20" i="472" s="1"/>
  <c r="E20" i="472"/>
  <c r="C20" i="472"/>
  <c r="B20" i="472"/>
  <c r="H19" i="472"/>
  <c r="G19" i="472"/>
  <c r="C19" i="472"/>
  <c r="B19" i="472"/>
  <c r="H18" i="472"/>
  <c r="G18" i="472"/>
  <c r="E18" i="472"/>
  <c r="C18" i="472"/>
  <c r="B18" i="472"/>
  <c r="H17" i="472"/>
  <c r="G17" i="472"/>
  <c r="E17" i="472"/>
  <c r="C17" i="472"/>
  <c r="B17" i="472"/>
  <c r="G40" i="471"/>
  <c r="H36" i="471"/>
  <c r="I36" i="471" s="1"/>
  <c r="E36" i="471"/>
  <c r="C36" i="471"/>
  <c r="B36" i="471"/>
  <c r="H35" i="471"/>
  <c r="I35" i="471" s="1"/>
  <c r="E35" i="471"/>
  <c r="C35" i="471"/>
  <c r="B35" i="471"/>
  <c r="H34" i="471"/>
  <c r="I34" i="471" s="1"/>
  <c r="E34" i="471"/>
  <c r="C34" i="471"/>
  <c r="B34" i="471"/>
  <c r="H33" i="471"/>
  <c r="I33" i="471" s="1"/>
  <c r="E33" i="471"/>
  <c r="D33" i="471"/>
  <c r="C33" i="471"/>
  <c r="B33" i="471"/>
  <c r="H32" i="471"/>
  <c r="I32" i="471" s="1"/>
  <c r="E32" i="471"/>
  <c r="C32" i="471"/>
  <c r="B32" i="471"/>
  <c r="I31" i="471"/>
  <c r="H20" i="471"/>
  <c r="I20" i="471" s="1"/>
  <c r="E20" i="471"/>
  <c r="C20" i="471"/>
  <c r="B20" i="471"/>
  <c r="H19" i="471"/>
  <c r="G19" i="471"/>
  <c r="C19" i="471"/>
  <c r="B19" i="471"/>
  <c r="H18" i="471"/>
  <c r="G18" i="471"/>
  <c r="I18" i="471" s="1"/>
  <c r="E18" i="471"/>
  <c r="C18" i="471"/>
  <c r="B18" i="471"/>
  <c r="H17" i="471"/>
  <c r="G17" i="471"/>
  <c r="E17" i="471"/>
  <c r="C17" i="471"/>
  <c r="B17" i="471"/>
  <c r="G40" i="470"/>
  <c r="H36" i="470"/>
  <c r="I36" i="470" s="1"/>
  <c r="E36" i="470"/>
  <c r="C36" i="470"/>
  <c r="B36" i="470"/>
  <c r="H35" i="470"/>
  <c r="I35" i="470" s="1"/>
  <c r="E35" i="470"/>
  <c r="C35" i="470"/>
  <c r="B35" i="470"/>
  <c r="H34" i="470"/>
  <c r="I34" i="470" s="1"/>
  <c r="E34" i="470"/>
  <c r="C34" i="470"/>
  <c r="B34" i="470"/>
  <c r="H33" i="470"/>
  <c r="I33" i="470" s="1"/>
  <c r="E33" i="470"/>
  <c r="D33" i="470"/>
  <c r="C33" i="470"/>
  <c r="B33" i="470"/>
  <c r="H32" i="470"/>
  <c r="I32" i="470" s="1"/>
  <c r="E32" i="470"/>
  <c r="C32" i="470"/>
  <c r="B32" i="470"/>
  <c r="I31" i="470"/>
  <c r="H22" i="470"/>
  <c r="G22" i="470"/>
  <c r="E22" i="470"/>
  <c r="D22" i="470"/>
  <c r="C22" i="470"/>
  <c r="B22" i="470"/>
  <c r="H21" i="470"/>
  <c r="G21" i="470"/>
  <c r="E21" i="470"/>
  <c r="C21" i="470"/>
  <c r="B21" i="470"/>
  <c r="H20" i="470"/>
  <c r="G20" i="470"/>
  <c r="C20" i="470"/>
  <c r="B20" i="470"/>
  <c r="H19" i="470"/>
  <c r="G19" i="470"/>
  <c r="E19" i="470"/>
  <c r="C19" i="470"/>
  <c r="B19" i="470"/>
  <c r="H18" i="470"/>
  <c r="G18" i="470"/>
  <c r="E18" i="470"/>
  <c r="D18" i="470"/>
  <c r="C18" i="470"/>
  <c r="B18" i="470"/>
  <c r="H17" i="470"/>
  <c r="G17" i="470"/>
  <c r="E17" i="470"/>
  <c r="C17" i="470"/>
  <c r="B17" i="470"/>
  <c r="G40" i="469"/>
  <c r="H36" i="469"/>
  <c r="I36" i="469" s="1"/>
  <c r="E36" i="469"/>
  <c r="C36" i="469"/>
  <c r="B36" i="469"/>
  <c r="H35" i="469"/>
  <c r="I35" i="469" s="1"/>
  <c r="E35" i="469"/>
  <c r="C35" i="469"/>
  <c r="B35" i="469"/>
  <c r="H34" i="469"/>
  <c r="I34" i="469" s="1"/>
  <c r="E34" i="469"/>
  <c r="C34" i="469"/>
  <c r="B34" i="469"/>
  <c r="H33" i="469"/>
  <c r="I33" i="469" s="1"/>
  <c r="E33" i="469"/>
  <c r="D33" i="469"/>
  <c r="C33" i="469"/>
  <c r="B33" i="469"/>
  <c r="H32" i="469"/>
  <c r="I32" i="469" s="1"/>
  <c r="E32" i="469"/>
  <c r="C32" i="469"/>
  <c r="B32" i="469"/>
  <c r="I31" i="469"/>
  <c r="H22" i="469"/>
  <c r="G22" i="469"/>
  <c r="E22" i="469"/>
  <c r="D22" i="469"/>
  <c r="C22" i="469"/>
  <c r="B22" i="469"/>
  <c r="H21" i="469"/>
  <c r="G21" i="469"/>
  <c r="E21" i="469"/>
  <c r="C21" i="469"/>
  <c r="B21" i="469"/>
  <c r="H20" i="469"/>
  <c r="G20" i="469"/>
  <c r="C20" i="469"/>
  <c r="B20" i="469"/>
  <c r="H19" i="469"/>
  <c r="G19" i="469"/>
  <c r="E19" i="469"/>
  <c r="C19" i="469"/>
  <c r="B19" i="469"/>
  <c r="H18" i="469"/>
  <c r="G18" i="469"/>
  <c r="E18" i="469"/>
  <c r="D18" i="469"/>
  <c r="C18" i="469"/>
  <c r="B18" i="469"/>
  <c r="H17" i="469"/>
  <c r="G17" i="469"/>
  <c r="E17" i="469"/>
  <c r="C17" i="469"/>
  <c r="B17" i="469"/>
  <c r="G40" i="468"/>
  <c r="H36" i="468"/>
  <c r="I36" i="468" s="1"/>
  <c r="E36" i="468"/>
  <c r="C36" i="468"/>
  <c r="B36" i="468"/>
  <c r="H35" i="468"/>
  <c r="I35" i="468" s="1"/>
  <c r="E35" i="468"/>
  <c r="C35" i="468"/>
  <c r="B35" i="468"/>
  <c r="H34" i="468"/>
  <c r="I34" i="468" s="1"/>
  <c r="E34" i="468"/>
  <c r="C34" i="468"/>
  <c r="B34" i="468"/>
  <c r="H33" i="468"/>
  <c r="I33" i="468" s="1"/>
  <c r="E33" i="468"/>
  <c r="D33" i="468"/>
  <c r="C33" i="468"/>
  <c r="B33" i="468"/>
  <c r="H32" i="468"/>
  <c r="I32" i="468" s="1"/>
  <c r="E32" i="468"/>
  <c r="C32" i="468"/>
  <c r="B32" i="468"/>
  <c r="I31" i="468"/>
  <c r="H19" i="468"/>
  <c r="G19" i="468"/>
  <c r="E19" i="468"/>
  <c r="D19" i="468"/>
  <c r="C19" i="468"/>
  <c r="B19" i="468"/>
  <c r="H18" i="468"/>
  <c r="G18" i="468"/>
  <c r="E18" i="468"/>
  <c r="C18" i="468"/>
  <c r="B18" i="468"/>
  <c r="H17" i="468"/>
  <c r="G17" i="468"/>
  <c r="E17" i="468"/>
  <c r="C17" i="468"/>
  <c r="B17" i="468"/>
  <c r="G40" i="467"/>
  <c r="H36" i="467"/>
  <c r="I36" i="467" s="1"/>
  <c r="E36" i="467"/>
  <c r="C36" i="467"/>
  <c r="B36" i="467"/>
  <c r="H35" i="467"/>
  <c r="I35" i="467" s="1"/>
  <c r="E35" i="467"/>
  <c r="C35" i="467"/>
  <c r="B35" i="467"/>
  <c r="H34" i="467"/>
  <c r="I34" i="467" s="1"/>
  <c r="E34" i="467"/>
  <c r="C34" i="467"/>
  <c r="B34" i="467"/>
  <c r="H33" i="467"/>
  <c r="I33" i="467" s="1"/>
  <c r="E33" i="467"/>
  <c r="D33" i="467"/>
  <c r="C33" i="467"/>
  <c r="B33" i="467"/>
  <c r="H32" i="467"/>
  <c r="I32" i="467" s="1"/>
  <c r="E32" i="467"/>
  <c r="C32" i="467"/>
  <c r="B32" i="467"/>
  <c r="I31" i="467"/>
  <c r="H19" i="467"/>
  <c r="G19" i="467"/>
  <c r="E19" i="467"/>
  <c r="D19" i="467"/>
  <c r="C19" i="467"/>
  <c r="B19" i="467"/>
  <c r="H18" i="467"/>
  <c r="G18" i="467"/>
  <c r="E18" i="467"/>
  <c r="C18" i="467"/>
  <c r="B18" i="467"/>
  <c r="H17" i="467"/>
  <c r="G17" i="467"/>
  <c r="E17" i="467"/>
  <c r="C17" i="467"/>
  <c r="B17" i="467"/>
  <c r="G40" i="466"/>
  <c r="H36" i="466"/>
  <c r="I36" i="466" s="1"/>
  <c r="E36" i="466"/>
  <c r="C36" i="466"/>
  <c r="B36" i="466"/>
  <c r="H35" i="466"/>
  <c r="I35" i="466" s="1"/>
  <c r="E35" i="466"/>
  <c r="C35" i="466"/>
  <c r="B35" i="466"/>
  <c r="H34" i="466"/>
  <c r="I34" i="466" s="1"/>
  <c r="E34" i="466"/>
  <c r="C34" i="466"/>
  <c r="B34" i="466"/>
  <c r="H33" i="466"/>
  <c r="I33" i="466" s="1"/>
  <c r="E33" i="466"/>
  <c r="D33" i="466"/>
  <c r="C33" i="466"/>
  <c r="B33" i="466"/>
  <c r="H32" i="466"/>
  <c r="I32" i="466" s="1"/>
  <c r="E32" i="466"/>
  <c r="C32" i="466"/>
  <c r="B32" i="466"/>
  <c r="I31" i="466"/>
  <c r="H20" i="466"/>
  <c r="I20" i="466" s="1"/>
  <c r="E20" i="466"/>
  <c r="D20" i="466"/>
  <c r="C20" i="466"/>
  <c r="B20" i="466"/>
  <c r="H19" i="466"/>
  <c r="G19" i="466"/>
  <c r="I19" i="466" s="1"/>
  <c r="E19" i="466"/>
  <c r="C19" i="466"/>
  <c r="B19" i="466"/>
  <c r="H18" i="466"/>
  <c r="G18" i="466"/>
  <c r="E18" i="466"/>
  <c r="C18" i="466"/>
  <c r="B18" i="466"/>
  <c r="H17" i="466"/>
  <c r="G17" i="466"/>
  <c r="E17" i="466"/>
  <c r="C17" i="466"/>
  <c r="B17" i="466"/>
  <c r="G40" i="465"/>
  <c r="H36" i="465"/>
  <c r="I36" i="465" s="1"/>
  <c r="E36" i="465"/>
  <c r="C36" i="465"/>
  <c r="B36" i="465"/>
  <c r="H35" i="465"/>
  <c r="I35" i="465" s="1"/>
  <c r="E35" i="465"/>
  <c r="C35" i="465"/>
  <c r="B35" i="465"/>
  <c r="H34" i="465"/>
  <c r="I34" i="465" s="1"/>
  <c r="E34" i="465"/>
  <c r="C34" i="465"/>
  <c r="B34" i="465"/>
  <c r="H33" i="465"/>
  <c r="I33" i="465" s="1"/>
  <c r="E33" i="465"/>
  <c r="D33" i="465"/>
  <c r="C33" i="465"/>
  <c r="B33" i="465"/>
  <c r="H32" i="465"/>
  <c r="I32" i="465" s="1"/>
  <c r="E32" i="465"/>
  <c r="C32" i="465"/>
  <c r="B32" i="465"/>
  <c r="I31" i="465"/>
  <c r="H20" i="465"/>
  <c r="I20" i="465" s="1"/>
  <c r="E20" i="465"/>
  <c r="D20" i="465"/>
  <c r="C20" i="465"/>
  <c r="B20" i="465"/>
  <c r="H19" i="465"/>
  <c r="G19" i="465"/>
  <c r="E19" i="465"/>
  <c r="C19" i="465"/>
  <c r="B19" i="465"/>
  <c r="H18" i="465"/>
  <c r="G18" i="465"/>
  <c r="E18" i="465"/>
  <c r="C18" i="465"/>
  <c r="B18" i="465"/>
  <c r="H17" i="465"/>
  <c r="G17" i="465"/>
  <c r="E17" i="465"/>
  <c r="C17" i="465"/>
  <c r="B17" i="465"/>
  <c r="G40" i="464"/>
  <c r="H36" i="464"/>
  <c r="I36" i="464" s="1"/>
  <c r="E36" i="464"/>
  <c r="C36" i="464"/>
  <c r="B36" i="464"/>
  <c r="H35" i="464"/>
  <c r="I35" i="464" s="1"/>
  <c r="E35" i="464"/>
  <c r="C35" i="464"/>
  <c r="B35" i="464"/>
  <c r="H34" i="464"/>
  <c r="I34" i="464" s="1"/>
  <c r="E34" i="464"/>
  <c r="C34" i="464"/>
  <c r="B34" i="464"/>
  <c r="H33" i="464"/>
  <c r="I33" i="464" s="1"/>
  <c r="E33" i="464"/>
  <c r="D33" i="464"/>
  <c r="C33" i="464"/>
  <c r="B33" i="464"/>
  <c r="H32" i="464"/>
  <c r="I32" i="464" s="1"/>
  <c r="E32" i="464"/>
  <c r="C32" i="464"/>
  <c r="B32" i="464"/>
  <c r="I31" i="464"/>
  <c r="H23" i="464"/>
  <c r="I23" i="464" s="1"/>
  <c r="E23" i="464"/>
  <c r="C23" i="464"/>
  <c r="B23" i="464"/>
  <c r="H22" i="464"/>
  <c r="I22" i="464" s="1"/>
  <c r="E22" i="464"/>
  <c r="C22" i="464"/>
  <c r="B22" i="464"/>
  <c r="H21" i="464"/>
  <c r="I21" i="464" s="1"/>
  <c r="E21" i="464"/>
  <c r="C21" i="464"/>
  <c r="B21" i="464"/>
  <c r="H20" i="464"/>
  <c r="I20" i="464" s="1"/>
  <c r="E20" i="464"/>
  <c r="C20" i="464"/>
  <c r="B20" i="464"/>
  <c r="H19" i="464"/>
  <c r="G19" i="464"/>
  <c r="E19" i="464"/>
  <c r="C19" i="464"/>
  <c r="B19" i="464"/>
  <c r="H18" i="464"/>
  <c r="G18" i="464"/>
  <c r="E18" i="464"/>
  <c r="C18" i="464"/>
  <c r="B18" i="464"/>
  <c r="H17" i="464"/>
  <c r="G17" i="464"/>
  <c r="E17" i="464"/>
  <c r="C17" i="464"/>
  <c r="B17" i="464"/>
  <c r="G40" i="463"/>
  <c r="H36" i="463"/>
  <c r="I36" i="463" s="1"/>
  <c r="E36" i="463"/>
  <c r="C36" i="463"/>
  <c r="B36" i="463"/>
  <c r="H35" i="463"/>
  <c r="I35" i="463" s="1"/>
  <c r="E35" i="463"/>
  <c r="C35" i="463"/>
  <c r="B35" i="463"/>
  <c r="H34" i="463"/>
  <c r="I34" i="463" s="1"/>
  <c r="E34" i="463"/>
  <c r="C34" i="463"/>
  <c r="B34" i="463"/>
  <c r="H33" i="463"/>
  <c r="I33" i="463" s="1"/>
  <c r="E33" i="463"/>
  <c r="D33" i="463"/>
  <c r="C33" i="463"/>
  <c r="B33" i="463"/>
  <c r="H32" i="463"/>
  <c r="I32" i="463" s="1"/>
  <c r="E32" i="463"/>
  <c r="C32" i="463"/>
  <c r="B32" i="463"/>
  <c r="I31" i="463"/>
  <c r="H23" i="463"/>
  <c r="I23" i="463" s="1"/>
  <c r="E23" i="463"/>
  <c r="C23" i="463"/>
  <c r="B23" i="463"/>
  <c r="H22" i="463"/>
  <c r="I22" i="463" s="1"/>
  <c r="E22" i="463"/>
  <c r="C22" i="463"/>
  <c r="B22" i="463"/>
  <c r="H21" i="463"/>
  <c r="I21" i="463" s="1"/>
  <c r="E21" i="463"/>
  <c r="C21" i="463"/>
  <c r="B21" i="463"/>
  <c r="H20" i="463"/>
  <c r="I20" i="463" s="1"/>
  <c r="E20" i="463"/>
  <c r="C20" i="463"/>
  <c r="B20" i="463"/>
  <c r="H19" i="463"/>
  <c r="G19" i="463"/>
  <c r="E19" i="463"/>
  <c r="C19" i="463"/>
  <c r="B19" i="463"/>
  <c r="H18" i="463"/>
  <c r="G18" i="463"/>
  <c r="E18" i="463"/>
  <c r="C18" i="463"/>
  <c r="B18" i="463"/>
  <c r="H17" i="463"/>
  <c r="G17" i="463"/>
  <c r="E17" i="463"/>
  <c r="C17" i="463"/>
  <c r="B17" i="463"/>
  <c r="G40" i="462"/>
  <c r="H36" i="462"/>
  <c r="I36" i="462" s="1"/>
  <c r="E36" i="462"/>
  <c r="C36" i="462"/>
  <c r="B36" i="462"/>
  <c r="H35" i="462"/>
  <c r="I35" i="462" s="1"/>
  <c r="E35" i="462"/>
  <c r="C35" i="462"/>
  <c r="B35" i="462"/>
  <c r="H34" i="462"/>
  <c r="I34" i="462" s="1"/>
  <c r="E34" i="462"/>
  <c r="C34" i="462"/>
  <c r="B34" i="462"/>
  <c r="H33" i="462"/>
  <c r="I33" i="462" s="1"/>
  <c r="E33" i="462"/>
  <c r="D33" i="462"/>
  <c r="C33" i="462"/>
  <c r="B33" i="462"/>
  <c r="H32" i="462"/>
  <c r="I32" i="462" s="1"/>
  <c r="E32" i="462"/>
  <c r="C32" i="462"/>
  <c r="B32" i="462"/>
  <c r="I31" i="462"/>
  <c r="H19" i="462"/>
  <c r="G19" i="462"/>
  <c r="E19" i="462"/>
  <c r="C19" i="462"/>
  <c r="B19" i="462"/>
  <c r="H18" i="462"/>
  <c r="G18" i="462"/>
  <c r="E18" i="462"/>
  <c r="C18" i="462"/>
  <c r="B18" i="462"/>
  <c r="H17" i="462"/>
  <c r="G17" i="462"/>
  <c r="E17" i="462"/>
  <c r="C17" i="462"/>
  <c r="B17" i="462"/>
  <c r="G40" i="461"/>
  <c r="H36" i="461"/>
  <c r="I36" i="461" s="1"/>
  <c r="E36" i="461"/>
  <c r="C36" i="461"/>
  <c r="B36" i="461"/>
  <c r="H35" i="461"/>
  <c r="I35" i="461" s="1"/>
  <c r="E35" i="461"/>
  <c r="C35" i="461"/>
  <c r="B35" i="461"/>
  <c r="H34" i="461"/>
  <c r="I34" i="461" s="1"/>
  <c r="E34" i="461"/>
  <c r="C34" i="461"/>
  <c r="B34" i="461"/>
  <c r="H33" i="461"/>
  <c r="I33" i="461" s="1"/>
  <c r="E33" i="461"/>
  <c r="D33" i="461"/>
  <c r="C33" i="461"/>
  <c r="B33" i="461"/>
  <c r="H32" i="461"/>
  <c r="I32" i="461" s="1"/>
  <c r="E32" i="461"/>
  <c r="C32" i="461"/>
  <c r="B32" i="461"/>
  <c r="I31" i="461"/>
  <c r="H19" i="461"/>
  <c r="G19" i="461"/>
  <c r="E19" i="461"/>
  <c r="C19" i="461"/>
  <c r="B19" i="461"/>
  <c r="H18" i="461"/>
  <c r="G18" i="461"/>
  <c r="E18" i="461"/>
  <c r="C18" i="461"/>
  <c r="B18" i="461"/>
  <c r="H17" i="461"/>
  <c r="G17" i="461"/>
  <c r="E17" i="461"/>
  <c r="C17" i="461"/>
  <c r="B17" i="461"/>
  <c r="G40" i="460"/>
  <c r="H36" i="460"/>
  <c r="I36" i="460" s="1"/>
  <c r="E36" i="460"/>
  <c r="C36" i="460"/>
  <c r="B36" i="460"/>
  <c r="H35" i="460"/>
  <c r="I35" i="460" s="1"/>
  <c r="E35" i="460"/>
  <c r="C35" i="460"/>
  <c r="B35" i="460"/>
  <c r="H34" i="460"/>
  <c r="I34" i="460" s="1"/>
  <c r="E34" i="460"/>
  <c r="C34" i="460"/>
  <c r="B34" i="460"/>
  <c r="H33" i="460"/>
  <c r="I33" i="460" s="1"/>
  <c r="E33" i="460"/>
  <c r="D33" i="460"/>
  <c r="C33" i="460"/>
  <c r="B33" i="460"/>
  <c r="H32" i="460"/>
  <c r="I32" i="460" s="1"/>
  <c r="E32" i="460"/>
  <c r="C32" i="460"/>
  <c r="B32" i="460"/>
  <c r="I31" i="460"/>
  <c r="H20" i="460"/>
  <c r="I20" i="460" s="1"/>
  <c r="E20" i="460"/>
  <c r="C20" i="460"/>
  <c r="B20" i="460"/>
  <c r="H19" i="460"/>
  <c r="G19" i="460"/>
  <c r="E19" i="460"/>
  <c r="C19" i="460"/>
  <c r="B19" i="460"/>
  <c r="H18" i="460"/>
  <c r="G18" i="460"/>
  <c r="E18" i="460"/>
  <c r="C18" i="460"/>
  <c r="B18" i="460"/>
  <c r="H17" i="460"/>
  <c r="G17" i="460"/>
  <c r="E17" i="460"/>
  <c r="C17" i="460"/>
  <c r="B17" i="460"/>
  <c r="G40" i="459"/>
  <c r="H36" i="459"/>
  <c r="I36" i="459" s="1"/>
  <c r="E36" i="459"/>
  <c r="C36" i="459"/>
  <c r="B36" i="459"/>
  <c r="H35" i="459"/>
  <c r="I35" i="459" s="1"/>
  <c r="E35" i="459"/>
  <c r="C35" i="459"/>
  <c r="B35" i="459"/>
  <c r="H34" i="459"/>
  <c r="I34" i="459" s="1"/>
  <c r="E34" i="459"/>
  <c r="C34" i="459"/>
  <c r="B34" i="459"/>
  <c r="H33" i="459"/>
  <c r="I33" i="459" s="1"/>
  <c r="E33" i="459"/>
  <c r="D33" i="459"/>
  <c r="C33" i="459"/>
  <c r="B33" i="459"/>
  <c r="H32" i="459"/>
  <c r="I32" i="459" s="1"/>
  <c r="E32" i="459"/>
  <c r="C32" i="459"/>
  <c r="B32" i="459"/>
  <c r="I31" i="459"/>
  <c r="H20" i="459"/>
  <c r="I20" i="459" s="1"/>
  <c r="E20" i="459"/>
  <c r="C20" i="459"/>
  <c r="B20" i="459"/>
  <c r="H19" i="459"/>
  <c r="G19" i="459"/>
  <c r="E19" i="459"/>
  <c r="C19" i="459"/>
  <c r="B19" i="459"/>
  <c r="H18" i="459"/>
  <c r="G18" i="459"/>
  <c r="E18" i="459"/>
  <c r="C18" i="459"/>
  <c r="B18" i="459"/>
  <c r="H17" i="459"/>
  <c r="G17" i="459"/>
  <c r="E17" i="459"/>
  <c r="C17" i="459"/>
  <c r="B17" i="459"/>
  <c r="G40" i="456"/>
  <c r="H36" i="456"/>
  <c r="I36" i="456" s="1"/>
  <c r="E36" i="456"/>
  <c r="C36" i="456"/>
  <c r="B36" i="456"/>
  <c r="H35" i="456"/>
  <c r="E35" i="456"/>
  <c r="C35" i="456"/>
  <c r="B35" i="456"/>
  <c r="H34" i="456"/>
  <c r="I34" i="456" s="1"/>
  <c r="E34" i="456"/>
  <c r="C34" i="456"/>
  <c r="B34" i="456"/>
  <c r="H33" i="456"/>
  <c r="I33" i="456" s="1"/>
  <c r="E33" i="456"/>
  <c r="D33" i="456"/>
  <c r="C33" i="456"/>
  <c r="B33" i="456"/>
  <c r="H32" i="456"/>
  <c r="I32" i="456" s="1"/>
  <c r="E32" i="456"/>
  <c r="C32" i="456"/>
  <c r="B32" i="456"/>
  <c r="I31" i="456"/>
  <c r="H21" i="456"/>
  <c r="I21" i="456" s="1"/>
  <c r="E21" i="456"/>
  <c r="C21" i="456"/>
  <c r="B21" i="456"/>
  <c r="H20" i="456"/>
  <c r="E20" i="456"/>
  <c r="C20" i="456"/>
  <c r="B20" i="456"/>
  <c r="H19" i="456"/>
  <c r="I19" i="456" s="1"/>
  <c r="E19" i="456"/>
  <c r="C19" i="456"/>
  <c r="B19" i="456"/>
  <c r="H18" i="456"/>
  <c r="G18" i="456"/>
  <c r="E18" i="456"/>
  <c r="C18" i="456"/>
  <c r="B18" i="456"/>
  <c r="H17" i="456"/>
  <c r="G17" i="456"/>
  <c r="E17" i="456"/>
  <c r="C17" i="456"/>
  <c r="B17" i="456"/>
  <c r="G40" i="455"/>
  <c r="H36" i="455"/>
  <c r="I36" i="455" s="1"/>
  <c r="E36" i="455"/>
  <c r="C36" i="455"/>
  <c r="B36" i="455"/>
  <c r="H35" i="455"/>
  <c r="E35" i="455"/>
  <c r="C35" i="455"/>
  <c r="B35" i="455"/>
  <c r="H34" i="455"/>
  <c r="I34" i="455" s="1"/>
  <c r="E34" i="455"/>
  <c r="C34" i="455"/>
  <c r="B34" i="455"/>
  <c r="H33" i="455"/>
  <c r="I33" i="455" s="1"/>
  <c r="E33" i="455"/>
  <c r="D33" i="455"/>
  <c r="C33" i="455"/>
  <c r="B33" i="455"/>
  <c r="H32" i="455"/>
  <c r="I32" i="455" s="1"/>
  <c r="E32" i="455"/>
  <c r="C32" i="455"/>
  <c r="B32" i="455"/>
  <c r="I31" i="455"/>
  <c r="H21" i="455"/>
  <c r="I21" i="455" s="1"/>
  <c r="E21" i="455"/>
  <c r="C21" i="455"/>
  <c r="B21" i="455"/>
  <c r="H20" i="455"/>
  <c r="E20" i="455"/>
  <c r="C20" i="455"/>
  <c r="B20" i="455"/>
  <c r="H19" i="455"/>
  <c r="E19" i="455"/>
  <c r="C19" i="455"/>
  <c r="B19" i="455"/>
  <c r="H18" i="455"/>
  <c r="G18" i="455"/>
  <c r="E18" i="455"/>
  <c r="C18" i="455"/>
  <c r="B18" i="455"/>
  <c r="H17" i="455"/>
  <c r="G17" i="455"/>
  <c r="E17" i="455"/>
  <c r="C17" i="455"/>
  <c r="B17" i="455"/>
  <c r="G40" i="454"/>
  <c r="H36" i="454"/>
  <c r="I36" i="454" s="1"/>
  <c r="E36" i="454"/>
  <c r="C36" i="454"/>
  <c r="B36" i="454"/>
  <c r="H35" i="454"/>
  <c r="I35" i="454" s="1"/>
  <c r="E35" i="454"/>
  <c r="C35" i="454"/>
  <c r="B35" i="454"/>
  <c r="H34" i="454"/>
  <c r="I34" i="454" s="1"/>
  <c r="E34" i="454"/>
  <c r="C34" i="454"/>
  <c r="B34" i="454"/>
  <c r="H33" i="454"/>
  <c r="I33" i="454" s="1"/>
  <c r="E33" i="454"/>
  <c r="D33" i="454"/>
  <c r="C33" i="454"/>
  <c r="B33" i="454"/>
  <c r="H32" i="454"/>
  <c r="I32" i="454" s="1"/>
  <c r="E32" i="454"/>
  <c r="C32" i="454"/>
  <c r="B32" i="454"/>
  <c r="I31" i="454"/>
  <c r="H21" i="454"/>
  <c r="I21" i="454" s="1"/>
  <c r="E21" i="454"/>
  <c r="C21" i="454"/>
  <c r="B21" i="454"/>
  <c r="H20" i="454"/>
  <c r="E20" i="454"/>
  <c r="C20" i="454"/>
  <c r="B20" i="454"/>
  <c r="H19" i="454"/>
  <c r="G20" i="454"/>
  <c r="E19" i="454"/>
  <c r="C19" i="454"/>
  <c r="B19" i="454"/>
  <c r="H18" i="454"/>
  <c r="G18" i="454"/>
  <c r="E18" i="454"/>
  <c r="C18" i="454"/>
  <c r="B18" i="454"/>
  <c r="H17" i="454"/>
  <c r="G17" i="454"/>
  <c r="E17" i="454"/>
  <c r="C17" i="454"/>
  <c r="B17" i="454"/>
  <c r="G40" i="453"/>
  <c r="H36" i="453"/>
  <c r="I36" i="453" s="1"/>
  <c r="E36" i="453"/>
  <c r="C36" i="453"/>
  <c r="B36" i="453"/>
  <c r="H35" i="453"/>
  <c r="I35" i="453" s="1"/>
  <c r="E35" i="453"/>
  <c r="C35" i="453"/>
  <c r="B35" i="453"/>
  <c r="H34" i="453"/>
  <c r="I34" i="453" s="1"/>
  <c r="E34" i="453"/>
  <c r="C34" i="453"/>
  <c r="B34" i="453"/>
  <c r="H33" i="453"/>
  <c r="I33" i="453" s="1"/>
  <c r="E33" i="453"/>
  <c r="D33" i="453"/>
  <c r="C33" i="453"/>
  <c r="B33" i="453"/>
  <c r="H32" i="453"/>
  <c r="I32" i="453" s="1"/>
  <c r="E32" i="453"/>
  <c r="C32" i="453"/>
  <c r="B32" i="453"/>
  <c r="I31" i="453"/>
  <c r="H21" i="453"/>
  <c r="I21" i="453" s="1"/>
  <c r="E21" i="453"/>
  <c r="C21" i="453"/>
  <c r="B21" i="453"/>
  <c r="H20" i="453"/>
  <c r="E20" i="453"/>
  <c r="C20" i="453"/>
  <c r="B20" i="453"/>
  <c r="H19" i="453"/>
  <c r="E19" i="453"/>
  <c r="C19" i="453"/>
  <c r="B19" i="453"/>
  <c r="H18" i="453"/>
  <c r="G18" i="453"/>
  <c r="E18" i="453"/>
  <c r="C18" i="453"/>
  <c r="B18" i="453"/>
  <c r="H17" i="453"/>
  <c r="G17" i="453"/>
  <c r="E17" i="453"/>
  <c r="C17" i="453"/>
  <c r="B17" i="453"/>
  <c r="G40" i="452"/>
  <c r="H36" i="452"/>
  <c r="I36" i="452" s="1"/>
  <c r="E36" i="452"/>
  <c r="C36" i="452"/>
  <c r="B36" i="452"/>
  <c r="H35" i="452"/>
  <c r="I35" i="452" s="1"/>
  <c r="E35" i="452"/>
  <c r="C35" i="452"/>
  <c r="B35" i="452"/>
  <c r="H34" i="452"/>
  <c r="I34" i="452" s="1"/>
  <c r="E34" i="452"/>
  <c r="C34" i="452"/>
  <c r="B34" i="452"/>
  <c r="H33" i="452"/>
  <c r="I33" i="452" s="1"/>
  <c r="E33" i="452"/>
  <c r="D33" i="452"/>
  <c r="C33" i="452"/>
  <c r="B33" i="452"/>
  <c r="H32" i="452"/>
  <c r="I32" i="452" s="1"/>
  <c r="E32" i="452"/>
  <c r="C32" i="452"/>
  <c r="B32" i="452"/>
  <c r="I31" i="452"/>
  <c r="H19" i="452"/>
  <c r="G19" i="452"/>
  <c r="E19" i="452"/>
  <c r="C19" i="452"/>
  <c r="B19" i="452"/>
  <c r="H18" i="452"/>
  <c r="G18" i="452"/>
  <c r="E18" i="452"/>
  <c r="C18" i="452"/>
  <c r="B18" i="452"/>
  <c r="H17" i="452"/>
  <c r="G17" i="452"/>
  <c r="E17" i="452"/>
  <c r="C17" i="452"/>
  <c r="B17" i="452"/>
  <c r="G40" i="451"/>
  <c r="H36" i="451"/>
  <c r="I36" i="451" s="1"/>
  <c r="E36" i="451"/>
  <c r="C36" i="451"/>
  <c r="B36" i="451"/>
  <c r="H35" i="451"/>
  <c r="I35" i="451" s="1"/>
  <c r="E35" i="451"/>
  <c r="C35" i="451"/>
  <c r="B35" i="451"/>
  <c r="H34" i="451"/>
  <c r="I34" i="451" s="1"/>
  <c r="E34" i="451"/>
  <c r="C34" i="451"/>
  <c r="B34" i="451"/>
  <c r="H33" i="451"/>
  <c r="I33" i="451" s="1"/>
  <c r="E33" i="451"/>
  <c r="D33" i="451"/>
  <c r="C33" i="451"/>
  <c r="B33" i="451"/>
  <c r="H32" i="451"/>
  <c r="I32" i="451" s="1"/>
  <c r="E32" i="451"/>
  <c r="C32" i="451"/>
  <c r="B32" i="451"/>
  <c r="I31" i="451"/>
  <c r="H19" i="451"/>
  <c r="G19" i="451"/>
  <c r="E19" i="451"/>
  <c r="C19" i="451"/>
  <c r="B19" i="451"/>
  <c r="H18" i="451"/>
  <c r="G18" i="451"/>
  <c r="E18" i="451"/>
  <c r="C18" i="451"/>
  <c r="B18" i="451"/>
  <c r="H17" i="451"/>
  <c r="G17" i="451"/>
  <c r="E17" i="451"/>
  <c r="C17" i="451"/>
  <c r="B17" i="451"/>
  <c r="G40" i="450"/>
  <c r="H36" i="450"/>
  <c r="I36" i="450" s="1"/>
  <c r="E36" i="450"/>
  <c r="C36" i="450"/>
  <c r="B36" i="450"/>
  <c r="H35" i="450"/>
  <c r="I35" i="450" s="1"/>
  <c r="E35" i="450"/>
  <c r="C35" i="450"/>
  <c r="B35" i="450"/>
  <c r="H34" i="450"/>
  <c r="I34" i="450" s="1"/>
  <c r="E34" i="450"/>
  <c r="C34" i="450"/>
  <c r="B34" i="450"/>
  <c r="H33" i="450"/>
  <c r="I33" i="450" s="1"/>
  <c r="E33" i="450"/>
  <c r="D33" i="450"/>
  <c r="C33" i="450"/>
  <c r="B33" i="450"/>
  <c r="H32" i="450"/>
  <c r="I32" i="450" s="1"/>
  <c r="E32" i="450"/>
  <c r="C32" i="450"/>
  <c r="B32" i="450"/>
  <c r="I31" i="450"/>
  <c r="H20" i="450"/>
  <c r="E20" i="450"/>
  <c r="C20" i="450"/>
  <c r="B20" i="450"/>
  <c r="H19" i="450"/>
  <c r="G19" i="450"/>
  <c r="G20" i="450" s="1"/>
  <c r="E19" i="450"/>
  <c r="C19" i="450"/>
  <c r="B19" i="450"/>
  <c r="H18" i="450"/>
  <c r="G18" i="450"/>
  <c r="E18" i="450"/>
  <c r="C18" i="450"/>
  <c r="B18" i="450"/>
  <c r="H17" i="450"/>
  <c r="G17" i="450"/>
  <c r="I17" i="450" s="1"/>
  <c r="E17" i="450"/>
  <c r="C17" i="450"/>
  <c r="B17" i="450"/>
  <c r="G40" i="449"/>
  <c r="H36" i="449"/>
  <c r="I36" i="449" s="1"/>
  <c r="E36" i="449"/>
  <c r="C36" i="449"/>
  <c r="B36" i="449"/>
  <c r="H35" i="449"/>
  <c r="I35" i="449" s="1"/>
  <c r="E35" i="449"/>
  <c r="C35" i="449"/>
  <c r="B35" i="449"/>
  <c r="H34" i="449"/>
  <c r="I34" i="449" s="1"/>
  <c r="E34" i="449"/>
  <c r="C34" i="449"/>
  <c r="B34" i="449"/>
  <c r="H33" i="449"/>
  <c r="I33" i="449" s="1"/>
  <c r="E33" i="449"/>
  <c r="D33" i="449"/>
  <c r="C33" i="449"/>
  <c r="B33" i="449"/>
  <c r="H32" i="449"/>
  <c r="I32" i="449" s="1"/>
  <c r="E32" i="449"/>
  <c r="C32" i="449"/>
  <c r="B32" i="449"/>
  <c r="I31" i="449"/>
  <c r="H20" i="449"/>
  <c r="E20" i="449"/>
  <c r="C20" i="449"/>
  <c r="B20" i="449"/>
  <c r="H19" i="449"/>
  <c r="G19" i="449"/>
  <c r="G20" i="449" s="1"/>
  <c r="E19" i="449"/>
  <c r="C19" i="449"/>
  <c r="B19" i="449"/>
  <c r="H18" i="449"/>
  <c r="G18" i="449"/>
  <c r="E18" i="449"/>
  <c r="C18" i="449"/>
  <c r="B18" i="449"/>
  <c r="H17" i="449"/>
  <c r="G17" i="449"/>
  <c r="E17" i="449"/>
  <c r="C17" i="449"/>
  <c r="B17" i="449"/>
  <c r="G40" i="448"/>
  <c r="H37" i="448"/>
  <c r="I37" i="448" s="1"/>
  <c r="E37" i="448"/>
  <c r="C37" i="448"/>
  <c r="B37" i="448"/>
  <c r="H36" i="448"/>
  <c r="I36" i="448" s="1"/>
  <c r="E36" i="448"/>
  <c r="C36" i="448"/>
  <c r="B36" i="448"/>
  <c r="H35" i="448"/>
  <c r="I35" i="448" s="1"/>
  <c r="E35" i="448"/>
  <c r="C35" i="448"/>
  <c r="B35" i="448"/>
  <c r="H34" i="448"/>
  <c r="I34" i="448" s="1"/>
  <c r="E34" i="448"/>
  <c r="D34" i="448"/>
  <c r="C34" i="448"/>
  <c r="B34" i="448"/>
  <c r="H33" i="448"/>
  <c r="I33" i="448" s="1"/>
  <c r="E33" i="448"/>
  <c r="C33" i="448"/>
  <c r="B33" i="448"/>
  <c r="I32" i="448"/>
  <c r="H20" i="448"/>
  <c r="G20" i="448"/>
  <c r="E20" i="448"/>
  <c r="C20" i="448"/>
  <c r="B20" i="448"/>
  <c r="H19" i="448"/>
  <c r="G19" i="448"/>
  <c r="E19" i="448"/>
  <c r="C19" i="448"/>
  <c r="B19" i="448"/>
  <c r="H18" i="448"/>
  <c r="G18" i="448"/>
  <c r="E18" i="448"/>
  <c r="D18" i="448"/>
  <c r="C18" i="448"/>
  <c r="B18" i="448"/>
  <c r="H17" i="448"/>
  <c r="G17" i="448"/>
  <c r="E17" i="448"/>
  <c r="C17" i="448"/>
  <c r="B17" i="448"/>
  <c r="G40" i="447"/>
  <c r="H37" i="447"/>
  <c r="I37" i="447" s="1"/>
  <c r="E37" i="447"/>
  <c r="C37" i="447"/>
  <c r="B37" i="447"/>
  <c r="H36" i="447"/>
  <c r="I36" i="447" s="1"/>
  <c r="E36" i="447"/>
  <c r="C36" i="447"/>
  <c r="B36" i="447"/>
  <c r="H35" i="447"/>
  <c r="I35" i="447" s="1"/>
  <c r="E35" i="447"/>
  <c r="C35" i="447"/>
  <c r="B35" i="447"/>
  <c r="H34" i="447"/>
  <c r="I34" i="447" s="1"/>
  <c r="E34" i="447"/>
  <c r="D34" i="447"/>
  <c r="C34" i="447"/>
  <c r="B34" i="447"/>
  <c r="H33" i="447"/>
  <c r="I33" i="447" s="1"/>
  <c r="E33" i="447"/>
  <c r="C33" i="447"/>
  <c r="B33" i="447"/>
  <c r="I32" i="447"/>
  <c r="H20" i="447"/>
  <c r="G20" i="447"/>
  <c r="E20" i="447"/>
  <c r="C20" i="447"/>
  <c r="B20" i="447"/>
  <c r="H19" i="447"/>
  <c r="G19" i="447"/>
  <c r="E19" i="447"/>
  <c r="C19" i="447"/>
  <c r="B19" i="447"/>
  <c r="H18" i="447"/>
  <c r="G18" i="447"/>
  <c r="E18" i="447"/>
  <c r="D18" i="447"/>
  <c r="C18" i="447"/>
  <c r="B18" i="447"/>
  <c r="H17" i="447"/>
  <c r="G17" i="447"/>
  <c r="E17" i="447"/>
  <c r="C17" i="447"/>
  <c r="B17" i="447"/>
  <c r="G40" i="446"/>
  <c r="H37" i="446"/>
  <c r="I37" i="446" s="1"/>
  <c r="E37" i="446"/>
  <c r="C37" i="446"/>
  <c r="B37" i="446"/>
  <c r="H36" i="446"/>
  <c r="I36" i="446" s="1"/>
  <c r="E36" i="446"/>
  <c r="C36" i="446"/>
  <c r="B36" i="446"/>
  <c r="H35" i="446"/>
  <c r="I35" i="446" s="1"/>
  <c r="E35" i="446"/>
  <c r="C35" i="446"/>
  <c r="B35" i="446"/>
  <c r="H34" i="446"/>
  <c r="E34" i="446"/>
  <c r="D34" i="446"/>
  <c r="C34" i="446"/>
  <c r="B34" i="446"/>
  <c r="H33" i="446"/>
  <c r="I33" i="446" s="1"/>
  <c r="E33" i="446"/>
  <c r="C33" i="446"/>
  <c r="B33" i="446"/>
  <c r="I32" i="446"/>
  <c r="H21" i="446"/>
  <c r="E21" i="446"/>
  <c r="C21" i="446"/>
  <c r="B21" i="446"/>
  <c r="H20" i="446"/>
  <c r="G20" i="446"/>
  <c r="E20" i="446"/>
  <c r="C20" i="446"/>
  <c r="B20" i="446"/>
  <c r="H19" i="446"/>
  <c r="G19" i="446"/>
  <c r="E19" i="446"/>
  <c r="C19" i="446"/>
  <c r="B19" i="446"/>
  <c r="H18" i="446"/>
  <c r="G18" i="446"/>
  <c r="E18" i="446"/>
  <c r="D18" i="446"/>
  <c r="C18" i="446"/>
  <c r="B18" i="446"/>
  <c r="H17" i="446"/>
  <c r="G17" i="446"/>
  <c r="E17" i="446"/>
  <c r="C17" i="446"/>
  <c r="B17" i="446"/>
  <c r="G40" i="445"/>
  <c r="H37" i="445"/>
  <c r="I37" i="445" s="1"/>
  <c r="E37" i="445"/>
  <c r="C37" i="445"/>
  <c r="B37" i="445"/>
  <c r="H36" i="445"/>
  <c r="I36" i="445" s="1"/>
  <c r="E36" i="445"/>
  <c r="C36" i="445"/>
  <c r="B36" i="445"/>
  <c r="H35" i="445"/>
  <c r="I35" i="445" s="1"/>
  <c r="E35" i="445"/>
  <c r="C35" i="445"/>
  <c r="B35" i="445"/>
  <c r="H34" i="445"/>
  <c r="I34" i="445" s="1"/>
  <c r="E34" i="445"/>
  <c r="D34" i="445"/>
  <c r="C34" i="445"/>
  <c r="B34" i="445"/>
  <c r="H33" i="445"/>
  <c r="I33" i="445" s="1"/>
  <c r="E33" i="445"/>
  <c r="C33" i="445"/>
  <c r="B33" i="445"/>
  <c r="I32" i="445"/>
  <c r="H21" i="445"/>
  <c r="E21" i="445"/>
  <c r="C21" i="445"/>
  <c r="B21" i="445"/>
  <c r="H20" i="445"/>
  <c r="G20" i="445"/>
  <c r="G21" i="445" s="1"/>
  <c r="E20" i="445"/>
  <c r="C20" i="445"/>
  <c r="B20" i="445"/>
  <c r="H19" i="445"/>
  <c r="G19" i="445"/>
  <c r="E19" i="445"/>
  <c r="C19" i="445"/>
  <c r="B19" i="445"/>
  <c r="H18" i="445"/>
  <c r="G18" i="445"/>
  <c r="E18" i="445"/>
  <c r="D18" i="445"/>
  <c r="C18" i="445"/>
  <c r="B18" i="445"/>
  <c r="H17" i="445"/>
  <c r="G17" i="445"/>
  <c r="E17" i="445"/>
  <c r="C17" i="445"/>
  <c r="B17" i="445"/>
  <c r="G40" i="444"/>
  <c r="H36" i="444"/>
  <c r="I36" i="444" s="1"/>
  <c r="E36" i="444"/>
  <c r="C36" i="444"/>
  <c r="B36" i="444"/>
  <c r="H35" i="444"/>
  <c r="I35" i="444" s="1"/>
  <c r="E35" i="444"/>
  <c r="C35" i="444"/>
  <c r="B35" i="444"/>
  <c r="H34" i="444"/>
  <c r="I34" i="444" s="1"/>
  <c r="E34" i="444"/>
  <c r="C34" i="444"/>
  <c r="B34" i="444"/>
  <c r="H33" i="444"/>
  <c r="E33" i="444"/>
  <c r="D33" i="444"/>
  <c r="C33" i="444"/>
  <c r="B33" i="444"/>
  <c r="H32" i="444"/>
  <c r="I32" i="444" s="1"/>
  <c r="E32" i="444"/>
  <c r="C32" i="444"/>
  <c r="B32" i="444"/>
  <c r="I31" i="444"/>
  <c r="H18" i="444"/>
  <c r="G18" i="444"/>
  <c r="E18" i="444"/>
  <c r="C18" i="444"/>
  <c r="B18" i="444"/>
  <c r="H17" i="444"/>
  <c r="G17" i="444"/>
  <c r="E17" i="444"/>
  <c r="C17" i="444"/>
  <c r="B17" i="444"/>
  <c r="G40" i="443"/>
  <c r="H36" i="443"/>
  <c r="I36" i="443" s="1"/>
  <c r="E36" i="443"/>
  <c r="C36" i="443"/>
  <c r="B36" i="443"/>
  <c r="H35" i="443"/>
  <c r="I35" i="443" s="1"/>
  <c r="E35" i="443"/>
  <c r="C35" i="443"/>
  <c r="B35" i="443"/>
  <c r="H34" i="443"/>
  <c r="I34" i="443" s="1"/>
  <c r="E34" i="443"/>
  <c r="C34" i="443"/>
  <c r="B34" i="443"/>
  <c r="H33" i="443"/>
  <c r="I33" i="443" s="1"/>
  <c r="E33" i="443"/>
  <c r="D33" i="443"/>
  <c r="C33" i="443"/>
  <c r="B33" i="443"/>
  <c r="H32" i="443"/>
  <c r="I32" i="443" s="1"/>
  <c r="E32" i="443"/>
  <c r="C32" i="443"/>
  <c r="B32" i="443"/>
  <c r="I31" i="443"/>
  <c r="H18" i="443"/>
  <c r="G18" i="443"/>
  <c r="E18" i="443"/>
  <c r="C18" i="443"/>
  <c r="B18" i="443"/>
  <c r="H17" i="443"/>
  <c r="G17" i="443"/>
  <c r="E17" i="443"/>
  <c r="C17" i="443"/>
  <c r="B17" i="443"/>
  <c r="G38" i="442"/>
  <c r="H35" i="442"/>
  <c r="I35" i="442" s="1"/>
  <c r="E35" i="442"/>
  <c r="C35" i="442"/>
  <c r="B35" i="442"/>
  <c r="H34" i="442"/>
  <c r="I34" i="442" s="1"/>
  <c r="E34" i="442"/>
  <c r="C34" i="442"/>
  <c r="B34" i="442"/>
  <c r="H33" i="442"/>
  <c r="I33" i="442" s="1"/>
  <c r="E33" i="442"/>
  <c r="C33" i="442"/>
  <c r="B33" i="442"/>
  <c r="H32" i="442"/>
  <c r="I32" i="442" s="1"/>
  <c r="E32" i="442"/>
  <c r="D32" i="442"/>
  <c r="C32" i="442"/>
  <c r="B32" i="442"/>
  <c r="H31" i="442"/>
  <c r="I31" i="442" s="1"/>
  <c r="E31" i="442"/>
  <c r="C31" i="442"/>
  <c r="B31" i="442"/>
  <c r="I30" i="442"/>
  <c r="H19" i="442"/>
  <c r="G19" i="442"/>
  <c r="E19" i="442"/>
  <c r="C19" i="442"/>
  <c r="B19" i="442"/>
  <c r="H18" i="442"/>
  <c r="G18" i="442"/>
  <c r="E18" i="442"/>
  <c r="D18" i="442"/>
  <c r="C18" i="442"/>
  <c r="B18" i="442"/>
  <c r="H17" i="442"/>
  <c r="G17" i="442"/>
  <c r="E17" i="442"/>
  <c r="C17" i="442"/>
  <c r="B17" i="442"/>
  <c r="G38" i="441"/>
  <c r="H35" i="441"/>
  <c r="I35" i="441" s="1"/>
  <c r="E35" i="441"/>
  <c r="C35" i="441"/>
  <c r="B35" i="441"/>
  <c r="H34" i="441"/>
  <c r="I34" i="441" s="1"/>
  <c r="E34" i="441"/>
  <c r="C34" i="441"/>
  <c r="B34" i="441"/>
  <c r="H33" i="441"/>
  <c r="I33" i="441" s="1"/>
  <c r="E33" i="441"/>
  <c r="C33" i="441"/>
  <c r="B33" i="441"/>
  <c r="H32" i="441"/>
  <c r="I32" i="441" s="1"/>
  <c r="E32" i="441"/>
  <c r="D32" i="441"/>
  <c r="C32" i="441"/>
  <c r="B32" i="441"/>
  <c r="H31" i="441"/>
  <c r="I31" i="441" s="1"/>
  <c r="E31" i="441"/>
  <c r="C31" i="441"/>
  <c r="B31" i="441"/>
  <c r="I30" i="441"/>
  <c r="H19" i="441"/>
  <c r="G19" i="441"/>
  <c r="E19" i="441"/>
  <c r="C19" i="441"/>
  <c r="B19" i="441"/>
  <c r="H18" i="441"/>
  <c r="G18" i="441"/>
  <c r="E18" i="441"/>
  <c r="D18" i="441"/>
  <c r="C18" i="441"/>
  <c r="B18" i="441"/>
  <c r="H17" i="441"/>
  <c r="G17" i="441"/>
  <c r="E17" i="441"/>
  <c r="C17" i="441"/>
  <c r="B17" i="441"/>
  <c r="H16" i="409"/>
  <c r="I16" i="409" s="1"/>
  <c r="E16" i="409"/>
  <c r="D16" i="409"/>
  <c r="C16" i="409"/>
  <c r="B16" i="409"/>
  <c r="G40" i="440"/>
  <c r="H36" i="440"/>
  <c r="I36" i="440" s="1"/>
  <c r="E36" i="440"/>
  <c r="C36" i="440"/>
  <c r="B36" i="440"/>
  <c r="H35" i="440"/>
  <c r="I35" i="440" s="1"/>
  <c r="E35" i="440"/>
  <c r="C35" i="440"/>
  <c r="B35" i="440"/>
  <c r="H34" i="440"/>
  <c r="I34" i="440" s="1"/>
  <c r="E34" i="440"/>
  <c r="C34" i="440"/>
  <c r="B34" i="440"/>
  <c r="H33" i="440"/>
  <c r="I33" i="440" s="1"/>
  <c r="E33" i="440"/>
  <c r="D33" i="440"/>
  <c r="C33" i="440"/>
  <c r="B33" i="440"/>
  <c r="H32" i="440"/>
  <c r="I32" i="440" s="1"/>
  <c r="E32" i="440"/>
  <c r="C32" i="440"/>
  <c r="B32" i="440"/>
  <c r="H31" i="440"/>
  <c r="I31" i="440" s="1"/>
  <c r="E31" i="440"/>
  <c r="C31" i="440"/>
  <c r="B31" i="440"/>
  <c r="H20" i="440"/>
  <c r="I20" i="440" s="1"/>
  <c r="E20" i="440"/>
  <c r="C20" i="440"/>
  <c r="B20" i="440"/>
  <c r="H19" i="440"/>
  <c r="G19" i="440"/>
  <c r="C19" i="440"/>
  <c r="B19" i="440"/>
  <c r="H18" i="440"/>
  <c r="G18" i="440"/>
  <c r="E18" i="440"/>
  <c r="C18" i="440"/>
  <c r="B18" i="440"/>
  <c r="H17" i="440"/>
  <c r="G17" i="440"/>
  <c r="E17" i="440"/>
  <c r="C17" i="440"/>
  <c r="B17" i="440"/>
  <c r="G40" i="439"/>
  <c r="H36" i="439"/>
  <c r="I36" i="439" s="1"/>
  <c r="E36" i="439"/>
  <c r="C36" i="439"/>
  <c r="B36" i="439"/>
  <c r="H35" i="439"/>
  <c r="I35" i="439" s="1"/>
  <c r="E35" i="439"/>
  <c r="C35" i="439"/>
  <c r="B35" i="439"/>
  <c r="H34" i="439"/>
  <c r="I34" i="439" s="1"/>
  <c r="E34" i="439"/>
  <c r="C34" i="439"/>
  <c r="B34" i="439"/>
  <c r="H33" i="439"/>
  <c r="I33" i="439" s="1"/>
  <c r="E33" i="439"/>
  <c r="D33" i="439"/>
  <c r="C33" i="439"/>
  <c r="B33" i="439"/>
  <c r="H32" i="439"/>
  <c r="I32" i="439" s="1"/>
  <c r="E32" i="439"/>
  <c r="C32" i="439"/>
  <c r="B32" i="439"/>
  <c r="H31" i="439"/>
  <c r="I31" i="439" s="1"/>
  <c r="E31" i="439"/>
  <c r="C31" i="439"/>
  <c r="B31" i="439"/>
  <c r="H20" i="439"/>
  <c r="I20" i="439" s="1"/>
  <c r="E20" i="439"/>
  <c r="C20" i="439"/>
  <c r="B20" i="439"/>
  <c r="H19" i="439"/>
  <c r="G19" i="439"/>
  <c r="I19" i="439" s="1"/>
  <c r="C19" i="439"/>
  <c r="B19" i="439"/>
  <c r="H18" i="439"/>
  <c r="G18" i="439"/>
  <c r="E18" i="439"/>
  <c r="C18" i="439"/>
  <c r="B18" i="439"/>
  <c r="H17" i="439"/>
  <c r="G17" i="439"/>
  <c r="E17" i="439"/>
  <c r="C17" i="439"/>
  <c r="B17" i="439"/>
  <c r="G40" i="438"/>
  <c r="H36" i="438"/>
  <c r="I36" i="438" s="1"/>
  <c r="E36" i="438"/>
  <c r="C36" i="438"/>
  <c r="B36" i="438"/>
  <c r="H35" i="438"/>
  <c r="I35" i="438" s="1"/>
  <c r="E35" i="438"/>
  <c r="C35" i="438"/>
  <c r="B35" i="438"/>
  <c r="H34" i="438"/>
  <c r="I34" i="438" s="1"/>
  <c r="E34" i="438"/>
  <c r="C34" i="438"/>
  <c r="B34" i="438"/>
  <c r="H33" i="438"/>
  <c r="I33" i="438" s="1"/>
  <c r="E33" i="438"/>
  <c r="D33" i="438"/>
  <c r="C33" i="438"/>
  <c r="B33" i="438"/>
  <c r="H32" i="438"/>
  <c r="I32" i="438" s="1"/>
  <c r="E32" i="438"/>
  <c r="C32" i="438"/>
  <c r="B32" i="438"/>
  <c r="H31" i="438"/>
  <c r="I31" i="438" s="1"/>
  <c r="E31" i="438"/>
  <c r="C31" i="438"/>
  <c r="B31" i="438"/>
  <c r="H22" i="438"/>
  <c r="G22" i="438"/>
  <c r="E22" i="438"/>
  <c r="D22" i="438"/>
  <c r="C22" i="438"/>
  <c r="B22" i="438"/>
  <c r="H21" i="438"/>
  <c r="G21" i="438"/>
  <c r="E21" i="438"/>
  <c r="C21" i="438"/>
  <c r="B21" i="438"/>
  <c r="H20" i="438"/>
  <c r="G20" i="438"/>
  <c r="C20" i="438"/>
  <c r="B20" i="438"/>
  <c r="H19" i="438"/>
  <c r="G19" i="438"/>
  <c r="E19" i="438"/>
  <c r="C19" i="438"/>
  <c r="B19" i="438"/>
  <c r="H18" i="438"/>
  <c r="G18" i="438"/>
  <c r="E18" i="438"/>
  <c r="D18" i="438"/>
  <c r="C18" i="438"/>
  <c r="B18" i="438"/>
  <c r="H17" i="438"/>
  <c r="G17" i="438"/>
  <c r="I17" i="438" s="1"/>
  <c r="E17" i="438"/>
  <c r="C17" i="438"/>
  <c r="B17" i="438"/>
  <c r="G40" i="437"/>
  <c r="H36" i="437"/>
  <c r="I36" i="437" s="1"/>
  <c r="E36" i="437"/>
  <c r="C36" i="437"/>
  <c r="B36" i="437"/>
  <c r="H35" i="437"/>
  <c r="I35" i="437" s="1"/>
  <c r="E35" i="437"/>
  <c r="C35" i="437"/>
  <c r="B35" i="437"/>
  <c r="H34" i="437"/>
  <c r="I34" i="437" s="1"/>
  <c r="E34" i="437"/>
  <c r="C34" i="437"/>
  <c r="B34" i="437"/>
  <c r="H33" i="437"/>
  <c r="I33" i="437" s="1"/>
  <c r="E33" i="437"/>
  <c r="D33" i="437"/>
  <c r="C33" i="437"/>
  <c r="B33" i="437"/>
  <c r="H32" i="437"/>
  <c r="I32" i="437" s="1"/>
  <c r="E32" i="437"/>
  <c r="C32" i="437"/>
  <c r="B32" i="437"/>
  <c r="H31" i="437"/>
  <c r="I31" i="437" s="1"/>
  <c r="E31" i="437"/>
  <c r="C31" i="437"/>
  <c r="B31" i="437"/>
  <c r="H22" i="437"/>
  <c r="G22" i="437"/>
  <c r="E22" i="437"/>
  <c r="D22" i="437"/>
  <c r="C22" i="437"/>
  <c r="B22" i="437"/>
  <c r="H21" i="437"/>
  <c r="G21" i="437"/>
  <c r="E21" i="437"/>
  <c r="C21" i="437"/>
  <c r="B21" i="437"/>
  <c r="H20" i="437"/>
  <c r="G20" i="437"/>
  <c r="I20" i="437" s="1"/>
  <c r="C20" i="437"/>
  <c r="B20" i="437"/>
  <c r="H19" i="437"/>
  <c r="G19" i="437"/>
  <c r="E19" i="437"/>
  <c r="C19" i="437"/>
  <c r="B19" i="437"/>
  <c r="H18" i="437"/>
  <c r="G18" i="437"/>
  <c r="E18" i="437"/>
  <c r="D18" i="437"/>
  <c r="C18" i="437"/>
  <c r="B18" i="437"/>
  <c r="H17" i="437"/>
  <c r="G17" i="437"/>
  <c r="E17" i="437"/>
  <c r="C17" i="437"/>
  <c r="B17" i="437"/>
  <c r="G40" i="436"/>
  <c r="H36" i="436"/>
  <c r="I36" i="436" s="1"/>
  <c r="E36" i="436"/>
  <c r="C36" i="436"/>
  <c r="B36" i="436"/>
  <c r="H35" i="436"/>
  <c r="I35" i="436" s="1"/>
  <c r="E35" i="436"/>
  <c r="C35" i="436"/>
  <c r="B35" i="436"/>
  <c r="H34" i="436"/>
  <c r="I34" i="436" s="1"/>
  <c r="E34" i="436"/>
  <c r="C34" i="436"/>
  <c r="B34" i="436"/>
  <c r="H33" i="436"/>
  <c r="I33" i="436" s="1"/>
  <c r="E33" i="436"/>
  <c r="D33" i="436"/>
  <c r="C33" i="436"/>
  <c r="B33" i="436"/>
  <c r="H32" i="436"/>
  <c r="I32" i="436" s="1"/>
  <c r="E32" i="436"/>
  <c r="C32" i="436"/>
  <c r="B32" i="436"/>
  <c r="H31" i="436"/>
  <c r="I31" i="436" s="1"/>
  <c r="E31" i="436"/>
  <c r="C31" i="436"/>
  <c r="B31" i="436"/>
  <c r="H19" i="436"/>
  <c r="G19" i="436"/>
  <c r="E19" i="436"/>
  <c r="D19" i="436"/>
  <c r="C19" i="436"/>
  <c r="B19" i="436"/>
  <c r="H18" i="436"/>
  <c r="G18" i="436"/>
  <c r="E18" i="436"/>
  <c r="C18" i="436"/>
  <c r="B18" i="436"/>
  <c r="H17" i="436"/>
  <c r="G17" i="436"/>
  <c r="E17" i="436"/>
  <c r="C17" i="436"/>
  <c r="B17" i="436"/>
  <c r="G40" i="435"/>
  <c r="H36" i="435"/>
  <c r="I36" i="435" s="1"/>
  <c r="E36" i="435"/>
  <c r="C36" i="435"/>
  <c r="B36" i="435"/>
  <c r="H35" i="435"/>
  <c r="I35" i="435" s="1"/>
  <c r="E35" i="435"/>
  <c r="C35" i="435"/>
  <c r="B35" i="435"/>
  <c r="H34" i="435"/>
  <c r="I34" i="435" s="1"/>
  <c r="E34" i="435"/>
  <c r="C34" i="435"/>
  <c r="B34" i="435"/>
  <c r="H33" i="435"/>
  <c r="I33" i="435" s="1"/>
  <c r="E33" i="435"/>
  <c r="D33" i="435"/>
  <c r="C33" i="435"/>
  <c r="B33" i="435"/>
  <c r="H32" i="435"/>
  <c r="I32" i="435" s="1"/>
  <c r="E32" i="435"/>
  <c r="C32" i="435"/>
  <c r="B32" i="435"/>
  <c r="H31" i="435"/>
  <c r="I31" i="435" s="1"/>
  <c r="E31" i="435"/>
  <c r="C31" i="435"/>
  <c r="B31" i="435"/>
  <c r="H19" i="435"/>
  <c r="G19" i="435"/>
  <c r="E19" i="435"/>
  <c r="D19" i="435"/>
  <c r="C19" i="435"/>
  <c r="B19" i="435"/>
  <c r="H18" i="435"/>
  <c r="G18" i="435"/>
  <c r="E18" i="435"/>
  <c r="C18" i="435"/>
  <c r="B18" i="435"/>
  <c r="H17" i="435"/>
  <c r="G17" i="435"/>
  <c r="E17" i="435"/>
  <c r="C17" i="435"/>
  <c r="B17" i="435"/>
  <c r="G40" i="434"/>
  <c r="H36" i="434"/>
  <c r="I36" i="434" s="1"/>
  <c r="E36" i="434"/>
  <c r="C36" i="434"/>
  <c r="B36" i="434"/>
  <c r="H35" i="434"/>
  <c r="I35" i="434" s="1"/>
  <c r="E35" i="434"/>
  <c r="C35" i="434"/>
  <c r="B35" i="434"/>
  <c r="H34" i="434"/>
  <c r="I34" i="434" s="1"/>
  <c r="E34" i="434"/>
  <c r="C34" i="434"/>
  <c r="B34" i="434"/>
  <c r="H33" i="434"/>
  <c r="I33" i="434" s="1"/>
  <c r="E33" i="434"/>
  <c r="D33" i="434"/>
  <c r="C33" i="434"/>
  <c r="B33" i="434"/>
  <c r="H32" i="434"/>
  <c r="I32" i="434" s="1"/>
  <c r="E32" i="434"/>
  <c r="C32" i="434"/>
  <c r="B32" i="434"/>
  <c r="H31" i="434"/>
  <c r="I31" i="434" s="1"/>
  <c r="E31" i="434"/>
  <c r="C31" i="434"/>
  <c r="B31" i="434"/>
  <c r="H20" i="434"/>
  <c r="I20" i="434" s="1"/>
  <c r="E20" i="434"/>
  <c r="D20" i="434"/>
  <c r="C20" i="434"/>
  <c r="B20" i="434"/>
  <c r="H19" i="434"/>
  <c r="G19" i="434"/>
  <c r="E19" i="434"/>
  <c r="C19" i="434"/>
  <c r="B19" i="434"/>
  <c r="H18" i="434"/>
  <c r="G18" i="434"/>
  <c r="E18" i="434"/>
  <c r="C18" i="434"/>
  <c r="B18" i="434"/>
  <c r="H17" i="434"/>
  <c r="G17" i="434"/>
  <c r="E17" i="434"/>
  <c r="C17" i="434"/>
  <c r="B17" i="434"/>
  <c r="G40" i="433"/>
  <c r="H36" i="433"/>
  <c r="I36" i="433" s="1"/>
  <c r="E36" i="433"/>
  <c r="C36" i="433"/>
  <c r="B36" i="433"/>
  <c r="H35" i="433"/>
  <c r="I35" i="433" s="1"/>
  <c r="E35" i="433"/>
  <c r="C35" i="433"/>
  <c r="B35" i="433"/>
  <c r="H34" i="433"/>
  <c r="I34" i="433" s="1"/>
  <c r="E34" i="433"/>
  <c r="C34" i="433"/>
  <c r="B34" i="433"/>
  <c r="H33" i="433"/>
  <c r="I33" i="433" s="1"/>
  <c r="E33" i="433"/>
  <c r="D33" i="433"/>
  <c r="C33" i="433"/>
  <c r="B33" i="433"/>
  <c r="H32" i="433"/>
  <c r="I32" i="433" s="1"/>
  <c r="E32" i="433"/>
  <c r="C32" i="433"/>
  <c r="B32" i="433"/>
  <c r="H31" i="433"/>
  <c r="I31" i="433" s="1"/>
  <c r="E31" i="433"/>
  <c r="C31" i="433"/>
  <c r="B31" i="433"/>
  <c r="H20" i="433"/>
  <c r="I20" i="433" s="1"/>
  <c r="E20" i="433"/>
  <c r="D20" i="433"/>
  <c r="C20" i="433"/>
  <c r="B20" i="433"/>
  <c r="H19" i="433"/>
  <c r="G19" i="433"/>
  <c r="E19" i="433"/>
  <c r="C19" i="433"/>
  <c r="B19" i="433"/>
  <c r="H18" i="433"/>
  <c r="G18" i="433"/>
  <c r="E18" i="433"/>
  <c r="C18" i="433"/>
  <c r="B18" i="433"/>
  <c r="H17" i="433"/>
  <c r="G17" i="433"/>
  <c r="E17" i="433"/>
  <c r="C17" i="433"/>
  <c r="B17" i="433"/>
  <c r="G40" i="432"/>
  <c r="H36" i="432"/>
  <c r="I36" i="432" s="1"/>
  <c r="E36" i="432"/>
  <c r="C36" i="432"/>
  <c r="B36" i="432"/>
  <c r="H35" i="432"/>
  <c r="I35" i="432" s="1"/>
  <c r="E35" i="432"/>
  <c r="C35" i="432"/>
  <c r="B35" i="432"/>
  <c r="H34" i="432"/>
  <c r="I34" i="432" s="1"/>
  <c r="E34" i="432"/>
  <c r="C34" i="432"/>
  <c r="B34" i="432"/>
  <c r="H33" i="432"/>
  <c r="I33" i="432" s="1"/>
  <c r="E33" i="432"/>
  <c r="D33" i="432"/>
  <c r="C33" i="432"/>
  <c r="B33" i="432"/>
  <c r="H32" i="432"/>
  <c r="I32" i="432" s="1"/>
  <c r="E32" i="432"/>
  <c r="C32" i="432"/>
  <c r="B32" i="432"/>
  <c r="H31" i="432"/>
  <c r="I31" i="432" s="1"/>
  <c r="E31" i="432"/>
  <c r="C31" i="432"/>
  <c r="B31" i="432"/>
  <c r="H23" i="432"/>
  <c r="I23" i="432" s="1"/>
  <c r="E23" i="432"/>
  <c r="C23" i="432"/>
  <c r="B23" i="432"/>
  <c r="H22" i="432"/>
  <c r="I22" i="432" s="1"/>
  <c r="E22" i="432"/>
  <c r="C22" i="432"/>
  <c r="B22" i="432"/>
  <c r="H21" i="432"/>
  <c r="I21" i="432" s="1"/>
  <c r="E21" i="432"/>
  <c r="C21" i="432"/>
  <c r="B21" i="432"/>
  <c r="H20" i="432"/>
  <c r="I20" i="432" s="1"/>
  <c r="E20" i="432"/>
  <c r="C20" i="432"/>
  <c r="B20" i="432"/>
  <c r="H19" i="432"/>
  <c r="G19" i="432"/>
  <c r="E19" i="432"/>
  <c r="C19" i="432"/>
  <c r="B19" i="432"/>
  <c r="H18" i="432"/>
  <c r="G18" i="432"/>
  <c r="E18" i="432"/>
  <c r="C18" i="432"/>
  <c r="B18" i="432"/>
  <c r="H17" i="432"/>
  <c r="G17" i="432"/>
  <c r="E17" i="432"/>
  <c r="C17" i="432"/>
  <c r="B17" i="432"/>
  <c r="G40" i="431"/>
  <c r="H36" i="431"/>
  <c r="I36" i="431" s="1"/>
  <c r="E36" i="431"/>
  <c r="C36" i="431"/>
  <c r="B36" i="431"/>
  <c r="H35" i="431"/>
  <c r="I35" i="431" s="1"/>
  <c r="E35" i="431"/>
  <c r="C35" i="431"/>
  <c r="B35" i="431"/>
  <c r="H34" i="431"/>
  <c r="I34" i="431" s="1"/>
  <c r="E34" i="431"/>
  <c r="C34" i="431"/>
  <c r="B34" i="431"/>
  <c r="H33" i="431"/>
  <c r="I33" i="431" s="1"/>
  <c r="E33" i="431"/>
  <c r="D33" i="431"/>
  <c r="C33" i="431"/>
  <c r="B33" i="431"/>
  <c r="I32" i="431"/>
  <c r="H32" i="431"/>
  <c r="E32" i="431"/>
  <c r="C32" i="431"/>
  <c r="B32" i="431"/>
  <c r="H31" i="431"/>
  <c r="I31" i="431" s="1"/>
  <c r="E31" i="431"/>
  <c r="C31" i="431"/>
  <c r="B31" i="431"/>
  <c r="H23" i="431"/>
  <c r="I23" i="431" s="1"/>
  <c r="E23" i="431"/>
  <c r="C23" i="431"/>
  <c r="B23" i="431"/>
  <c r="H22" i="431"/>
  <c r="I22" i="431" s="1"/>
  <c r="E22" i="431"/>
  <c r="C22" i="431"/>
  <c r="B22" i="431"/>
  <c r="H21" i="431"/>
  <c r="I21" i="431" s="1"/>
  <c r="E21" i="431"/>
  <c r="C21" i="431"/>
  <c r="B21" i="431"/>
  <c r="H20" i="431"/>
  <c r="I20" i="431" s="1"/>
  <c r="E20" i="431"/>
  <c r="C20" i="431"/>
  <c r="B20" i="431"/>
  <c r="H19" i="431"/>
  <c r="G19" i="431"/>
  <c r="E19" i="431"/>
  <c r="C19" i="431"/>
  <c r="B19" i="431"/>
  <c r="H18" i="431"/>
  <c r="G18" i="431"/>
  <c r="E18" i="431"/>
  <c r="C18" i="431"/>
  <c r="B18" i="431"/>
  <c r="H17" i="431"/>
  <c r="G17" i="431"/>
  <c r="E17" i="431"/>
  <c r="C17" i="431"/>
  <c r="B17" i="431"/>
  <c r="G40" i="430"/>
  <c r="H36" i="430"/>
  <c r="I36" i="430" s="1"/>
  <c r="E36" i="430"/>
  <c r="C36" i="430"/>
  <c r="B36" i="430"/>
  <c r="H35" i="430"/>
  <c r="I35" i="430" s="1"/>
  <c r="E35" i="430"/>
  <c r="C35" i="430"/>
  <c r="B35" i="430"/>
  <c r="H34" i="430"/>
  <c r="I34" i="430" s="1"/>
  <c r="E34" i="430"/>
  <c r="C34" i="430"/>
  <c r="B34" i="430"/>
  <c r="H33" i="430"/>
  <c r="I33" i="430" s="1"/>
  <c r="E33" i="430"/>
  <c r="D33" i="430"/>
  <c r="C33" i="430"/>
  <c r="B33" i="430"/>
  <c r="H32" i="430"/>
  <c r="I32" i="430" s="1"/>
  <c r="E32" i="430"/>
  <c r="C32" i="430"/>
  <c r="B32" i="430"/>
  <c r="H31" i="430"/>
  <c r="I31" i="430" s="1"/>
  <c r="E31" i="430"/>
  <c r="C31" i="430"/>
  <c r="B31" i="430"/>
  <c r="H19" i="430"/>
  <c r="I19" i="430" s="1"/>
  <c r="E19" i="430"/>
  <c r="C19" i="430"/>
  <c r="B19" i="430"/>
  <c r="H18" i="430"/>
  <c r="G18" i="430"/>
  <c r="E18" i="430"/>
  <c r="C18" i="430"/>
  <c r="B18" i="430"/>
  <c r="H17" i="430"/>
  <c r="G17" i="430"/>
  <c r="E17" i="430"/>
  <c r="C17" i="430"/>
  <c r="B17" i="430"/>
  <c r="G40" i="429"/>
  <c r="H36" i="429"/>
  <c r="I36" i="429" s="1"/>
  <c r="E36" i="429"/>
  <c r="C36" i="429"/>
  <c r="B36" i="429"/>
  <c r="H35" i="429"/>
  <c r="I35" i="429" s="1"/>
  <c r="E35" i="429"/>
  <c r="C35" i="429"/>
  <c r="B35" i="429"/>
  <c r="H34" i="429"/>
  <c r="I34" i="429" s="1"/>
  <c r="E34" i="429"/>
  <c r="C34" i="429"/>
  <c r="B34" i="429"/>
  <c r="H33" i="429"/>
  <c r="I33" i="429" s="1"/>
  <c r="E33" i="429"/>
  <c r="D33" i="429"/>
  <c r="C33" i="429"/>
  <c r="B33" i="429"/>
  <c r="H32" i="429"/>
  <c r="I32" i="429" s="1"/>
  <c r="E32" i="429"/>
  <c r="C32" i="429"/>
  <c r="B32" i="429"/>
  <c r="H31" i="429"/>
  <c r="I31" i="429" s="1"/>
  <c r="E31" i="429"/>
  <c r="C31" i="429"/>
  <c r="B31" i="429"/>
  <c r="H19" i="429"/>
  <c r="G19" i="429"/>
  <c r="E19" i="429"/>
  <c r="C19" i="429"/>
  <c r="B19" i="429"/>
  <c r="H18" i="429"/>
  <c r="G18" i="429"/>
  <c r="E18" i="429"/>
  <c r="C18" i="429"/>
  <c r="B18" i="429"/>
  <c r="H17" i="429"/>
  <c r="G17" i="429"/>
  <c r="E17" i="429"/>
  <c r="C17" i="429"/>
  <c r="B17" i="429"/>
  <c r="G40" i="428"/>
  <c r="H36" i="428"/>
  <c r="I36" i="428" s="1"/>
  <c r="E36" i="428"/>
  <c r="C36" i="428"/>
  <c r="B36" i="428"/>
  <c r="H35" i="428"/>
  <c r="I35" i="428" s="1"/>
  <c r="E35" i="428"/>
  <c r="C35" i="428"/>
  <c r="B35" i="428"/>
  <c r="H34" i="428"/>
  <c r="I34" i="428" s="1"/>
  <c r="E34" i="428"/>
  <c r="C34" i="428"/>
  <c r="B34" i="428"/>
  <c r="H33" i="428"/>
  <c r="I33" i="428" s="1"/>
  <c r="E33" i="428"/>
  <c r="D33" i="428"/>
  <c r="C33" i="428"/>
  <c r="B33" i="428"/>
  <c r="H32" i="428"/>
  <c r="I32" i="428" s="1"/>
  <c r="E32" i="428"/>
  <c r="C32" i="428"/>
  <c r="B32" i="428"/>
  <c r="H31" i="428"/>
  <c r="I31" i="428" s="1"/>
  <c r="E31" i="428"/>
  <c r="C31" i="428"/>
  <c r="B31" i="428"/>
  <c r="H20" i="428"/>
  <c r="I20" i="428" s="1"/>
  <c r="E20" i="428"/>
  <c r="C20" i="428"/>
  <c r="B20" i="428"/>
  <c r="H19" i="428"/>
  <c r="G19" i="428"/>
  <c r="E19" i="428"/>
  <c r="C19" i="428"/>
  <c r="B19" i="428"/>
  <c r="H18" i="428"/>
  <c r="G18" i="428"/>
  <c r="E18" i="428"/>
  <c r="C18" i="428"/>
  <c r="B18" i="428"/>
  <c r="H17" i="428"/>
  <c r="G17" i="428"/>
  <c r="E17" i="428"/>
  <c r="C17" i="428"/>
  <c r="B17" i="428"/>
  <c r="G40" i="427"/>
  <c r="H36" i="427"/>
  <c r="I36" i="427" s="1"/>
  <c r="E36" i="427"/>
  <c r="C36" i="427"/>
  <c r="B36" i="427"/>
  <c r="H35" i="427"/>
  <c r="I35" i="427" s="1"/>
  <c r="E35" i="427"/>
  <c r="C35" i="427"/>
  <c r="B35" i="427"/>
  <c r="H34" i="427"/>
  <c r="I34" i="427" s="1"/>
  <c r="E34" i="427"/>
  <c r="C34" i="427"/>
  <c r="B34" i="427"/>
  <c r="H33" i="427"/>
  <c r="I33" i="427" s="1"/>
  <c r="E33" i="427"/>
  <c r="D33" i="427"/>
  <c r="C33" i="427"/>
  <c r="B33" i="427"/>
  <c r="H32" i="427"/>
  <c r="I32" i="427" s="1"/>
  <c r="E32" i="427"/>
  <c r="C32" i="427"/>
  <c r="B32" i="427"/>
  <c r="H31" i="427"/>
  <c r="I31" i="427" s="1"/>
  <c r="E31" i="427"/>
  <c r="C31" i="427"/>
  <c r="B31" i="427"/>
  <c r="H20" i="427"/>
  <c r="I20" i="427" s="1"/>
  <c r="E20" i="427"/>
  <c r="C20" i="427"/>
  <c r="B20" i="427"/>
  <c r="H19" i="427"/>
  <c r="G19" i="427"/>
  <c r="E19" i="427"/>
  <c r="C19" i="427"/>
  <c r="B19" i="427"/>
  <c r="H18" i="427"/>
  <c r="G18" i="427"/>
  <c r="E18" i="427"/>
  <c r="C18" i="427"/>
  <c r="B18" i="427"/>
  <c r="H17" i="427"/>
  <c r="G17" i="427"/>
  <c r="E17" i="427"/>
  <c r="C17" i="427"/>
  <c r="B17" i="427"/>
  <c r="G40" i="424"/>
  <c r="H36" i="424"/>
  <c r="I36" i="424" s="1"/>
  <c r="E36" i="424"/>
  <c r="C36" i="424"/>
  <c r="B36" i="424"/>
  <c r="H35" i="424"/>
  <c r="E35" i="424"/>
  <c r="C35" i="424"/>
  <c r="B35" i="424"/>
  <c r="H34" i="424"/>
  <c r="I34" i="424" s="1"/>
  <c r="E34" i="424"/>
  <c r="C34" i="424"/>
  <c r="B34" i="424"/>
  <c r="H33" i="424"/>
  <c r="I33" i="424" s="1"/>
  <c r="E33" i="424"/>
  <c r="D33" i="424"/>
  <c r="C33" i="424"/>
  <c r="B33" i="424"/>
  <c r="H32" i="424"/>
  <c r="I32" i="424" s="1"/>
  <c r="E32" i="424"/>
  <c r="C32" i="424"/>
  <c r="B32" i="424"/>
  <c r="H31" i="424"/>
  <c r="I31" i="424" s="1"/>
  <c r="E31" i="424"/>
  <c r="C31" i="424"/>
  <c r="B31" i="424"/>
  <c r="H21" i="424"/>
  <c r="I21" i="424" s="1"/>
  <c r="E21" i="424"/>
  <c r="C21" i="424"/>
  <c r="B21" i="424"/>
  <c r="H20" i="424"/>
  <c r="E20" i="424"/>
  <c r="C20" i="424"/>
  <c r="B20" i="424"/>
  <c r="H19" i="424"/>
  <c r="G20" i="424"/>
  <c r="E19" i="424"/>
  <c r="C19" i="424"/>
  <c r="B19" i="424"/>
  <c r="H18" i="424"/>
  <c r="G18" i="424"/>
  <c r="E18" i="424"/>
  <c r="C18" i="424"/>
  <c r="B18" i="424"/>
  <c r="H17" i="424"/>
  <c r="G17" i="424"/>
  <c r="E17" i="424"/>
  <c r="C17" i="424"/>
  <c r="B17" i="424"/>
  <c r="G40" i="423"/>
  <c r="H36" i="423"/>
  <c r="I36" i="423" s="1"/>
  <c r="E36" i="423"/>
  <c r="C36" i="423"/>
  <c r="B36" i="423"/>
  <c r="H35" i="423"/>
  <c r="E35" i="423"/>
  <c r="C35" i="423"/>
  <c r="B35" i="423"/>
  <c r="H34" i="423"/>
  <c r="I34" i="423" s="1"/>
  <c r="E34" i="423"/>
  <c r="C34" i="423"/>
  <c r="B34" i="423"/>
  <c r="H33" i="423"/>
  <c r="I33" i="423" s="1"/>
  <c r="E33" i="423"/>
  <c r="D33" i="423"/>
  <c r="C33" i="423"/>
  <c r="B33" i="423"/>
  <c r="H32" i="423"/>
  <c r="I32" i="423" s="1"/>
  <c r="E32" i="423"/>
  <c r="C32" i="423"/>
  <c r="B32" i="423"/>
  <c r="H31" i="423"/>
  <c r="I31" i="423" s="1"/>
  <c r="E31" i="423"/>
  <c r="C31" i="423"/>
  <c r="B31" i="423"/>
  <c r="H21" i="423"/>
  <c r="I21" i="423" s="1"/>
  <c r="E21" i="423"/>
  <c r="C21" i="423"/>
  <c r="B21" i="423"/>
  <c r="H20" i="423"/>
  <c r="E20" i="423"/>
  <c r="C20" i="423"/>
  <c r="B20" i="423"/>
  <c r="H19" i="423"/>
  <c r="G20" i="423"/>
  <c r="E19" i="423"/>
  <c r="C19" i="423"/>
  <c r="B19" i="423"/>
  <c r="H18" i="423"/>
  <c r="G18" i="423"/>
  <c r="E18" i="423"/>
  <c r="C18" i="423"/>
  <c r="B18" i="423"/>
  <c r="H17" i="423"/>
  <c r="G17" i="423"/>
  <c r="E17" i="423"/>
  <c r="C17" i="423"/>
  <c r="B17" i="423"/>
  <c r="G40" i="422"/>
  <c r="H36" i="422"/>
  <c r="I36" i="422" s="1"/>
  <c r="E36" i="422"/>
  <c r="C36" i="422"/>
  <c r="B36" i="422"/>
  <c r="H35" i="422"/>
  <c r="I35" i="422" s="1"/>
  <c r="E35" i="422"/>
  <c r="C35" i="422"/>
  <c r="B35" i="422"/>
  <c r="H34" i="422"/>
  <c r="I34" i="422" s="1"/>
  <c r="E34" i="422"/>
  <c r="C34" i="422"/>
  <c r="B34" i="422"/>
  <c r="H33" i="422"/>
  <c r="I33" i="422" s="1"/>
  <c r="E33" i="422"/>
  <c r="D33" i="422"/>
  <c r="C33" i="422"/>
  <c r="B33" i="422"/>
  <c r="H32" i="422"/>
  <c r="I32" i="422" s="1"/>
  <c r="E32" i="422"/>
  <c r="C32" i="422"/>
  <c r="B32" i="422"/>
  <c r="H31" i="422"/>
  <c r="I31" i="422" s="1"/>
  <c r="E31" i="422"/>
  <c r="C31" i="422"/>
  <c r="B31" i="422"/>
  <c r="H21" i="422"/>
  <c r="I21" i="422" s="1"/>
  <c r="E21" i="422"/>
  <c r="C21" i="422"/>
  <c r="B21" i="422"/>
  <c r="H20" i="422"/>
  <c r="E20" i="422"/>
  <c r="C20" i="422"/>
  <c r="B20" i="422"/>
  <c r="H19" i="422"/>
  <c r="I19" i="422"/>
  <c r="E19" i="422"/>
  <c r="C19" i="422"/>
  <c r="B19" i="422"/>
  <c r="H18" i="422"/>
  <c r="G18" i="422"/>
  <c r="E18" i="422"/>
  <c r="C18" i="422"/>
  <c r="B18" i="422"/>
  <c r="H17" i="422"/>
  <c r="G17" i="422"/>
  <c r="E17" i="422"/>
  <c r="C17" i="422"/>
  <c r="B17" i="422"/>
  <c r="G40" i="421"/>
  <c r="H36" i="421"/>
  <c r="I36" i="421" s="1"/>
  <c r="E36" i="421"/>
  <c r="C36" i="421"/>
  <c r="B36" i="421"/>
  <c r="H35" i="421"/>
  <c r="I35" i="421" s="1"/>
  <c r="E35" i="421"/>
  <c r="C35" i="421"/>
  <c r="B35" i="421"/>
  <c r="H34" i="421"/>
  <c r="I34" i="421" s="1"/>
  <c r="E34" i="421"/>
  <c r="C34" i="421"/>
  <c r="B34" i="421"/>
  <c r="H33" i="421"/>
  <c r="I33" i="421" s="1"/>
  <c r="E33" i="421"/>
  <c r="D33" i="421"/>
  <c r="C33" i="421"/>
  <c r="B33" i="421"/>
  <c r="H32" i="421"/>
  <c r="I32" i="421" s="1"/>
  <c r="E32" i="421"/>
  <c r="C32" i="421"/>
  <c r="B32" i="421"/>
  <c r="H31" i="421"/>
  <c r="I31" i="421" s="1"/>
  <c r="E31" i="421"/>
  <c r="C31" i="421"/>
  <c r="B31" i="421"/>
  <c r="H21" i="421"/>
  <c r="I21" i="421" s="1"/>
  <c r="E21" i="421"/>
  <c r="C21" i="421"/>
  <c r="B21" i="421"/>
  <c r="H20" i="421"/>
  <c r="E20" i="421"/>
  <c r="C20" i="421"/>
  <c r="B20" i="421"/>
  <c r="H19" i="421"/>
  <c r="I19" i="421" s="1"/>
  <c r="E19" i="421"/>
  <c r="C19" i="421"/>
  <c r="B19" i="421"/>
  <c r="H18" i="421"/>
  <c r="G18" i="421"/>
  <c r="E18" i="421"/>
  <c r="C18" i="421"/>
  <c r="B18" i="421"/>
  <c r="H17" i="421"/>
  <c r="G17" i="421"/>
  <c r="E17" i="421"/>
  <c r="C17" i="421"/>
  <c r="B17" i="421"/>
  <c r="G40" i="420"/>
  <c r="H36" i="420"/>
  <c r="I36" i="420" s="1"/>
  <c r="E36" i="420"/>
  <c r="C36" i="420"/>
  <c r="B36" i="420"/>
  <c r="H35" i="420"/>
  <c r="I35" i="420" s="1"/>
  <c r="E35" i="420"/>
  <c r="C35" i="420"/>
  <c r="B35" i="420"/>
  <c r="H34" i="420"/>
  <c r="I34" i="420" s="1"/>
  <c r="E34" i="420"/>
  <c r="C34" i="420"/>
  <c r="B34" i="420"/>
  <c r="H33" i="420"/>
  <c r="I33" i="420" s="1"/>
  <c r="E33" i="420"/>
  <c r="D33" i="420"/>
  <c r="C33" i="420"/>
  <c r="B33" i="420"/>
  <c r="H32" i="420"/>
  <c r="I32" i="420" s="1"/>
  <c r="E32" i="420"/>
  <c r="C32" i="420"/>
  <c r="B32" i="420"/>
  <c r="H31" i="420"/>
  <c r="I31" i="420" s="1"/>
  <c r="E31" i="420"/>
  <c r="C31" i="420"/>
  <c r="B31" i="420"/>
  <c r="H19" i="420"/>
  <c r="G19" i="420"/>
  <c r="E19" i="420"/>
  <c r="C19" i="420"/>
  <c r="B19" i="420"/>
  <c r="H18" i="420"/>
  <c r="G18" i="420"/>
  <c r="E18" i="420"/>
  <c r="C18" i="420"/>
  <c r="B18" i="420"/>
  <c r="H17" i="420"/>
  <c r="G17" i="420"/>
  <c r="E17" i="420"/>
  <c r="C17" i="420"/>
  <c r="B17" i="420"/>
  <c r="G40" i="419"/>
  <c r="H36" i="419"/>
  <c r="I36" i="419" s="1"/>
  <c r="E36" i="419"/>
  <c r="C36" i="419"/>
  <c r="B36" i="419"/>
  <c r="H35" i="419"/>
  <c r="I35" i="419" s="1"/>
  <c r="E35" i="419"/>
  <c r="C35" i="419"/>
  <c r="B35" i="419"/>
  <c r="H34" i="419"/>
  <c r="I34" i="419" s="1"/>
  <c r="E34" i="419"/>
  <c r="C34" i="419"/>
  <c r="B34" i="419"/>
  <c r="H33" i="419"/>
  <c r="I33" i="419" s="1"/>
  <c r="E33" i="419"/>
  <c r="D33" i="419"/>
  <c r="C33" i="419"/>
  <c r="B33" i="419"/>
  <c r="H32" i="419"/>
  <c r="I32" i="419" s="1"/>
  <c r="E32" i="419"/>
  <c r="C32" i="419"/>
  <c r="B32" i="419"/>
  <c r="H31" i="419"/>
  <c r="I31" i="419" s="1"/>
  <c r="E31" i="419"/>
  <c r="C31" i="419"/>
  <c r="B31" i="419"/>
  <c r="H19" i="419"/>
  <c r="G19" i="419"/>
  <c r="E19" i="419"/>
  <c r="C19" i="419"/>
  <c r="B19" i="419"/>
  <c r="H18" i="419"/>
  <c r="G18" i="419"/>
  <c r="E18" i="419"/>
  <c r="C18" i="419"/>
  <c r="B18" i="419"/>
  <c r="H17" i="419"/>
  <c r="G17" i="419"/>
  <c r="E17" i="419"/>
  <c r="C17" i="419"/>
  <c r="B17" i="419"/>
  <c r="G40" i="418"/>
  <c r="H36" i="418"/>
  <c r="I36" i="418" s="1"/>
  <c r="E36" i="418"/>
  <c r="C36" i="418"/>
  <c r="B36" i="418"/>
  <c r="H35" i="418"/>
  <c r="I35" i="418" s="1"/>
  <c r="E35" i="418"/>
  <c r="C35" i="418"/>
  <c r="B35" i="418"/>
  <c r="H34" i="418"/>
  <c r="I34" i="418" s="1"/>
  <c r="E34" i="418"/>
  <c r="C34" i="418"/>
  <c r="B34" i="418"/>
  <c r="H33" i="418"/>
  <c r="I33" i="418" s="1"/>
  <c r="E33" i="418"/>
  <c r="D33" i="418"/>
  <c r="C33" i="418"/>
  <c r="B33" i="418"/>
  <c r="H32" i="418"/>
  <c r="I32" i="418" s="1"/>
  <c r="E32" i="418"/>
  <c r="C32" i="418"/>
  <c r="B32" i="418"/>
  <c r="H31" i="418"/>
  <c r="I31" i="418" s="1"/>
  <c r="E31" i="418"/>
  <c r="C31" i="418"/>
  <c r="B31" i="418"/>
  <c r="H20" i="418"/>
  <c r="E20" i="418"/>
  <c r="C20" i="418"/>
  <c r="B20" i="418"/>
  <c r="H19" i="418"/>
  <c r="G19" i="418"/>
  <c r="E19" i="418"/>
  <c r="C19" i="418"/>
  <c r="B19" i="418"/>
  <c r="H18" i="418"/>
  <c r="G18" i="418"/>
  <c r="E18" i="418"/>
  <c r="C18" i="418"/>
  <c r="B18" i="418"/>
  <c r="H17" i="418"/>
  <c r="G17" i="418"/>
  <c r="E17" i="418"/>
  <c r="C17" i="418"/>
  <c r="B17" i="418"/>
  <c r="G40" i="417"/>
  <c r="H36" i="417"/>
  <c r="I36" i="417" s="1"/>
  <c r="E36" i="417"/>
  <c r="C36" i="417"/>
  <c r="B36" i="417"/>
  <c r="H35" i="417"/>
  <c r="I35" i="417" s="1"/>
  <c r="E35" i="417"/>
  <c r="C35" i="417"/>
  <c r="B35" i="417"/>
  <c r="H34" i="417"/>
  <c r="I34" i="417" s="1"/>
  <c r="E34" i="417"/>
  <c r="C34" i="417"/>
  <c r="B34" i="417"/>
  <c r="H33" i="417"/>
  <c r="I33" i="417" s="1"/>
  <c r="E33" i="417"/>
  <c r="D33" i="417"/>
  <c r="C33" i="417"/>
  <c r="B33" i="417"/>
  <c r="H32" i="417"/>
  <c r="I32" i="417" s="1"/>
  <c r="E32" i="417"/>
  <c r="C32" i="417"/>
  <c r="B32" i="417"/>
  <c r="H31" i="417"/>
  <c r="I31" i="417" s="1"/>
  <c r="E31" i="417"/>
  <c r="C31" i="417"/>
  <c r="B31" i="417"/>
  <c r="H20" i="417"/>
  <c r="E20" i="417"/>
  <c r="C20" i="417"/>
  <c r="B20" i="417"/>
  <c r="H19" i="417"/>
  <c r="G19" i="417"/>
  <c r="G20" i="417" s="1"/>
  <c r="E19" i="417"/>
  <c r="C19" i="417"/>
  <c r="B19" i="417"/>
  <c r="H18" i="417"/>
  <c r="G18" i="417"/>
  <c r="E18" i="417"/>
  <c r="C18" i="417"/>
  <c r="B18" i="417"/>
  <c r="H17" i="417"/>
  <c r="G17" i="417"/>
  <c r="E17" i="417"/>
  <c r="C17" i="417"/>
  <c r="B17" i="417"/>
  <c r="G40" i="416"/>
  <c r="H37" i="416"/>
  <c r="I37" i="416" s="1"/>
  <c r="E37" i="416"/>
  <c r="C37" i="416"/>
  <c r="B37" i="416"/>
  <c r="H36" i="416"/>
  <c r="I36" i="416" s="1"/>
  <c r="E36" i="416"/>
  <c r="C36" i="416"/>
  <c r="B36" i="416"/>
  <c r="H35" i="416"/>
  <c r="I35" i="416" s="1"/>
  <c r="E35" i="416"/>
  <c r="C35" i="416"/>
  <c r="B35" i="416"/>
  <c r="H34" i="416"/>
  <c r="I34" i="416" s="1"/>
  <c r="E34" i="416"/>
  <c r="D34" i="416"/>
  <c r="C34" i="416"/>
  <c r="B34" i="416"/>
  <c r="H33" i="416"/>
  <c r="I33" i="416" s="1"/>
  <c r="E33" i="416"/>
  <c r="C33" i="416"/>
  <c r="B33" i="416"/>
  <c r="H32" i="416"/>
  <c r="I32" i="416" s="1"/>
  <c r="E32" i="416"/>
  <c r="C32" i="416"/>
  <c r="B32" i="416"/>
  <c r="H20" i="416"/>
  <c r="G20" i="416"/>
  <c r="E20" i="416"/>
  <c r="C20" i="416"/>
  <c r="B20" i="416"/>
  <c r="H19" i="416"/>
  <c r="G19" i="416"/>
  <c r="E19" i="416"/>
  <c r="C19" i="416"/>
  <c r="B19" i="416"/>
  <c r="H18" i="416"/>
  <c r="G18" i="416"/>
  <c r="E18" i="416"/>
  <c r="D18" i="416"/>
  <c r="C18" i="416"/>
  <c r="B18" i="416"/>
  <c r="H17" i="416"/>
  <c r="G17" i="416"/>
  <c r="E17" i="416"/>
  <c r="C17" i="416"/>
  <c r="B17" i="416"/>
  <c r="G40" i="415"/>
  <c r="H37" i="415"/>
  <c r="I37" i="415" s="1"/>
  <c r="E37" i="415"/>
  <c r="C37" i="415"/>
  <c r="B37" i="415"/>
  <c r="H36" i="415"/>
  <c r="I36" i="415" s="1"/>
  <c r="E36" i="415"/>
  <c r="C36" i="415"/>
  <c r="B36" i="415"/>
  <c r="H35" i="415"/>
  <c r="I35" i="415" s="1"/>
  <c r="E35" i="415"/>
  <c r="C35" i="415"/>
  <c r="B35" i="415"/>
  <c r="H34" i="415"/>
  <c r="I34" i="415" s="1"/>
  <c r="E34" i="415"/>
  <c r="D34" i="415"/>
  <c r="C34" i="415"/>
  <c r="B34" i="415"/>
  <c r="H33" i="415"/>
  <c r="I33" i="415" s="1"/>
  <c r="E33" i="415"/>
  <c r="C33" i="415"/>
  <c r="B33" i="415"/>
  <c r="H32" i="415"/>
  <c r="I32" i="415" s="1"/>
  <c r="E32" i="415"/>
  <c r="C32" i="415"/>
  <c r="B32" i="415"/>
  <c r="H20" i="415"/>
  <c r="G20" i="415"/>
  <c r="E20" i="415"/>
  <c r="C20" i="415"/>
  <c r="B20" i="415"/>
  <c r="H19" i="415"/>
  <c r="G19" i="415"/>
  <c r="E19" i="415"/>
  <c r="C19" i="415"/>
  <c r="B19" i="415"/>
  <c r="H18" i="415"/>
  <c r="G18" i="415"/>
  <c r="E18" i="415"/>
  <c r="D18" i="415"/>
  <c r="C18" i="415"/>
  <c r="B18" i="415"/>
  <c r="H17" i="415"/>
  <c r="G17" i="415"/>
  <c r="E17" i="415"/>
  <c r="C17" i="415"/>
  <c r="B17" i="415"/>
  <c r="G40" i="414"/>
  <c r="H37" i="414"/>
  <c r="I37" i="414" s="1"/>
  <c r="E37" i="414"/>
  <c r="C37" i="414"/>
  <c r="B37" i="414"/>
  <c r="H36" i="414"/>
  <c r="I36" i="414" s="1"/>
  <c r="E36" i="414"/>
  <c r="C36" i="414"/>
  <c r="B36" i="414"/>
  <c r="H35" i="414"/>
  <c r="I35" i="414" s="1"/>
  <c r="E35" i="414"/>
  <c r="C35" i="414"/>
  <c r="B35" i="414"/>
  <c r="H34" i="414"/>
  <c r="E34" i="414"/>
  <c r="D34" i="414"/>
  <c r="C34" i="414"/>
  <c r="B34" i="414"/>
  <c r="H33" i="414"/>
  <c r="I33" i="414" s="1"/>
  <c r="E33" i="414"/>
  <c r="C33" i="414"/>
  <c r="B33" i="414"/>
  <c r="H32" i="414"/>
  <c r="I32" i="414" s="1"/>
  <c r="E32" i="414"/>
  <c r="C32" i="414"/>
  <c r="B32" i="414"/>
  <c r="H21" i="414"/>
  <c r="E21" i="414"/>
  <c r="C21" i="414"/>
  <c r="B21" i="414"/>
  <c r="H20" i="414"/>
  <c r="G20" i="414"/>
  <c r="E20" i="414"/>
  <c r="C20" i="414"/>
  <c r="B20" i="414"/>
  <c r="H19" i="414"/>
  <c r="G19" i="414"/>
  <c r="E19" i="414"/>
  <c r="C19" i="414"/>
  <c r="B19" i="414"/>
  <c r="H18" i="414"/>
  <c r="G18" i="414"/>
  <c r="E18" i="414"/>
  <c r="D18" i="414"/>
  <c r="C18" i="414"/>
  <c r="B18" i="414"/>
  <c r="H17" i="414"/>
  <c r="G17" i="414"/>
  <c r="E17" i="414"/>
  <c r="C17" i="414"/>
  <c r="B17" i="414"/>
  <c r="G40" i="413"/>
  <c r="H37" i="413"/>
  <c r="I37" i="413" s="1"/>
  <c r="E37" i="413"/>
  <c r="C37" i="413"/>
  <c r="B37" i="413"/>
  <c r="H36" i="413"/>
  <c r="I36" i="413" s="1"/>
  <c r="E36" i="413"/>
  <c r="C36" i="413"/>
  <c r="B36" i="413"/>
  <c r="H35" i="413"/>
  <c r="I35" i="413" s="1"/>
  <c r="E35" i="413"/>
  <c r="C35" i="413"/>
  <c r="B35" i="413"/>
  <c r="I34" i="413"/>
  <c r="H34" i="413"/>
  <c r="E34" i="413"/>
  <c r="D34" i="413"/>
  <c r="C34" i="413"/>
  <c r="B34" i="413"/>
  <c r="H33" i="413"/>
  <c r="I33" i="413" s="1"/>
  <c r="E33" i="413"/>
  <c r="C33" i="413"/>
  <c r="B33" i="413"/>
  <c r="H32" i="413"/>
  <c r="I32" i="413" s="1"/>
  <c r="E32" i="413"/>
  <c r="C32" i="413"/>
  <c r="B32" i="413"/>
  <c r="H21" i="413"/>
  <c r="E21" i="413"/>
  <c r="C21" i="413"/>
  <c r="B21" i="413"/>
  <c r="H20" i="413"/>
  <c r="G20" i="413"/>
  <c r="E20" i="413"/>
  <c r="C20" i="413"/>
  <c r="B20" i="413"/>
  <c r="H19" i="413"/>
  <c r="G19" i="413"/>
  <c r="I19" i="413" s="1"/>
  <c r="E19" i="413"/>
  <c r="C19" i="413"/>
  <c r="B19" i="413"/>
  <c r="H18" i="413"/>
  <c r="G18" i="413"/>
  <c r="E18" i="413"/>
  <c r="D18" i="413"/>
  <c r="C18" i="413"/>
  <c r="B18" i="413"/>
  <c r="H17" i="413"/>
  <c r="G17" i="413"/>
  <c r="E17" i="413"/>
  <c r="C17" i="413"/>
  <c r="B17" i="413"/>
  <c r="G40" i="412"/>
  <c r="H36" i="412"/>
  <c r="I36" i="412" s="1"/>
  <c r="E36" i="412"/>
  <c r="C36" i="412"/>
  <c r="B36" i="412"/>
  <c r="H35" i="412"/>
  <c r="I35" i="412" s="1"/>
  <c r="E35" i="412"/>
  <c r="C35" i="412"/>
  <c r="B35" i="412"/>
  <c r="H34" i="412"/>
  <c r="I34" i="412" s="1"/>
  <c r="E34" i="412"/>
  <c r="C34" i="412"/>
  <c r="B34" i="412"/>
  <c r="H33" i="412"/>
  <c r="E33" i="412"/>
  <c r="D33" i="412"/>
  <c r="C33" i="412"/>
  <c r="B33" i="412"/>
  <c r="H32" i="412"/>
  <c r="I32" i="412" s="1"/>
  <c r="E32" i="412"/>
  <c r="C32" i="412"/>
  <c r="B32" i="412"/>
  <c r="H31" i="412"/>
  <c r="I31" i="412" s="1"/>
  <c r="E31" i="412"/>
  <c r="C31" i="412"/>
  <c r="B31" i="412"/>
  <c r="H18" i="412"/>
  <c r="G18" i="412"/>
  <c r="E18" i="412"/>
  <c r="C18" i="412"/>
  <c r="B18" i="412"/>
  <c r="H17" i="412"/>
  <c r="G17" i="412"/>
  <c r="E17" i="412"/>
  <c r="C17" i="412"/>
  <c r="B17" i="412"/>
  <c r="G40" i="411"/>
  <c r="H36" i="411"/>
  <c r="I36" i="411" s="1"/>
  <c r="E36" i="411"/>
  <c r="C36" i="411"/>
  <c r="B36" i="411"/>
  <c r="H35" i="411"/>
  <c r="I35" i="411" s="1"/>
  <c r="E35" i="411"/>
  <c r="C35" i="411"/>
  <c r="B35" i="411"/>
  <c r="H34" i="411"/>
  <c r="I34" i="411" s="1"/>
  <c r="E34" i="411"/>
  <c r="C34" i="411"/>
  <c r="B34" i="411"/>
  <c r="H33" i="411"/>
  <c r="I33" i="411" s="1"/>
  <c r="E33" i="411"/>
  <c r="D33" i="411"/>
  <c r="C33" i="411"/>
  <c r="B33" i="411"/>
  <c r="H32" i="411"/>
  <c r="I32" i="411" s="1"/>
  <c r="E32" i="411"/>
  <c r="C32" i="411"/>
  <c r="B32" i="411"/>
  <c r="H31" i="411"/>
  <c r="I31" i="411" s="1"/>
  <c r="E31" i="411"/>
  <c r="C31" i="411"/>
  <c r="B31" i="411"/>
  <c r="H18" i="411"/>
  <c r="G18" i="411"/>
  <c r="E18" i="411"/>
  <c r="C18" i="411"/>
  <c r="B18" i="411"/>
  <c r="H17" i="411"/>
  <c r="G17" i="411"/>
  <c r="E17" i="411"/>
  <c r="C17" i="411"/>
  <c r="B17" i="411"/>
  <c r="G38" i="410"/>
  <c r="H35" i="410"/>
  <c r="I35" i="410" s="1"/>
  <c r="E35" i="410"/>
  <c r="C35" i="410"/>
  <c r="B35" i="410"/>
  <c r="H34" i="410"/>
  <c r="I34" i="410" s="1"/>
  <c r="E34" i="410"/>
  <c r="C34" i="410"/>
  <c r="B34" i="410"/>
  <c r="H33" i="410"/>
  <c r="I33" i="410" s="1"/>
  <c r="E33" i="410"/>
  <c r="C33" i="410"/>
  <c r="B33" i="410"/>
  <c r="H32" i="410"/>
  <c r="I32" i="410" s="1"/>
  <c r="E32" i="410"/>
  <c r="D32" i="410"/>
  <c r="C32" i="410"/>
  <c r="B32" i="410"/>
  <c r="H31" i="410"/>
  <c r="I31" i="410" s="1"/>
  <c r="E31" i="410"/>
  <c r="C31" i="410"/>
  <c r="B31" i="410"/>
  <c r="H30" i="410"/>
  <c r="I30" i="410" s="1"/>
  <c r="E30" i="410"/>
  <c r="C30" i="410"/>
  <c r="B30" i="410"/>
  <c r="H19" i="410"/>
  <c r="G19" i="410"/>
  <c r="E19" i="410"/>
  <c r="C19" i="410"/>
  <c r="B19" i="410"/>
  <c r="H18" i="410"/>
  <c r="G18" i="410"/>
  <c r="E18" i="410"/>
  <c r="D18" i="410"/>
  <c r="C18" i="410"/>
  <c r="B18" i="410"/>
  <c r="H17" i="410"/>
  <c r="G17" i="410"/>
  <c r="E17" i="410"/>
  <c r="C17" i="410"/>
  <c r="B17" i="410"/>
  <c r="G38" i="409"/>
  <c r="H35" i="409"/>
  <c r="I35" i="409" s="1"/>
  <c r="E35" i="409"/>
  <c r="C35" i="409"/>
  <c r="B35" i="409"/>
  <c r="H34" i="409"/>
  <c r="I34" i="409" s="1"/>
  <c r="E34" i="409"/>
  <c r="C34" i="409"/>
  <c r="B34" i="409"/>
  <c r="H33" i="409"/>
  <c r="I33" i="409" s="1"/>
  <c r="E33" i="409"/>
  <c r="C33" i="409"/>
  <c r="B33" i="409"/>
  <c r="H32" i="409"/>
  <c r="I32" i="409" s="1"/>
  <c r="E32" i="409"/>
  <c r="D32" i="409"/>
  <c r="C32" i="409"/>
  <c r="B32" i="409"/>
  <c r="H31" i="409"/>
  <c r="I31" i="409" s="1"/>
  <c r="E31" i="409"/>
  <c r="C31" i="409"/>
  <c r="B31" i="409"/>
  <c r="H30" i="409"/>
  <c r="I30" i="409" s="1"/>
  <c r="E30" i="409"/>
  <c r="C30" i="409"/>
  <c r="B30" i="409"/>
  <c r="H19" i="409"/>
  <c r="G19" i="409"/>
  <c r="I19" i="409" s="1"/>
  <c r="E19" i="409"/>
  <c r="C19" i="409"/>
  <c r="B19" i="409"/>
  <c r="H18" i="409"/>
  <c r="G18" i="409"/>
  <c r="E18" i="409"/>
  <c r="D18" i="409"/>
  <c r="C18" i="409"/>
  <c r="B18" i="409"/>
  <c r="H17" i="409"/>
  <c r="G17" i="409"/>
  <c r="E17" i="409"/>
  <c r="C17" i="409"/>
  <c r="B17" i="409"/>
  <c r="H33" i="408"/>
  <c r="E33" i="408"/>
  <c r="D33" i="408"/>
  <c r="C33" i="408"/>
  <c r="B33" i="408"/>
  <c r="H20" i="408"/>
  <c r="I20" i="408" s="1"/>
  <c r="E20" i="408"/>
  <c r="C20" i="408"/>
  <c r="B20" i="408"/>
  <c r="H19" i="408"/>
  <c r="G19" i="408"/>
  <c r="C19" i="408"/>
  <c r="B19" i="408"/>
  <c r="H18" i="408"/>
  <c r="G18" i="408"/>
  <c r="E18" i="408"/>
  <c r="C18" i="408"/>
  <c r="B18" i="408"/>
  <c r="H17" i="408"/>
  <c r="G17" i="408"/>
  <c r="E17" i="408"/>
  <c r="C17" i="408"/>
  <c r="B17" i="408"/>
  <c r="G19" i="407"/>
  <c r="H20" i="407"/>
  <c r="E20" i="407"/>
  <c r="C20" i="407"/>
  <c r="B20" i="407"/>
  <c r="H19" i="407"/>
  <c r="D19" i="407"/>
  <c r="C19" i="407"/>
  <c r="B19" i="407"/>
  <c r="I20" i="407"/>
  <c r="H18" i="407"/>
  <c r="E18" i="407"/>
  <c r="C18" i="407"/>
  <c r="B18" i="407"/>
  <c r="H222" i="1"/>
  <c r="H33" i="406"/>
  <c r="E33" i="406"/>
  <c r="D33" i="406"/>
  <c r="C33" i="406"/>
  <c r="B33" i="406"/>
  <c r="H22" i="406"/>
  <c r="G22" i="406"/>
  <c r="E22" i="406"/>
  <c r="D22" i="406"/>
  <c r="C22" i="406"/>
  <c r="B22" i="406"/>
  <c r="H21" i="406"/>
  <c r="G21" i="406"/>
  <c r="E21" i="406"/>
  <c r="C21" i="406"/>
  <c r="B21" i="406"/>
  <c r="H20" i="406"/>
  <c r="G20" i="406"/>
  <c r="C20" i="406"/>
  <c r="B20" i="406"/>
  <c r="H19" i="406"/>
  <c r="G19" i="406"/>
  <c r="E19" i="406"/>
  <c r="C19" i="406"/>
  <c r="B19" i="406"/>
  <c r="H18" i="406"/>
  <c r="G18" i="406"/>
  <c r="E18" i="406"/>
  <c r="D18" i="406"/>
  <c r="C18" i="406"/>
  <c r="B18" i="406"/>
  <c r="H17" i="406"/>
  <c r="G17" i="406"/>
  <c r="E17" i="406"/>
  <c r="C17" i="406"/>
  <c r="B17" i="406"/>
  <c r="G22" i="405"/>
  <c r="G21" i="405"/>
  <c r="G20" i="405"/>
  <c r="H22" i="405"/>
  <c r="E22" i="405"/>
  <c r="D22" i="405"/>
  <c r="C22" i="405"/>
  <c r="B22" i="405"/>
  <c r="H21" i="405"/>
  <c r="E21" i="405"/>
  <c r="C21" i="405"/>
  <c r="B21" i="405"/>
  <c r="H20" i="405"/>
  <c r="C20" i="405"/>
  <c r="B20" i="405"/>
  <c r="H221" i="1"/>
  <c r="D19" i="472" s="1"/>
  <c r="X71" i="107"/>
  <c r="U71" i="107"/>
  <c r="T71" i="107"/>
  <c r="X70" i="107"/>
  <c r="U70" i="107"/>
  <c r="T70" i="107"/>
  <c r="X69" i="107"/>
  <c r="U69" i="107"/>
  <c r="T69" i="107"/>
  <c r="V76" i="107"/>
  <c r="W71" i="107"/>
  <c r="W70" i="107"/>
  <c r="W69" i="107"/>
  <c r="H220" i="1"/>
  <c r="D20" i="406" s="1"/>
  <c r="W62" i="107"/>
  <c r="W61" i="107"/>
  <c r="W60" i="107"/>
  <c r="W59" i="107"/>
  <c r="W58" i="107"/>
  <c r="W57" i="107"/>
  <c r="N53" i="107"/>
  <c r="X62" i="107"/>
  <c r="U62" i="107"/>
  <c r="T62" i="107"/>
  <c r="X61" i="107"/>
  <c r="U61" i="107"/>
  <c r="T61" i="107"/>
  <c r="X60" i="107"/>
  <c r="U60" i="107"/>
  <c r="T60" i="107"/>
  <c r="X59" i="107"/>
  <c r="U59" i="107"/>
  <c r="T59" i="107"/>
  <c r="X58" i="107"/>
  <c r="U58" i="107"/>
  <c r="T58" i="107"/>
  <c r="X57" i="107"/>
  <c r="U57" i="107"/>
  <c r="T57" i="107"/>
  <c r="F54" i="107"/>
  <c r="C54" i="107"/>
  <c r="B54" i="107"/>
  <c r="V64" i="107"/>
  <c r="H19" i="405"/>
  <c r="G19" i="405"/>
  <c r="E19" i="405"/>
  <c r="C19" i="405"/>
  <c r="B19" i="405"/>
  <c r="H18" i="405"/>
  <c r="G18" i="405"/>
  <c r="E18" i="405"/>
  <c r="D18" i="405"/>
  <c r="C18" i="405"/>
  <c r="B18" i="405"/>
  <c r="H17" i="405"/>
  <c r="G17" i="405"/>
  <c r="E17" i="405"/>
  <c r="C17" i="405"/>
  <c r="B17" i="405"/>
  <c r="H33" i="319"/>
  <c r="E33" i="319"/>
  <c r="D33" i="319"/>
  <c r="C33" i="319"/>
  <c r="B33" i="319"/>
  <c r="G19" i="319"/>
  <c r="H18" i="319"/>
  <c r="E18" i="319"/>
  <c r="C18" i="319"/>
  <c r="B18" i="319"/>
  <c r="H18" i="318"/>
  <c r="E18" i="318"/>
  <c r="C18" i="318"/>
  <c r="B18" i="318"/>
  <c r="H33" i="404"/>
  <c r="E33" i="404"/>
  <c r="D33" i="404"/>
  <c r="C33" i="404"/>
  <c r="B33" i="404"/>
  <c r="H20" i="404"/>
  <c r="I20" i="404" s="1"/>
  <c r="E20" i="404"/>
  <c r="D20" i="404"/>
  <c r="C20" i="404"/>
  <c r="B20" i="404"/>
  <c r="H19" i="404"/>
  <c r="G19" i="404"/>
  <c r="E19" i="404"/>
  <c r="C19" i="404"/>
  <c r="B19" i="404"/>
  <c r="H18" i="404"/>
  <c r="G18" i="404"/>
  <c r="I18" i="404" s="1"/>
  <c r="E18" i="404"/>
  <c r="C18" i="404"/>
  <c r="B18" i="404"/>
  <c r="H17" i="404"/>
  <c r="G17" i="404"/>
  <c r="E17" i="404"/>
  <c r="C17" i="404"/>
  <c r="B17" i="404"/>
  <c r="G19" i="403"/>
  <c r="H20" i="403"/>
  <c r="E20" i="403"/>
  <c r="D20" i="403"/>
  <c r="C20" i="403"/>
  <c r="B20" i="403"/>
  <c r="H19" i="403"/>
  <c r="E19" i="403"/>
  <c r="C19" i="403"/>
  <c r="B19" i="403"/>
  <c r="H18" i="403"/>
  <c r="E18" i="403"/>
  <c r="C18" i="403"/>
  <c r="B18" i="403"/>
  <c r="H33" i="400"/>
  <c r="E33" i="400"/>
  <c r="D33" i="400"/>
  <c r="C33" i="400"/>
  <c r="B33" i="400"/>
  <c r="H23" i="400"/>
  <c r="I23" i="400" s="1"/>
  <c r="E23" i="400"/>
  <c r="C23" i="400"/>
  <c r="B23" i="400"/>
  <c r="H22" i="400"/>
  <c r="I22" i="400" s="1"/>
  <c r="E22" i="400"/>
  <c r="C22" i="400"/>
  <c r="B22" i="400"/>
  <c r="H21" i="400"/>
  <c r="I21" i="400" s="1"/>
  <c r="E21" i="400"/>
  <c r="C21" i="400"/>
  <c r="B21" i="400"/>
  <c r="H20" i="400"/>
  <c r="I20" i="400" s="1"/>
  <c r="E20" i="400"/>
  <c r="C20" i="400"/>
  <c r="B20" i="400"/>
  <c r="H19" i="400"/>
  <c r="G19" i="400"/>
  <c r="E19" i="400"/>
  <c r="C19" i="400"/>
  <c r="B19" i="400"/>
  <c r="H18" i="400"/>
  <c r="G18" i="400"/>
  <c r="E18" i="400"/>
  <c r="C18" i="400"/>
  <c r="B18" i="400"/>
  <c r="H17" i="400"/>
  <c r="G17" i="400"/>
  <c r="E17" i="400"/>
  <c r="C17" i="400"/>
  <c r="B17" i="400"/>
  <c r="G19" i="401"/>
  <c r="H18" i="401"/>
  <c r="E18" i="401"/>
  <c r="C18" i="401"/>
  <c r="B18" i="401"/>
  <c r="H23" i="401"/>
  <c r="I23" i="401" s="1"/>
  <c r="E23" i="401"/>
  <c r="C23" i="401"/>
  <c r="B23" i="401"/>
  <c r="H22" i="401"/>
  <c r="I22" i="401" s="1"/>
  <c r="E22" i="401"/>
  <c r="C22" i="401"/>
  <c r="B22" i="401"/>
  <c r="H21" i="401"/>
  <c r="I21" i="401" s="1"/>
  <c r="E21" i="401"/>
  <c r="C21" i="401"/>
  <c r="B21" i="401"/>
  <c r="H19" i="401"/>
  <c r="E19" i="401"/>
  <c r="C19" i="401"/>
  <c r="B19" i="401"/>
  <c r="H18" i="399"/>
  <c r="E18" i="399"/>
  <c r="C18" i="399"/>
  <c r="B18" i="399"/>
  <c r="H33" i="399"/>
  <c r="E33" i="399"/>
  <c r="D33" i="399"/>
  <c r="C33" i="399"/>
  <c r="B33" i="399"/>
  <c r="H18" i="398"/>
  <c r="E18" i="398"/>
  <c r="C18" i="398"/>
  <c r="B18" i="398"/>
  <c r="H19" i="399"/>
  <c r="G19" i="399"/>
  <c r="E19" i="399"/>
  <c r="C19" i="399"/>
  <c r="B19" i="399"/>
  <c r="G19" i="398"/>
  <c r="H19" i="398"/>
  <c r="E19" i="398"/>
  <c r="C19" i="398"/>
  <c r="B19" i="398"/>
  <c r="H33" i="314"/>
  <c r="E33" i="314"/>
  <c r="D33" i="314"/>
  <c r="C33" i="314"/>
  <c r="B33" i="314"/>
  <c r="H18" i="314"/>
  <c r="E18" i="314"/>
  <c r="C18" i="314"/>
  <c r="B18" i="314"/>
  <c r="H18" i="313"/>
  <c r="E18" i="313"/>
  <c r="C18" i="313"/>
  <c r="B18" i="313"/>
  <c r="H33" i="304"/>
  <c r="E33" i="304"/>
  <c r="D33" i="304"/>
  <c r="C33" i="304"/>
  <c r="B33" i="304"/>
  <c r="H18" i="304"/>
  <c r="E18" i="304"/>
  <c r="C18" i="304"/>
  <c r="B18" i="304"/>
  <c r="H18" i="303"/>
  <c r="E18" i="303"/>
  <c r="C18" i="303"/>
  <c r="B18" i="303"/>
  <c r="H33" i="299"/>
  <c r="E33" i="299"/>
  <c r="D33" i="299"/>
  <c r="C33" i="299"/>
  <c r="B33" i="299"/>
  <c r="H18" i="299"/>
  <c r="E18" i="299"/>
  <c r="C18" i="299"/>
  <c r="B18" i="299"/>
  <c r="H18" i="298"/>
  <c r="E18" i="298"/>
  <c r="C18" i="298"/>
  <c r="B18" i="298"/>
  <c r="H33" i="284"/>
  <c r="E33" i="284"/>
  <c r="D33" i="284"/>
  <c r="C33" i="284"/>
  <c r="B33" i="284"/>
  <c r="H18" i="284"/>
  <c r="E18" i="284"/>
  <c r="C18" i="284"/>
  <c r="B18" i="284"/>
  <c r="H18" i="283"/>
  <c r="E18" i="283"/>
  <c r="C18" i="283"/>
  <c r="B18" i="283"/>
  <c r="H33" i="274"/>
  <c r="E33" i="274"/>
  <c r="D33" i="274"/>
  <c r="C33" i="274"/>
  <c r="B33" i="274"/>
  <c r="H18" i="274"/>
  <c r="E18" i="274"/>
  <c r="C18" i="274"/>
  <c r="B18" i="274"/>
  <c r="H18" i="273"/>
  <c r="E18" i="273"/>
  <c r="C18" i="273"/>
  <c r="B18" i="273"/>
  <c r="H34" i="270"/>
  <c r="E34" i="270"/>
  <c r="D34" i="270"/>
  <c r="C34" i="270"/>
  <c r="B34" i="270"/>
  <c r="H19" i="270"/>
  <c r="E19" i="270"/>
  <c r="C19" i="270"/>
  <c r="B19" i="270"/>
  <c r="H19" i="269"/>
  <c r="E19" i="269"/>
  <c r="C19" i="269"/>
  <c r="B19" i="269"/>
  <c r="H34" i="266"/>
  <c r="E34" i="266"/>
  <c r="D34" i="266"/>
  <c r="C34" i="266"/>
  <c r="B34" i="266"/>
  <c r="H19" i="266"/>
  <c r="E19" i="266"/>
  <c r="C19" i="266"/>
  <c r="B19" i="266"/>
  <c r="H32" i="262"/>
  <c r="E32" i="262"/>
  <c r="D32" i="262"/>
  <c r="C32" i="262"/>
  <c r="B32" i="262"/>
  <c r="H19" i="265"/>
  <c r="E19" i="265"/>
  <c r="C19" i="265"/>
  <c r="B19" i="265"/>
  <c r="H33" i="290"/>
  <c r="E33" i="290"/>
  <c r="D33" i="290"/>
  <c r="C33" i="290"/>
  <c r="B33" i="290"/>
  <c r="H31" i="289"/>
  <c r="E31" i="289"/>
  <c r="C31" i="289"/>
  <c r="B31" i="289"/>
  <c r="H18" i="290"/>
  <c r="E18" i="290"/>
  <c r="C18" i="290"/>
  <c r="B18" i="290"/>
  <c r="H18" i="289"/>
  <c r="E18" i="289"/>
  <c r="C18" i="289"/>
  <c r="B18" i="289"/>
  <c r="H19" i="262"/>
  <c r="E19" i="262"/>
  <c r="C19" i="262"/>
  <c r="B19" i="262"/>
  <c r="H19" i="261"/>
  <c r="E19" i="261"/>
  <c r="C19" i="261"/>
  <c r="B19" i="261"/>
  <c r="H137" i="1"/>
  <c r="K137" i="1" s="1"/>
  <c r="H136" i="1"/>
  <c r="H209" i="1"/>
  <c r="H98" i="1"/>
  <c r="H190" i="1"/>
  <c r="H192" i="1"/>
  <c r="K192" i="1" s="1"/>
  <c r="H191" i="1"/>
  <c r="H193" i="1"/>
  <c r="H72" i="1"/>
  <c r="H182" i="1"/>
  <c r="F13" i="107"/>
  <c r="C13" i="107"/>
  <c r="B13" i="107"/>
  <c r="O36" i="107"/>
  <c r="L36" i="107"/>
  <c r="K36" i="107"/>
  <c r="F53" i="107"/>
  <c r="C53" i="107"/>
  <c r="B53" i="107"/>
  <c r="F52" i="107"/>
  <c r="C52" i="107"/>
  <c r="B52" i="107"/>
  <c r="H219" i="1"/>
  <c r="K219" i="1" s="1"/>
  <c r="F41" i="107"/>
  <c r="C41" i="107"/>
  <c r="B41" i="107"/>
  <c r="O41" i="107"/>
  <c r="L41" i="107"/>
  <c r="K41" i="107"/>
  <c r="I19" i="447" l="1"/>
  <c r="I17" i="421"/>
  <c r="I17" i="422"/>
  <c r="I17" i="466"/>
  <c r="I17" i="440"/>
  <c r="I19" i="428"/>
  <c r="Y61" i="107"/>
  <c r="Y60" i="107"/>
  <c r="I17" i="406"/>
  <c r="I18" i="431"/>
  <c r="I18" i="461"/>
  <c r="I17" i="400"/>
  <c r="I21" i="405"/>
  <c r="I19" i="406"/>
  <c r="D19" i="471"/>
  <c r="I20" i="473"/>
  <c r="I17" i="404"/>
  <c r="I17" i="405"/>
  <c r="I21" i="406"/>
  <c r="I19" i="408"/>
  <c r="I20" i="416"/>
  <c r="D20" i="438"/>
  <c r="I18" i="439"/>
  <c r="D19" i="440"/>
  <c r="I18" i="468"/>
  <c r="I25" i="473"/>
  <c r="I19" i="440"/>
  <c r="I17" i="451"/>
  <c r="I19" i="404"/>
  <c r="D20" i="405"/>
  <c r="I17" i="413"/>
  <c r="I19" i="462"/>
  <c r="I18" i="465"/>
  <c r="I20" i="474"/>
  <c r="I18" i="420"/>
  <c r="I18" i="436"/>
  <c r="I19" i="437"/>
  <c r="I19" i="442"/>
  <c r="I22" i="469"/>
  <c r="I21" i="470"/>
  <c r="I19" i="474"/>
  <c r="I19" i="473"/>
  <c r="G26" i="460"/>
  <c r="I22" i="437"/>
  <c r="I17" i="434"/>
  <c r="I19" i="441"/>
  <c r="I22" i="473"/>
  <c r="G24" i="473"/>
  <c r="D20" i="472"/>
  <c r="D20" i="440"/>
  <c r="D20" i="407"/>
  <c r="K222" i="1"/>
  <c r="F20" i="439" s="1"/>
  <c r="J20" i="439" s="1"/>
  <c r="I18" i="472"/>
  <c r="I18" i="400"/>
  <c r="I20" i="405"/>
  <c r="I17" i="432"/>
  <c r="D22" i="506"/>
  <c r="D22" i="507"/>
  <c r="D21" i="509"/>
  <c r="D22" i="505"/>
  <c r="D22" i="508"/>
  <c r="D22" i="226"/>
  <c r="K191" i="1"/>
  <c r="D17" i="503"/>
  <c r="D17" i="502"/>
  <c r="D16" i="504"/>
  <c r="D19" i="489"/>
  <c r="D19" i="488"/>
  <c r="D19" i="496"/>
  <c r="D19" i="495"/>
  <c r="D19" i="498"/>
  <c r="D19" i="487"/>
  <c r="D19" i="497"/>
  <c r="D19" i="486"/>
  <c r="Y59" i="107"/>
  <c r="I20" i="447"/>
  <c r="I22" i="405"/>
  <c r="D19" i="439"/>
  <c r="I19" i="414"/>
  <c r="I18" i="434"/>
  <c r="I19" i="438"/>
  <c r="I21" i="438"/>
  <c r="I19" i="470"/>
  <c r="D20" i="469"/>
  <c r="D20" i="470"/>
  <c r="G26" i="433"/>
  <c r="Y57" i="107"/>
  <c r="I18" i="435"/>
  <c r="I19" i="459"/>
  <c r="I18" i="464"/>
  <c r="D19" i="408"/>
  <c r="I17" i="409"/>
  <c r="I20" i="423"/>
  <c r="I18" i="429"/>
  <c r="I19" i="433"/>
  <c r="D20" i="437"/>
  <c r="I18" i="463"/>
  <c r="I18" i="459"/>
  <c r="G26" i="472"/>
  <c r="I18" i="456"/>
  <c r="I17" i="462"/>
  <c r="I19" i="467"/>
  <c r="I19" i="468"/>
  <c r="I18" i="474"/>
  <c r="I17" i="436"/>
  <c r="I21" i="473"/>
  <c r="I17" i="442"/>
  <c r="I18" i="445"/>
  <c r="I20" i="469"/>
  <c r="I17" i="470"/>
  <c r="I21" i="474"/>
  <c r="I18" i="417"/>
  <c r="D20" i="471"/>
  <c r="I23" i="473"/>
  <c r="I20" i="406"/>
  <c r="I17" i="408"/>
  <c r="I17" i="414"/>
  <c r="I20" i="415"/>
  <c r="I22" i="406"/>
  <c r="I17" i="419"/>
  <c r="I19" i="429"/>
  <c r="I19" i="434"/>
  <c r="I18" i="440"/>
  <c r="I17" i="441"/>
  <c r="I18" i="454"/>
  <c r="I19" i="463"/>
  <c r="I17" i="464"/>
  <c r="I21" i="469"/>
  <c r="I19" i="405"/>
  <c r="I17" i="410"/>
  <c r="I20" i="413"/>
  <c r="I17" i="415"/>
  <c r="I17" i="416"/>
  <c r="I17" i="417"/>
  <c r="I17" i="418"/>
  <c r="G26" i="419"/>
  <c r="I17" i="424"/>
  <c r="I18" i="444"/>
  <c r="I18" i="448"/>
  <c r="I20" i="449"/>
  <c r="I19" i="400"/>
  <c r="Y58" i="107"/>
  <c r="Y62" i="107"/>
  <c r="I19" i="415"/>
  <c r="I20" i="417"/>
  <c r="I17" i="420"/>
  <c r="I18" i="422"/>
  <c r="I18" i="423"/>
  <c r="I20" i="424"/>
  <c r="I18" i="432"/>
  <c r="I17" i="435"/>
  <c r="I20" i="446"/>
  <c r="I20" i="448"/>
  <c r="I18" i="460"/>
  <c r="I17" i="471"/>
  <c r="I19" i="472"/>
  <c r="Y71" i="107"/>
  <c r="G26" i="411"/>
  <c r="D20" i="439"/>
  <c r="I19" i="399"/>
  <c r="I18" i="408"/>
  <c r="D20" i="408"/>
  <c r="I18" i="414"/>
  <c r="G26" i="435"/>
  <c r="G26" i="436"/>
  <c r="I18" i="441"/>
  <c r="I18" i="451"/>
  <c r="I19" i="465"/>
  <c r="I22" i="470"/>
  <c r="I19" i="471"/>
  <c r="I18" i="405"/>
  <c r="I19" i="427"/>
  <c r="I20" i="450"/>
  <c r="I20" i="454"/>
  <c r="I18" i="406"/>
  <c r="I20" i="414"/>
  <c r="I18" i="428"/>
  <c r="I19" i="431"/>
  <c r="I18" i="433"/>
  <c r="I18" i="442"/>
  <c r="I17" i="447"/>
  <c r="I17" i="448"/>
  <c r="I17" i="455"/>
  <c r="I24" i="475"/>
  <c r="I23" i="474"/>
  <c r="G24" i="474"/>
  <c r="I24" i="474" s="1"/>
  <c r="I19" i="446"/>
  <c r="G26" i="468"/>
  <c r="I19" i="469"/>
  <c r="I17" i="467"/>
  <c r="G26" i="467"/>
  <c r="G26" i="463"/>
  <c r="G25" i="441"/>
  <c r="I22" i="474"/>
  <c r="I18" i="473"/>
  <c r="G26" i="470"/>
  <c r="I20" i="470"/>
  <c r="I17" i="468"/>
  <c r="I18" i="462"/>
  <c r="I19" i="460"/>
  <c r="G20" i="456"/>
  <c r="I20" i="456" s="1"/>
  <c r="I19" i="454"/>
  <c r="I17" i="452"/>
  <c r="I19" i="452"/>
  <c r="I19" i="450"/>
  <c r="G26" i="450"/>
  <c r="I19" i="448"/>
  <c r="G27" i="448"/>
  <c r="I18" i="446"/>
  <c r="I17" i="444"/>
  <c r="G26" i="444"/>
  <c r="I18" i="467"/>
  <c r="I17" i="463"/>
  <c r="I17" i="461"/>
  <c r="I17" i="453"/>
  <c r="I18" i="453"/>
  <c r="I19" i="451"/>
  <c r="I19" i="449"/>
  <c r="I18" i="449"/>
  <c r="I17" i="445"/>
  <c r="I19" i="445"/>
  <c r="G26" i="443"/>
  <c r="I17" i="443"/>
  <c r="I21" i="445"/>
  <c r="G27" i="445"/>
  <c r="G26" i="449"/>
  <c r="I17" i="449"/>
  <c r="G26" i="465"/>
  <c r="I17" i="465"/>
  <c r="I18" i="447"/>
  <c r="G27" i="447"/>
  <c r="I18" i="443"/>
  <c r="I17" i="446"/>
  <c r="I18" i="450"/>
  <c r="G26" i="454"/>
  <c r="I17" i="454"/>
  <c r="I19" i="464"/>
  <c r="G20" i="455"/>
  <c r="I20" i="455" s="1"/>
  <c r="I19" i="455"/>
  <c r="I17" i="456"/>
  <c r="I17" i="459"/>
  <c r="G26" i="459"/>
  <c r="I17" i="460"/>
  <c r="G26" i="461"/>
  <c r="I19" i="461"/>
  <c r="I20" i="445"/>
  <c r="G21" i="446"/>
  <c r="I21" i="446" s="1"/>
  <c r="I18" i="469"/>
  <c r="G25" i="442"/>
  <c r="I19" i="453"/>
  <c r="G20" i="453"/>
  <c r="I18" i="455"/>
  <c r="G26" i="451"/>
  <c r="I18" i="452"/>
  <c r="G26" i="452"/>
  <c r="G26" i="462"/>
  <c r="G26" i="469"/>
  <c r="I17" i="472"/>
  <c r="G26" i="466"/>
  <c r="I17" i="469"/>
  <c r="I18" i="470"/>
  <c r="G26" i="471"/>
  <c r="G26" i="464"/>
  <c r="I18" i="466"/>
  <c r="G20" i="422"/>
  <c r="I20" i="422" s="1"/>
  <c r="I19" i="420"/>
  <c r="I18" i="418"/>
  <c r="I17" i="439"/>
  <c r="I20" i="438"/>
  <c r="I22" i="438"/>
  <c r="G26" i="438"/>
  <c r="I21" i="437"/>
  <c r="I18" i="437"/>
  <c r="I19" i="435"/>
  <c r="G26" i="434"/>
  <c r="I17" i="433"/>
  <c r="I19" i="432"/>
  <c r="G26" i="431"/>
  <c r="I17" i="431"/>
  <c r="I18" i="430"/>
  <c r="G26" i="430"/>
  <c r="I17" i="430"/>
  <c r="I17" i="428"/>
  <c r="G26" i="428"/>
  <c r="I19" i="424"/>
  <c r="I19" i="423"/>
  <c r="I18" i="421"/>
  <c r="G20" i="421"/>
  <c r="I20" i="421" s="1"/>
  <c r="I18" i="419"/>
  <c r="G26" i="417"/>
  <c r="I18" i="416"/>
  <c r="I18" i="415"/>
  <c r="G27" i="415"/>
  <c r="G21" i="414"/>
  <c r="I21" i="414" s="1"/>
  <c r="G21" i="413"/>
  <c r="I21" i="413" s="1"/>
  <c r="I18" i="412"/>
  <c r="G26" i="412"/>
  <c r="I17" i="411"/>
  <c r="G25" i="409"/>
  <c r="I19" i="410"/>
  <c r="G25" i="410"/>
  <c r="I18" i="410"/>
  <c r="I18" i="409"/>
  <c r="I18" i="413"/>
  <c r="G26" i="429"/>
  <c r="G26" i="437"/>
  <c r="I17" i="437"/>
  <c r="I18" i="424"/>
  <c r="G26" i="424"/>
  <c r="I19" i="419"/>
  <c r="I17" i="423"/>
  <c r="G26" i="423"/>
  <c r="I19" i="418"/>
  <c r="G26" i="422"/>
  <c r="I18" i="427"/>
  <c r="G27" i="416"/>
  <c r="I19" i="416"/>
  <c r="I18" i="411"/>
  <c r="I17" i="412"/>
  <c r="G20" i="418"/>
  <c r="I20" i="418" s="1"/>
  <c r="I19" i="417"/>
  <c r="I19" i="436"/>
  <c r="I17" i="427"/>
  <c r="I17" i="429"/>
  <c r="G26" i="420"/>
  <c r="G26" i="440"/>
  <c r="I18" i="438"/>
  <c r="G26" i="427"/>
  <c r="G26" i="439"/>
  <c r="G26" i="432"/>
  <c r="W76" i="107"/>
  <c r="Y69" i="107"/>
  <c r="Y70" i="107"/>
  <c r="W64" i="107"/>
  <c r="H218" i="1"/>
  <c r="K123" i="1"/>
  <c r="H85" i="1"/>
  <c r="H217" i="1"/>
  <c r="K217" i="1" s="1"/>
  <c r="H189" i="1"/>
  <c r="K189" i="1" s="1"/>
  <c r="H128" i="1"/>
  <c r="H216" i="1"/>
  <c r="K216" i="1" s="1"/>
  <c r="H196" i="1"/>
  <c r="H127" i="1"/>
  <c r="H99" i="1"/>
  <c r="H103" i="1"/>
  <c r="H106" i="1"/>
  <c r="H73" i="1"/>
  <c r="H69" i="1"/>
  <c r="H74" i="1"/>
  <c r="H126" i="1"/>
  <c r="H117" i="1"/>
  <c r="H105" i="1"/>
  <c r="H68" i="1"/>
  <c r="H75" i="1"/>
  <c r="H160" i="1"/>
  <c r="H173" i="1"/>
  <c r="H177" i="1"/>
  <c r="K177" i="1" s="1"/>
  <c r="H178" i="1"/>
  <c r="K178" i="1" s="1"/>
  <c r="H176" i="1"/>
  <c r="K176" i="1" s="1"/>
  <c r="H34" i="1"/>
  <c r="K34" i="1" s="1"/>
  <c r="H30" i="1"/>
  <c r="H29" i="1"/>
  <c r="Z59" i="107" l="1"/>
  <c r="F20" i="471"/>
  <c r="J20" i="471" s="1"/>
  <c r="D29" i="226"/>
  <c r="D29" i="507"/>
  <c r="D31" i="205"/>
  <c r="D29" i="505"/>
  <c r="D29" i="508"/>
  <c r="D29" i="506"/>
  <c r="D28" i="207"/>
  <c r="I24" i="473"/>
  <c r="G31" i="473"/>
  <c r="F16" i="504"/>
  <c r="J16" i="504" s="1"/>
  <c r="F17" i="502"/>
  <c r="J17" i="502" s="1"/>
  <c r="F17" i="503"/>
  <c r="J17" i="503" s="1"/>
  <c r="F19" i="498"/>
  <c r="J19" i="498" s="1"/>
  <c r="F19" i="487"/>
  <c r="J19" i="487" s="1"/>
  <c r="F19" i="496"/>
  <c r="J19" i="496" s="1"/>
  <c r="F19" i="495"/>
  <c r="J19" i="495" s="1"/>
  <c r="F19" i="488"/>
  <c r="J19" i="488" s="1"/>
  <c r="F19" i="497"/>
  <c r="J19" i="497" s="1"/>
  <c r="F19" i="489"/>
  <c r="J19" i="489" s="1"/>
  <c r="F19" i="486"/>
  <c r="J19" i="486" s="1"/>
  <c r="D25" i="504"/>
  <c r="D28" i="496"/>
  <c r="D28" i="487"/>
  <c r="D28" i="495"/>
  <c r="D28" i="498"/>
  <c r="D28" i="497"/>
  <c r="D28" i="489"/>
  <c r="D28" i="488"/>
  <c r="D28" i="486"/>
  <c r="D27" i="473"/>
  <c r="D27" i="474"/>
  <c r="Z62" i="107"/>
  <c r="F20" i="472"/>
  <c r="J20" i="472" s="1"/>
  <c r="D20" i="449"/>
  <c r="D21" i="464"/>
  <c r="D21" i="463"/>
  <c r="D24" i="473"/>
  <c r="D21" i="446"/>
  <c r="D21" i="445"/>
  <c r="D21" i="431"/>
  <c r="D21" i="414"/>
  <c r="D24" i="474"/>
  <c r="D21" i="400"/>
  <c r="D20" i="418"/>
  <c r="D20" i="450"/>
  <c r="D21" i="401"/>
  <c r="D20" i="417"/>
  <c r="D21" i="432"/>
  <c r="D21" i="413"/>
  <c r="K218" i="1"/>
  <c r="D18" i="503"/>
  <c r="D18" i="504"/>
  <c r="D18" i="502"/>
  <c r="D21" i="489"/>
  <c r="D21" i="488"/>
  <c r="D21" i="497"/>
  <c r="D21" i="495"/>
  <c r="D21" i="498"/>
  <c r="D21" i="487"/>
  <c r="D21" i="496"/>
  <c r="D21" i="486"/>
  <c r="Z71" i="107"/>
  <c r="F20" i="408"/>
  <c r="J20" i="408" s="1"/>
  <c r="F20" i="407"/>
  <c r="J20" i="407" s="1"/>
  <c r="F20" i="440"/>
  <c r="J20" i="440" s="1"/>
  <c r="D18" i="508"/>
  <c r="D18" i="506"/>
  <c r="D18" i="505"/>
  <c r="D27" i="504"/>
  <c r="D18" i="507"/>
  <c r="D18" i="226"/>
  <c r="D30" i="497"/>
  <c r="D19" i="493"/>
  <c r="D19" i="491"/>
  <c r="D30" i="489"/>
  <c r="D19" i="492"/>
  <c r="D30" i="496"/>
  <c r="D30" i="488"/>
  <c r="D30" i="487"/>
  <c r="D30" i="495"/>
  <c r="D19" i="494"/>
  <c r="D30" i="498"/>
  <c r="D30" i="486"/>
  <c r="D23" i="484"/>
  <c r="D23" i="479"/>
  <c r="D19" i="485"/>
  <c r="D23" i="477"/>
  <c r="D23" i="482"/>
  <c r="D23" i="481"/>
  <c r="D23" i="478"/>
  <c r="D23" i="483"/>
  <c r="D23" i="480"/>
  <c r="D23" i="475"/>
  <c r="D21" i="505"/>
  <c r="D21" i="506"/>
  <c r="D21" i="507"/>
  <c r="D24" i="491"/>
  <c r="D24" i="492"/>
  <c r="D24" i="494"/>
  <c r="D24" i="493"/>
  <c r="D24" i="485"/>
  <c r="D26" i="473"/>
  <c r="D26" i="474"/>
  <c r="D21" i="508"/>
  <c r="D25" i="494"/>
  <c r="D25" i="493"/>
  <c r="D25" i="491"/>
  <c r="D25" i="492"/>
  <c r="D25" i="485"/>
  <c r="D20" i="422"/>
  <c r="D20" i="424"/>
  <c r="D20" i="423"/>
  <c r="D29" i="474"/>
  <c r="D20" i="456"/>
  <c r="D20" i="455"/>
  <c r="D22" i="400"/>
  <c r="D22" i="432"/>
  <c r="D20" i="421"/>
  <c r="D29" i="473"/>
  <c r="D22" i="463"/>
  <c r="D20" i="454"/>
  <c r="D22" i="464"/>
  <c r="D20" i="453"/>
  <c r="D22" i="401"/>
  <c r="D22" i="431"/>
  <c r="K196" i="1"/>
  <c r="D28" i="473"/>
  <c r="D28" i="474"/>
  <c r="G27" i="414"/>
  <c r="G26" i="455"/>
  <c r="G26" i="456"/>
  <c r="G26" i="421"/>
  <c r="G31" i="475"/>
  <c r="G31" i="474"/>
  <c r="G27" i="446"/>
  <c r="I20" i="453"/>
  <c r="G26" i="453"/>
  <c r="G27" i="413"/>
  <c r="G26" i="418"/>
  <c r="F18" i="503" l="1"/>
  <c r="J18" i="503" s="1"/>
  <c r="F18" i="502"/>
  <c r="J18" i="502" s="1"/>
  <c r="F18" i="504"/>
  <c r="J18" i="504" s="1"/>
  <c r="F21" i="498"/>
  <c r="J21" i="498" s="1"/>
  <c r="F21" i="487"/>
  <c r="J21" i="487" s="1"/>
  <c r="F21" i="495"/>
  <c r="J21" i="495" s="1"/>
  <c r="F21" i="488"/>
  <c r="J21" i="488" s="1"/>
  <c r="F21" i="496"/>
  <c r="J21" i="496" s="1"/>
  <c r="F21" i="489"/>
  <c r="J21" i="489" s="1"/>
  <c r="F21" i="497"/>
  <c r="J21" i="497" s="1"/>
  <c r="F21" i="486"/>
  <c r="J21" i="486" s="1"/>
  <c r="F28" i="474"/>
  <c r="J28" i="474" s="1"/>
  <c r="F28" i="473"/>
  <c r="J28" i="473" s="1"/>
  <c r="G40" i="408" l="1"/>
  <c r="H36" i="408"/>
  <c r="I36" i="408" s="1"/>
  <c r="E36" i="408"/>
  <c r="C36" i="408"/>
  <c r="B36" i="408"/>
  <c r="H35" i="408"/>
  <c r="I35" i="408" s="1"/>
  <c r="E35" i="408"/>
  <c r="C35" i="408"/>
  <c r="B35" i="408"/>
  <c r="H34" i="408"/>
  <c r="I34" i="408" s="1"/>
  <c r="E34" i="408"/>
  <c r="C34" i="408"/>
  <c r="B34" i="408"/>
  <c r="I33" i="408"/>
  <c r="H32" i="408"/>
  <c r="I32" i="408" s="1"/>
  <c r="E32" i="408"/>
  <c r="C32" i="408"/>
  <c r="B32" i="408"/>
  <c r="I31" i="408"/>
  <c r="H16" i="408"/>
  <c r="I16" i="408" s="1"/>
  <c r="E16" i="408"/>
  <c r="D16" i="408"/>
  <c r="C16" i="408"/>
  <c r="B16" i="408"/>
  <c r="G40" i="407"/>
  <c r="H36" i="407"/>
  <c r="I36" i="407" s="1"/>
  <c r="E36" i="407"/>
  <c r="C36" i="407"/>
  <c r="B36" i="407"/>
  <c r="H35" i="407"/>
  <c r="I35" i="407" s="1"/>
  <c r="E35" i="407"/>
  <c r="C35" i="407"/>
  <c r="B35" i="407"/>
  <c r="H34" i="407"/>
  <c r="I34" i="407" s="1"/>
  <c r="E34" i="407"/>
  <c r="C34" i="407"/>
  <c r="B34" i="407"/>
  <c r="H33" i="407"/>
  <c r="I33" i="407" s="1"/>
  <c r="E33" i="407"/>
  <c r="D33" i="407"/>
  <c r="C33" i="407"/>
  <c r="B33" i="407"/>
  <c r="H32" i="407"/>
  <c r="I32" i="407" s="1"/>
  <c r="E32" i="407"/>
  <c r="C32" i="407"/>
  <c r="B32" i="407"/>
  <c r="I31" i="407"/>
  <c r="I19" i="407"/>
  <c r="G18" i="407"/>
  <c r="H17" i="407"/>
  <c r="G17" i="407"/>
  <c r="E17" i="407"/>
  <c r="C17" i="407"/>
  <c r="B17" i="407"/>
  <c r="H16" i="407"/>
  <c r="I16" i="407" s="1"/>
  <c r="E16" i="407"/>
  <c r="D16" i="407"/>
  <c r="C16" i="407"/>
  <c r="B16" i="407"/>
  <c r="G40" i="406"/>
  <c r="H36" i="406"/>
  <c r="I36" i="406" s="1"/>
  <c r="E36" i="406"/>
  <c r="C36" i="406"/>
  <c r="B36" i="406"/>
  <c r="H35" i="406"/>
  <c r="I35" i="406" s="1"/>
  <c r="E35" i="406"/>
  <c r="C35" i="406"/>
  <c r="B35" i="406"/>
  <c r="H34" i="406"/>
  <c r="I34" i="406" s="1"/>
  <c r="E34" i="406"/>
  <c r="C34" i="406"/>
  <c r="B34" i="406"/>
  <c r="I33" i="406"/>
  <c r="H32" i="406"/>
  <c r="I32" i="406" s="1"/>
  <c r="E32" i="406"/>
  <c r="C32" i="406"/>
  <c r="B32" i="406"/>
  <c r="I31" i="406"/>
  <c r="H16" i="406"/>
  <c r="I16" i="406" s="1"/>
  <c r="E16" i="406"/>
  <c r="D16" i="406"/>
  <c r="C16" i="406"/>
  <c r="B16" i="406"/>
  <c r="G40" i="405"/>
  <c r="H36" i="405"/>
  <c r="I36" i="405" s="1"/>
  <c r="E36" i="405"/>
  <c r="C36" i="405"/>
  <c r="B36" i="405"/>
  <c r="H35" i="405"/>
  <c r="I35" i="405" s="1"/>
  <c r="E35" i="405"/>
  <c r="C35" i="405"/>
  <c r="B35" i="405"/>
  <c r="H34" i="405"/>
  <c r="I34" i="405" s="1"/>
  <c r="E34" i="405"/>
  <c r="C34" i="405"/>
  <c r="B34" i="405"/>
  <c r="H33" i="405"/>
  <c r="I33" i="405" s="1"/>
  <c r="E33" i="405"/>
  <c r="D33" i="405"/>
  <c r="C33" i="405"/>
  <c r="B33" i="405"/>
  <c r="H32" i="405"/>
  <c r="I32" i="405" s="1"/>
  <c r="E32" i="405"/>
  <c r="C32" i="405"/>
  <c r="B32" i="405"/>
  <c r="I31" i="405"/>
  <c r="H16" i="405"/>
  <c r="I16" i="405" s="1"/>
  <c r="E16" i="405"/>
  <c r="D16" i="405"/>
  <c r="C16" i="405"/>
  <c r="B16" i="405"/>
  <c r="G40" i="404"/>
  <c r="H36" i="404"/>
  <c r="I36" i="404" s="1"/>
  <c r="E36" i="404"/>
  <c r="C36" i="404"/>
  <c r="B36" i="404"/>
  <c r="H35" i="404"/>
  <c r="I35" i="404" s="1"/>
  <c r="E35" i="404"/>
  <c r="C35" i="404"/>
  <c r="B35" i="404"/>
  <c r="H34" i="404"/>
  <c r="I34" i="404" s="1"/>
  <c r="E34" i="404"/>
  <c r="C34" i="404"/>
  <c r="B34" i="404"/>
  <c r="I33" i="404"/>
  <c r="H32" i="404"/>
  <c r="I32" i="404" s="1"/>
  <c r="E32" i="404"/>
  <c r="C32" i="404"/>
  <c r="B32" i="404"/>
  <c r="I31" i="404"/>
  <c r="H16" i="404"/>
  <c r="I16" i="404" s="1"/>
  <c r="E16" i="404"/>
  <c r="D16" i="404"/>
  <c r="C16" i="404"/>
  <c r="B16" i="404"/>
  <c r="G40" i="403"/>
  <c r="H36" i="403"/>
  <c r="I36" i="403" s="1"/>
  <c r="E36" i="403"/>
  <c r="C36" i="403"/>
  <c r="B36" i="403"/>
  <c r="H35" i="403"/>
  <c r="I35" i="403" s="1"/>
  <c r="E35" i="403"/>
  <c r="C35" i="403"/>
  <c r="B35" i="403"/>
  <c r="H34" i="403"/>
  <c r="I34" i="403" s="1"/>
  <c r="E34" i="403"/>
  <c r="C34" i="403"/>
  <c r="B34" i="403"/>
  <c r="H33" i="403"/>
  <c r="I33" i="403" s="1"/>
  <c r="E33" i="403"/>
  <c r="D33" i="403"/>
  <c r="C33" i="403"/>
  <c r="B33" i="403"/>
  <c r="H32" i="403"/>
  <c r="I32" i="403" s="1"/>
  <c r="E32" i="403"/>
  <c r="C32" i="403"/>
  <c r="B32" i="403"/>
  <c r="I31" i="403"/>
  <c r="I20" i="403"/>
  <c r="G18" i="403"/>
  <c r="H17" i="403"/>
  <c r="G17" i="403"/>
  <c r="E17" i="403"/>
  <c r="C17" i="403"/>
  <c r="B17" i="403"/>
  <c r="H16" i="403"/>
  <c r="I16" i="403" s="1"/>
  <c r="E16" i="403"/>
  <c r="D16" i="403"/>
  <c r="C16" i="403"/>
  <c r="B16" i="403"/>
  <c r="G40" i="401"/>
  <c r="H36" i="401"/>
  <c r="I36" i="401" s="1"/>
  <c r="E36" i="401"/>
  <c r="C36" i="401"/>
  <c r="B36" i="401"/>
  <c r="H35" i="401"/>
  <c r="I35" i="401" s="1"/>
  <c r="E35" i="401"/>
  <c r="C35" i="401"/>
  <c r="B35" i="401"/>
  <c r="H34" i="401"/>
  <c r="I34" i="401" s="1"/>
  <c r="E34" i="401"/>
  <c r="C34" i="401"/>
  <c r="B34" i="401"/>
  <c r="H33" i="401"/>
  <c r="I33" i="401" s="1"/>
  <c r="E33" i="401"/>
  <c r="D33" i="401"/>
  <c r="C33" i="401"/>
  <c r="B33" i="401"/>
  <c r="H32" i="401"/>
  <c r="I32" i="401" s="1"/>
  <c r="E32" i="401"/>
  <c r="C32" i="401"/>
  <c r="B32" i="401"/>
  <c r="I31" i="401"/>
  <c r="H20" i="401"/>
  <c r="I20" i="401" s="1"/>
  <c r="E20" i="401"/>
  <c r="C20" i="401"/>
  <c r="B20" i="401"/>
  <c r="I19" i="401"/>
  <c r="G18" i="401"/>
  <c r="H17" i="401"/>
  <c r="G17" i="401"/>
  <c r="E17" i="401"/>
  <c r="C17" i="401"/>
  <c r="B17" i="401"/>
  <c r="H16" i="401"/>
  <c r="I16" i="401" s="1"/>
  <c r="E16" i="401"/>
  <c r="D16" i="401"/>
  <c r="C16" i="401"/>
  <c r="B16" i="401"/>
  <c r="G40" i="400"/>
  <c r="H36" i="400"/>
  <c r="I36" i="400" s="1"/>
  <c r="E36" i="400"/>
  <c r="C36" i="400"/>
  <c r="B36" i="400"/>
  <c r="H35" i="400"/>
  <c r="I35" i="400" s="1"/>
  <c r="E35" i="400"/>
  <c r="C35" i="400"/>
  <c r="B35" i="400"/>
  <c r="H34" i="400"/>
  <c r="I34" i="400" s="1"/>
  <c r="E34" i="400"/>
  <c r="C34" i="400"/>
  <c r="B34" i="400"/>
  <c r="I33" i="400"/>
  <c r="H32" i="400"/>
  <c r="I32" i="400" s="1"/>
  <c r="E32" i="400"/>
  <c r="C32" i="400"/>
  <c r="B32" i="400"/>
  <c r="I31" i="400"/>
  <c r="H16" i="400"/>
  <c r="I16" i="400" s="1"/>
  <c r="E16" i="400"/>
  <c r="D16" i="400"/>
  <c r="C16" i="400"/>
  <c r="B16" i="400"/>
  <c r="G40" i="399"/>
  <c r="H36" i="399"/>
  <c r="I36" i="399" s="1"/>
  <c r="E36" i="399"/>
  <c r="C36" i="399"/>
  <c r="B36" i="399"/>
  <c r="H35" i="399"/>
  <c r="I35" i="399" s="1"/>
  <c r="E35" i="399"/>
  <c r="C35" i="399"/>
  <c r="B35" i="399"/>
  <c r="H34" i="399"/>
  <c r="I34" i="399" s="1"/>
  <c r="E34" i="399"/>
  <c r="C34" i="399"/>
  <c r="B34" i="399"/>
  <c r="I33" i="399"/>
  <c r="H32" i="399"/>
  <c r="I32" i="399" s="1"/>
  <c r="E32" i="399"/>
  <c r="C32" i="399"/>
  <c r="B32" i="399"/>
  <c r="I31" i="399"/>
  <c r="G18" i="399"/>
  <c r="H17" i="399"/>
  <c r="G17" i="399"/>
  <c r="E17" i="399"/>
  <c r="C17" i="399"/>
  <c r="B17" i="399"/>
  <c r="H16" i="399"/>
  <c r="I16" i="399" s="1"/>
  <c r="E16" i="399"/>
  <c r="D16" i="399"/>
  <c r="C16" i="399"/>
  <c r="B16" i="399"/>
  <c r="G40" i="398"/>
  <c r="H36" i="398"/>
  <c r="I36" i="398" s="1"/>
  <c r="E36" i="398"/>
  <c r="C36" i="398"/>
  <c r="B36" i="398"/>
  <c r="H35" i="398"/>
  <c r="I35" i="398" s="1"/>
  <c r="E35" i="398"/>
  <c r="C35" i="398"/>
  <c r="B35" i="398"/>
  <c r="H34" i="398"/>
  <c r="I34" i="398" s="1"/>
  <c r="E34" i="398"/>
  <c r="C34" i="398"/>
  <c r="B34" i="398"/>
  <c r="H33" i="398"/>
  <c r="I33" i="398" s="1"/>
  <c r="E33" i="398"/>
  <c r="D33" i="398"/>
  <c r="C33" i="398"/>
  <c r="B33" i="398"/>
  <c r="H32" i="398"/>
  <c r="I32" i="398" s="1"/>
  <c r="E32" i="398"/>
  <c r="C32" i="398"/>
  <c r="B32" i="398"/>
  <c r="I31" i="398"/>
  <c r="G18" i="398"/>
  <c r="H17" i="398"/>
  <c r="G17" i="398"/>
  <c r="E17" i="398"/>
  <c r="C17" i="398"/>
  <c r="B17" i="398"/>
  <c r="H16" i="398"/>
  <c r="I16" i="398" s="1"/>
  <c r="E16" i="398"/>
  <c r="D16" i="398"/>
  <c r="C16" i="398"/>
  <c r="B16" i="398"/>
  <c r="K7" i="1"/>
  <c r="K8" i="1"/>
  <c r="F16" i="483" l="1"/>
  <c r="J16" i="483" s="1"/>
  <c r="F16" i="436"/>
  <c r="J16" i="436" s="1"/>
  <c r="F16" i="440"/>
  <c r="J16" i="440" s="1"/>
  <c r="F16" i="423"/>
  <c r="J16" i="423" s="1"/>
  <c r="F16" i="421"/>
  <c r="J16" i="421" s="1"/>
  <c r="F16" i="419"/>
  <c r="J16" i="419" s="1"/>
  <c r="F16" i="417"/>
  <c r="J16" i="417" s="1"/>
  <c r="F16" i="415"/>
  <c r="J16" i="415" s="1"/>
  <c r="F16" i="438"/>
  <c r="J16" i="438" s="1"/>
  <c r="F16" i="413"/>
  <c r="J16" i="413" s="1"/>
  <c r="F16" i="434"/>
  <c r="J16" i="434" s="1"/>
  <c r="F16" i="430"/>
  <c r="J16" i="430" s="1"/>
  <c r="F16" i="432"/>
  <c r="J16" i="432" s="1"/>
  <c r="F16" i="412"/>
  <c r="J16" i="412" s="1"/>
  <c r="F16" i="410"/>
  <c r="J16" i="410" s="1"/>
  <c r="F16" i="428"/>
  <c r="J16" i="428" s="1"/>
  <c r="F16" i="435"/>
  <c r="J16" i="435" s="1"/>
  <c r="F16" i="424"/>
  <c r="J16" i="424" s="1"/>
  <c r="F16" i="422"/>
  <c r="J16" i="422" s="1"/>
  <c r="F16" i="420"/>
  <c r="J16" i="420" s="1"/>
  <c r="F16" i="439"/>
  <c r="J16" i="439" s="1"/>
  <c r="F16" i="418"/>
  <c r="J16" i="418" s="1"/>
  <c r="F16" i="416"/>
  <c r="J16" i="416" s="1"/>
  <c r="F16" i="437"/>
  <c r="J16" i="437" s="1"/>
  <c r="F16" i="414"/>
  <c r="J16" i="414" s="1"/>
  <c r="F16" i="433"/>
  <c r="J16" i="433" s="1"/>
  <c r="F16" i="429"/>
  <c r="J16" i="429" s="1"/>
  <c r="F16" i="431"/>
  <c r="J16" i="431" s="1"/>
  <c r="F16" i="411"/>
  <c r="J16" i="411" s="1"/>
  <c r="F16" i="427"/>
  <c r="J16" i="427" s="1"/>
  <c r="F16" i="462"/>
  <c r="J16" i="462" s="1"/>
  <c r="F16" i="456"/>
  <c r="J16" i="456" s="1"/>
  <c r="F16" i="469"/>
  <c r="J16" i="469" s="1"/>
  <c r="F16" i="471"/>
  <c r="J16" i="471" s="1"/>
  <c r="F16" i="467"/>
  <c r="J16" i="467" s="1"/>
  <c r="F16" i="463"/>
  <c r="J16" i="463" s="1"/>
  <c r="F16" i="461"/>
  <c r="J16" i="461" s="1"/>
  <c r="F16" i="465"/>
  <c r="J16" i="465" s="1"/>
  <c r="F16" i="459"/>
  <c r="J16" i="459" s="1"/>
  <c r="F16" i="472"/>
  <c r="J16" i="472" s="1"/>
  <c r="F16" i="452"/>
  <c r="J16" i="452" s="1"/>
  <c r="F16" i="455"/>
  <c r="J16" i="455" s="1"/>
  <c r="F16" i="449"/>
  <c r="J16" i="449" s="1"/>
  <c r="F16" i="470"/>
  <c r="J16" i="470" s="1"/>
  <c r="F16" i="464"/>
  <c r="J16" i="464" s="1"/>
  <c r="F16" i="454"/>
  <c r="J16" i="454" s="1"/>
  <c r="F16" i="450"/>
  <c r="J16" i="450" s="1"/>
  <c r="F16" i="448"/>
  <c r="J16" i="448" s="1"/>
  <c r="F16" i="446"/>
  <c r="J16" i="446" s="1"/>
  <c r="F16" i="444"/>
  <c r="J16" i="444" s="1"/>
  <c r="F16" i="442"/>
  <c r="J16" i="442" s="1"/>
  <c r="F16" i="451"/>
  <c r="J16" i="451" s="1"/>
  <c r="F16" i="447"/>
  <c r="J16" i="447" s="1"/>
  <c r="F16" i="443"/>
  <c r="J16" i="443" s="1"/>
  <c r="F16" i="468"/>
  <c r="J16" i="468" s="1"/>
  <c r="F16" i="466"/>
  <c r="J16" i="466" s="1"/>
  <c r="F16" i="460"/>
  <c r="J16" i="460" s="1"/>
  <c r="F16" i="453"/>
  <c r="J16" i="453" s="1"/>
  <c r="F16" i="445"/>
  <c r="J16" i="445" s="1"/>
  <c r="F16" i="405"/>
  <c r="J16" i="405" s="1"/>
  <c r="F16" i="479"/>
  <c r="J16" i="479" s="1"/>
  <c r="F16" i="482"/>
  <c r="J16" i="482" s="1"/>
  <c r="F16" i="475"/>
  <c r="J16" i="475" s="1"/>
  <c r="F18" i="501"/>
  <c r="J18" i="501" s="1"/>
  <c r="F22" i="503"/>
  <c r="J22" i="503" s="1"/>
  <c r="F18" i="500"/>
  <c r="J18" i="500" s="1"/>
  <c r="F22" i="502"/>
  <c r="J22" i="502" s="1"/>
  <c r="F16" i="497"/>
  <c r="J16" i="497" s="1"/>
  <c r="F22" i="492"/>
  <c r="J22" i="492" s="1"/>
  <c r="F16" i="496"/>
  <c r="J16" i="496" s="1"/>
  <c r="F16" i="489"/>
  <c r="J16" i="489" s="1"/>
  <c r="F22" i="494"/>
  <c r="J22" i="494" s="1"/>
  <c r="F16" i="487"/>
  <c r="J16" i="487" s="1"/>
  <c r="F22" i="491"/>
  <c r="J22" i="491" s="1"/>
  <c r="F16" i="488"/>
  <c r="J16" i="488" s="1"/>
  <c r="F16" i="498"/>
  <c r="J16" i="498" s="1"/>
  <c r="F16" i="495"/>
  <c r="J16" i="495" s="1"/>
  <c r="F18" i="499"/>
  <c r="J18" i="499" s="1"/>
  <c r="F22" i="493"/>
  <c r="J22" i="493" s="1"/>
  <c r="F16" i="486"/>
  <c r="J16" i="486" s="1"/>
  <c r="F16" i="477"/>
  <c r="J16" i="477" s="1"/>
  <c r="F16" i="480"/>
  <c r="J16" i="480" s="1"/>
  <c r="F22" i="485"/>
  <c r="J22" i="485" s="1"/>
  <c r="F17" i="473"/>
  <c r="J17" i="473" s="1"/>
  <c r="F16" i="473"/>
  <c r="J16" i="473" s="1"/>
  <c r="F16" i="409"/>
  <c r="J16" i="409" s="1"/>
  <c r="F16" i="478"/>
  <c r="J16" i="478" s="1"/>
  <c r="F16" i="484"/>
  <c r="J16" i="484" s="1"/>
  <c r="F16" i="481"/>
  <c r="J16" i="481" s="1"/>
  <c r="F16" i="441"/>
  <c r="J16" i="441" s="1"/>
  <c r="F16" i="474"/>
  <c r="J16" i="474" s="1"/>
  <c r="F17" i="474"/>
  <c r="J17" i="474" s="1"/>
  <c r="I17" i="401"/>
  <c r="I19" i="403"/>
  <c r="F16" i="404"/>
  <c r="J16" i="404" s="1"/>
  <c r="G26" i="408"/>
  <c r="F16" i="401"/>
  <c r="J16" i="401" s="1"/>
  <c r="G26" i="403"/>
  <c r="F16" i="399"/>
  <c r="J16" i="399" s="1"/>
  <c r="F16" i="406"/>
  <c r="J16" i="406" s="1"/>
  <c r="F16" i="407"/>
  <c r="J16" i="407" s="1"/>
  <c r="F16" i="408"/>
  <c r="J16" i="408" s="1"/>
  <c r="F16" i="398"/>
  <c r="J16" i="398" s="1"/>
  <c r="F16" i="403"/>
  <c r="J16" i="403" s="1"/>
  <c r="I18" i="399"/>
  <c r="F16" i="400"/>
  <c r="J16" i="400" s="1"/>
  <c r="G26" i="404"/>
  <c r="I17" i="398"/>
  <c r="I17" i="403"/>
  <c r="I18" i="407"/>
  <c r="I19" i="398"/>
  <c r="G26" i="399"/>
  <c r="I17" i="407"/>
  <c r="I18" i="401"/>
  <c r="G26" i="400"/>
  <c r="I18" i="398"/>
  <c r="G26" i="407"/>
  <c r="G26" i="405"/>
  <c r="G26" i="406"/>
  <c r="I18" i="403"/>
  <c r="G26" i="401"/>
  <c r="I17" i="399"/>
  <c r="G26" i="398"/>
  <c r="H17" i="384"/>
  <c r="I17" i="384" s="1"/>
  <c r="E17" i="384"/>
  <c r="D17" i="384"/>
  <c r="C17" i="384"/>
  <c r="B17" i="384"/>
  <c r="H16" i="384"/>
  <c r="I16" i="384" s="1"/>
  <c r="E16" i="384"/>
  <c r="D16" i="384"/>
  <c r="C16" i="384"/>
  <c r="B16" i="384"/>
  <c r="H17" i="217"/>
  <c r="I17" i="217" s="1"/>
  <c r="E17" i="217"/>
  <c r="D17" i="217"/>
  <c r="C17" i="217"/>
  <c r="B17" i="217"/>
  <c r="H16" i="217"/>
  <c r="I16" i="217" s="1"/>
  <c r="E16" i="217"/>
  <c r="D16" i="217"/>
  <c r="C16" i="217"/>
  <c r="B16" i="217"/>
  <c r="H17" i="383"/>
  <c r="I17" i="383" s="1"/>
  <c r="E17" i="383"/>
  <c r="D17" i="383"/>
  <c r="C17" i="383"/>
  <c r="B17" i="383"/>
  <c r="H16" i="383"/>
  <c r="I16" i="383" s="1"/>
  <c r="E16" i="383"/>
  <c r="D16" i="383"/>
  <c r="C16" i="383"/>
  <c r="B16" i="383"/>
  <c r="H16" i="216"/>
  <c r="E16" i="216"/>
  <c r="D16" i="216"/>
  <c r="C16" i="216"/>
  <c r="B16" i="216"/>
  <c r="K214" i="1" l="1"/>
  <c r="K215" i="1"/>
  <c r="K213" i="1"/>
  <c r="F16" i="384" l="1"/>
  <c r="J16" i="384" s="1"/>
  <c r="F16" i="383"/>
  <c r="J16" i="383" s="1"/>
  <c r="F16" i="216"/>
  <c r="F16" i="217"/>
  <c r="J16" i="217" s="1"/>
  <c r="H35" i="261"/>
  <c r="I35" i="261" s="1"/>
  <c r="E35" i="261"/>
  <c r="C35" i="261"/>
  <c r="B35" i="261"/>
  <c r="H35" i="262"/>
  <c r="I35" i="262" s="1"/>
  <c r="E35" i="262"/>
  <c r="C35" i="262"/>
  <c r="B35" i="262"/>
  <c r="H37" i="265"/>
  <c r="I37" i="265" s="1"/>
  <c r="E37" i="265"/>
  <c r="C37" i="265"/>
  <c r="B37" i="265"/>
  <c r="H37" i="266"/>
  <c r="I37" i="266" s="1"/>
  <c r="E37" i="266"/>
  <c r="C37" i="266"/>
  <c r="B37" i="266"/>
  <c r="H37" i="269"/>
  <c r="I37" i="269" s="1"/>
  <c r="E37" i="269"/>
  <c r="C37" i="269"/>
  <c r="B37" i="269"/>
  <c r="H37" i="270"/>
  <c r="I37" i="270" s="1"/>
  <c r="E37" i="270"/>
  <c r="C37" i="270"/>
  <c r="B37" i="270"/>
  <c r="G17" i="206" l="1"/>
  <c r="H34" i="396" l="1"/>
  <c r="I34" i="396" s="1"/>
  <c r="E34" i="396"/>
  <c r="D34" i="396"/>
  <c r="C34" i="396"/>
  <c r="B34" i="396"/>
  <c r="H33" i="396"/>
  <c r="I33" i="396" s="1"/>
  <c r="E33" i="396"/>
  <c r="C33" i="396"/>
  <c r="B33" i="396"/>
  <c r="H34" i="395"/>
  <c r="I34" i="395" s="1"/>
  <c r="E34" i="395"/>
  <c r="D34" i="395"/>
  <c r="C34" i="395"/>
  <c r="B34" i="395"/>
  <c r="H33" i="395"/>
  <c r="I33" i="395" s="1"/>
  <c r="E33" i="395"/>
  <c r="C33" i="395"/>
  <c r="B33" i="395"/>
  <c r="H34" i="394"/>
  <c r="I34" i="394" s="1"/>
  <c r="E34" i="394"/>
  <c r="D34" i="394"/>
  <c r="C34" i="394"/>
  <c r="B34" i="394"/>
  <c r="H33" i="394"/>
  <c r="I33" i="394" s="1"/>
  <c r="E33" i="394"/>
  <c r="C33" i="394"/>
  <c r="B33" i="394"/>
  <c r="H34" i="393"/>
  <c r="I34" i="393" s="1"/>
  <c r="E34" i="393"/>
  <c r="D34" i="393"/>
  <c r="C34" i="393"/>
  <c r="B34" i="393"/>
  <c r="H33" i="393"/>
  <c r="I33" i="393" s="1"/>
  <c r="E33" i="393"/>
  <c r="C33" i="393"/>
  <c r="B33" i="393"/>
  <c r="H34" i="392"/>
  <c r="I34" i="392" s="1"/>
  <c r="E34" i="392"/>
  <c r="D34" i="392"/>
  <c r="C34" i="392"/>
  <c r="B34" i="392"/>
  <c r="H33" i="392"/>
  <c r="I33" i="392" s="1"/>
  <c r="E33" i="392"/>
  <c r="C33" i="392"/>
  <c r="B33" i="392"/>
  <c r="H34" i="391"/>
  <c r="I34" i="391" s="1"/>
  <c r="E34" i="391"/>
  <c r="D34" i="391"/>
  <c r="C34" i="391"/>
  <c r="B34" i="391"/>
  <c r="H33" i="391"/>
  <c r="I33" i="391" s="1"/>
  <c r="E33" i="391"/>
  <c r="C33" i="391"/>
  <c r="B33" i="391"/>
  <c r="H34" i="390"/>
  <c r="I34" i="390" s="1"/>
  <c r="E34" i="390"/>
  <c r="D34" i="390"/>
  <c r="C34" i="390"/>
  <c r="B34" i="390"/>
  <c r="H33" i="390"/>
  <c r="I33" i="390" s="1"/>
  <c r="E33" i="390"/>
  <c r="C33" i="390"/>
  <c r="B33" i="390"/>
  <c r="H34" i="389"/>
  <c r="I34" i="389" s="1"/>
  <c r="E34" i="389"/>
  <c r="D34" i="389"/>
  <c r="C34" i="389"/>
  <c r="B34" i="389"/>
  <c r="H33" i="389"/>
  <c r="I33" i="389" s="1"/>
  <c r="E33" i="389"/>
  <c r="C33" i="389"/>
  <c r="B33" i="389"/>
  <c r="H34" i="388"/>
  <c r="I34" i="388" s="1"/>
  <c r="E34" i="388"/>
  <c r="D34" i="388"/>
  <c r="C34" i="388"/>
  <c r="B34" i="388"/>
  <c r="H33" i="388"/>
  <c r="I33" i="388" s="1"/>
  <c r="E33" i="388"/>
  <c r="C33" i="388"/>
  <c r="B33" i="388"/>
  <c r="H34" i="387"/>
  <c r="I34" i="387" s="1"/>
  <c r="E34" i="387"/>
  <c r="D34" i="387"/>
  <c r="C34" i="387"/>
  <c r="B34" i="387"/>
  <c r="H33" i="387"/>
  <c r="I33" i="387" s="1"/>
  <c r="E33" i="387"/>
  <c r="C33" i="387"/>
  <c r="B33" i="387"/>
  <c r="H34" i="386"/>
  <c r="I34" i="386" s="1"/>
  <c r="E34" i="386"/>
  <c r="D34" i="386"/>
  <c r="C34" i="386"/>
  <c r="B34" i="386"/>
  <c r="H33" i="386"/>
  <c r="I33" i="386" s="1"/>
  <c r="E33" i="386"/>
  <c r="C33" i="386"/>
  <c r="B33" i="386"/>
  <c r="H34" i="227"/>
  <c r="E34" i="227"/>
  <c r="D34" i="227"/>
  <c r="C34" i="227"/>
  <c r="B34" i="227"/>
  <c r="H32" i="208"/>
  <c r="I32" i="208" s="1"/>
  <c r="E32" i="208"/>
  <c r="D32" i="208"/>
  <c r="C32" i="208"/>
  <c r="B32" i="208"/>
  <c r="H33" i="205"/>
  <c r="I33" i="205" s="1"/>
  <c r="E33" i="205"/>
  <c r="C33" i="205"/>
  <c r="B33" i="205"/>
  <c r="H32" i="319"/>
  <c r="I32" i="319" s="1"/>
  <c r="E32" i="319"/>
  <c r="C32" i="319"/>
  <c r="B32" i="319"/>
  <c r="I31" i="319"/>
  <c r="H32" i="314"/>
  <c r="I32" i="314" s="1"/>
  <c r="E32" i="314"/>
  <c r="C32" i="314"/>
  <c r="B32" i="314"/>
  <c r="I31" i="314"/>
  <c r="H32" i="304"/>
  <c r="I32" i="304" s="1"/>
  <c r="E32" i="304"/>
  <c r="C32" i="304"/>
  <c r="B32" i="304"/>
  <c r="I31" i="304"/>
  <c r="H32" i="299"/>
  <c r="I32" i="299" s="1"/>
  <c r="E32" i="299"/>
  <c r="C32" i="299"/>
  <c r="B32" i="299"/>
  <c r="I31" i="299"/>
  <c r="H32" i="284"/>
  <c r="I32" i="284" s="1"/>
  <c r="E32" i="284"/>
  <c r="C32" i="284"/>
  <c r="B32" i="284"/>
  <c r="I31" i="284"/>
  <c r="H32" i="274"/>
  <c r="I32" i="274" s="1"/>
  <c r="E32" i="274"/>
  <c r="C32" i="274"/>
  <c r="B32" i="274"/>
  <c r="I31" i="274"/>
  <c r="H33" i="270"/>
  <c r="I33" i="270" s="1"/>
  <c r="E33" i="270"/>
  <c r="C33" i="270"/>
  <c r="B33" i="270"/>
  <c r="I32" i="270"/>
  <c r="H33" i="266"/>
  <c r="I33" i="266" s="1"/>
  <c r="E33" i="266"/>
  <c r="C33" i="266"/>
  <c r="B33" i="266"/>
  <c r="I32" i="266"/>
  <c r="H32" i="290"/>
  <c r="I32" i="290" s="1"/>
  <c r="E32" i="290"/>
  <c r="C32" i="290"/>
  <c r="B32" i="290"/>
  <c r="I31" i="290"/>
  <c r="H32" i="318"/>
  <c r="I32" i="318" s="1"/>
  <c r="E32" i="318"/>
  <c r="C32" i="318"/>
  <c r="B32" i="318"/>
  <c r="I31" i="318"/>
  <c r="H32" i="313"/>
  <c r="I32" i="313" s="1"/>
  <c r="E32" i="313"/>
  <c r="C32" i="313"/>
  <c r="B32" i="313"/>
  <c r="I31" i="313"/>
  <c r="H32" i="303"/>
  <c r="I32" i="303" s="1"/>
  <c r="E32" i="303"/>
  <c r="C32" i="303"/>
  <c r="B32" i="303"/>
  <c r="I31" i="303"/>
  <c r="H32" i="298"/>
  <c r="I32" i="298" s="1"/>
  <c r="E32" i="298"/>
  <c r="C32" i="298"/>
  <c r="B32" i="298"/>
  <c r="I31" i="298"/>
  <c r="H32" i="283"/>
  <c r="I32" i="283" s="1"/>
  <c r="E32" i="283"/>
  <c r="C32" i="283"/>
  <c r="B32" i="283"/>
  <c r="I31" i="283"/>
  <c r="H32" i="273"/>
  <c r="I32" i="273" s="1"/>
  <c r="E32" i="273"/>
  <c r="C32" i="273"/>
  <c r="B32" i="273"/>
  <c r="I31" i="273"/>
  <c r="H33" i="269"/>
  <c r="I33" i="269" s="1"/>
  <c r="E33" i="269"/>
  <c r="C33" i="269"/>
  <c r="B33" i="269"/>
  <c r="I32" i="269"/>
  <c r="H33" i="265"/>
  <c r="I33" i="265" s="1"/>
  <c r="E33" i="265"/>
  <c r="C33" i="265"/>
  <c r="B33" i="265"/>
  <c r="I32" i="265"/>
  <c r="H32" i="289"/>
  <c r="I32" i="289" s="1"/>
  <c r="E32" i="289"/>
  <c r="C32" i="289"/>
  <c r="B32" i="289"/>
  <c r="I31" i="289"/>
  <c r="H31" i="262"/>
  <c r="E31" i="262"/>
  <c r="C31" i="262"/>
  <c r="B31" i="262"/>
  <c r="H31" i="261"/>
  <c r="I31" i="261" s="1"/>
  <c r="E31" i="261"/>
  <c r="C31" i="261"/>
  <c r="B31" i="261"/>
  <c r="I30" i="261"/>
  <c r="E45" i="397" l="1"/>
  <c r="E44" i="397"/>
  <c r="E43" i="397"/>
  <c r="E42" i="397"/>
  <c r="E41" i="397"/>
  <c r="E40" i="397"/>
  <c r="E37" i="397"/>
  <c r="E36" i="397"/>
  <c r="E35" i="397"/>
  <c r="E34" i="397"/>
  <c r="E33" i="397"/>
  <c r="E30" i="397"/>
  <c r="E29" i="397"/>
  <c r="E28" i="397"/>
  <c r="E27" i="397"/>
  <c r="E26" i="397"/>
  <c r="E25" i="397"/>
  <c r="E24" i="397"/>
  <c r="E23" i="397"/>
  <c r="E22" i="397"/>
  <c r="E21" i="397"/>
  <c r="E20" i="397"/>
  <c r="E19" i="397"/>
  <c r="E18" i="397"/>
  <c r="E17" i="397"/>
  <c r="E16" i="397"/>
  <c r="E15" i="397"/>
  <c r="E14" i="397"/>
  <c r="E13" i="397"/>
  <c r="E12" i="397"/>
  <c r="E11" i="397"/>
  <c r="E10" i="397"/>
  <c r="E9" i="397"/>
  <c r="E8" i="397"/>
  <c r="E7" i="397"/>
  <c r="H16" i="396"/>
  <c r="I16" i="396" s="1"/>
  <c r="E16" i="396"/>
  <c r="C16" i="396"/>
  <c r="B16" i="396"/>
  <c r="G40" i="396"/>
  <c r="H38" i="396"/>
  <c r="I38" i="396" s="1"/>
  <c r="E38" i="396"/>
  <c r="D38" i="396"/>
  <c r="C38" i="396"/>
  <c r="B38" i="396"/>
  <c r="H37" i="396"/>
  <c r="I37" i="396" s="1"/>
  <c r="E37" i="396"/>
  <c r="D37" i="396"/>
  <c r="C37" i="396"/>
  <c r="B37" i="396"/>
  <c r="H36" i="396"/>
  <c r="I36" i="396" s="1"/>
  <c r="E36" i="396"/>
  <c r="C36" i="396"/>
  <c r="B36" i="396"/>
  <c r="H35" i="396"/>
  <c r="I35" i="396" s="1"/>
  <c r="E35" i="396"/>
  <c r="D35" i="396"/>
  <c r="C35" i="396"/>
  <c r="B35" i="396"/>
  <c r="G28" i="396"/>
  <c r="H16" i="395"/>
  <c r="I16" i="395" s="1"/>
  <c r="E16" i="395"/>
  <c r="C16" i="395"/>
  <c r="B16" i="395"/>
  <c r="G40" i="395"/>
  <c r="H38" i="395"/>
  <c r="I38" i="395" s="1"/>
  <c r="E38" i="395"/>
  <c r="D38" i="395"/>
  <c r="C38" i="395"/>
  <c r="B38" i="395"/>
  <c r="H37" i="395"/>
  <c r="I37" i="395" s="1"/>
  <c r="E37" i="395"/>
  <c r="D37" i="395"/>
  <c r="C37" i="395"/>
  <c r="B37" i="395"/>
  <c r="H36" i="395"/>
  <c r="I36" i="395" s="1"/>
  <c r="E36" i="395"/>
  <c r="C36" i="395"/>
  <c r="B36" i="395"/>
  <c r="H35" i="395"/>
  <c r="I35" i="395" s="1"/>
  <c r="E35" i="395"/>
  <c r="D35" i="395"/>
  <c r="C35" i="395"/>
  <c r="B35" i="395"/>
  <c r="G28" i="395"/>
  <c r="H16" i="394"/>
  <c r="I16" i="394" s="1"/>
  <c r="E16" i="394"/>
  <c r="C16" i="394"/>
  <c r="B16" i="394"/>
  <c r="G40" i="394"/>
  <c r="H38" i="394"/>
  <c r="I38" i="394" s="1"/>
  <c r="E38" i="394"/>
  <c r="D38" i="394"/>
  <c r="C38" i="394"/>
  <c r="B38" i="394"/>
  <c r="H37" i="394"/>
  <c r="I37" i="394" s="1"/>
  <c r="E37" i="394"/>
  <c r="D37" i="394"/>
  <c r="C37" i="394"/>
  <c r="B37" i="394"/>
  <c r="H36" i="394"/>
  <c r="I36" i="394" s="1"/>
  <c r="E36" i="394"/>
  <c r="C36" i="394"/>
  <c r="B36" i="394"/>
  <c r="H35" i="394"/>
  <c r="I35" i="394" s="1"/>
  <c r="E35" i="394"/>
  <c r="D35" i="394"/>
  <c r="C35" i="394"/>
  <c r="B35" i="394"/>
  <c r="G28" i="394"/>
  <c r="H16" i="393"/>
  <c r="I16" i="393" s="1"/>
  <c r="E16" i="393"/>
  <c r="C16" i="393"/>
  <c r="B16" i="393"/>
  <c r="G40" i="393"/>
  <c r="H38" i="393"/>
  <c r="I38" i="393" s="1"/>
  <c r="E38" i="393"/>
  <c r="D38" i="393"/>
  <c r="C38" i="393"/>
  <c r="B38" i="393"/>
  <c r="H37" i="393"/>
  <c r="I37" i="393" s="1"/>
  <c r="E37" i="393"/>
  <c r="D37" i="393"/>
  <c r="C37" i="393"/>
  <c r="B37" i="393"/>
  <c r="H36" i="393"/>
  <c r="I36" i="393" s="1"/>
  <c r="E36" i="393"/>
  <c r="C36" i="393"/>
  <c r="B36" i="393"/>
  <c r="H35" i="393"/>
  <c r="I35" i="393" s="1"/>
  <c r="E35" i="393"/>
  <c r="D35" i="393"/>
  <c r="C35" i="393"/>
  <c r="B35" i="393"/>
  <c r="G28" i="393"/>
  <c r="H16" i="392"/>
  <c r="I16" i="392" s="1"/>
  <c r="E16" i="392"/>
  <c r="C16" i="392"/>
  <c r="B16" i="392"/>
  <c r="G40" i="392"/>
  <c r="H38" i="392"/>
  <c r="I38" i="392" s="1"/>
  <c r="E38" i="392"/>
  <c r="D38" i="392"/>
  <c r="C38" i="392"/>
  <c r="B38" i="392"/>
  <c r="H37" i="392"/>
  <c r="I37" i="392" s="1"/>
  <c r="E37" i="392"/>
  <c r="D37" i="392"/>
  <c r="C37" i="392"/>
  <c r="B37" i="392"/>
  <c r="H36" i="392"/>
  <c r="I36" i="392" s="1"/>
  <c r="E36" i="392"/>
  <c r="C36" i="392"/>
  <c r="B36" i="392"/>
  <c r="H35" i="392"/>
  <c r="I35" i="392" s="1"/>
  <c r="E35" i="392"/>
  <c r="D35" i="392"/>
  <c r="C35" i="392"/>
  <c r="B35" i="392"/>
  <c r="G28" i="392"/>
  <c r="H16" i="391"/>
  <c r="I16" i="391" s="1"/>
  <c r="E16" i="391"/>
  <c r="C16" i="391"/>
  <c r="B16" i="391"/>
  <c r="G40" i="391"/>
  <c r="H38" i="391"/>
  <c r="I38" i="391" s="1"/>
  <c r="E38" i="391"/>
  <c r="D38" i="391"/>
  <c r="C38" i="391"/>
  <c r="B38" i="391"/>
  <c r="H37" i="391"/>
  <c r="I37" i="391" s="1"/>
  <c r="E37" i="391"/>
  <c r="D37" i="391"/>
  <c r="C37" i="391"/>
  <c r="B37" i="391"/>
  <c r="H36" i="391"/>
  <c r="I36" i="391" s="1"/>
  <c r="E36" i="391"/>
  <c r="C36" i="391"/>
  <c r="B36" i="391"/>
  <c r="H35" i="391"/>
  <c r="I35" i="391" s="1"/>
  <c r="E35" i="391"/>
  <c r="D35" i="391"/>
  <c r="C35" i="391"/>
  <c r="B35" i="391"/>
  <c r="G28" i="391"/>
  <c r="H16" i="390"/>
  <c r="I16" i="390" s="1"/>
  <c r="E16" i="390"/>
  <c r="C16" i="390"/>
  <c r="B16" i="390"/>
  <c r="G40" i="390"/>
  <c r="H38" i="390"/>
  <c r="I38" i="390" s="1"/>
  <c r="E38" i="390"/>
  <c r="D38" i="390"/>
  <c r="C38" i="390"/>
  <c r="B38" i="390"/>
  <c r="H37" i="390"/>
  <c r="I37" i="390" s="1"/>
  <c r="E37" i="390"/>
  <c r="D37" i="390"/>
  <c r="C37" i="390"/>
  <c r="B37" i="390"/>
  <c r="H36" i="390"/>
  <c r="I36" i="390" s="1"/>
  <c r="E36" i="390"/>
  <c r="C36" i="390"/>
  <c r="B36" i="390"/>
  <c r="H35" i="390"/>
  <c r="I35" i="390" s="1"/>
  <c r="E35" i="390"/>
  <c r="D35" i="390"/>
  <c r="C35" i="390"/>
  <c r="B35" i="390"/>
  <c r="G28" i="390"/>
  <c r="H16" i="389"/>
  <c r="I16" i="389" s="1"/>
  <c r="E16" i="389"/>
  <c r="C16" i="389"/>
  <c r="B16" i="389"/>
  <c r="G40" i="389"/>
  <c r="H38" i="389"/>
  <c r="I38" i="389" s="1"/>
  <c r="E38" i="389"/>
  <c r="D38" i="389"/>
  <c r="C38" i="389"/>
  <c r="B38" i="389"/>
  <c r="H37" i="389"/>
  <c r="I37" i="389" s="1"/>
  <c r="E37" i="389"/>
  <c r="D37" i="389"/>
  <c r="C37" i="389"/>
  <c r="B37" i="389"/>
  <c r="H36" i="389"/>
  <c r="I36" i="389" s="1"/>
  <c r="E36" i="389"/>
  <c r="C36" i="389"/>
  <c r="B36" i="389"/>
  <c r="H35" i="389"/>
  <c r="I35" i="389" s="1"/>
  <c r="E35" i="389"/>
  <c r="D35" i="389"/>
  <c r="C35" i="389"/>
  <c r="B35" i="389"/>
  <c r="G28" i="389"/>
  <c r="H16" i="388"/>
  <c r="I16" i="388" s="1"/>
  <c r="C16" i="388"/>
  <c r="B16" i="388"/>
  <c r="G40" i="388"/>
  <c r="H38" i="388"/>
  <c r="I38" i="388" s="1"/>
  <c r="E38" i="388"/>
  <c r="D38" i="388"/>
  <c r="C38" i="388"/>
  <c r="B38" i="388"/>
  <c r="H37" i="388"/>
  <c r="I37" i="388" s="1"/>
  <c r="E37" i="388"/>
  <c r="D37" i="388"/>
  <c r="C37" i="388"/>
  <c r="B37" i="388"/>
  <c r="H36" i="388"/>
  <c r="I36" i="388" s="1"/>
  <c r="E36" i="388"/>
  <c r="C36" i="388"/>
  <c r="B36" i="388"/>
  <c r="H35" i="388"/>
  <c r="I35" i="388" s="1"/>
  <c r="E35" i="388"/>
  <c r="D35" i="388"/>
  <c r="C35" i="388"/>
  <c r="B35" i="388"/>
  <c r="G28" i="388"/>
  <c r="H16" i="387"/>
  <c r="I16" i="387" s="1"/>
  <c r="C16" i="387"/>
  <c r="B16" i="387"/>
  <c r="G40" i="387"/>
  <c r="H38" i="387"/>
  <c r="I38" i="387" s="1"/>
  <c r="E38" i="387"/>
  <c r="D38" i="387"/>
  <c r="C38" i="387"/>
  <c r="B38" i="387"/>
  <c r="H37" i="387"/>
  <c r="I37" i="387" s="1"/>
  <c r="E37" i="387"/>
  <c r="D37" i="387"/>
  <c r="C37" i="387"/>
  <c r="B37" i="387"/>
  <c r="H36" i="387"/>
  <c r="I36" i="387" s="1"/>
  <c r="E36" i="387"/>
  <c r="C36" i="387"/>
  <c r="B36" i="387"/>
  <c r="H35" i="387"/>
  <c r="I35" i="387" s="1"/>
  <c r="E35" i="387"/>
  <c r="D35" i="387"/>
  <c r="C35" i="387"/>
  <c r="B35" i="387"/>
  <c r="G28" i="387"/>
  <c r="H16" i="386"/>
  <c r="I16" i="386" s="1"/>
  <c r="C16" i="386"/>
  <c r="B16" i="386"/>
  <c r="H212" i="1"/>
  <c r="D16" i="388" s="1"/>
  <c r="X46" i="107"/>
  <c r="Y46" i="107" s="1"/>
  <c r="U46" i="107"/>
  <c r="T46" i="107"/>
  <c r="X45" i="107"/>
  <c r="Y45" i="107" s="1"/>
  <c r="U45" i="107"/>
  <c r="T45" i="107"/>
  <c r="W52" i="107"/>
  <c r="V52" i="107"/>
  <c r="H211" i="1"/>
  <c r="D16" i="387" s="1"/>
  <c r="X21" i="107"/>
  <c r="Y21" i="107" s="1"/>
  <c r="U21" i="107"/>
  <c r="T21" i="107"/>
  <c r="X20" i="107"/>
  <c r="Y20" i="107" s="1"/>
  <c r="U20" i="107"/>
  <c r="T20" i="107"/>
  <c r="W27" i="107"/>
  <c r="V27" i="107"/>
  <c r="H210" i="1"/>
  <c r="X34" i="107"/>
  <c r="U34" i="107"/>
  <c r="T34" i="107"/>
  <c r="Y34" i="107"/>
  <c r="X33" i="107"/>
  <c r="Y33" i="107" s="1"/>
  <c r="U33" i="107"/>
  <c r="T33" i="107"/>
  <c r="V40" i="107"/>
  <c r="W40" i="107"/>
  <c r="G40" i="386"/>
  <c r="H38" i="386"/>
  <c r="I38" i="386" s="1"/>
  <c r="E38" i="386"/>
  <c r="D38" i="386"/>
  <c r="C38" i="386"/>
  <c r="B38" i="386"/>
  <c r="H37" i="386"/>
  <c r="I37" i="386" s="1"/>
  <c r="E37" i="386"/>
  <c r="D37" i="386"/>
  <c r="C37" i="386"/>
  <c r="B37" i="386"/>
  <c r="H36" i="386"/>
  <c r="I36" i="386" s="1"/>
  <c r="E36" i="386"/>
  <c r="C36" i="386"/>
  <c r="B36" i="386"/>
  <c r="H35" i="386"/>
  <c r="I35" i="386" s="1"/>
  <c r="E35" i="386"/>
  <c r="D35" i="386"/>
  <c r="C35" i="386"/>
  <c r="B35" i="386"/>
  <c r="G28" i="386"/>
  <c r="D16" i="386" l="1"/>
  <c r="H16" i="227"/>
  <c r="C16" i="227"/>
  <c r="B16" i="227"/>
  <c r="H16" i="208"/>
  <c r="C16" i="208"/>
  <c r="B16" i="208"/>
  <c r="H21" i="207"/>
  <c r="I21" i="207" s="1"/>
  <c r="E21" i="207"/>
  <c r="C21" i="207"/>
  <c r="B21" i="207"/>
  <c r="E16" i="207"/>
  <c r="C16" i="207"/>
  <c r="B16" i="207"/>
  <c r="G17" i="205"/>
  <c r="H23" i="205"/>
  <c r="E23" i="205"/>
  <c r="C23" i="205"/>
  <c r="B23" i="205"/>
  <c r="G37" i="384"/>
  <c r="H35" i="384"/>
  <c r="I35" i="384" s="1"/>
  <c r="E35" i="384"/>
  <c r="D35" i="384"/>
  <c r="C35" i="384"/>
  <c r="B35" i="384"/>
  <c r="H34" i="384"/>
  <c r="I34" i="384" s="1"/>
  <c r="E34" i="384"/>
  <c r="C34" i="384"/>
  <c r="B34" i="384"/>
  <c r="H33" i="384"/>
  <c r="I33" i="384" s="1"/>
  <c r="E33" i="384"/>
  <c r="D33" i="384"/>
  <c r="C33" i="384"/>
  <c r="B33" i="384"/>
  <c r="H32" i="384"/>
  <c r="I32" i="384" s="1"/>
  <c r="E32" i="384"/>
  <c r="C32" i="384"/>
  <c r="B32" i="384"/>
  <c r="H31" i="384"/>
  <c r="I31" i="384" s="1"/>
  <c r="E31" i="384"/>
  <c r="C31" i="384"/>
  <c r="B31" i="384"/>
  <c r="G26" i="384"/>
  <c r="H24" i="384"/>
  <c r="I24" i="384" s="1"/>
  <c r="E24" i="384"/>
  <c r="D24" i="384"/>
  <c r="C24" i="384"/>
  <c r="B24" i="384"/>
  <c r="H23" i="384"/>
  <c r="I23" i="384" s="1"/>
  <c r="E23" i="384"/>
  <c r="C23" i="384"/>
  <c r="B23" i="384"/>
  <c r="H22" i="384"/>
  <c r="I22" i="384" s="1"/>
  <c r="E22" i="384"/>
  <c r="D22" i="384"/>
  <c r="C22" i="384"/>
  <c r="B22" i="384"/>
  <c r="H21" i="384"/>
  <c r="I21" i="384" s="1"/>
  <c r="E21" i="384"/>
  <c r="C21" i="384"/>
  <c r="B21" i="384"/>
  <c r="H20" i="384"/>
  <c r="I20" i="384" s="1"/>
  <c r="E20" i="384"/>
  <c r="C20" i="384"/>
  <c r="B20" i="384"/>
  <c r="H19" i="384"/>
  <c r="I19" i="384" s="1"/>
  <c r="E19" i="384"/>
  <c r="C19" i="384"/>
  <c r="B19" i="384"/>
  <c r="H18" i="384"/>
  <c r="I18" i="384" s="1"/>
  <c r="C18" i="384"/>
  <c r="B18" i="384"/>
  <c r="H24" i="217"/>
  <c r="E24" i="217"/>
  <c r="D24" i="217"/>
  <c r="C24" i="217"/>
  <c r="B24" i="217"/>
  <c r="H23" i="383"/>
  <c r="E23" i="383"/>
  <c r="D23" i="383"/>
  <c r="C23" i="383"/>
  <c r="B23" i="383"/>
  <c r="H23" i="216"/>
  <c r="E23" i="216"/>
  <c r="D23" i="216"/>
  <c r="C23" i="216"/>
  <c r="B23" i="216"/>
  <c r="G36" i="383"/>
  <c r="H34" i="383"/>
  <c r="I34" i="383" s="1"/>
  <c r="E34" i="383"/>
  <c r="D34" i="383"/>
  <c r="C34" i="383"/>
  <c r="B34" i="383"/>
  <c r="H33" i="383"/>
  <c r="I33" i="383" s="1"/>
  <c r="E33" i="383"/>
  <c r="C33" i="383"/>
  <c r="B33" i="383"/>
  <c r="H32" i="383"/>
  <c r="I32" i="383" s="1"/>
  <c r="E32" i="383"/>
  <c r="D32" i="383"/>
  <c r="C32" i="383"/>
  <c r="B32" i="383"/>
  <c r="H31" i="383"/>
  <c r="I31" i="383" s="1"/>
  <c r="E31" i="383"/>
  <c r="C31" i="383"/>
  <c r="B31" i="383"/>
  <c r="H30" i="383"/>
  <c r="I30" i="383" s="1"/>
  <c r="E30" i="383"/>
  <c r="C30" i="383"/>
  <c r="B30" i="383"/>
  <c r="G25" i="383"/>
  <c r="H22" i="383"/>
  <c r="I22" i="383" s="1"/>
  <c r="E22" i="383"/>
  <c r="C22" i="383"/>
  <c r="B22" i="383"/>
  <c r="H21" i="383"/>
  <c r="I21" i="383" s="1"/>
  <c r="E21" i="383"/>
  <c r="D21" i="383"/>
  <c r="C21" i="383"/>
  <c r="B21" i="383"/>
  <c r="H20" i="383"/>
  <c r="I20" i="383" s="1"/>
  <c r="E20" i="383"/>
  <c r="C20" i="383"/>
  <c r="B20" i="383"/>
  <c r="H19" i="383"/>
  <c r="I19" i="383" s="1"/>
  <c r="E19" i="383"/>
  <c r="C19" i="383"/>
  <c r="B19" i="383"/>
  <c r="H18" i="383"/>
  <c r="I18" i="383" s="1"/>
  <c r="C18" i="383"/>
  <c r="B18" i="383"/>
  <c r="H27" i="382"/>
  <c r="I27" i="382" s="1"/>
  <c r="E27" i="382"/>
  <c r="C27" i="382"/>
  <c r="B27" i="382"/>
  <c r="G41" i="382"/>
  <c r="H26" i="382"/>
  <c r="I26" i="382" s="1"/>
  <c r="E26" i="382"/>
  <c r="C26" i="382"/>
  <c r="B26" i="382"/>
  <c r="H25" i="382"/>
  <c r="I25" i="382" s="1"/>
  <c r="E25" i="382"/>
  <c r="C25" i="382"/>
  <c r="B25" i="382"/>
  <c r="H24" i="382"/>
  <c r="I24" i="382" s="1"/>
  <c r="E24" i="382"/>
  <c r="C24" i="382"/>
  <c r="B24" i="382"/>
  <c r="H23" i="382"/>
  <c r="G23" i="382"/>
  <c r="E23" i="382"/>
  <c r="C23" i="382"/>
  <c r="B23" i="382"/>
  <c r="H22" i="382"/>
  <c r="I22" i="382" s="1"/>
  <c r="F22" i="382"/>
  <c r="E22" i="382"/>
  <c r="D22" i="382"/>
  <c r="C22" i="382"/>
  <c r="B22" i="382"/>
  <c r="H21" i="382"/>
  <c r="I21" i="382" s="1"/>
  <c r="E21" i="382"/>
  <c r="C21" i="382"/>
  <c r="B21" i="382"/>
  <c r="H20" i="382"/>
  <c r="I20" i="382" s="1"/>
  <c r="E20" i="382"/>
  <c r="C20" i="382"/>
  <c r="B20" i="382"/>
  <c r="H19" i="382"/>
  <c r="I19" i="382" s="1"/>
  <c r="E19" i="382"/>
  <c r="C19" i="382"/>
  <c r="B19" i="382"/>
  <c r="H18" i="382"/>
  <c r="I18" i="382" s="1"/>
  <c r="E18" i="382"/>
  <c r="D18" i="382"/>
  <c r="C18" i="382"/>
  <c r="B18" i="382"/>
  <c r="H16" i="382"/>
  <c r="I16" i="382" s="1"/>
  <c r="C16" i="382"/>
  <c r="B16" i="382"/>
  <c r="H27" i="381"/>
  <c r="I27" i="381" s="1"/>
  <c r="E27" i="381"/>
  <c r="C27" i="381"/>
  <c r="B27" i="381"/>
  <c r="G41" i="381"/>
  <c r="H26" i="381"/>
  <c r="I26" i="381" s="1"/>
  <c r="E26" i="381"/>
  <c r="C26" i="381"/>
  <c r="B26" i="381"/>
  <c r="H25" i="381"/>
  <c r="I25" i="381" s="1"/>
  <c r="E25" i="381"/>
  <c r="C25" i="381"/>
  <c r="B25" i="381"/>
  <c r="H24" i="381"/>
  <c r="I24" i="381" s="1"/>
  <c r="E24" i="381"/>
  <c r="C24" i="381"/>
  <c r="B24" i="381"/>
  <c r="H23" i="381"/>
  <c r="G23" i="381"/>
  <c r="E23" i="381"/>
  <c r="C23" i="381"/>
  <c r="B23" i="381"/>
  <c r="H22" i="381"/>
  <c r="I22" i="381" s="1"/>
  <c r="F22" i="381"/>
  <c r="E22" i="381"/>
  <c r="D22" i="381"/>
  <c r="C22" i="381"/>
  <c r="B22" i="381"/>
  <c r="H21" i="381"/>
  <c r="I21" i="381" s="1"/>
  <c r="E21" i="381"/>
  <c r="C21" i="381"/>
  <c r="B21" i="381"/>
  <c r="H20" i="381"/>
  <c r="I20" i="381" s="1"/>
  <c r="E20" i="381"/>
  <c r="C20" i="381"/>
  <c r="B20" i="381"/>
  <c r="H19" i="381"/>
  <c r="I19" i="381" s="1"/>
  <c r="E19" i="381"/>
  <c r="C19" i="381"/>
  <c r="B19" i="381"/>
  <c r="H18" i="381"/>
  <c r="I18" i="381" s="1"/>
  <c r="E18" i="381"/>
  <c r="D18" i="381"/>
  <c r="C18" i="381"/>
  <c r="B18" i="381"/>
  <c r="H16" i="381"/>
  <c r="I16" i="381" s="1"/>
  <c r="C16" i="381"/>
  <c r="B16" i="381"/>
  <c r="G23" i="206"/>
  <c r="H27" i="206"/>
  <c r="I27" i="206" s="1"/>
  <c r="E27" i="206"/>
  <c r="C27" i="206"/>
  <c r="B27" i="206"/>
  <c r="H26" i="206"/>
  <c r="I26" i="206" s="1"/>
  <c r="E26" i="206"/>
  <c r="C26" i="206"/>
  <c r="B26" i="206"/>
  <c r="H25" i="206"/>
  <c r="I25" i="206" s="1"/>
  <c r="E25" i="206"/>
  <c r="C25" i="206"/>
  <c r="B25" i="206"/>
  <c r="H24" i="206"/>
  <c r="I24" i="206" s="1"/>
  <c r="E24" i="206"/>
  <c r="C24" i="206"/>
  <c r="B24" i="206"/>
  <c r="H23" i="206"/>
  <c r="E23" i="206"/>
  <c r="C23" i="206"/>
  <c r="B23" i="206"/>
  <c r="H22" i="206"/>
  <c r="F22" i="206"/>
  <c r="E22" i="206"/>
  <c r="D22" i="206"/>
  <c r="C22" i="206"/>
  <c r="B22" i="206"/>
  <c r="H21" i="206"/>
  <c r="E21" i="206"/>
  <c r="C21" i="206"/>
  <c r="B21" i="206"/>
  <c r="H20" i="206"/>
  <c r="E20" i="206"/>
  <c r="C20" i="206"/>
  <c r="B20" i="206"/>
  <c r="H19" i="206"/>
  <c r="E19" i="206"/>
  <c r="C19" i="206"/>
  <c r="B19" i="206"/>
  <c r="E18" i="206"/>
  <c r="D18" i="206"/>
  <c r="C18" i="206"/>
  <c r="B18" i="206"/>
  <c r="H115" i="1"/>
  <c r="H134" i="1"/>
  <c r="K134" i="1" s="1"/>
  <c r="I23" i="205" l="1"/>
  <c r="I23" i="381"/>
  <c r="I23" i="206"/>
  <c r="I23" i="383"/>
  <c r="I23" i="382"/>
  <c r="G30" i="382"/>
  <c r="J22" i="382"/>
  <c r="G30" i="381"/>
  <c r="J22" i="381"/>
  <c r="H31" i="1" l="1"/>
  <c r="H32" i="1"/>
  <c r="K209" i="1"/>
  <c r="H113" i="1"/>
  <c r="K190" i="1"/>
  <c r="H119" i="1"/>
  <c r="H135" i="1"/>
  <c r="H71" i="1"/>
  <c r="H122" i="1"/>
  <c r="H79" i="1"/>
  <c r="H76" i="1"/>
  <c r="D19" i="382"/>
  <c r="F39" i="1"/>
  <c r="H132" i="1"/>
  <c r="D19" i="509" s="1"/>
  <c r="D19" i="511" l="1"/>
  <c r="D19" i="512"/>
  <c r="D20" i="382"/>
  <c r="D20" i="494"/>
  <c r="D20" i="492"/>
  <c r="D20" i="491"/>
  <c r="D20" i="493"/>
  <c r="D20" i="485"/>
  <c r="D23" i="384"/>
  <c r="D26" i="493"/>
  <c r="D26" i="494"/>
  <c r="D26" i="492"/>
  <c r="D26" i="491"/>
  <c r="D26" i="485"/>
  <c r="D21" i="455"/>
  <c r="D30" i="473"/>
  <c r="D30" i="474"/>
  <c r="D21" i="453"/>
  <c r="D21" i="423"/>
  <c r="D21" i="422"/>
  <c r="D21" i="421"/>
  <c r="D21" i="454"/>
  <c r="D21" i="424"/>
  <c r="D21" i="456"/>
  <c r="D20" i="432"/>
  <c r="D20" i="400"/>
  <c r="D20" i="463"/>
  <c r="D20" i="460"/>
  <c r="D20" i="428"/>
  <c r="D20" i="464"/>
  <c r="D20" i="427"/>
  <c r="D20" i="459"/>
  <c r="D20" i="431"/>
  <c r="D19" i="484"/>
  <c r="D19" i="482"/>
  <c r="D19" i="478"/>
  <c r="D19" i="481"/>
  <c r="D19" i="477"/>
  <c r="D19" i="479"/>
  <c r="D19" i="483"/>
  <c r="D19" i="480"/>
  <c r="D19" i="475"/>
  <c r="D17" i="508"/>
  <c r="D19" i="500"/>
  <c r="D17" i="506"/>
  <c r="D17" i="207"/>
  <c r="D19" i="501"/>
  <c r="D17" i="205"/>
  <c r="D17" i="509"/>
  <c r="D17" i="507"/>
  <c r="D17" i="226"/>
  <c r="D17" i="505"/>
  <c r="D25" i="502"/>
  <c r="D17" i="486"/>
  <c r="D17" i="491"/>
  <c r="D19" i="499"/>
  <c r="D17" i="496"/>
  <c r="D17" i="493"/>
  <c r="D17" i="487"/>
  <c r="D17" i="489"/>
  <c r="D17" i="498"/>
  <c r="D17" i="497"/>
  <c r="D17" i="485"/>
  <c r="D17" i="492"/>
  <c r="D17" i="488"/>
  <c r="D17" i="382"/>
  <c r="D17" i="494"/>
  <c r="D17" i="381"/>
  <c r="D17" i="495"/>
  <c r="D17" i="206"/>
  <c r="D18" i="472"/>
  <c r="D18" i="440"/>
  <c r="D18" i="434"/>
  <c r="D18" i="421"/>
  <c r="D18" i="419"/>
  <c r="D19" i="470"/>
  <c r="D18" i="468"/>
  <c r="D18" i="467"/>
  <c r="D19" i="448"/>
  <c r="D19" i="442"/>
  <c r="D18" i="439"/>
  <c r="D18" i="449"/>
  <c r="D18" i="460"/>
  <c r="D18" i="451"/>
  <c r="D18" i="474"/>
  <c r="D18" i="466"/>
  <c r="D18" i="456"/>
  <c r="D18" i="453"/>
  <c r="D18" i="473"/>
  <c r="D19" i="469"/>
  <c r="D18" i="424"/>
  <c r="D19" i="405"/>
  <c r="D19" i="445"/>
  <c r="D19" i="441"/>
  <c r="D19" i="409"/>
  <c r="D18" i="403"/>
  <c r="D18" i="443"/>
  <c r="D19" i="410"/>
  <c r="D18" i="407"/>
  <c r="D18" i="463"/>
  <c r="D18" i="432"/>
  <c r="D18" i="429"/>
  <c r="D18" i="471"/>
  <c r="D18" i="464"/>
  <c r="D18" i="454"/>
  <c r="D18" i="435"/>
  <c r="D18" i="428"/>
  <c r="D18" i="465"/>
  <c r="D18" i="444"/>
  <c r="D18" i="427"/>
  <c r="D18" i="422"/>
  <c r="D18" i="462"/>
  <c r="D19" i="438"/>
  <c r="D18" i="433"/>
  <c r="D18" i="401"/>
  <c r="D18" i="436"/>
  <c r="D18" i="400"/>
  <c r="D18" i="284"/>
  <c r="D19" i="269"/>
  <c r="D19" i="265"/>
  <c r="D18" i="459"/>
  <c r="D18" i="450"/>
  <c r="D19" i="262"/>
  <c r="D18" i="399"/>
  <c r="D18" i="303"/>
  <c r="D18" i="404"/>
  <c r="D18" i="408"/>
  <c r="D19" i="406"/>
  <c r="D19" i="437"/>
  <c r="D18" i="420"/>
  <c r="D18" i="417"/>
  <c r="D19" i="415"/>
  <c r="D19" i="414"/>
  <c r="D18" i="314"/>
  <c r="D18" i="313"/>
  <c r="D18" i="299"/>
  <c r="D18" i="298"/>
  <c r="D18" i="274"/>
  <c r="D18" i="273"/>
  <c r="D19" i="266"/>
  <c r="D18" i="290"/>
  <c r="D19" i="261"/>
  <c r="D18" i="431"/>
  <c r="D18" i="423"/>
  <c r="D18" i="455"/>
  <c r="D18" i="411"/>
  <c r="D18" i="412"/>
  <c r="D18" i="452"/>
  <c r="D19" i="447"/>
  <c r="D19" i="446"/>
  <c r="D18" i="430"/>
  <c r="D19" i="416"/>
  <c r="D19" i="413"/>
  <c r="D18" i="304"/>
  <c r="D18" i="283"/>
  <c r="D19" i="270"/>
  <c r="D18" i="318"/>
  <c r="D18" i="398"/>
  <c r="D18" i="418"/>
  <c r="D18" i="289"/>
  <c r="D18" i="461"/>
  <c r="D18" i="319"/>
  <c r="D20" i="401"/>
  <c r="D26" i="382"/>
  <c r="D22" i="383"/>
  <c r="D26" i="206"/>
  <c r="D26" i="381"/>
  <c r="D19" i="206"/>
  <c r="D19" i="381"/>
  <c r="D20" i="381"/>
  <c r="D20" i="206"/>
  <c r="G40" i="319" l="1"/>
  <c r="H36" i="319"/>
  <c r="I36" i="319" s="1"/>
  <c r="E36" i="319"/>
  <c r="C36" i="319"/>
  <c r="B36" i="319"/>
  <c r="H35" i="319"/>
  <c r="I35" i="319" s="1"/>
  <c r="E35" i="319"/>
  <c r="C35" i="319"/>
  <c r="B35" i="319"/>
  <c r="H34" i="319"/>
  <c r="I34" i="319" s="1"/>
  <c r="E34" i="319"/>
  <c r="C34" i="319"/>
  <c r="B34" i="319"/>
  <c r="I33" i="319"/>
  <c r="H19" i="319"/>
  <c r="E19" i="319"/>
  <c r="D19" i="319"/>
  <c r="C19" i="319"/>
  <c r="B19" i="319"/>
  <c r="G18" i="319"/>
  <c r="H17" i="319"/>
  <c r="G17" i="319"/>
  <c r="E17" i="319"/>
  <c r="C17" i="319"/>
  <c r="B17" i="319"/>
  <c r="H16" i="319"/>
  <c r="I16" i="319" s="1"/>
  <c r="F16" i="319"/>
  <c r="E16" i="319"/>
  <c r="C16" i="319"/>
  <c r="B16" i="319"/>
  <c r="G40" i="318"/>
  <c r="H36" i="318"/>
  <c r="I36" i="318" s="1"/>
  <c r="E36" i="318"/>
  <c r="C36" i="318"/>
  <c r="B36" i="318"/>
  <c r="H35" i="318"/>
  <c r="I35" i="318" s="1"/>
  <c r="E35" i="318"/>
  <c r="C35" i="318"/>
  <c r="B35" i="318"/>
  <c r="H34" i="318"/>
  <c r="I34" i="318" s="1"/>
  <c r="E34" i="318"/>
  <c r="C34" i="318"/>
  <c r="B34" i="318"/>
  <c r="H33" i="318"/>
  <c r="I33" i="318" s="1"/>
  <c r="E33" i="318"/>
  <c r="D33" i="318"/>
  <c r="C33" i="318"/>
  <c r="B33" i="318"/>
  <c r="H19" i="318"/>
  <c r="G19" i="318"/>
  <c r="E19" i="318"/>
  <c r="D19" i="318"/>
  <c r="C19" i="318"/>
  <c r="B19" i="318"/>
  <c r="G18" i="318"/>
  <c r="H17" i="318"/>
  <c r="G17" i="318"/>
  <c r="E17" i="318"/>
  <c r="C17" i="318"/>
  <c r="B17" i="318"/>
  <c r="H16" i="318"/>
  <c r="I16" i="318" s="1"/>
  <c r="F16" i="318"/>
  <c r="E16" i="318"/>
  <c r="C16" i="318"/>
  <c r="B16" i="318"/>
  <c r="G40" i="314"/>
  <c r="H36" i="314"/>
  <c r="I36" i="314" s="1"/>
  <c r="E36" i="314"/>
  <c r="C36" i="314"/>
  <c r="B36" i="314"/>
  <c r="H35" i="314"/>
  <c r="I35" i="314" s="1"/>
  <c r="E35" i="314"/>
  <c r="C35" i="314"/>
  <c r="B35" i="314"/>
  <c r="H34" i="314"/>
  <c r="I34" i="314" s="1"/>
  <c r="E34" i="314"/>
  <c r="C34" i="314"/>
  <c r="B34" i="314"/>
  <c r="I33" i="314"/>
  <c r="H20" i="314"/>
  <c r="I20" i="314" s="1"/>
  <c r="E20" i="314"/>
  <c r="C20" i="314"/>
  <c r="B20" i="314"/>
  <c r="H19" i="314"/>
  <c r="G19" i="314"/>
  <c r="E19" i="314"/>
  <c r="C19" i="314"/>
  <c r="B19" i="314"/>
  <c r="G18" i="314"/>
  <c r="H17" i="314"/>
  <c r="G17" i="314"/>
  <c r="E17" i="314"/>
  <c r="C17" i="314"/>
  <c r="B17" i="314"/>
  <c r="H16" i="314"/>
  <c r="I16" i="314" s="1"/>
  <c r="F16" i="314"/>
  <c r="E16" i="314"/>
  <c r="C16" i="314"/>
  <c r="B16" i="314"/>
  <c r="G40" i="313"/>
  <c r="H36" i="313"/>
  <c r="I36" i="313" s="1"/>
  <c r="E36" i="313"/>
  <c r="C36" i="313"/>
  <c r="B36" i="313"/>
  <c r="H35" i="313"/>
  <c r="I35" i="313" s="1"/>
  <c r="E35" i="313"/>
  <c r="C35" i="313"/>
  <c r="B35" i="313"/>
  <c r="H34" i="313"/>
  <c r="I34" i="313" s="1"/>
  <c r="E34" i="313"/>
  <c r="C34" i="313"/>
  <c r="B34" i="313"/>
  <c r="H33" i="313"/>
  <c r="I33" i="313" s="1"/>
  <c r="E33" i="313"/>
  <c r="D33" i="313"/>
  <c r="C33" i="313"/>
  <c r="B33" i="313"/>
  <c r="H20" i="313"/>
  <c r="I20" i="313" s="1"/>
  <c r="E20" i="313"/>
  <c r="C20" i="313"/>
  <c r="B20" i="313"/>
  <c r="H19" i="313"/>
  <c r="G19" i="313"/>
  <c r="E19" i="313"/>
  <c r="C19" i="313"/>
  <c r="B19" i="313"/>
  <c r="G18" i="313"/>
  <c r="H17" i="313"/>
  <c r="G17" i="313"/>
  <c r="E17" i="313"/>
  <c r="C17" i="313"/>
  <c r="B17" i="313"/>
  <c r="H16" i="313"/>
  <c r="I16" i="313" s="1"/>
  <c r="F16" i="313"/>
  <c r="E16" i="313"/>
  <c r="C16" i="313"/>
  <c r="B16" i="313"/>
  <c r="I17" i="318" l="1"/>
  <c r="I19" i="314"/>
  <c r="I18" i="318"/>
  <c r="I17" i="319"/>
  <c r="I18" i="314"/>
  <c r="I19" i="313"/>
  <c r="J16" i="314"/>
  <c r="I17" i="313"/>
  <c r="I19" i="319"/>
  <c r="G26" i="313"/>
  <c r="J16" i="318"/>
  <c r="J16" i="313"/>
  <c r="J16" i="319"/>
  <c r="I18" i="319"/>
  <c r="G26" i="319"/>
  <c r="G26" i="318"/>
  <c r="I19" i="318"/>
  <c r="G26" i="314"/>
  <c r="I17" i="314"/>
  <c r="I18" i="313"/>
  <c r="G40" i="304" l="1"/>
  <c r="H36" i="304"/>
  <c r="I36" i="304" s="1"/>
  <c r="E36" i="304"/>
  <c r="C36" i="304"/>
  <c r="B36" i="304"/>
  <c r="H35" i="304"/>
  <c r="E35" i="304"/>
  <c r="C35" i="304"/>
  <c r="B35" i="304"/>
  <c r="H34" i="304"/>
  <c r="I34" i="304" s="1"/>
  <c r="E34" i="304"/>
  <c r="C34" i="304"/>
  <c r="B34" i="304"/>
  <c r="I33" i="304"/>
  <c r="H21" i="304"/>
  <c r="I21" i="304" s="1"/>
  <c r="E21" i="304"/>
  <c r="D21" i="304"/>
  <c r="C21" i="304"/>
  <c r="B21" i="304"/>
  <c r="H20" i="304"/>
  <c r="E20" i="304"/>
  <c r="C20" i="304"/>
  <c r="B20" i="304"/>
  <c r="G20" i="304"/>
  <c r="G18" i="304"/>
  <c r="H17" i="304"/>
  <c r="G17" i="304"/>
  <c r="E17" i="304"/>
  <c r="C17" i="304"/>
  <c r="B17" i="304"/>
  <c r="H16" i="304"/>
  <c r="I16" i="304" s="1"/>
  <c r="F16" i="304"/>
  <c r="E16" i="304"/>
  <c r="C16" i="304"/>
  <c r="B16" i="304"/>
  <c r="G40" i="303"/>
  <c r="H36" i="303"/>
  <c r="I36" i="303" s="1"/>
  <c r="E36" i="303"/>
  <c r="C36" i="303"/>
  <c r="B36" i="303"/>
  <c r="H35" i="303"/>
  <c r="E35" i="303"/>
  <c r="C35" i="303"/>
  <c r="B35" i="303"/>
  <c r="H34" i="303"/>
  <c r="I34" i="303" s="1"/>
  <c r="E34" i="303"/>
  <c r="C34" i="303"/>
  <c r="B34" i="303"/>
  <c r="H33" i="303"/>
  <c r="I33" i="303" s="1"/>
  <c r="E33" i="303"/>
  <c r="D33" i="303"/>
  <c r="C33" i="303"/>
  <c r="B33" i="303"/>
  <c r="H21" i="303"/>
  <c r="I21" i="303" s="1"/>
  <c r="E21" i="303"/>
  <c r="D21" i="303"/>
  <c r="C21" i="303"/>
  <c r="B21" i="303"/>
  <c r="H20" i="303"/>
  <c r="E20" i="303"/>
  <c r="C20" i="303"/>
  <c r="B20" i="303"/>
  <c r="H19" i="303"/>
  <c r="E19" i="303"/>
  <c r="C19" i="303"/>
  <c r="B19" i="303"/>
  <c r="G18" i="303"/>
  <c r="H17" i="303"/>
  <c r="G17" i="303"/>
  <c r="E17" i="303"/>
  <c r="C17" i="303"/>
  <c r="B17" i="303"/>
  <c r="H16" i="303"/>
  <c r="I16" i="303" s="1"/>
  <c r="F16" i="303"/>
  <c r="E16" i="303"/>
  <c r="C16" i="303"/>
  <c r="B16" i="303"/>
  <c r="G40" i="299"/>
  <c r="H36" i="299"/>
  <c r="I36" i="299" s="1"/>
  <c r="E36" i="299"/>
  <c r="C36" i="299"/>
  <c r="B36" i="299"/>
  <c r="H35" i="299"/>
  <c r="I35" i="299" s="1"/>
  <c r="E35" i="299"/>
  <c r="C35" i="299"/>
  <c r="B35" i="299"/>
  <c r="H34" i="299"/>
  <c r="I34" i="299" s="1"/>
  <c r="E34" i="299"/>
  <c r="C34" i="299"/>
  <c r="B34" i="299"/>
  <c r="I33" i="299"/>
  <c r="H21" i="299"/>
  <c r="I21" i="299" s="1"/>
  <c r="E21" i="299"/>
  <c r="D21" i="299"/>
  <c r="C21" i="299"/>
  <c r="B21" i="299"/>
  <c r="H20" i="299"/>
  <c r="E20" i="299"/>
  <c r="C20" i="299"/>
  <c r="B20" i="299"/>
  <c r="G20" i="299"/>
  <c r="G18" i="299"/>
  <c r="H17" i="299"/>
  <c r="G17" i="299"/>
  <c r="E17" i="299"/>
  <c r="C17" i="299"/>
  <c r="B17" i="299"/>
  <c r="H16" i="299"/>
  <c r="I16" i="299" s="1"/>
  <c r="F16" i="299"/>
  <c r="E16" i="299"/>
  <c r="C16" i="299"/>
  <c r="B16" i="299"/>
  <c r="G40" i="298"/>
  <c r="H36" i="298"/>
  <c r="I36" i="298" s="1"/>
  <c r="E36" i="298"/>
  <c r="C36" i="298"/>
  <c r="B36" i="298"/>
  <c r="H35" i="298"/>
  <c r="I35" i="298" s="1"/>
  <c r="E35" i="298"/>
  <c r="C35" i="298"/>
  <c r="B35" i="298"/>
  <c r="H34" i="298"/>
  <c r="I34" i="298" s="1"/>
  <c r="E34" i="298"/>
  <c r="C34" i="298"/>
  <c r="B34" i="298"/>
  <c r="H33" i="298"/>
  <c r="I33" i="298" s="1"/>
  <c r="E33" i="298"/>
  <c r="D33" i="298"/>
  <c r="C33" i="298"/>
  <c r="B33" i="298"/>
  <c r="H21" i="298"/>
  <c r="I21" i="298" s="1"/>
  <c r="E21" i="298"/>
  <c r="D21" i="298"/>
  <c r="C21" i="298"/>
  <c r="B21" i="298"/>
  <c r="H20" i="298"/>
  <c r="E20" i="298"/>
  <c r="C20" i="298"/>
  <c r="B20" i="298"/>
  <c r="H19" i="298"/>
  <c r="E19" i="298"/>
  <c r="C19" i="298"/>
  <c r="B19" i="298"/>
  <c r="G18" i="298"/>
  <c r="H17" i="298"/>
  <c r="G17" i="298"/>
  <c r="E17" i="298"/>
  <c r="C17" i="298"/>
  <c r="B17" i="298"/>
  <c r="H16" i="298"/>
  <c r="I16" i="298" s="1"/>
  <c r="F16" i="298"/>
  <c r="E16" i="298"/>
  <c r="C16" i="298"/>
  <c r="B16" i="298"/>
  <c r="I18" i="304" l="1"/>
  <c r="I17" i="299"/>
  <c r="I18" i="298"/>
  <c r="I17" i="298"/>
  <c r="I18" i="299"/>
  <c r="I20" i="299"/>
  <c r="I19" i="303"/>
  <c r="J16" i="303"/>
  <c r="I20" i="304"/>
  <c r="J16" i="299"/>
  <c r="G20" i="303"/>
  <c r="I20" i="303" s="1"/>
  <c r="J16" i="298"/>
  <c r="G26" i="304"/>
  <c r="J16" i="304"/>
  <c r="I17" i="304"/>
  <c r="I17" i="303"/>
  <c r="I18" i="303"/>
  <c r="G26" i="299"/>
  <c r="G20" i="298"/>
  <c r="I20" i="298" s="1"/>
  <c r="I19" i="298"/>
  <c r="G26" i="303" l="1"/>
  <c r="G26" i="298"/>
  <c r="G40" i="290" l="1"/>
  <c r="H36" i="290"/>
  <c r="I36" i="290" s="1"/>
  <c r="E36" i="290"/>
  <c r="C36" i="290"/>
  <c r="B36" i="290"/>
  <c r="H35" i="290"/>
  <c r="I35" i="290" s="1"/>
  <c r="E35" i="290"/>
  <c r="C35" i="290"/>
  <c r="B35" i="290"/>
  <c r="H34" i="290"/>
  <c r="I34" i="290" s="1"/>
  <c r="E34" i="290"/>
  <c r="C34" i="290"/>
  <c r="B34" i="290"/>
  <c r="G18" i="290"/>
  <c r="H17" i="290"/>
  <c r="G17" i="290"/>
  <c r="E17" i="290"/>
  <c r="C17" i="290"/>
  <c r="B17" i="290"/>
  <c r="H16" i="290"/>
  <c r="I16" i="290" s="1"/>
  <c r="E16" i="290"/>
  <c r="C16" i="290"/>
  <c r="B16" i="290"/>
  <c r="G40" i="289"/>
  <c r="H36" i="289"/>
  <c r="I36" i="289" s="1"/>
  <c r="E36" i="289"/>
  <c r="C36" i="289"/>
  <c r="B36" i="289"/>
  <c r="H35" i="289"/>
  <c r="I35" i="289" s="1"/>
  <c r="E35" i="289"/>
  <c r="C35" i="289"/>
  <c r="B35" i="289"/>
  <c r="H34" i="289"/>
  <c r="I34" i="289" s="1"/>
  <c r="E34" i="289"/>
  <c r="C34" i="289"/>
  <c r="B34" i="289"/>
  <c r="H33" i="289"/>
  <c r="I33" i="289" s="1"/>
  <c r="E33" i="289"/>
  <c r="D33" i="289"/>
  <c r="C33" i="289"/>
  <c r="B33" i="289"/>
  <c r="G18" i="289"/>
  <c r="H17" i="289"/>
  <c r="G17" i="289"/>
  <c r="E17" i="289"/>
  <c r="C17" i="289"/>
  <c r="B17" i="289"/>
  <c r="H16" i="289"/>
  <c r="I16" i="289" s="1"/>
  <c r="E16" i="289"/>
  <c r="C16" i="289"/>
  <c r="B16" i="289"/>
  <c r="G40" i="284"/>
  <c r="H36" i="284"/>
  <c r="I36" i="284" s="1"/>
  <c r="E36" i="284"/>
  <c r="C36" i="284"/>
  <c r="B36" i="284"/>
  <c r="H35" i="284"/>
  <c r="I35" i="284" s="1"/>
  <c r="E35" i="284"/>
  <c r="C35" i="284"/>
  <c r="B35" i="284"/>
  <c r="H34" i="284"/>
  <c r="I34" i="284" s="1"/>
  <c r="E34" i="284"/>
  <c r="C34" i="284"/>
  <c r="B34" i="284"/>
  <c r="I33" i="284"/>
  <c r="H19" i="284"/>
  <c r="G19" i="284"/>
  <c r="E19" i="284"/>
  <c r="C19" i="284"/>
  <c r="B19" i="284"/>
  <c r="G18" i="284"/>
  <c r="H17" i="284"/>
  <c r="G17" i="284"/>
  <c r="E17" i="284"/>
  <c r="C17" i="284"/>
  <c r="B17" i="284"/>
  <c r="H16" i="284"/>
  <c r="I16" i="284" s="1"/>
  <c r="E16" i="284"/>
  <c r="C16" i="284"/>
  <c r="B16" i="284"/>
  <c r="G40" i="283"/>
  <c r="H36" i="283"/>
  <c r="I36" i="283" s="1"/>
  <c r="E36" i="283"/>
  <c r="C36" i="283"/>
  <c r="B36" i="283"/>
  <c r="H35" i="283"/>
  <c r="I35" i="283" s="1"/>
  <c r="E35" i="283"/>
  <c r="C35" i="283"/>
  <c r="B35" i="283"/>
  <c r="H34" i="283"/>
  <c r="I34" i="283" s="1"/>
  <c r="E34" i="283"/>
  <c r="C34" i="283"/>
  <c r="B34" i="283"/>
  <c r="H33" i="283"/>
  <c r="I33" i="283" s="1"/>
  <c r="E33" i="283"/>
  <c r="D33" i="283"/>
  <c r="C33" i="283"/>
  <c r="B33" i="283"/>
  <c r="H19" i="283"/>
  <c r="G19" i="283"/>
  <c r="E19" i="283"/>
  <c r="C19" i="283"/>
  <c r="B19" i="283"/>
  <c r="G18" i="283"/>
  <c r="H17" i="283"/>
  <c r="G17" i="283"/>
  <c r="E17" i="283"/>
  <c r="C17" i="283"/>
  <c r="B17" i="283"/>
  <c r="H16" i="283"/>
  <c r="I16" i="283" s="1"/>
  <c r="E16" i="283"/>
  <c r="C16" i="283"/>
  <c r="B16" i="283"/>
  <c r="G40" i="274"/>
  <c r="H36" i="274"/>
  <c r="I36" i="274" s="1"/>
  <c r="E36" i="274"/>
  <c r="C36" i="274"/>
  <c r="B36" i="274"/>
  <c r="H35" i="274"/>
  <c r="I35" i="274" s="1"/>
  <c r="E35" i="274"/>
  <c r="C35" i="274"/>
  <c r="B35" i="274"/>
  <c r="H34" i="274"/>
  <c r="I34" i="274" s="1"/>
  <c r="E34" i="274"/>
  <c r="C34" i="274"/>
  <c r="B34" i="274"/>
  <c r="I33" i="274"/>
  <c r="H20" i="274"/>
  <c r="E20" i="274"/>
  <c r="C20" i="274"/>
  <c r="B20" i="274"/>
  <c r="H19" i="274"/>
  <c r="G19" i="274"/>
  <c r="E19" i="274"/>
  <c r="C19" i="274"/>
  <c r="B19" i="274"/>
  <c r="G18" i="274"/>
  <c r="H17" i="274"/>
  <c r="G17" i="274"/>
  <c r="E17" i="274"/>
  <c r="C17" i="274"/>
  <c r="B17" i="274"/>
  <c r="H16" i="274"/>
  <c r="I16" i="274" s="1"/>
  <c r="E16" i="274"/>
  <c r="C16" i="274"/>
  <c r="B16" i="274"/>
  <c r="I18" i="289" l="1"/>
  <c r="I18" i="290"/>
  <c r="I19" i="283"/>
  <c r="I19" i="284"/>
  <c r="I18" i="283"/>
  <c r="I17" i="290"/>
  <c r="I17" i="289"/>
  <c r="G26" i="284"/>
  <c r="I17" i="283"/>
  <c r="G26" i="290"/>
  <c r="G26" i="289"/>
  <c r="I17" i="284"/>
  <c r="I18" i="284"/>
  <c r="G26" i="283"/>
  <c r="I19" i="274"/>
  <c r="I17" i="274"/>
  <c r="G20" i="274"/>
  <c r="I20" i="274" s="1"/>
  <c r="I18" i="274"/>
  <c r="G40" i="273"/>
  <c r="H36" i="273"/>
  <c r="I36" i="273" s="1"/>
  <c r="E36" i="273"/>
  <c r="C36" i="273"/>
  <c r="B36" i="273"/>
  <c r="H35" i="273"/>
  <c r="I35" i="273" s="1"/>
  <c r="E35" i="273"/>
  <c r="C35" i="273"/>
  <c r="B35" i="273"/>
  <c r="H34" i="273"/>
  <c r="I34" i="273" s="1"/>
  <c r="E34" i="273"/>
  <c r="C34" i="273"/>
  <c r="B34" i="273"/>
  <c r="H33" i="273"/>
  <c r="I33" i="273" s="1"/>
  <c r="E33" i="273"/>
  <c r="D33" i="273"/>
  <c r="C33" i="273"/>
  <c r="B33" i="273"/>
  <c r="H20" i="273"/>
  <c r="E20" i="273"/>
  <c r="C20" i="273"/>
  <c r="B20" i="273"/>
  <c r="H19" i="273"/>
  <c r="G19" i="273"/>
  <c r="E19" i="273"/>
  <c r="C19" i="273"/>
  <c r="B19" i="273"/>
  <c r="G18" i="273"/>
  <c r="H17" i="273"/>
  <c r="G17" i="273"/>
  <c r="E17" i="273"/>
  <c r="C17" i="273"/>
  <c r="B17" i="273"/>
  <c r="H16" i="273"/>
  <c r="I16" i="273" s="1"/>
  <c r="E16" i="273"/>
  <c r="C16" i="273"/>
  <c r="B16" i="273"/>
  <c r="I18" i="273" l="1"/>
  <c r="I19" i="273"/>
  <c r="G20" i="273"/>
  <c r="I20" i="273" s="1"/>
  <c r="G26" i="274"/>
  <c r="I17" i="273"/>
  <c r="G40" i="270"/>
  <c r="H36" i="270"/>
  <c r="I36" i="270" s="1"/>
  <c r="E36" i="270"/>
  <c r="C36" i="270"/>
  <c r="B36" i="270"/>
  <c r="H35" i="270"/>
  <c r="I35" i="270" s="1"/>
  <c r="E35" i="270"/>
  <c r="C35" i="270"/>
  <c r="B35" i="270"/>
  <c r="I34" i="270"/>
  <c r="H20" i="270"/>
  <c r="G20" i="270"/>
  <c r="E20" i="270"/>
  <c r="C20" i="270"/>
  <c r="B20" i="270"/>
  <c r="G19" i="270"/>
  <c r="H18" i="270"/>
  <c r="G18" i="270"/>
  <c r="E18" i="270"/>
  <c r="D18" i="270"/>
  <c r="C18" i="270"/>
  <c r="B18" i="270"/>
  <c r="H17" i="270"/>
  <c r="G17" i="270"/>
  <c r="E17" i="270"/>
  <c r="C17" i="270"/>
  <c r="B17" i="270"/>
  <c r="H16" i="270"/>
  <c r="I16" i="270" s="1"/>
  <c r="E16" i="270"/>
  <c r="C16" i="270"/>
  <c r="B16" i="270"/>
  <c r="G40" i="269"/>
  <c r="H36" i="269"/>
  <c r="I36" i="269" s="1"/>
  <c r="E36" i="269"/>
  <c r="C36" i="269"/>
  <c r="B36" i="269"/>
  <c r="H35" i="269"/>
  <c r="I35" i="269" s="1"/>
  <c r="E35" i="269"/>
  <c r="C35" i="269"/>
  <c r="B35" i="269"/>
  <c r="I34" i="269"/>
  <c r="H20" i="269"/>
  <c r="G20" i="269"/>
  <c r="E20" i="269"/>
  <c r="C20" i="269"/>
  <c r="B20" i="269"/>
  <c r="G19" i="269"/>
  <c r="H18" i="269"/>
  <c r="G18" i="269"/>
  <c r="E18" i="269"/>
  <c r="D18" i="269"/>
  <c r="C18" i="269"/>
  <c r="B18" i="269"/>
  <c r="H17" i="269"/>
  <c r="G17" i="269"/>
  <c r="E17" i="269"/>
  <c r="C17" i="269"/>
  <c r="B17" i="269"/>
  <c r="H16" i="269"/>
  <c r="I16" i="269" s="1"/>
  <c r="E16" i="269"/>
  <c r="C16" i="269"/>
  <c r="B16" i="269"/>
  <c r="I19" i="270" l="1"/>
  <c r="I17" i="270"/>
  <c r="I20" i="270"/>
  <c r="I20" i="269"/>
  <c r="I18" i="270"/>
  <c r="I19" i="269"/>
  <c r="G26" i="273"/>
  <c r="I17" i="269"/>
  <c r="I18" i="269"/>
  <c r="G27" i="270"/>
  <c r="G27" i="269"/>
  <c r="G40" i="266" l="1"/>
  <c r="H36" i="266"/>
  <c r="I36" i="266" s="1"/>
  <c r="E36" i="266"/>
  <c r="C36" i="266"/>
  <c r="B36" i="266"/>
  <c r="H35" i="266"/>
  <c r="I35" i="266" s="1"/>
  <c r="E35" i="266"/>
  <c r="C35" i="266"/>
  <c r="B35" i="266"/>
  <c r="H21" i="266"/>
  <c r="E21" i="266"/>
  <c r="C21" i="266"/>
  <c r="B21" i="266"/>
  <c r="H20" i="266"/>
  <c r="G20" i="266"/>
  <c r="E20" i="266"/>
  <c r="C20" i="266"/>
  <c r="B20" i="266"/>
  <c r="G19" i="266"/>
  <c r="H18" i="266"/>
  <c r="G18" i="266"/>
  <c r="E18" i="266"/>
  <c r="D18" i="266"/>
  <c r="C18" i="266"/>
  <c r="B18" i="266"/>
  <c r="H17" i="266"/>
  <c r="G17" i="266"/>
  <c r="E17" i="266"/>
  <c r="C17" i="266"/>
  <c r="B17" i="266"/>
  <c r="H16" i="266"/>
  <c r="I16" i="266" s="1"/>
  <c r="E16" i="266"/>
  <c r="C16" i="266"/>
  <c r="B16" i="266"/>
  <c r="G40" i="265"/>
  <c r="H36" i="265"/>
  <c r="I36" i="265" s="1"/>
  <c r="E36" i="265"/>
  <c r="C36" i="265"/>
  <c r="B36" i="265"/>
  <c r="H35" i="265"/>
  <c r="I35" i="265" s="1"/>
  <c r="E35" i="265"/>
  <c r="C35" i="265"/>
  <c r="B35" i="265"/>
  <c r="H34" i="265"/>
  <c r="I34" i="265" s="1"/>
  <c r="E34" i="265"/>
  <c r="D34" i="265"/>
  <c r="C34" i="265"/>
  <c r="B34" i="265"/>
  <c r="H21" i="265"/>
  <c r="E21" i="265"/>
  <c r="C21" i="265"/>
  <c r="B21" i="265"/>
  <c r="H20" i="265"/>
  <c r="G20" i="265"/>
  <c r="G21" i="265" s="1"/>
  <c r="E20" i="265"/>
  <c r="C20" i="265"/>
  <c r="B20" i="265"/>
  <c r="G19" i="265"/>
  <c r="H18" i="265"/>
  <c r="G18" i="265"/>
  <c r="E18" i="265"/>
  <c r="D18" i="265"/>
  <c r="C18" i="265"/>
  <c r="B18" i="265"/>
  <c r="H17" i="265"/>
  <c r="G17" i="265"/>
  <c r="E17" i="265"/>
  <c r="C17" i="265"/>
  <c r="B17" i="265"/>
  <c r="H16" i="265"/>
  <c r="I16" i="265" s="1"/>
  <c r="E16" i="265"/>
  <c r="C16" i="265"/>
  <c r="B16" i="265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H200" i="1"/>
  <c r="K200" i="1" s="1"/>
  <c r="H199" i="1"/>
  <c r="K199" i="1" s="1"/>
  <c r="H198" i="1"/>
  <c r="K198" i="1" s="1"/>
  <c r="H197" i="1"/>
  <c r="K197" i="1" s="1"/>
  <c r="I18" i="266" l="1"/>
  <c r="I20" i="266"/>
  <c r="K201" i="1"/>
  <c r="I21" i="265"/>
  <c r="I18" i="265"/>
  <c r="I17" i="265"/>
  <c r="G21" i="266"/>
  <c r="I21" i="266" s="1"/>
  <c r="I17" i="266"/>
  <c r="I19" i="266"/>
  <c r="I19" i="265"/>
  <c r="G27" i="265"/>
  <c r="I20" i="265"/>
  <c r="G19" i="262"/>
  <c r="G19" i="261"/>
  <c r="I19" i="261" s="1"/>
  <c r="G38" i="262"/>
  <c r="H34" i="262"/>
  <c r="I34" i="262" s="1"/>
  <c r="E34" i="262"/>
  <c r="C34" i="262"/>
  <c r="B34" i="262"/>
  <c r="H33" i="262"/>
  <c r="I33" i="262" s="1"/>
  <c r="E33" i="262"/>
  <c r="C33" i="262"/>
  <c r="B33" i="262"/>
  <c r="I32" i="262"/>
  <c r="I31" i="262"/>
  <c r="I30" i="262"/>
  <c r="H18" i="262"/>
  <c r="G18" i="262"/>
  <c r="E18" i="262"/>
  <c r="D18" i="262"/>
  <c r="C18" i="262"/>
  <c r="B18" i="262"/>
  <c r="H17" i="262"/>
  <c r="G17" i="262"/>
  <c r="E17" i="262"/>
  <c r="C17" i="262"/>
  <c r="B17" i="262"/>
  <c r="H16" i="262"/>
  <c r="I16" i="262" s="1"/>
  <c r="E16" i="262"/>
  <c r="C16" i="262"/>
  <c r="B16" i="262"/>
  <c r="G38" i="261"/>
  <c r="H34" i="261"/>
  <c r="I34" i="261" s="1"/>
  <c r="E34" i="261"/>
  <c r="C34" i="261"/>
  <c r="B34" i="261"/>
  <c r="H33" i="261"/>
  <c r="I33" i="261" s="1"/>
  <c r="E33" i="261"/>
  <c r="C33" i="261"/>
  <c r="B33" i="261"/>
  <c r="H32" i="261"/>
  <c r="I32" i="261" s="1"/>
  <c r="E32" i="261"/>
  <c r="D32" i="261"/>
  <c r="C32" i="261"/>
  <c r="B32" i="261"/>
  <c r="H18" i="261"/>
  <c r="G18" i="261"/>
  <c r="E18" i="261"/>
  <c r="D18" i="261"/>
  <c r="C18" i="261"/>
  <c r="B18" i="261"/>
  <c r="H17" i="261"/>
  <c r="G17" i="261"/>
  <c r="E17" i="261"/>
  <c r="C17" i="261"/>
  <c r="B17" i="261"/>
  <c r="H16" i="261"/>
  <c r="I16" i="261" s="1"/>
  <c r="E16" i="261"/>
  <c r="C16" i="261"/>
  <c r="B16" i="261"/>
  <c r="I18" i="261" l="1"/>
  <c r="I18" i="262"/>
  <c r="G27" i="266"/>
  <c r="I17" i="262"/>
  <c r="I19" i="262"/>
  <c r="G25" i="262"/>
  <c r="I17" i="261"/>
  <c r="G25" i="261"/>
  <c r="G23" i="216" l="1"/>
  <c r="H37" i="227" l="1"/>
  <c r="I37" i="227" s="1"/>
  <c r="E37" i="227"/>
  <c r="D37" i="227"/>
  <c r="C37" i="227"/>
  <c r="B37" i="227"/>
  <c r="H35" i="227"/>
  <c r="I35" i="227" s="1"/>
  <c r="E35" i="227"/>
  <c r="D35" i="227"/>
  <c r="C35" i="227"/>
  <c r="B35" i="227"/>
  <c r="I34" i="227"/>
  <c r="G40" i="227"/>
  <c r="H38" i="227"/>
  <c r="I38" i="227" s="1"/>
  <c r="E38" i="227"/>
  <c r="D38" i="227"/>
  <c r="C38" i="227"/>
  <c r="B38" i="227"/>
  <c r="H36" i="227"/>
  <c r="I36" i="227" s="1"/>
  <c r="E36" i="227"/>
  <c r="C36" i="227"/>
  <c r="B36" i="227"/>
  <c r="G33" i="226"/>
  <c r="H31" i="226"/>
  <c r="I31" i="226" s="1"/>
  <c r="E31" i="226"/>
  <c r="D31" i="226"/>
  <c r="C31" i="226"/>
  <c r="B31" i="226"/>
  <c r="H30" i="226"/>
  <c r="I30" i="226" s="1"/>
  <c r="E30" i="226"/>
  <c r="C30" i="226"/>
  <c r="B30" i="226"/>
  <c r="H29" i="226"/>
  <c r="I29" i="226" s="1"/>
  <c r="I22" i="226"/>
  <c r="H20" i="226"/>
  <c r="I20" i="226" s="1"/>
  <c r="E20" i="226"/>
  <c r="C20" i="226"/>
  <c r="B20" i="226"/>
  <c r="H19" i="226"/>
  <c r="I19" i="226" s="1"/>
  <c r="E19" i="226"/>
  <c r="C19" i="226"/>
  <c r="B19" i="226"/>
  <c r="I18" i="226"/>
  <c r="G24" i="226"/>
  <c r="H16" i="226"/>
  <c r="I16" i="226" s="1"/>
  <c r="E16" i="226"/>
  <c r="C16" i="226"/>
  <c r="B16" i="226"/>
  <c r="I16" i="227" l="1"/>
  <c r="I17" i="226"/>
  <c r="G28" i="227" l="1"/>
  <c r="H19" i="217" l="1"/>
  <c r="I19" i="217" s="1"/>
  <c r="E19" i="217"/>
  <c r="C19" i="217"/>
  <c r="B19" i="217"/>
  <c r="G37" i="217"/>
  <c r="H35" i="217"/>
  <c r="I35" i="217" s="1"/>
  <c r="E35" i="217"/>
  <c r="D35" i="217"/>
  <c r="C35" i="217"/>
  <c r="B35" i="217"/>
  <c r="H34" i="217"/>
  <c r="I34" i="217" s="1"/>
  <c r="E34" i="217"/>
  <c r="C34" i="217"/>
  <c r="B34" i="217"/>
  <c r="H33" i="217"/>
  <c r="I33" i="217" s="1"/>
  <c r="E33" i="217"/>
  <c r="D33" i="217"/>
  <c r="C33" i="217"/>
  <c r="B33" i="217"/>
  <c r="H32" i="217"/>
  <c r="I32" i="217" s="1"/>
  <c r="E32" i="217"/>
  <c r="C32" i="217"/>
  <c r="B32" i="217"/>
  <c r="H31" i="217"/>
  <c r="I31" i="217" s="1"/>
  <c r="E31" i="217"/>
  <c r="C31" i="217"/>
  <c r="B31" i="217"/>
  <c r="G26" i="217"/>
  <c r="H23" i="217"/>
  <c r="I23" i="217" s="1"/>
  <c r="E23" i="217"/>
  <c r="D23" i="217"/>
  <c r="C23" i="217"/>
  <c r="B23" i="217"/>
  <c r="H22" i="217"/>
  <c r="I22" i="217" s="1"/>
  <c r="E22" i="217"/>
  <c r="D22" i="217"/>
  <c r="C22" i="217"/>
  <c r="B22" i="217"/>
  <c r="H21" i="217"/>
  <c r="I21" i="217" s="1"/>
  <c r="E21" i="217"/>
  <c r="C21" i="217"/>
  <c r="B21" i="217"/>
  <c r="H20" i="217"/>
  <c r="I20" i="217" s="1"/>
  <c r="E20" i="217"/>
  <c r="C20" i="217"/>
  <c r="B20" i="217"/>
  <c r="H18" i="217"/>
  <c r="I18" i="217" s="1"/>
  <c r="C18" i="217"/>
  <c r="B18" i="217"/>
  <c r="H21" i="216"/>
  <c r="I21" i="216" s="1"/>
  <c r="E21" i="216"/>
  <c r="D21" i="216"/>
  <c r="C21" i="216"/>
  <c r="B21" i="216"/>
  <c r="H20" i="216"/>
  <c r="I20" i="216" s="1"/>
  <c r="E20" i="216"/>
  <c r="C20" i="216"/>
  <c r="B20" i="216"/>
  <c r="H22" i="216"/>
  <c r="I22" i="216" s="1"/>
  <c r="E22" i="216"/>
  <c r="D22" i="216"/>
  <c r="C22" i="216"/>
  <c r="B22" i="216"/>
  <c r="H18" i="216"/>
  <c r="I18" i="216" s="1"/>
  <c r="C18" i="216"/>
  <c r="B18" i="216"/>
  <c r="H17" i="216"/>
  <c r="I17" i="216" s="1"/>
  <c r="E17" i="216"/>
  <c r="C17" i="216"/>
  <c r="B17" i="216"/>
  <c r="H19" i="216"/>
  <c r="I19" i="216" s="1"/>
  <c r="E19" i="216"/>
  <c r="C19" i="216"/>
  <c r="B19" i="216"/>
  <c r="I16" i="216"/>
  <c r="G36" i="216"/>
  <c r="H34" i="216"/>
  <c r="I34" i="216" s="1"/>
  <c r="E34" i="216"/>
  <c r="D34" i="216"/>
  <c r="C34" i="216"/>
  <c r="B34" i="216"/>
  <c r="H33" i="216"/>
  <c r="I33" i="216" s="1"/>
  <c r="E33" i="216"/>
  <c r="C33" i="216"/>
  <c r="B33" i="216"/>
  <c r="H32" i="216"/>
  <c r="I32" i="216" s="1"/>
  <c r="E32" i="216"/>
  <c r="D32" i="216"/>
  <c r="C32" i="216"/>
  <c r="B32" i="216"/>
  <c r="H31" i="216"/>
  <c r="I31" i="216" s="1"/>
  <c r="E31" i="216"/>
  <c r="C31" i="216"/>
  <c r="B31" i="216"/>
  <c r="H30" i="216"/>
  <c r="I30" i="216" s="1"/>
  <c r="E30" i="216"/>
  <c r="C30" i="216"/>
  <c r="B30" i="216"/>
  <c r="G25" i="216"/>
  <c r="I24" i="217" l="1"/>
  <c r="I23" i="216"/>
  <c r="I20" i="206" l="1"/>
  <c r="I19" i="206"/>
  <c r="I22" i="206"/>
  <c r="E146" i="1"/>
  <c r="F101" i="107"/>
  <c r="G101" i="107" s="1"/>
  <c r="C101" i="107"/>
  <c r="B101" i="107"/>
  <c r="G100" i="107"/>
  <c r="F99" i="107"/>
  <c r="G99" i="107" s="1"/>
  <c r="C99" i="107"/>
  <c r="B99" i="107"/>
  <c r="F98" i="107"/>
  <c r="G98" i="107" s="1"/>
  <c r="C98" i="107"/>
  <c r="B98" i="107"/>
  <c r="F97" i="107"/>
  <c r="G97" i="107" s="1"/>
  <c r="F96" i="107"/>
  <c r="B97" i="107"/>
  <c r="C97" i="107"/>
  <c r="C96" i="107"/>
  <c r="B96" i="107"/>
  <c r="F95" i="107"/>
  <c r="C95" i="107"/>
  <c r="B95" i="107"/>
  <c r="F68" i="107"/>
  <c r="G68" i="107" s="1"/>
  <c r="C68" i="107"/>
  <c r="B68" i="107"/>
  <c r="F66" i="107"/>
  <c r="G66" i="107" s="1"/>
  <c r="F67" i="107"/>
  <c r="B67" i="107"/>
  <c r="C67" i="107"/>
  <c r="C66" i="107"/>
  <c r="B66" i="107"/>
  <c r="F65" i="107"/>
  <c r="G65" i="107" s="1"/>
  <c r="C65" i="107"/>
  <c r="B65" i="107"/>
  <c r="F64" i="107"/>
  <c r="C64" i="107"/>
  <c r="B64" i="107"/>
  <c r="H16" i="206"/>
  <c r="C16" i="206"/>
  <c r="B16" i="206"/>
  <c r="G17" i="207" l="1"/>
  <c r="H30" i="207"/>
  <c r="I30" i="207" s="1"/>
  <c r="E30" i="207"/>
  <c r="D30" i="207"/>
  <c r="C30" i="207"/>
  <c r="B30" i="207"/>
  <c r="H29" i="207"/>
  <c r="I29" i="207" s="1"/>
  <c r="E29" i="207"/>
  <c r="C29" i="207"/>
  <c r="B29" i="207"/>
  <c r="H28" i="207"/>
  <c r="I28" i="207" s="1"/>
  <c r="G38" i="208" l="1"/>
  <c r="H36" i="208"/>
  <c r="I36" i="208" s="1"/>
  <c r="E36" i="208"/>
  <c r="D36" i="208"/>
  <c r="C36" i="208"/>
  <c r="B36" i="208"/>
  <c r="H35" i="208"/>
  <c r="I35" i="208" s="1"/>
  <c r="E35" i="208"/>
  <c r="C35" i="208"/>
  <c r="B35" i="208"/>
  <c r="H34" i="208"/>
  <c r="I34" i="208" s="1"/>
  <c r="E34" i="208"/>
  <c r="C34" i="208"/>
  <c r="B34" i="208"/>
  <c r="H33" i="208"/>
  <c r="I33" i="208" s="1"/>
  <c r="E33" i="208"/>
  <c r="D33" i="208"/>
  <c r="C33" i="208"/>
  <c r="B33" i="208"/>
  <c r="G26" i="208"/>
  <c r="I16" i="208"/>
  <c r="G35" i="207"/>
  <c r="I17" i="207"/>
  <c r="H16" i="207"/>
  <c r="I16" i="207" s="1"/>
  <c r="H16" i="205"/>
  <c r="I16" i="205" s="1"/>
  <c r="E16" i="205"/>
  <c r="C16" i="205"/>
  <c r="B16" i="205"/>
  <c r="G41" i="206"/>
  <c r="G30" i="206"/>
  <c r="I21" i="206"/>
  <c r="H18" i="206"/>
  <c r="I18" i="206" s="1"/>
  <c r="H17" i="206"/>
  <c r="I17" i="206" s="1"/>
  <c r="I16" i="206"/>
  <c r="G38" i="205"/>
  <c r="H36" i="205"/>
  <c r="I36" i="205" s="1"/>
  <c r="E36" i="205"/>
  <c r="D36" i="205"/>
  <c r="C36" i="205"/>
  <c r="B36" i="205"/>
  <c r="H35" i="205"/>
  <c r="I35" i="205" s="1"/>
  <c r="E35" i="205"/>
  <c r="C35" i="205"/>
  <c r="B35" i="205"/>
  <c r="H34" i="205"/>
  <c r="I34" i="205" s="1"/>
  <c r="E34" i="205"/>
  <c r="C34" i="205"/>
  <c r="B34" i="205"/>
  <c r="H32" i="205"/>
  <c r="I32" i="205" s="1"/>
  <c r="E32" i="205"/>
  <c r="C32" i="205"/>
  <c r="B32" i="205"/>
  <c r="I17" i="205"/>
  <c r="G96" i="107"/>
  <c r="G95" i="107"/>
  <c r="O67" i="107"/>
  <c r="L67" i="107"/>
  <c r="K67" i="107"/>
  <c r="O66" i="107"/>
  <c r="L66" i="107"/>
  <c r="K66" i="107"/>
  <c r="O65" i="107"/>
  <c r="P65" i="107" s="1"/>
  <c r="L65" i="107"/>
  <c r="K65" i="107"/>
  <c r="O64" i="107"/>
  <c r="P64" i="107" s="1"/>
  <c r="L64" i="107"/>
  <c r="K64" i="107"/>
  <c r="G23" i="207" l="1"/>
  <c r="G26" i="205"/>
  <c r="H91" i="1" l="1"/>
  <c r="H63" i="1"/>
  <c r="H58" i="1"/>
  <c r="H129" i="1"/>
  <c r="K106" i="1"/>
  <c r="H100" i="1"/>
  <c r="H116" i="1"/>
  <c r="H101" i="1"/>
  <c r="Q65" i="107"/>
  <c r="D19" i="384"/>
  <c r="D24" i="382"/>
  <c r="H121" i="1"/>
  <c r="D20" i="384"/>
  <c r="K35" i="1"/>
  <c r="D19" i="503" l="1"/>
  <c r="D22" i="501"/>
  <c r="D19" i="504"/>
  <c r="D19" i="502"/>
  <c r="D22" i="500"/>
  <c r="D22" i="488"/>
  <c r="D22" i="496"/>
  <c r="D22" i="487"/>
  <c r="D22" i="499"/>
  <c r="D22" i="495"/>
  <c r="D22" i="498"/>
  <c r="D22" i="489"/>
  <c r="D22" i="497"/>
  <c r="D22" i="486"/>
  <c r="D17" i="500"/>
  <c r="D17" i="501"/>
  <c r="D17" i="499"/>
  <c r="F19" i="508"/>
  <c r="J19" i="508" s="1"/>
  <c r="F19" i="436"/>
  <c r="J19" i="436" s="1"/>
  <c r="F22" i="470"/>
  <c r="J22" i="470" s="1"/>
  <c r="F19" i="468"/>
  <c r="J19" i="468" s="1"/>
  <c r="F19" i="467"/>
  <c r="J19" i="467" s="1"/>
  <c r="F22" i="437"/>
  <c r="J22" i="437" s="1"/>
  <c r="F22" i="438"/>
  <c r="J22" i="438" s="1"/>
  <c r="F19" i="435"/>
  <c r="J19" i="435" s="1"/>
  <c r="F22" i="405"/>
  <c r="J22" i="405" s="1"/>
  <c r="F22" i="406"/>
  <c r="J22" i="406" s="1"/>
  <c r="F22" i="469"/>
  <c r="J22" i="469" s="1"/>
  <c r="D20" i="502"/>
  <c r="D20" i="503"/>
  <c r="D20" i="504"/>
  <c r="D23" i="488"/>
  <c r="D23" i="487"/>
  <c r="D23" i="495"/>
  <c r="D23" i="498"/>
  <c r="D23" i="497"/>
  <c r="D23" i="496"/>
  <c r="D23" i="489"/>
  <c r="D23" i="486"/>
  <c r="D20" i="478"/>
  <c r="D20" i="479"/>
  <c r="D20" i="482"/>
  <c r="D20" i="483"/>
  <c r="D20" i="480"/>
  <c r="D20" i="484"/>
  <c r="D20" i="481"/>
  <c r="D20" i="477"/>
  <c r="D20" i="475"/>
  <c r="D25" i="382"/>
  <c r="D19" i="383"/>
  <c r="D24" i="206"/>
  <c r="D24" i="381"/>
  <c r="D25" i="381"/>
  <c r="D25" i="206"/>
  <c r="D20" i="313"/>
  <c r="D20" i="314"/>
  <c r="D20" i="303"/>
  <c r="D20" i="298"/>
  <c r="D20" i="299"/>
  <c r="D20" i="304"/>
  <c r="F19" i="319"/>
  <c r="J19" i="319" s="1"/>
  <c r="F19" i="318"/>
  <c r="J19" i="318" s="1"/>
  <c r="D19" i="217"/>
  <c r="K135" i="1"/>
  <c r="D20" i="226"/>
  <c r="D19" i="216"/>
  <c r="D20" i="217"/>
  <c r="D17" i="216"/>
  <c r="K100" i="1"/>
  <c r="H36" i="1"/>
  <c r="K175" i="1"/>
  <c r="K174" i="1"/>
  <c r="F32" i="512" s="1"/>
  <c r="J32" i="512" s="1"/>
  <c r="H43" i="1"/>
  <c r="H39" i="1"/>
  <c r="F35" i="1"/>
  <c r="H38" i="1"/>
  <c r="H37" i="1"/>
  <c r="D17" i="511" l="1"/>
  <c r="D17" i="512"/>
  <c r="F32" i="511"/>
  <c r="J32" i="511" s="1"/>
  <c r="F34" i="269"/>
  <c r="J34" i="269" s="1"/>
  <c r="K39" i="1"/>
  <c r="D23" i="493"/>
  <c r="D23" i="491"/>
  <c r="D23" i="494"/>
  <c r="D23" i="492"/>
  <c r="D17" i="477"/>
  <c r="D17" i="478"/>
  <c r="D17" i="475"/>
  <c r="D24" i="502"/>
  <c r="D21" i="501"/>
  <c r="D21" i="500"/>
  <c r="D21" i="499"/>
  <c r="D17" i="438"/>
  <c r="D17" i="470"/>
  <c r="D17" i="448"/>
  <c r="D17" i="442"/>
  <c r="D17" i="441"/>
  <c r="D19" i="474"/>
  <c r="D19" i="473"/>
  <c r="D17" i="446"/>
  <c r="D17" i="469"/>
  <c r="D17" i="416"/>
  <c r="D17" i="445"/>
  <c r="D17" i="405"/>
  <c r="D17" i="409"/>
  <c r="D17" i="410"/>
  <c r="D17" i="437"/>
  <c r="D17" i="415"/>
  <c r="D17" i="414"/>
  <c r="D17" i="406"/>
  <c r="D17" i="447"/>
  <c r="D17" i="413"/>
  <c r="D18" i="489"/>
  <c r="D18" i="497"/>
  <c r="D18" i="496"/>
  <c r="D18" i="488"/>
  <c r="D18" i="498"/>
  <c r="D18" i="495"/>
  <c r="D18" i="487"/>
  <c r="D18" i="486"/>
  <c r="D23" i="485"/>
  <c r="D17" i="452"/>
  <c r="D17" i="432"/>
  <c r="D17" i="431"/>
  <c r="D17" i="430"/>
  <c r="D17" i="418"/>
  <c r="D17" i="466"/>
  <c r="D17" i="456"/>
  <c r="D17" i="453"/>
  <c r="D17" i="433"/>
  <c r="D17" i="429"/>
  <c r="D21" i="474"/>
  <c r="D17" i="459"/>
  <c r="D21" i="473"/>
  <c r="D17" i="465"/>
  <c r="D17" i="464"/>
  <c r="D17" i="463"/>
  <c r="D17" i="462"/>
  <c r="D17" i="461"/>
  <c r="D17" i="427"/>
  <c r="D17" i="422"/>
  <c r="D17" i="404"/>
  <c r="D17" i="449"/>
  <c r="D17" i="434"/>
  <c r="D17" i="412"/>
  <c r="D17" i="468"/>
  <c r="D17" i="419"/>
  <c r="D17" i="408"/>
  <c r="D17" i="472"/>
  <c r="D17" i="455"/>
  <c r="D17" i="436"/>
  <c r="D17" i="423"/>
  <c r="D17" i="411"/>
  <c r="D17" i="450"/>
  <c r="D17" i="420"/>
  <c r="D17" i="454"/>
  <c r="D17" i="443"/>
  <c r="D17" i="467"/>
  <c r="D17" i="400"/>
  <c r="D17" i="417"/>
  <c r="D17" i="424"/>
  <c r="D17" i="421"/>
  <c r="D17" i="440"/>
  <c r="D17" i="451"/>
  <c r="D17" i="471"/>
  <c r="D17" i="460"/>
  <c r="D17" i="435"/>
  <c r="D17" i="439"/>
  <c r="D17" i="428"/>
  <c r="D17" i="444"/>
  <c r="F33" i="450"/>
  <c r="J33" i="450" s="1"/>
  <c r="F33" i="432"/>
  <c r="J33" i="432" s="1"/>
  <c r="F33" i="452"/>
  <c r="J33" i="452" s="1"/>
  <c r="F33" i="430"/>
  <c r="J33" i="430" s="1"/>
  <c r="F33" i="428"/>
  <c r="J33" i="428" s="1"/>
  <c r="F33" i="456"/>
  <c r="J33" i="456" s="1"/>
  <c r="F32" i="442"/>
  <c r="J32" i="442" s="1"/>
  <c r="F33" i="472"/>
  <c r="J33" i="472" s="1"/>
  <c r="F33" i="460"/>
  <c r="J33" i="460" s="1"/>
  <c r="F33" i="464"/>
  <c r="J33" i="464" s="1"/>
  <c r="F33" i="462"/>
  <c r="J33" i="462" s="1"/>
  <c r="F33" i="418"/>
  <c r="J33" i="418" s="1"/>
  <c r="F33" i="466"/>
  <c r="J33" i="466" s="1"/>
  <c r="F33" i="404"/>
  <c r="J33" i="404" s="1"/>
  <c r="F33" i="454"/>
  <c r="J33" i="454" s="1"/>
  <c r="F33" i="399"/>
  <c r="J33" i="399" s="1"/>
  <c r="F33" i="438"/>
  <c r="J33" i="438" s="1"/>
  <c r="F33" i="422"/>
  <c r="J33" i="422" s="1"/>
  <c r="F32" i="410"/>
  <c r="J32" i="410" s="1"/>
  <c r="F33" i="444"/>
  <c r="J33" i="444" s="1"/>
  <c r="F33" i="400"/>
  <c r="J33" i="400" s="1"/>
  <c r="F33" i="470"/>
  <c r="J33" i="470" s="1"/>
  <c r="F33" i="436"/>
  <c r="J33" i="436" s="1"/>
  <c r="F33" i="434"/>
  <c r="J33" i="434" s="1"/>
  <c r="F34" i="414"/>
  <c r="J34" i="414" s="1"/>
  <c r="F33" i="406"/>
  <c r="J33" i="406" s="1"/>
  <c r="F33" i="274"/>
  <c r="J33" i="274" s="1"/>
  <c r="F34" i="266"/>
  <c r="J34" i="266" s="1"/>
  <c r="F33" i="290"/>
  <c r="J33" i="290" s="1"/>
  <c r="F33" i="314"/>
  <c r="J33" i="314" s="1"/>
  <c r="F33" i="299"/>
  <c r="J33" i="299" s="1"/>
  <c r="F33" i="412"/>
  <c r="J33" i="412" s="1"/>
  <c r="F33" i="420"/>
  <c r="J33" i="420" s="1"/>
  <c r="F34" i="448"/>
  <c r="J34" i="448" s="1"/>
  <c r="F34" i="446"/>
  <c r="J34" i="446" s="1"/>
  <c r="F33" i="440"/>
  <c r="J33" i="440" s="1"/>
  <c r="F34" i="416"/>
  <c r="J34" i="416" s="1"/>
  <c r="F33" i="468"/>
  <c r="J33" i="468" s="1"/>
  <c r="F33" i="408"/>
  <c r="J33" i="408" s="1"/>
  <c r="F33" i="319"/>
  <c r="J33" i="319" s="1"/>
  <c r="F33" i="304"/>
  <c r="J33" i="304" s="1"/>
  <c r="F33" i="284"/>
  <c r="J33" i="284" s="1"/>
  <c r="F34" i="270"/>
  <c r="J34" i="270" s="1"/>
  <c r="F32" i="262"/>
  <c r="J32" i="262" s="1"/>
  <c r="F33" i="424"/>
  <c r="J33" i="424" s="1"/>
  <c r="F42" i="502"/>
  <c r="J42" i="502" s="1"/>
  <c r="F42" i="504"/>
  <c r="J42" i="504" s="1"/>
  <c r="F42" i="501"/>
  <c r="J42" i="501" s="1"/>
  <c r="F42" i="500"/>
  <c r="J42" i="500" s="1"/>
  <c r="F42" i="503"/>
  <c r="J42" i="503" s="1"/>
  <c r="F37" i="491"/>
  <c r="J37" i="491" s="1"/>
  <c r="F37" i="494"/>
  <c r="J37" i="494" s="1"/>
  <c r="F42" i="498"/>
  <c r="J42" i="498" s="1"/>
  <c r="F37" i="492"/>
  <c r="J37" i="492" s="1"/>
  <c r="F42" i="499"/>
  <c r="J42" i="499" s="1"/>
  <c r="F42" i="497"/>
  <c r="J42" i="497" s="1"/>
  <c r="F42" i="496"/>
  <c r="J42" i="496" s="1"/>
  <c r="F42" i="495"/>
  <c r="J42" i="495" s="1"/>
  <c r="F37" i="493"/>
  <c r="J37" i="493" s="1"/>
  <c r="F42" i="487"/>
  <c r="J42" i="487" s="1"/>
  <c r="F42" i="488"/>
  <c r="J42" i="488" s="1"/>
  <c r="F38" i="480"/>
  <c r="J38" i="480" s="1"/>
  <c r="F38" i="483"/>
  <c r="J38" i="483" s="1"/>
  <c r="F38" i="478"/>
  <c r="J38" i="478" s="1"/>
  <c r="F37" i="206"/>
  <c r="J37" i="206" s="1"/>
  <c r="F37" i="381"/>
  <c r="J37" i="381" s="1"/>
  <c r="F37" i="382"/>
  <c r="J37" i="382" s="1"/>
  <c r="F42" i="489"/>
  <c r="J42" i="489" s="1"/>
  <c r="F38" i="479"/>
  <c r="J38" i="479" s="1"/>
  <c r="F38" i="484"/>
  <c r="J38" i="484" s="1"/>
  <c r="F38" i="477"/>
  <c r="J38" i="477" s="1"/>
  <c r="F37" i="485"/>
  <c r="J37" i="485" s="1"/>
  <c r="F38" i="482"/>
  <c r="J38" i="482" s="1"/>
  <c r="F38" i="475"/>
  <c r="J38" i="475" s="1"/>
  <c r="F42" i="486"/>
  <c r="J42" i="486" s="1"/>
  <c r="F38" i="481"/>
  <c r="J38" i="481" s="1"/>
  <c r="F38" i="474"/>
  <c r="J38" i="474" s="1"/>
  <c r="F33" i="437"/>
  <c r="J33" i="437" s="1"/>
  <c r="F33" i="429"/>
  <c r="J33" i="429" s="1"/>
  <c r="F33" i="417"/>
  <c r="J33" i="417" s="1"/>
  <c r="F33" i="465"/>
  <c r="J33" i="465" s="1"/>
  <c r="F33" i="443"/>
  <c r="J33" i="443" s="1"/>
  <c r="F33" i="469"/>
  <c r="J33" i="469" s="1"/>
  <c r="F33" i="455"/>
  <c r="J33" i="455" s="1"/>
  <c r="F34" i="447"/>
  <c r="J34" i="447" s="1"/>
  <c r="F32" i="441"/>
  <c r="J32" i="441" s="1"/>
  <c r="F33" i="463"/>
  <c r="J33" i="463" s="1"/>
  <c r="F33" i="461"/>
  <c r="J33" i="461" s="1"/>
  <c r="F33" i="471"/>
  <c r="J33" i="471" s="1"/>
  <c r="F33" i="433"/>
  <c r="J33" i="433" s="1"/>
  <c r="F33" i="421"/>
  <c r="J33" i="421" s="1"/>
  <c r="F33" i="411"/>
  <c r="J33" i="411" s="1"/>
  <c r="F33" i="451"/>
  <c r="J33" i="451" s="1"/>
  <c r="F33" i="449"/>
  <c r="J33" i="449" s="1"/>
  <c r="F33" i="435"/>
  <c r="J33" i="435" s="1"/>
  <c r="F34" i="415"/>
  <c r="J34" i="415" s="1"/>
  <c r="F33" i="459"/>
  <c r="J33" i="459" s="1"/>
  <c r="F33" i="419"/>
  <c r="J33" i="419" s="1"/>
  <c r="F32" i="409"/>
  <c r="J32" i="409" s="1"/>
  <c r="F38" i="473"/>
  <c r="J38" i="473" s="1"/>
  <c r="F33" i="431"/>
  <c r="J33" i="431" s="1"/>
  <c r="F34" i="413"/>
  <c r="J34" i="413" s="1"/>
  <c r="F34" i="445"/>
  <c r="J34" i="445" s="1"/>
  <c r="F33" i="427"/>
  <c r="J33" i="427" s="1"/>
  <c r="F33" i="453"/>
  <c r="J33" i="453" s="1"/>
  <c r="F33" i="467"/>
  <c r="J33" i="467" s="1"/>
  <c r="F33" i="439"/>
  <c r="J33" i="439" s="1"/>
  <c r="F33" i="423"/>
  <c r="J33" i="423" s="1"/>
  <c r="D23" i="382"/>
  <c r="D17" i="399"/>
  <c r="D17" i="398"/>
  <c r="D17" i="407"/>
  <c r="D17" i="403"/>
  <c r="D17" i="401"/>
  <c r="F33" i="403"/>
  <c r="J33" i="403" s="1"/>
  <c r="F33" i="398"/>
  <c r="J33" i="398" s="1"/>
  <c r="F33" i="405"/>
  <c r="J33" i="405" s="1"/>
  <c r="F33" i="401"/>
  <c r="J33" i="401" s="1"/>
  <c r="F33" i="407"/>
  <c r="J33" i="407" s="1"/>
  <c r="F32" i="383"/>
  <c r="J32" i="383" s="1"/>
  <c r="F33" i="384"/>
  <c r="J33" i="384" s="1"/>
  <c r="D23" i="381"/>
  <c r="D23" i="206"/>
  <c r="D17" i="319"/>
  <c r="D17" i="314"/>
  <c r="D17" i="313"/>
  <c r="D17" i="318"/>
  <c r="D17" i="298"/>
  <c r="D17" i="304"/>
  <c r="D17" i="303"/>
  <c r="D17" i="299"/>
  <c r="F33" i="318"/>
  <c r="J33" i="318" s="1"/>
  <c r="F33" i="313"/>
  <c r="J33" i="313" s="1"/>
  <c r="F33" i="303"/>
  <c r="J33" i="303" s="1"/>
  <c r="F33" i="298"/>
  <c r="J33" i="298" s="1"/>
  <c r="F33" i="289"/>
  <c r="J33" i="289" s="1"/>
  <c r="F33" i="283"/>
  <c r="J33" i="283" s="1"/>
  <c r="D17" i="290"/>
  <c r="D17" i="289"/>
  <c r="D17" i="284"/>
  <c r="D17" i="283"/>
  <c r="F33" i="273"/>
  <c r="J33" i="273" s="1"/>
  <c r="F34" i="265"/>
  <c r="J34" i="265" s="1"/>
  <c r="F32" i="261"/>
  <c r="J32" i="261" s="1"/>
  <c r="D17" i="269"/>
  <c r="D17" i="270"/>
  <c r="D17" i="266"/>
  <c r="D17" i="265"/>
  <c r="D17" i="261"/>
  <c r="D17" i="262"/>
  <c r="D17" i="274"/>
  <c r="D17" i="273"/>
  <c r="F33" i="217"/>
  <c r="J33" i="217" s="1"/>
  <c r="F32" i="216"/>
  <c r="J32" i="216" s="1"/>
  <c r="F33" i="208"/>
  <c r="J33" i="208" s="1"/>
  <c r="K43" i="1"/>
  <c r="K38" i="1"/>
  <c r="F18" i="496" l="1"/>
  <c r="J18" i="496" s="1"/>
  <c r="F18" i="495"/>
  <c r="J18" i="495" s="1"/>
  <c r="F18" i="489"/>
  <c r="J18" i="489" s="1"/>
  <c r="F18" i="488"/>
  <c r="J18" i="488" s="1"/>
  <c r="F18" i="498"/>
  <c r="J18" i="498" s="1"/>
  <c r="F18" i="487"/>
  <c r="J18" i="487" s="1"/>
  <c r="F18" i="497"/>
  <c r="J18" i="497" s="1"/>
  <c r="F18" i="486"/>
  <c r="J18" i="486" s="1"/>
  <c r="F23" i="485"/>
  <c r="J23" i="485" s="1"/>
  <c r="F17" i="455"/>
  <c r="F17" i="454"/>
  <c r="F17" i="444"/>
  <c r="F21" i="474"/>
  <c r="J21" i="474" s="1"/>
  <c r="F17" i="435"/>
  <c r="J17" i="435" s="1"/>
  <c r="F17" i="450"/>
  <c r="F17" i="443"/>
  <c r="F21" i="473"/>
  <c r="J21" i="473" s="1"/>
  <c r="F17" i="465"/>
  <c r="F17" i="464"/>
  <c r="F17" i="463"/>
  <c r="F17" i="462"/>
  <c r="F17" i="461"/>
  <c r="F17" i="472"/>
  <c r="F17" i="468"/>
  <c r="F17" i="467"/>
  <c r="F17" i="466"/>
  <c r="F17" i="419"/>
  <c r="J17" i="419" s="1"/>
  <c r="F17" i="408"/>
  <c r="J17" i="408" s="1"/>
  <c r="F17" i="456"/>
  <c r="F17" i="452"/>
  <c r="F17" i="436"/>
  <c r="J17" i="436" s="1"/>
  <c r="F17" i="423"/>
  <c r="J17" i="423" s="1"/>
  <c r="F17" i="418"/>
  <c r="J17" i="418" s="1"/>
  <c r="F17" i="411"/>
  <c r="J17" i="411" s="1"/>
  <c r="F17" i="459"/>
  <c r="F17" i="433"/>
  <c r="J17" i="433" s="1"/>
  <c r="F17" i="431"/>
  <c r="J17" i="431" s="1"/>
  <c r="F17" i="420"/>
  <c r="J17" i="420" s="1"/>
  <c r="F17" i="439"/>
  <c r="J17" i="439" s="1"/>
  <c r="F17" i="417"/>
  <c r="J17" i="417" s="1"/>
  <c r="F17" i="424"/>
  <c r="J17" i="424" s="1"/>
  <c r="F17" i="440"/>
  <c r="J17" i="440" s="1"/>
  <c r="F17" i="430"/>
  <c r="J17" i="430" s="1"/>
  <c r="F17" i="427"/>
  <c r="J17" i="427" s="1"/>
  <c r="F17" i="451"/>
  <c r="F17" i="412"/>
  <c r="J17" i="412" s="1"/>
  <c r="F17" i="471"/>
  <c r="F17" i="460"/>
  <c r="F17" i="453"/>
  <c r="F17" i="432"/>
  <c r="J17" i="432" s="1"/>
  <c r="F17" i="429"/>
  <c r="J17" i="429" s="1"/>
  <c r="F17" i="428"/>
  <c r="J17" i="428" s="1"/>
  <c r="F17" i="421"/>
  <c r="J17" i="421" s="1"/>
  <c r="F17" i="404"/>
  <c r="J17" i="404" s="1"/>
  <c r="F17" i="449"/>
  <c r="F17" i="422"/>
  <c r="J17" i="422" s="1"/>
  <c r="F17" i="400"/>
  <c r="J17" i="400" s="1"/>
  <c r="F17" i="434"/>
  <c r="J17" i="434" s="1"/>
  <c r="F23" i="491"/>
  <c r="J23" i="491" s="1"/>
  <c r="F23" i="493"/>
  <c r="J23" i="493" s="1"/>
  <c r="F23" i="494"/>
  <c r="J23" i="494" s="1"/>
  <c r="F23" i="492"/>
  <c r="J23" i="492" s="1"/>
  <c r="F17" i="478"/>
  <c r="J17" i="478" s="1"/>
  <c r="F17" i="477"/>
  <c r="J17" i="477" s="1"/>
  <c r="F17" i="475"/>
  <c r="J17" i="475" s="1"/>
  <c r="F23" i="382"/>
  <c r="J23" i="382" s="1"/>
  <c r="F17" i="399"/>
  <c r="J17" i="399" s="1"/>
  <c r="F17" i="403"/>
  <c r="J17" i="403" s="1"/>
  <c r="F17" i="407"/>
  <c r="J17" i="407" s="1"/>
  <c r="F17" i="401"/>
  <c r="J17" i="401" s="1"/>
  <c r="F17" i="398"/>
  <c r="J17" i="398" s="1"/>
  <c r="F23" i="381"/>
  <c r="J23" i="381" s="1"/>
  <c r="F23" i="206"/>
  <c r="J23" i="206" s="1"/>
  <c r="F17" i="313"/>
  <c r="J17" i="313" s="1"/>
  <c r="F17" i="314"/>
  <c r="J17" i="314" s="1"/>
  <c r="F17" i="319"/>
  <c r="J17" i="319" s="1"/>
  <c r="F17" i="318"/>
  <c r="J17" i="318" s="1"/>
  <c r="F17" i="298"/>
  <c r="J17" i="298" s="1"/>
  <c r="F17" i="299"/>
  <c r="J17" i="299" s="1"/>
  <c r="F17" i="303"/>
  <c r="J17" i="303" s="1"/>
  <c r="F17" i="304"/>
  <c r="J17" i="304" s="1"/>
  <c r="F17" i="290"/>
  <c r="J17" i="290" s="1"/>
  <c r="F17" i="289"/>
  <c r="J17" i="289" s="1"/>
  <c r="F17" i="284"/>
  <c r="J17" i="284" s="1"/>
  <c r="F17" i="283"/>
  <c r="J17" i="283" s="1"/>
  <c r="F17" i="274"/>
  <c r="J17" i="274" s="1"/>
  <c r="F17" i="273"/>
  <c r="J17" i="273" s="1"/>
  <c r="H65" i="107"/>
  <c r="K129" i="1"/>
  <c r="J17" i="443" l="1"/>
  <c r="J17" i="467"/>
  <c r="J17" i="444"/>
  <c r="J17" i="453"/>
  <c r="J17" i="460"/>
  <c r="J17" i="471"/>
  <c r="J17" i="459"/>
  <c r="J17" i="472"/>
  <c r="J17" i="454"/>
  <c r="J17" i="468"/>
  <c r="J17" i="461"/>
  <c r="J17" i="455"/>
  <c r="J17" i="451"/>
  <c r="J17" i="462"/>
  <c r="J17" i="450"/>
  <c r="J17" i="463"/>
  <c r="J17" i="466"/>
  <c r="J17" i="464"/>
  <c r="J17" i="452"/>
  <c r="J17" i="465"/>
  <c r="J17" i="449"/>
  <c r="J17" i="456"/>
  <c r="K101" i="1"/>
  <c r="K117" i="1"/>
  <c r="J120" i="1"/>
  <c r="K122" i="1"/>
  <c r="K98" i="1"/>
  <c r="K116" i="1"/>
  <c r="F17" i="500" l="1"/>
  <c r="J17" i="500" s="1"/>
  <c r="F17" i="501"/>
  <c r="J17" i="501" s="1"/>
  <c r="F17" i="499"/>
  <c r="J17" i="499" s="1"/>
  <c r="K120" i="1"/>
  <c r="K99" i="1"/>
  <c r="K77" i="1"/>
  <c r="H97" i="1"/>
  <c r="H96" i="1"/>
  <c r="H179" i="1"/>
  <c r="F28" i="504" l="1"/>
  <c r="J28" i="504" s="1"/>
  <c r="F31" i="488"/>
  <c r="J31" i="488" s="1"/>
  <c r="F31" i="487"/>
  <c r="J31" i="487" s="1"/>
  <c r="F31" i="489"/>
  <c r="J31" i="489" s="1"/>
  <c r="F31" i="496"/>
  <c r="J31" i="496" s="1"/>
  <c r="F31" i="495"/>
  <c r="J31" i="495" s="1"/>
  <c r="F31" i="498"/>
  <c r="J31" i="498" s="1"/>
  <c r="F31" i="497"/>
  <c r="J31" i="497" s="1"/>
  <c r="F31" i="486"/>
  <c r="J31" i="486" s="1"/>
  <c r="F24" i="482"/>
  <c r="J24" i="482" s="1"/>
  <c r="F24" i="479"/>
  <c r="J24" i="479" s="1"/>
  <c r="F24" i="483"/>
  <c r="J24" i="483" s="1"/>
  <c r="F24" i="480"/>
  <c r="J24" i="480" s="1"/>
  <c r="F24" i="477"/>
  <c r="J24" i="477" s="1"/>
  <c r="F24" i="484"/>
  <c r="J24" i="484" s="1"/>
  <c r="F24" i="481"/>
  <c r="J24" i="481" s="1"/>
  <c r="F24" i="478"/>
  <c r="J24" i="478" s="1"/>
  <c r="F24" i="475"/>
  <c r="J24" i="475" s="1"/>
  <c r="H100" i="107"/>
  <c r="K96" i="1"/>
  <c r="K97" i="1"/>
  <c r="K128" i="1"/>
  <c r="L3" i="1"/>
  <c r="K121" i="1" l="1"/>
  <c r="K119" i="1"/>
  <c r="K126" i="1"/>
  <c r="K85" i="1"/>
  <c r="F25" i="504" l="1"/>
  <c r="J25" i="504" s="1"/>
  <c r="F28" i="495"/>
  <c r="J28" i="495" s="1"/>
  <c r="F28" i="489"/>
  <c r="J28" i="489" s="1"/>
  <c r="F28" i="487"/>
  <c r="J28" i="487" s="1"/>
  <c r="F28" i="498"/>
  <c r="J28" i="498" s="1"/>
  <c r="F28" i="497"/>
  <c r="J28" i="497" s="1"/>
  <c r="F28" i="488"/>
  <c r="J28" i="488" s="1"/>
  <c r="F28" i="496"/>
  <c r="J28" i="496" s="1"/>
  <c r="F28" i="486"/>
  <c r="J28" i="486" s="1"/>
  <c r="F27" i="474"/>
  <c r="J27" i="474" s="1"/>
  <c r="F27" i="473"/>
  <c r="J27" i="473" s="1"/>
  <c r="H95" i="107"/>
  <c r="F20" i="503"/>
  <c r="J20" i="503" s="1"/>
  <c r="F20" i="504"/>
  <c r="J20" i="504" s="1"/>
  <c r="F20" i="502"/>
  <c r="J20" i="502" s="1"/>
  <c r="F23" i="487"/>
  <c r="J23" i="487" s="1"/>
  <c r="F23" i="488"/>
  <c r="J23" i="488" s="1"/>
  <c r="F23" i="498"/>
  <c r="J23" i="498" s="1"/>
  <c r="F23" i="497"/>
  <c r="J23" i="497" s="1"/>
  <c r="F23" i="489"/>
  <c r="J23" i="489" s="1"/>
  <c r="F23" i="495"/>
  <c r="J23" i="495" s="1"/>
  <c r="F23" i="496"/>
  <c r="J23" i="496" s="1"/>
  <c r="F23" i="486"/>
  <c r="J23" i="486" s="1"/>
  <c r="F20" i="479"/>
  <c r="J20" i="479" s="1"/>
  <c r="F20" i="482"/>
  <c r="J20" i="482" s="1"/>
  <c r="F20" i="483"/>
  <c r="J20" i="483" s="1"/>
  <c r="F20" i="477"/>
  <c r="J20" i="477" s="1"/>
  <c r="F20" i="480"/>
  <c r="J20" i="480" s="1"/>
  <c r="F20" i="481"/>
  <c r="J20" i="481" s="1"/>
  <c r="F20" i="484"/>
  <c r="J20" i="484" s="1"/>
  <c r="F20" i="478"/>
  <c r="J20" i="478" s="1"/>
  <c r="F20" i="475"/>
  <c r="J20" i="475" s="1"/>
  <c r="F24" i="384"/>
  <c r="J24" i="384" s="1"/>
  <c r="F24" i="217"/>
  <c r="F23" i="216"/>
  <c r="F23" i="383"/>
  <c r="K195" i="1"/>
  <c r="H107" i="1"/>
  <c r="H108" i="1"/>
  <c r="D23" i="501" l="1"/>
  <c r="D23" i="500"/>
  <c r="D23" i="499"/>
  <c r="D20" i="383"/>
  <c r="D21" i="384"/>
  <c r="D21" i="217"/>
  <c r="D20" i="216"/>
  <c r="K194" i="1"/>
  <c r="N110" i="107" l="1"/>
  <c r="M101" i="107" s="1"/>
  <c r="O109" i="107"/>
  <c r="P109" i="107" s="1"/>
  <c r="O107" i="107"/>
  <c r="P107" i="107" s="1"/>
  <c r="O99" i="107"/>
  <c r="P99" i="107" s="1"/>
  <c r="L99" i="107"/>
  <c r="K99" i="107"/>
  <c r="P108" i="107"/>
  <c r="Q108" i="107" s="1"/>
  <c r="O106" i="107"/>
  <c r="P106" i="107" s="1"/>
  <c r="L106" i="107"/>
  <c r="K106" i="107"/>
  <c r="O105" i="107"/>
  <c r="P105" i="107" s="1"/>
  <c r="L105" i="107"/>
  <c r="K105" i="107"/>
  <c r="O104" i="107"/>
  <c r="P104" i="107" s="1"/>
  <c r="L104" i="107"/>
  <c r="K104" i="107"/>
  <c r="O103" i="107"/>
  <c r="P103" i="107" s="1"/>
  <c r="L103" i="107"/>
  <c r="K103" i="107"/>
  <c r="O102" i="107"/>
  <c r="P102" i="107" s="1"/>
  <c r="O101" i="107"/>
  <c r="P101" i="107" s="1"/>
  <c r="O100" i="107"/>
  <c r="P100" i="107" s="1"/>
  <c r="O98" i="107"/>
  <c r="P98" i="107" s="1"/>
  <c r="L102" i="107"/>
  <c r="K102" i="107"/>
  <c r="L101" i="107"/>
  <c r="K101" i="107"/>
  <c r="O97" i="107"/>
  <c r="P97" i="107" s="1"/>
  <c r="L98" i="107"/>
  <c r="L100" i="107"/>
  <c r="K100" i="107"/>
  <c r="K188" i="1"/>
  <c r="D21" i="207"/>
  <c r="K98" i="107"/>
  <c r="L97" i="107"/>
  <c r="K97" i="107"/>
  <c r="K193" i="1" l="1"/>
  <c r="D23" i="205"/>
  <c r="M102" i="107"/>
  <c r="M103" i="107"/>
  <c r="M104" i="107"/>
  <c r="M105" i="107"/>
  <c r="M106" i="107"/>
  <c r="M107" i="107"/>
  <c r="M108" i="107"/>
  <c r="L110" i="107"/>
  <c r="M96" i="107"/>
  <c r="M98" i="107"/>
  <c r="M97" i="107"/>
  <c r="M99" i="107"/>
  <c r="M109" i="107"/>
  <c r="M95" i="107"/>
  <c r="J110" i="107"/>
  <c r="M100" i="107"/>
  <c r="Q100" i="107" l="1"/>
  <c r="F22" i="508"/>
  <c r="J22" i="508" s="1"/>
  <c r="F21" i="509"/>
  <c r="J21" i="509" s="1"/>
  <c r="F22" i="505"/>
  <c r="J22" i="505" s="1"/>
  <c r="F22" i="226"/>
  <c r="F22" i="506"/>
  <c r="J22" i="506" s="1"/>
  <c r="F22" i="507"/>
  <c r="J22" i="507" s="1"/>
  <c r="F23" i="205"/>
  <c r="J23" i="205" s="1"/>
  <c r="F21" i="207"/>
  <c r="J21" i="207" s="1"/>
  <c r="M110" i="107"/>
  <c r="F133" i="107"/>
  <c r="T129" i="107"/>
  <c r="F116" i="107"/>
  <c r="F117" i="107"/>
  <c r="K182" i="1"/>
  <c r="K181" i="1"/>
  <c r="K183" i="1"/>
  <c r="K184" i="1"/>
  <c r="K185" i="1"/>
  <c r="K186" i="1"/>
  <c r="K187" i="1"/>
  <c r="K180" i="1"/>
  <c r="F21" i="504" l="1"/>
  <c r="J21" i="504" s="1"/>
  <c r="F24" i="495"/>
  <c r="J24" i="495" s="1"/>
  <c r="F24" i="496"/>
  <c r="J24" i="496" s="1"/>
  <c r="F24" i="498"/>
  <c r="J24" i="498" s="1"/>
  <c r="F24" i="497"/>
  <c r="J24" i="497" s="1"/>
  <c r="F24" i="489"/>
  <c r="J24" i="489" s="1"/>
  <c r="F24" i="487"/>
  <c r="J24" i="487" s="1"/>
  <c r="F24" i="488"/>
  <c r="J24" i="488" s="1"/>
  <c r="F24" i="486"/>
  <c r="J24" i="486" s="1"/>
  <c r="F17" i="504"/>
  <c r="J17" i="504" s="1"/>
  <c r="F20" i="495"/>
  <c r="J20" i="495" s="1"/>
  <c r="F20" i="498"/>
  <c r="J20" i="498" s="1"/>
  <c r="F20" i="497"/>
  <c r="J20" i="497" s="1"/>
  <c r="F20" i="487"/>
  <c r="J20" i="487" s="1"/>
  <c r="F20" i="489"/>
  <c r="J20" i="489" s="1"/>
  <c r="F20" i="488"/>
  <c r="J20" i="488" s="1"/>
  <c r="F20" i="496"/>
  <c r="J20" i="496" s="1"/>
  <c r="F20" i="486"/>
  <c r="J20" i="486" s="1"/>
  <c r="G133" i="107"/>
  <c r="H133" i="107" s="1"/>
  <c r="C133" i="107"/>
  <c r="B133" i="107"/>
  <c r="F135" i="107"/>
  <c r="G135" i="107" s="1"/>
  <c r="F134" i="107"/>
  <c r="G134" i="107" s="1"/>
  <c r="B134" i="107"/>
  <c r="F132" i="107"/>
  <c r="G132" i="107" s="1"/>
  <c r="F131" i="107"/>
  <c r="G131" i="107" s="1"/>
  <c r="H131" i="107" s="1"/>
  <c r="F130" i="107"/>
  <c r="G130" i="107" s="1"/>
  <c r="H130" i="107" s="1"/>
  <c r="F129" i="107"/>
  <c r="G129" i="107" s="1"/>
  <c r="C135" i="107"/>
  <c r="B135" i="107"/>
  <c r="B118" i="107"/>
  <c r="C134" i="107"/>
  <c r="B119" i="107"/>
  <c r="C132" i="107"/>
  <c r="B132" i="107"/>
  <c r="B55" i="107"/>
  <c r="C131" i="107"/>
  <c r="B131" i="107"/>
  <c r="C130" i="107"/>
  <c r="B130" i="107"/>
  <c r="K119" i="107"/>
  <c r="O120" i="107"/>
  <c r="P120" i="107" s="1"/>
  <c r="L120" i="107"/>
  <c r="K120" i="107"/>
  <c r="O118" i="107"/>
  <c r="P118" i="107" s="1"/>
  <c r="L118" i="107"/>
  <c r="K118" i="107"/>
  <c r="S4" i="1"/>
  <c r="O117" i="107"/>
  <c r="P117" i="107" s="1"/>
  <c r="L117" i="107"/>
  <c r="K117" i="107"/>
  <c r="K109" i="107"/>
  <c r="O116" i="107"/>
  <c r="L116" i="107"/>
  <c r="K116" i="107"/>
  <c r="F119" i="107"/>
  <c r="G119" i="107" s="1"/>
  <c r="C119" i="107"/>
  <c r="F118" i="107"/>
  <c r="G118" i="107" s="1"/>
  <c r="C118" i="107"/>
  <c r="B117" i="107"/>
  <c r="B116" i="107"/>
  <c r="E136" i="107"/>
  <c r="C129" i="107"/>
  <c r="B129" i="107"/>
  <c r="O119" i="107"/>
  <c r="P119" i="107" s="1"/>
  <c r="Q119" i="107" s="1"/>
  <c r="L119" i="107"/>
  <c r="G117" i="107"/>
  <c r="H117" i="107" s="1"/>
  <c r="C117" i="107"/>
  <c r="C116" i="107"/>
  <c r="K179" i="1"/>
  <c r="O96" i="107"/>
  <c r="D131" i="107" l="1"/>
  <c r="D135" i="107"/>
  <c r="D134" i="107"/>
  <c r="D133" i="107"/>
  <c r="D132" i="107"/>
  <c r="C136" i="107"/>
  <c r="D129" i="107"/>
  <c r="D130" i="107"/>
  <c r="O95" i="107"/>
  <c r="P95" i="107" s="1"/>
  <c r="L109" i="107"/>
  <c r="L107" i="107"/>
  <c r="L96" i="107"/>
  <c r="T93" i="107"/>
  <c r="L95" i="107"/>
  <c r="P96" i="107"/>
  <c r="Z100" i="107"/>
  <c r="W100" i="107"/>
  <c r="Z99" i="107"/>
  <c r="W99" i="107"/>
  <c r="Y98" i="107"/>
  <c r="Z98" i="107" s="1"/>
  <c r="V98" i="107"/>
  <c r="T98" i="107"/>
  <c r="Y97" i="107"/>
  <c r="Z97" i="107" s="1"/>
  <c r="V97" i="107"/>
  <c r="T97" i="107"/>
  <c r="Y96" i="107"/>
  <c r="Z96" i="107" s="1"/>
  <c r="V96" i="107"/>
  <c r="T96" i="107"/>
  <c r="K107" i="107"/>
  <c r="Y95" i="107"/>
  <c r="Z95" i="107" s="1"/>
  <c r="V95" i="107"/>
  <c r="T95" i="107"/>
  <c r="Y94" i="107"/>
  <c r="Z94" i="107" s="1"/>
  <c r="V94" i="107"/>
  <c r="T94" i="107"/>
  <c r="Y93" i="107"/>
  <c r="Z93" i="107" s="1"/>
  <c r="V93" i="107"/>
  <c r="U93" i="107"/>
  <c r="K96" i="107"/>
  <c r="Y92" i="107"/>
  <c r="Z92" i="107" s="1"/>
  <c r="V92" i="107"/>
  <c r="T92" i="107"/>
  <c r="K95" i="107"/>
  <c r="AA99" i="107" l="1"/>
  <c r="AB99" i="107" s="1"/>
  <c r="A136" i="107"/>
  <c r="D136" i="107"/>
  <c r="AA100" i="107"/>
  <c r="AB100" i="107" s="1"/>
  <c r="D16" i="314" l="1"/>
  <c r="D16" i="319"/>
  <c r="D16" i="318"/>
  <c r="D16" i="313"/>
  <c r="D16" i="304"/>
  <c r="D16" i="303"/>
  <c r="D16" i="299"/>
  <c r="D16" i="298"/>
  <c r="D16" i="284"/>
  <c r="D16" i="290"/>
  <c r="D16" i="283"/>
  <c r="D16" i="289"/>
  <c r="D16" i="274"/>
  <c r="D16" i="273"/>
  <c r="D16" i="269"/>
  <c r="D16" i="270"/>
  <c r="D16" i="266"/>
  <c r="D16" i="265"/>
  <c r="D16" i="261"/>
  <c r="D16" i="262"/>
  <c r="E110" i="107"/>
  <c r="O86" i="107"/>
  <c r="P86" i="107" s="1"/>
  <c r="L86" i="107"/>
  <c r="K86" i="107"/>
  <c r="L85" i="107"/>
  <c r="O85" i="107"/>
  <c r="P85" i="107" s="1"/>
  <c r="O81" i="107"/>
  <c r="P81" i="107" s="1"/>
  <c r="O84" i="107"/>
  <c r="P84" i="107" s="1"/>
  <c r="O83" i="107"/>
  <c r="P83" i="107" s="1"/>
  <c r="O82" i="107"/>
  <c r="P82" i="107" s="1"/>
  <c r="O80" i="107"/>
  <c r="P80" i="107" s="1"/>
  <c r="L81" i="107"/>
  <c r="K81" i="107"/>
  <c r="K80" i="107"/>
  <c r="L80" i="107"/>
  <c r="L83" i="107"/>
  <c r="L84" i="107"/>
  <c r="N87" i="107"/>
  <c r="M85" i="107" s="1"/>
  <c r="L82" i="107"/>
  <c r="F16" i="290" l="1"/>
  <c r="J16" i="290" s="1"/>
  <c r="F16" i="283"/>
  <c r="J16" i="283" s="1"/>
  <c r="F16" i="284"/>
  <c r="J16" i="284" s="1"/>
  <c r="F16" i="289"/>
  <c r="J16" i="289" s="1"/>
  <c r="F16" i="274"/>
  <c r="J16" i="274" s="1"/>
  <c r="F16" i="273"/>
  <c r="J16" i="273" s="1"/>
  <c r="F16" i="270"/>
  <c r="J16" i="270" s="1"/>
  <c r="F16" i="269"/>
  <c r="J16" i="269" s="1"/>
  <c r="F16" i="265"/>
  <c r="J16" i="265" s="1"/>
  <c r="F16" i="266"/>
  <c r="J16" i="266" s="1"/>
  <c r="F16" i="261"/>
  <c r="J16" i="261" s="1"/>
  <c r="F16" i="262"/>
  <c r="J16" i="262" s="1"/>
  <c r="D100" i="107"/>
  <c r="D101" i="107"/>
  <c r="D97" i="107"/>
  <c r="D99" i="107"/>
  <c r="D98" i="107"/>
  <c r="D95" i="107"/>
  <c r="D96" i="107"/>
  <c r="Q86" i="107"/>
  <c r="Q84" i="107"/>
  <c r="Q80" i="107"/>
  <c r="Q82" i="107"/>
  <c r="Q81" i="107"/>
  <c r="M86" i="107"/>
  <c r="M81" i="107"/>
  <c r="M84" i="107"/>
  <c r="M82" i="107"/>
  <c r="M83" i="107"/>
  <c r="M80" i="107"/>
  <c r="D110" i="107" l="1"/>
  <c r="M87" i="107"/>
  <c r="F89" i="107" l="1"/>
  <c r="G89" i="107" s="1"/>
  <c r="F88" i="107"/>
  <c r="G88" i="107" s="1"/>
  <c r="F87" i="107"/>
  <c r="G87" i="107" s="1"/>
  <c r="F86" i="107"/>
  <c r="G86" i="107" s="1"/>
  <c r="F85" i="107"/>
  <c r="G85" i="107" s="1"/>
  <c r="F84" i="107"/>
  <c r="G84" i="107" s="1"/>
  <c r="C89" i="107"/>
  <c r="C88" i="107"/>
  <c r="C87" i="107"/>
  <c r="C86" i="107"/>
  <c r="C85" i="107"/>
  <c r="C84" i="107"/>
  <c r="C83" i="107"/>
  <c r="C82" i="107"/>
  <c r="F83" i="107"/>
  <c r="G83" i="107" s="1"/>
  <c r="F81" i="107"/>
  <c r="G81" i="107" s="1"/>
  <c r="C81" i="107"/>
  <c r="F80" i="107"/>
  <c r="G80" i="107" s="1"/>
  <c r="C80" i="107"/>
  <c r="B89" i="107"/>
  <c r="B88" i="107"/>
  <c r="B85" i="107"/>
  <c r="B87" i="107"/>
  <c r="B86" i="107"/>
  <c r="B84" i="107"/>
  <c r="B83" i="107"/>
  <c r="B82" i="107"/>
  <c r="B81" i="107"/>
  <c r="B80" i="107"/>
  <c r="E90" i="107"/>
  <c r="F82" i="107"/>
  <c r="G82" i="107" s="1"/>
  <c r="H85" i="107" l="1"/>
  <c r="H84" i="107"/>
  <c r="H86" i="107"/>
  <c r="C90" i="107"/>
  <c r="Q85" i="107"/>
  <c r="H88" i="107"/>
  <c r="H89" i="107"/>
  <c r="H87" i="107"/>
  <c r="H83" i="107"/>
  <c r="D80" i="107"/>
  <c r="D87" i="107"/>
  <c r="D88" i="107"/>
  <c r="D89" i="107"/>
  <c r="D83" i="107"/>
  <c r="D86" i="107"/>
  <c r="D85" i="107"/>
  <c r="D84" i="107"/>
  <c r="D81" i="107"/>
  <c r="D82" i="107"/>
  <c r="M8" i="1"/>
  <c r="K95" i="1"/>
  <c r="H56" i="1"/>
  <c r="H53" i="1"/>
  <c r="D25" i="500" l="1"/>
  <c r="D19" i="462"/>
  <c r="D19" i="461"/>
  <c r="D19" i="430"/>
  <c r="D19" i="399"/>
  <c r="D19" i="429"/>
  <c r="D19" i="398"/>
  <c r="H101" i="107"/>
  <c r="F20" i="505"/>
  <c r="J20" i="505" s="1"/>
  <c r="F20" i="506"/>
  <c r="J20" i="506" s="1"/>
  <c r="F20" i="507"/>
  <c r="J20" i="507" s="1"/>
  <c r="K56" i="1"/>
  <c r="D90" i="107"/>
  <c r="H148" i="1"/>
  <c r="N72" i="107"/>
  <c r="M64" i="107" s="1"/>
  <c r="E72" i="107"/>
  <c r="D68" i="107" s="1"/>
  <c r="P67" i="107"/>
  <c r="P66" i="107"/>
  <c r="G67" i="107"/>
  <c r="H114" i="1"/>
  <c r="H118" i="1"/>
  <c r="H94" i="1"/>
  <c r="K94" i="1" s="1"/>
  <c r="H93" i="1"/>
  <c r="K93" i="1" s="1"/>
  <c r="K91" i="1"/>
  <c r="H92" i="1"/>
  <c r="K92" i="1" s="1"/>
  <c r="Q103" i="107" s="1"/>
  <c r="K89" i="1"/>
  <c r="H83" i="1"/>
  <c r="K83" i="1" s="1"/>
  <c r="E148" i="1"/>
  <c r="E147" i="1"/>
  <c r="K173" i="1"/>
  <c r="K172" i="1"/>
  <c r="F34" i="227" s="1"/>
  <c r="K171" i="1"/>
  <c r="S110" i="1"/>
  <c r="S105" i="1"/>
  <c r="K90" i="1"/>
  <c r="O27" i="1"/>
  <c r="M27" i="1"/>
  <c r="O22" i="1"/>
  <c r="M22" i="1"/>
  <c r="O17" i="1"/>
  <c r="M17" i="1"/>
  <c r="O13" i="1"/>
  <c r="M13" i="1"/>
  <c r="O26" i="1"/>
  <c r="M26" i="1"/>
  <c r="O21" i="1"/>
  <c r="M21" i="1"/>
  <c r="O16" i="1"/>
  <c r="M16" i="1"/>
  <c r="O12" i="1"/>
  <c r="M12" i="1"/>
  <c r="O8" i="1"/>
  <c r="O7" i="1"/>
  <c r="M7" i="1"/>
  <c r="F25" i="500" l="1"/>
  <c r="J25" i="500" s="1"/>
  <c r="F19" i="461"/>
  <c r="J19" i="461" s="1"/>
  <c r="F19" i="430"/>
  <c r="J19" i="430" s="1"/>
  <c r="F19" i="399"/>
  <c r="J19" i="399" s="1"/>
  <c r="F19" i="429"/>
  <c r="J19" i="429" s="1"/>
  <c r="F19" i="462"/>
  <c r="J19" i="462" s="1"/>
  <c r="F19" i="398"/>
  <c r="K118" i="1"/>
  <c r="S123" i="1" s="1"/>
  <c r="D23" i="504"/>
  <c r="D26" i="496"/>
  <c r="D26" i="488"/>
  <c r="D26" i="495"/>
  <c r="D26" i="487"/>
  <c r="D26" i="498"/>
  <c r="D26" i="489"/>
  <c r="D26" i="497"/>
  <c r="D26" i="486"/>
  <c r="D16" i="503"/>
  <c r="D16" i="502"/>
  <c r="D67" i="107"/>
  <c r="D66" i="107"/>
  <c r="H147" i="1"/>
  <c r="D65" i="107"/>
  <c r="M65" i="107"/>
  <c r="K115" i="1"/>
  <c r="K114" i="1"/>
  <c r="M66" i="107"/>
  <c r="M67" i="107"/>
  <c r="D64" i="107"/>
  <c r="G64" i="107"/>
  <c r="F23" i="504" l="1"/>
  <c r="J23" i="504" s="1"/>
  <c r="F26" i="495"/>
  <c r="J26" i="495" s="1"/>
  <c r="F26" i="498"/>
  <c r="J26" i="498" s="1"/>
  <c r="F26" i="497"/>
  <c r="J26" i="497" s="1"/>
  <c r="F26" i="489"/>
  <c r="J26" i="489" s="1"/>
  <c r="F26" i="496"/>
  <c r="J26" i="496" s="1"/>
  <c r="F26" i="488"/>
  <c r="J26" i="488" s="1"/>
  <c r="F26" i="487"/>
  <c r="J26" i="487" s="1"/>
  <c r="F26" i="486"/>
  <c r="J26" i="486" s="1"/>
  <c r="M72" i="107"/>
  <c r="D72" i="107"/>
  <c r="H141" i="1"/>
  <c r="E141" i="1"/>
  <c r="O21" i="107"/>
  <c r="O20" i="107"/>
  <c r="N21" i="107"/>
  <c r="N20" i="107"/>
  <c r="M25" i="107"/>
  <c r="L21" i="107"/>
  <c r="L20" i="107"/>
  <c r="K21" i="107"/>
  <c r="K20" i="107"/>
  <c r="H140" i="1"/>
  <c r="E140" i="1"/>
  <c r="F21" i="107"/>
  <c r="F20" i="107"/>
  <c r="E21" i="107"/>
  <c r="E20" i="107"/>
  <c r="C21" i="107"/>
  <c r="D25" i="107"/>
  <c r="C20" i="107"/>
  <c r="B21" i="107"/>
  <c r="B20" i="107"/>
  <c r="K161" i="1"/>
  <c r="K160" i="1"/>
  <c r="K163" i="1"/>
  <c r="F34" i="510" s="1"/>
  <c r="J34" i="510" s="1"/>
  <c r="H162" i="1"/>
  <c r="D33" i="510" s="1"/>
  <c r="H66" i="1"/>
  <c r="K66" i="1" s="1"/>
  <c r="K86" i="1"/>
  <c r="H65" i="1"/>
  <c r="F29" i="226" l="1"/>
  <c r="F29" i="507"/>
  <c r="F31" i="205"/>
  <c r="F29" i="505"/>
  <c r="F29" i="508"/>
  <c r="F29" i="506"/>
  <c r="F28" i="207"/>
  <c r="D33" i="396"/>
  <c r="D33" i="393"/>
  <c r="D33" i="392"/>
  <c r="D33" i="391"/>
  <c r="D33" i="389"/>
  <c r="D33" i="394"/>
  <c r="D33" i="388"/>
  <c r="D33" i="395"/>
  <c r="D33" i="390"/>
  <c r="D33" i="387"/>
  <c r="D33" i="386"/>
  <c r="F32" i="208"/>
  <c r="J32" i="208" s="1"/>
  <c r="F34" i="396"/>
  <c r="J34" i="396" s="1"/>
  <c r="F34" i="393"/>
  <c r="J34" i="393" s="1"/>
  <c r="F34" i="386"/>
  <c r="J34" i="386" s="1"/>
  <c r="F34" i="395"/>
  <c r="J34" i="395" s="1"/>
  <c r="F34" i="394"/>
  <c r="J34" i="394" s="1"/>
  <c r="F34" i="392"/>
  <c r="J34" i="392" s="1"/>
  <c r="F34" i="391"/>
  <c r="J34" i="391" s="1"/>
  <c r="F34" i="390"/>
  <c r="J34" i="390" s="1"/>
  <c r="F34" i="389"/>
  <c r="J34" i="389" s="1"/>
  <c r="F34" i="388"/>
  <c r="J34" i="388" s="1"/>
  <c r="F34" i="387"/>
  <c r="J34" i="387" s="1"/>
  <c r="K162" i="1"/>
  <c r="F33" i="510" s="1"/>
  <c r="J33" i="510" s="1"/>
  <c r="P20" i="107"/>
  <c r="P21" i="107"/>
  <c r="G21" i="107"/>
  <c r="H21" i="107" s="1"/>
  <c r="N25" i="107"/>
  <c r="G20" i="107"/>
  <c r="E25" i="107"/>
  <c r="K65" i="1"/>
  <c r="F33" i="394" l="1"/>
  <c r="J33" i="394" s="1"/>
  <c r="F33" i="389"/>
  <c r="J33" i="389" s="1"/>
  <c r="F33" i="387"/>
  <c r="J33" i="387" s="1"/>
  <c r="F33" i="395"/>
  <c r="J33" i="395" s="1"/>
  <c r="F33" i="388"/>
  <c r="J33" i="388" s="1"/>
  <c r="F33" i="386"/>
  <c r="J33" i="386" s="1"/>
  <c r="F33" i="396"/>
  <c r="J33" i="396" s="1"/>
  <c r="F33" i="393"/>
  <c r="J33" i="393" s="1"/>
  <c r="F33" i="392"/>
  <c r="J33" i="392" s="1"/>
  <c r="F33" i="391"/>
  <c r="J33" i="391" s="1"/>
  <c r="F33" i="390"/>
  <c r="J33" i="390" s="1"/>
  <c r="K82" i="1"/>
  <c r="K81" i="1"/>
  <c r="K72" i="1"/>
  <c r="J22" i="226" s="1"/>
  <c r="H159" i="1"/>
  <c r="F17" i="384" l="1"/>
  <c r="J17" i="384" s="1"/>
  <c r="F17" i="217"/>
  <c r="J17" i="217" s="1"/>
  <c r="F17" i="383"/>
  <c r="J17" i="383" s="1"/>
  <c r="F17" i="216"/>
  <c r="J17" i="216" s="1"/>
  <c r="J16" i="216"/>
  <c r="K159" i="1"/>
  <c r="J29" i="508" l="1"/>
  <c r="J29" i="506"/>
  <c r="J29" i="505"/>
  <c r="J29" i="507"/>
  <c r="J31" i="205"/>
  <c r="K87" i="1"/>
  <c r="H133" i="1"/>
  <c r="D16" i="509" s="1"/>
  <c r="H131" i="1"/>
  <c r="K88" i="1"/>
  <c r="K127" i="1"/>
  <c r="F19" i="384" s="1"/>
  <c r="J19" i="384" s="1"/>
  <c r="K170" i="1"/>
  <c r="K169" i="1"/>
  <c r="D16" i="508" l="1"/>
  <c r="D16" i="506"/>
  <c r="D16" i="505"/>
  <c r="D18" i="509"/>
  <c r="D16" i="507"/>
  <c r="F31" i="505"/>
  <c r="J31" i="505" s="1"/>
  <c r="F31" i="508"/>
  <c r="J31" i="508" s="1"/>
  <c r="F35" i="510"/>
  <c r="J35" i="510" s="1"/>
  <c r="F37" i="510"/>
  <c r="J37" i="510" s="1"/>
  <c r="F31" i="507"/>
  <c r="J31" i="507" s="1"/>
  <c r="F38" i="510"/>
  <c r="J38" i="510" s="1"/>
  <c r="F30" i="509"/>
  <c r="J30" i="509" s="1"/>
  <c r="F31" i="506"/>
  <c r="J31" i="506" s="1"/>
  <c r="F40" i="479"/>
  <c r="J40" i="479" s="1"/>
  <c r="F40" i="480"/>
  <c r="J40" i="480" s="1"/>
  <c r="F40" i="477"/>
  <c r="J40" i="477" s="1"/>
  <c r="F40" i="483"/>
  <c r="J40" i="483" s="1"/>
  <c r="F40" i="482"/>
  <c r="J40" i="482" s="1"/>
  <c r="F40" i="478"/>
  <c r="J40" i="478" s="1"/>
  <c r="F40" i="475"/>
  <c r="J40" i="475" s="1"/>
  <c r="F40" i="484"/>
  <c r="J40" i="484" s="1"/>
  <c r="F40" i="481"/>
  <c r="J40" i="481" s="1"/>
  <c r="F40" i="474"/>
  <c r="J40" i="474" s="1"/>
  <c r="F40" i="473"/>
  <c r="J40" i="473" s="1"/>
  <c r="F37" i="395"/>
  <c r="J37" i="395" s="1"/>
  <c r="F35" i="388"/>
  <c r="J35" i="388" s="1"/>
  <c r="F37" i="391"/>
  <c r="J37" i="391" s="1"/>
  <c r="F37" i="396"/>
  <c r="J37" i="396" s="1"/>
  <c r="F35" i="396"/>
  <c r="J35" i="396" s="1"/>
  <c r="F35" i="395"/>
  <c r="J35" i="395" s="1"/>
  <c r="F37" i="394"/>
  <c r="J37" i="394" s="1"/>
  <c r="F37" i="392"/>
  <c r="J37" i="392" s="1"/>
  <c r="F37" i="390"/>
  <c r="J37" i="390" s="1"/>
  <c r="F35" i="390"/>
  <c r="J35" i="390" s="1"/>
  <c r="F37" i="389"/>
  <c r="J37" i="389" s="1"/>
  <c r="F35" i="389"/>
  <c r="J35" i="389" s="1"/>
  <c r="F38" i="387"/>
  <c r="J38" i="387" s="1"/>
  <c r="F37" i="386"/>
  <c r="J37" i="386" s="1"/>
  <c r="F35" i="386"/>
  <c r="J35" i="386" s="1"/>
  <c r="F35" i="392"/>
  <c r="J35" i="392" s="1"/>
  <c r="F35" i="391"/>
  <c r="J35" i="391" s="1"/>
  <c r="F35" i="394"/>
  <c r="J35" i="394" s="1"/>
  <c r="F37" i="393"/>
  <c r="J37" i="393" s="1"/>
  <c r="F35" i="393"/>
  <c r="J35" i="393" s="1"/>
  <c r="F38" i="388"/>
  <c r="J38" i="388" s="1"/>
  <c r="F38" i="395"/>
  <c r="J38" i="395" s="1"/>
  <c r="F38" i="393"/>
  <c r="J38" i="393" s="1"/>
  <c r="F35" i="387"/>
  <c r="J35" i="387" s="1"/>
  <c r="F37" i="388"/>
  <c r="J37" i="388" s="1"/>
  <c r="F38" i="394"/>
  <c r="J38" i="394" s="1"/>
  <c r="F38" i="391"/>
  <c r="J38" i="391" s="1"/>
  <c r="F38" i="390"/>
  <c r="J38" i="390" s="1"/>
  <c r="F38" i="396"/>
  <c r="J38" i="396" s="1"/>
  <c r="F38" i="392"/>
  <c r="J38" i="392" s="1"/>
  <c r="F38" i="389"/>
  <c r="J38" i="389" s="1"/>
  <c r="F37" i="387"/>
  <c r="J37" i="387" s="1"/>
  <c r="F38" i="386"/>
  <c r="J38" i="386" s="1"/>
  <c r="K133" i="1"/>
  <c r="D16" i="207"/>
  <c r="F34" i="383"/>
  <c r="J34" i="383" s="1"/>
  <c r="F35" i="384"/>
  <c r="J35" i="384" s="1"/>
  <c r="F37" i="227"/>
  <c r="J37" i="227" s="1"/>
  <c r="F38" i="227"/>
  <c r="J38" i="227" s="1"/>
  <c r="F31" i="226"/>
  <c r="J31" i="226" s="1"/>
  <c r="F35" i="227"/>
  <c r="J35" i="227" s="1"/>
  <c r="F35" i="217"/>
  <c r="J35" i="217" s="1"/>
  <c r="F34" i="216"/>
  <c r="J34" i="216" s="1"/>
  <c r="H82" i="107"/>
  <c r="F19" i="217"/>
  <c r="J19" i="217" s="1"/>
  <c r="D16" i="226"/>
  <c r="K132" i="1"/>
  <c r="F19" i="509" s="1"/>
  <c r="J19" i="509" s="1"/>
  <c r="D16" i="205"/>
  <c r="K136" i="1"/>
  <c r="F30" i="207"/>
  <c r="J30" i="207" s="1"/>
  <c r="F36" i="205"/>
  <c r="J36" i="205" s="1"/>
  <c r="F36" i="208"/>
  <c r="J36" i="208" s="1"/>
  <c r="K131" i="1"/>
  <c r="K125" i="1"/>
  <c r="H144" i="1"/>
  <c r="E144" i="1"/>
  <c r="H145" i="1"/>
  <c r="E145" i="1"/>
  <c r="O52" i="107"/>
  <c r="P53" i="107"/>
  <c r="N52" i="107"/>
  <c r="M59" i="107"/>
  <c r="L52" i="107"/>
  <c r="K52" i="107"/>
  <c r="H84" i="1"/>
  <c r="K84" i="1" s="1"/>
  <c r="F56" i="107"/>
  <c r="F55" i="107"/>
  <c r="E57" i="107"/>
  <c r="G57" i="107" s="1"/>
  <c r="E56" i="107"/>
  <c r="E55" i="107"/>
  <c r="E54" i="107"/>
  <c r="E53" i="107"/>
  <c r="E52" i="107"/>
  <c r="D59" i="107"/>
  <c r="C56" i="107"/>
  <c r="B56" i="107"/>
  <c r="C55" i="107"/>
  <c r="H139" i="1"/>
  <c r="E139" i="1"/>
  <c r="O6" i="107"/>
  <c r="N8" i="107"/>
  <c r="P8" i="107" s="1"/>
  <c r="N6" i="107"/>
  <c r="M14" i="107"/>
  <c r="D46" i="107"/>
  <c r="L6" i="107"/>
  <c r="K6" i="107"/>
  <c r="H143" i="1"/>
  <c r="E143" i="1"/>
  <c r="H142" i="1"/>
  <c r="E142" i="1"/>
  <c r="H138" i="1"/>
  <c r="E138" i="1"/>
  <c r="O45" i="107"/>
  <c r="O44" i="107"/>
  <c r="O43" i="107"/>
  <c r="O42" i="107"/>
  <c r="O40" i="107"/>
  <c r="O39" i="107"/>
  <c r="O38" i="107"/>
  <c r="O37" i="107"/>
  <c r="O35" i="107"/>
  <c r="O34" i="107"/>
  <c r="O33" i="107"/>
  <c r="N45" i="107"/>
  <c r="N44" i="107"/>
  <c r="N43" i="107"/>
  <c r="N42" i="107"/>
  <c r="N41" i="107"/>
  <c r="N40" i="107"/>
  <c r="N39" i="107"/>
  <c r="N38" i="107"/>
  <c r="N37" i="107"/>
  <c r="N36" i="107"/>
  <c r="N35" i="107"/>
  <c r="N34" i="107"/>
  <c r="N33" i="107"/>
  <c r="M46" i="107"/>
  <c r="L45" i="107"/>
  <c r="L44" i="107"/>
  <c r="L43" i="107"/>
  <c r="L42" i="107"/>
  <c r="L40" i="107"/>
  <c r="L39" i="107"/>
  <c r="L38" i="107"/>
  <c r="L37" i="107"/>
  <c r="L35" i="107"/>
  <c r="L34" i="107"/>
  <c r="L33" i="107"/>
  <c r="K45" i="107"/>
  <c r="K44" i="107"/>
  <c r="K43" i="107"/>
  <c r="K42" i="107"/>
  <c r="K40" i="107"/>
  <c r="K39" i="107"/>
  <c r="K38" i="107"/>
  <c r="K37" i="107"/>
  <c r="K35" i="107"/>
  <c r="K34" i="107"/>
  <c r="K33" i="107"/>
  <c r="K71" i="1"/>
  <c r="Q104" i="107" s="1"/>
  <c r="H111" i="1"/>
  <c r="H110" i="1"/>
  <c r="K109" i="1"/>
  <c r="F40" i="107"/>
  <c r="F39" i="107"/>
  <c r="F38" i="107"/>
  <c r="F37" i="107"/>
  <c r="F36" i="107"/>
  <c r="F35" i="107"/>
  <c r="F34" i="107"/>
  <c r="F33" i="107"/>
  <c r="E41" i="107"/>
  <c r="E40" i="107"/>
  <c r="E39" i="107"/>
  <c r="E38" i="107"/>
  <c r="E37" i="107"/>
  <c r="E36" i="107"/>
  <c r="E35" i="107"/>
  <c r="E34" i="107"/>
  <c r="E33" i="107"/>
  <c r="C40" i="107"/>
  <c r="C39" i="107"/>
  <c r="C38" i="107"/>
  <c r="C37" i="107"/>
  <c r="C36" i="107"/>
  <c r="C35" i="107"/>
  <c r="C34" i="107"/>
  <c r="C33" i="107"/>
  <c r="B40" i="107"/>
  <c r="B39" i="107"/>
  <c r="B38" i="107"/>
  <c r="B37" i="107"/>
  <c r="B36" i="107"/>
  <c r="B35" i="107"/>
  <c r="B34" i="107"/>
  <c r="B33" i="107"/>
  <c r="H104" i="1"/>
  <c r="K73" i="1"/>
  <c r="K69" i="1"/>
  <c r="Q101" i="107"/>
  <c r="F12" i="107"/>
  <c r="F11" i="107"/>
  <c r="F10" i="107"/>
  <c r="F9" i="107"/>
  <c r="F8" i="107"/>
  <c r="F7" i="107"/>
  <c r="F6" i="107"/>
  <c r="E13" i="107"/>
  <c r="E12" i="107"/>
  <c r="E11" i="107"/>
  <c r="E10" i="107"/>
  <c r="E9" i="107"/>
  <c r="E8" i="107"/>
  <c r="E7" i="107"/>
  <c r="E6" i="107"/>
  <c r="D14" i="107"/>
  <c r="C9" i="107"/>
  <c r="B9" i="107"/>
  <c r="K63" i="1"/>
  <c r="C6" i="107"/>
  <c r="B6" i="107"/>
  <c r="H80" i="1"/>
  <c r="J23" i="383" l="1"/>
  <c r="F26" i="473"/>
  <c r="J26" i="473" s="1"/>
  <c r="F26" i="474"/>
  <c r="J26" i="474" s="1"/>
  <c r="F16" i="507"/>
  <c r="J16" i="507" s="1"/>
  <c r="F16" i="506"/>
  <c r="J16" i="506" s="1"/>
  <c r="F16" i="505"/>
  <c r="J16" i="505" s="1"/>
  <c r="F18" i="509"/>
  <c r="J18" i="509" s="1"/>
  <c r="F16" i="508"/>
  <c r="J16" i="508" s="1"/>
  <c r="Z84" i="107"/>
  <c r="Z61" i="107"/>
  <c r="F19" i="504"/>
  <c r="J19" i="504" s="1"/>
  <c r="F19" i="502"/>
  <c r="J19" i="502" s="1"/>
  <c r="F22" i="501"/>
  <c r="J22" i="501" s="1"/>
  <c r="F22" i="500"/>
  <c r="J22" i="500" s="1"/>
  <c r="F19" i="503"/>
  <c r="J19" i="503" s="1"/>
  <c r="F22" i="499"/>
  <c r="J22" i="499" s="1"/>
  <c r="F22" i="495"/>
  <c r="J22" i="495" s="1"/>
  <c r="F22" i="497"/>
  <c r="J22" i="497" s="1"/>
  <c r="F22" i="498"/>
  <c r="J22" i="498" s="1"/>
  <c r="F22" i="489"/>
  <c r="J22" i="489" s="1"/>
  <c r="F22" i="488"/>
  <c r="J22" i="488" s="1"/>
  <c r="F22" i="487"/>
  <c r="J22" i="487" s="1"/>
  <c r="F22" i="496"/>
  <c r="J22" i="496" s="1"/>
  <c r="F22" i="486"/>
  <c r="J22" i="486" s="1"/>
  <c r="F16" i="207"/>
  <c r="J16" i="207" s="1"/>
  <c r="F16" i="509"/>
  <c r="J16" i="509" s="1"/>
  <c r="D21" i="484"/>
  <c r="D21" i="478"/>
  <c r="D21" i="482"/>
  <c r="D21" i="477"/>
  <c r="D21" i="479"/>
  <c r="D21" i="481"/>
  <c r="D21" i="483"/>
  <c r="D21" i="480"/>
  <c r="D21" i="475"/>
  <c r="D16" i="227"/>
  <c r="D16" i="501"/>
  <c r="D16" i="500"/>
  <c r="D16" i="492"/>
  <c r="D16" i="499"/>
  <c r="D16" i="494"/>
  <c r="D16" i="493"/>
  <c r="D16" i="491"/>
  <c r="D16" i="485"/>
  <c r="D21" i="382"/>
  <c r="D21" i="503"/>
  <c r="D24" i="504"/>
  <c r="D21" i="502"/>
  <c r="D27" i="488"/>
  <c r="D21" i="493"/>
  <c r="D21" i="491"/>
  <c r="D27" i="489"/>
  <c r="D27" i="487"/>
  <c r="D27" i="496"/>
  <c r="D21" i="492"/>
  <c r="D27" i="498"/>
  <c r="D21" i="494"/>
  <c r="D27" i="495"/>
  <c r="D27" i="497"/>
  <c r="D27" i="486"/>
  <c r="D21" i="485"/>
  <c r="D22" i="478"/>
  <c r="D22" i="479"/>
  <c r="D22" i="482"/>
  <c r="D22" i="483"/>
  <c r="D22" i="480"/>
  <c r="D22" i="484"/>
  <c r="D22" i="477"/>
  <c r="D22" i="481"/>
  <c r="D21" i="470"/>
  <c r="D22" i="475"/>
  <c r="D21" i="469"/>
  <c r="D21" i="405"/>
  <c r="D21" i="438"/>
  <c r="D21" i="406"/>
  <c r="D21" i="437"/>
  <c r="H98" i="107"/>
  <c r="Z83" i="107"/>
  <c r="G116" i="107"/>
  <c r="P116" i="107"/>
  <c r="D16" i="208"/>
  <c r="D18" i="383"/>
  <c r="D18" i="384"/>
  <c r="D16" i="381"/>
  <c r="D16" i="382"/>
  <c r="D21" i="206"/>
  <c r="D21" i="381"/>
  <c r="F16" i="205"/>
  <c r="J16" i="205" s="1"/>
  <c r="J23" i="216"/>
  <c r="J24" i="217"/>
  <c r="F16" i="226"/>
  <c r="J16" i="226" s="1"/>
  <c r="D16" i="206"/>
  <c r="D18" i="217"/>
  <c r="D18" i="216"/>
  <c r="K110" i="1"/>
  <c r="U96" i="107"/>
  <c r="U94" i="107"/>
  <c r="K108" i="1"/>
  <c r="K80" i="1"/>
  <c r="K30" i="1"/>
  <c r="K68" i="1"/>
  <c r="K75" i="1"/>
  <c r="K107" i="1"/>
  <c r="N59" i="107"/>
  <c r="N123" i="107" s="1"/>
  <c r="K76" i="1"/>
  <c r="K104" i="1"/>
  <c r="K111" i="1"/>
  <c r="P52" i="107"/>
  <c r="G55" i="107"/>
  <c r="G56" i="107"/>
  <c r="P35" i="107"/>
  <c r="P43" i="107"/>
  <c r="Q43" i="107" s="1"/>
  <c r="G52" i="107"/>
  <c r="G53" i="107"/>
  <c r="G54" i="107"/>
  <c r="P36" i="107"/>
  <c r="P44" i="107"/>
  <c r="Q44" i="107" s="1"/>
  <c r="P37" i="107"/>
  <c r="P45" i="107"/>
  <c r="Q45" i="107" s="1"/>
  <c r="E46" i="107"/>
  <c r="P6" i="107"/>
  <c r="E59" i="107"/>
  <c r="E123" i="107" s="1"/>
  <c r="P38" i="107"/>
  <c r="P39" i="107"/>
  <c r="P34" i="107"/>
  <c r="P42" i="107"/>
  <c r="Q42" i="107" s="1"/>
  <c r="N14" i="107"/>
  <c r="P33" i="107"/>
  <c r="Q33" i="107" s="1"/>
  <c r="P41" i="107"/>
  <c r="P40" i="107"/>
  <c r="N46" i="107"/>
  <c r="G38" i="107"/>
  <c r="G36" i="107"/>
  <c r="G40" i="107"/>
  <c r="H40" i="107" s="1"/>
  <c r="G35" i="107"/>
  <c r="G34" i="107"/>
  <c r="G37" i="107"/>
  <c r="H37" i="107" s="1"/>
  <c r="G39" i="107"/>
  <c r="H39" i="107" s="1"/>
  <c r="G33" i="107"/>
  <c r="G41" i="107"/>
  <c r="G12" i="107"/>
  <c r="G13" i="107"/>
  <c r="G6" i="107"/>
  <c r="G7" i="107"/>
  <c r="G9" i="107"/>
  <c r="H9" i="107" s="1"/>
  <c r="G8" i="107"/>
  <c r="G10" i="107"/>
  <c r="G11" i="107"/>
  <c r="E14" i="107"/>
  <c r="F21" i="382" l="1"/>
  <c r="J21" i="382" s="1"/>
  <c r="F21" i="502"/>
  <c r="J21" i="502" s="1"/>
  <c r="F24" i="504"/>
  <c r="J24" i="504" s="1"/>
  <c r="F21" i="503"/>
  <c r="J21" i="503" s="1"/>
  <c r="F21" i="492"/>
  <c r="J21" i="492" s="1"/>
  <c r="F21" i="493"/>
  <c r="J21" i="493" s="1"/>
  <c r="F21" i="491"/>
  <c r="J21" i="491" s="1"/>
  <c r="F27" i="498"/>
  <c r="J27" i="498" s="1"/>
  <c r="F21" i="494"/>
  <c r="J21" i="494" s="1"/>
  <c r="F27" i="497"/>
  <c r="J27" i="497" s="1"/>
  <c r="F27" i="495"/>
  <c r="J27" i="495" s="1"/>
  <c r="F27" i="487"/>
  <c r="J27" i="487" s="1"/>
  <c r="F27" i="489"/>
  <c r="J27" i="489" s="1"/>
  <c r="F27" i="488"/>
  <c r="J27" i="488" s="1"/>
  <c r="F27" i="496"/>
  <c r="J27" i="496" s="1"/>
  <c r="F27" i="486"/>
  <c r="J27" i="486" s="1"/>
  <c r="F22" i="479"/>
  <c r="J22" i="479" s="1"/>
  <c r="F22" i="481"/>
  <c r="J22" i="481" s="1"/>
  <c r="F22" i="482"/>
  <c r="J22" i="482" s="1"/>
  <c r="F22" i="483"/>
  <c r="J22" i="483" s="1"/>
  <c r="F22" i="480"/>
  <c r="J22" i="480" s="1"/>
  <c r="F22" i="484"/>
  <c r="J22" i="484" s="1"/>
  <c r="F22" i="477"/>
  <c r="J22" i="477" s="1"/>
  <c r="F21" i="485"/>
  <c r="J21" i="485" s="1"/>
  <c r="F22" i="478"/>
  <c r="J22" i="478" s="1"/>
  <c r="F22" i="475"/>
  <c r="J22" i="475" s="1"/>
  <c r="F21" i="469"/>
  <c r="J21" i="469" s="1"/>
  <c r="F21" i="405"/>
  <c r="J21" i="405" s="1"/>
  <c r="F21" i="438"/>
  <c r="J21" i="438" s="1"/>
  <c r="F21" i="406"/>
  <c r="J21" i="406" s="1"/>
  <c r="F21" i="437"/>
  <c r="J21" i="437" s="1"/>
  <c r="F21" i="470"/>
  <c r="J21" i="470" s="1"/>
  <c r="Z57" i="107"/>
  <c r="F20" i="382"/>
  <c r="J20" i="382" s="1"/>
  <c r="F20" i="492"/>
  <c r="J20" i="492" s="1"/>
  <c r="F20" i="491"/>
  <c r="J20" i="491" s="1"/>
  <c r="F20" i="494"/>
  <c r="J20" i="494" s="1"/>
  <c r="F20" i="493"/>
  <c r="J20" i="493" s="1"/>
  <c r="F20" i="485"/>
  <c r="J20" i="485" s="1"/>
  <c r="F23" i="501"/>
  <c r="J23" i="501" s="1"/>
  <c r="F23" i="500"/>
  <c r="J23" i="500" s="1"/>
  <c r="F23" i="499"/>
  <c r="J23" i="499" s="1"/>
  <c r="H97" i="107"/>
  <c r="F21" i="481"/>
  <c r="J21" i="481" s="1"/>
  <c r="F21" i="477"/>
  <c r="J21" i="477" s="1"/>
  <c r="F21" i="483"/>
  <c r="J21" i="483" s="1"/>
  <c r="F21" i="484"/>
  <c r="J21" i="484" s="1"/>
  <c r="F21" i="482"/>
  <c r="J21" i="482" s="1"/>
  <c r="F21" i="478"/>
  <c r="J21" i="478" s="1"/>
  <c r="F21" i="479"/>
  <c r="J21" i="479" s="1"/>
  <c r="F21" i="480"/>
  <c r="J21" i="480" s="1"/>
  <c r="F21" i="475"/>
  <c r="J21" i="475" s="1"/>
  <c r="H54" i="107"/>
  <c r="F19" i="382"/>
  <c r="J19" i="382" s="1"/>
  <c r="F18" i="507"/>
  <c r="J18" i="507" s="1"/>
  <c r="F18" i="505"/>
  <c r="J18" i="505" s="1"/>
  <c r="F27" i="504"/>
  <c r="J27" i="504" s="1"/>
  <c r="F18" i="508"/>
  <c r="J18" i="508" s="1"/>
  <c r="F18" i="226"/>
  <c r="J18" i="226" s="1"/>
  <c r="F18" i="506"/>
  <c r="J18" i="506" s="1"/>
  <c r="F30" i="496"/>
  <c r="J30" i="496" s="1"/>
  <c r="F19" i="493"/>
  <c r="J19" i="493" s="1"/>
  <c r="F19" i="491"/>
  <c r="J19" i="491" s="1"/>
  <c r="F30" i="495"/>
  <c r="J30" i="495" s="1"/>
  <c r="F19" i="494"/>
  <c r="J19" i="494" s="1"/>
  <c r="F30" i="488"/>
  <c r="J30" i="488" s="1"/>
  <c r="F30" i="498"/>
  <c r="J30" i="498" s="1"/>
  <c r="F30" i="497"/>
  <c r="J30" i="497" s="1"/>
  <c r="F19" i="492"/>
  <c r="J19" i="492" s="1"/>
  <c r="F30" i="487"/>
  <c r="J30" i="487" s="1"/>
  <c r="F30" i="489"/>
  <c r="J30" i="489" s="1"/>
  <c r="F30" i="486"/>
  <c r="J30" i="486" s="1"/>
  <c r="F23" i="481"/>
  <c r="J23" i="481" s="1"/>
  <c r="F23" i="484"/>
  <c r="J23" i="484" s="1"/>
  <c r="F23" i="477"/>
  <c r="J23" i="477" s="1"/>
  <c r="F23" i="483"/>
  <c r="J23" i="483" s="1"/>
  <c r="F23" i="479"/>
  <c r="J23" i="479" s="1"/>
  <c r="F23" i="480"/>
  <c r="J23" i="480" s="1"/>
  <c r="F23" i="478"/>
  <c r="J23" i="478" s="1"/>
  <c r="F19" i="485"/>
  <c r="J19" i="485" s="1"/>
  <c r="F23" i="482"/>
  <c r="J23" i="482" s="1"/>
  <c r="F23" i="475"/>
  <c r="J23" i="475" s="1"/>
  <c r="F21" i="507"/>
  <c r="J21" i="507" s="1"/>
  <c r="F21" i="506"/>
  <c r="J21" i="506" s="1"/>
  <c r="F21" i="505"/>
  <c r="J21" i="505" s="1"/>
  <c r="Z6" i="107"/>
  <c r="F24" i="491"/>
  <c r="J24" i="491" s="1"/>
  <c r="F24" i="492"/>
  <c r="J24" i="492" s="1"/>
  <c r="F24" i="493"/>
  <c r="J24" i="493" s="1"/>
  <c r="F24" i="494"/>
  <c r="J24" i="494" s="1"/>
  <c r="F24" i="485"/>
  <c r="J24" i="485" s="1"/>
  <c r="Z58" i="107"/>
  <c r="Z70" i="107"/>
  <c r="D116" i="107"/>
  <c r="D117" i="107"/>
  <c r="D118" i="107"/>
  <c r="C123" i="107"/>
  <c r="A123" i="107" s="1"/>
  <c r="D119" i="107"/>
  <c r="M120" i="107"/>
  <c r="M119" i="107"/>
  <c r="L123" i="107"/>
  <c r="J123" i="107" s="1"/>
  <c r="M117" i="107"/>
  <c r="M118" i="107"/>
  <c r="M116" i="107"/>
  <c r="Q52" i="107"/>
  <c r="H52" i="107"/>
  <c r="H116" i="107"/>
  <c r="H53" i="107"/>
  <c r="Q36" i="107"/>
  <c r="H41" i="107"/>
  <c r="F24" i="382"/>
  <c r="J24" i="382" s="1"/>
  <c r="Z34" i="107"/>
  <c r="Z21" i="107"/>
  <c r="Z46" i="107"/>
  <c r="F20" i="383"/>
  <c r="J20" i="383" s="1"/>
  <c r="F21" i="384"/>
  <c r="J21" i="384" s="1"/>
  <c r="F20" i="206"/>
  <c r="J20" i="206" s="1"/>
  <c r="F20" i="381"/>
  <c r="J20" i="381" s="1"/>
  <c r="H99" i="107"/>
  <c r="F19" i="381"/>
  <c r="J19" i="381" s="1"/>
  <c r="F19" i="206"/>
  <c r="F24" i="381"/>
  <c r="J24" i="381" s="1"/>
  <c r="F24" i="206"/>
  <c r="J24" i="206" s="1"/>
  <c r="H96" i="107"/>
  <c r="F21" i="381"/>
  <c r="J21" i="381" s="1"/>
  <c r="F21" i="206"/>
  <c r="F20" i="216"/>
  <c r="J20" i="216" s="1"/>
  <c r="F21" i="217"/>
  <c r="J21" i="217" s="1"/>
  <c r="Q39" i="107"/>
  <c r="W94" i="107"/>
  <c r="AA94" i="107" s="1"/>
  <c r="AB94" i="107" s="1"/>
  <c r="Q37" i="107"/>
  <c r="H118" i="107"/>
  <c r="H135" i="107"/>
  <c r="H119" i="107"/>
  <c r="H134" i="107"/>
  <c r="Q120" i="107"/>
  <c r="Q107" i="107"/>
  <c r="W96" i="107"/>
  <c r="AA96" i="107" s="1"/>
  <c r="AB96" i="107" s="1"/>
  <c r="H6" i="107"/>
  <c r="H34" i="107"/>
  <c r="H80" i="107"/>
  <c r="H20" i="107"/>
  <c r="H25" i="107" s="1"/>
  <c r="Q34" i="107"/>
  <c r="H36" i="107"/>
  <c r="H33" i="107"/>
  <c r="Q38" i="107"/>
  <c r="H35" i="107"/>
  <c r="Q40" i="107"/>
  <c r="B12" i="107"/>
  <c r="B11" i="107"/>
  <c r="B10" i="107"/>
  <c r="B8" i="107"/>
  <c r="B7" i="107"/>
  <c r="C12" i="107"/>
  <c r="C11" i="107"/>
  <c r="C10" i="107"/>
  <c r="C8" i="107"/>
  <c r="C7" i="107"/>
  <c r="Q59" i="107" l="1"/>
  <c r="J145" i="1" s="1"/>
  <c r="E16" i="206" s="1"/>
  <c r="T130" i="107"/>
  <c r="M123" i="107"/>
  <c r="D123" i="107"/>
  <c r="H110" i="107"/>
  <c r="J146" i="1" s="1"/>
  <c r="J140" i="1"/>
  <c r="K145" i="1" l="1"/>
  <c r="F16" i="227" s="1"/>
  <c r="J16" i="227" s="1"/>
  <c r="E16" i="381"/>
  <c r="E16" i="227"/>
  <c r="E16" i="501"/>
  <c r="E16" i="500"/>
  <c r="E16" i="499"/>
  <c r="E16" i="491"/>
  <c r="E16" i="494"/>
  <c r="E16" i="493"/>
  <c r="E16" i="492"/>
  <c r="E16" i="485"/>
  <c r="E24" i="501"/>
  <c r="E24" i="500"/>
  <c r="E24" i="499"/>
  <c r="E16" i="382"/>
  <c r="K146" i="1"/>
  <c r="J19" i="206"/>
  <c r="K140" i="1"/>
  <c r="F16" i="493" l="1"/>
  <c r="J16" i="493" s="1"/>
  <c r="F16" i="491"/>
  <c r="J16" i="491" s="1"/>
  <c r="F16" i="382"/>
  <c r="J16" i="382" s="1"/>
  <c r="F16" i="381"/>
  <c r="J16" i="381" s="1"/>
  <c r="F16" i="494"/>
  <c r="J16" i="494" s="1"/>
  <c r="F16" i="206"/>
  <c r="J16" i="206" s="1"/>
  <c r="F16" i="500"/>
  <c r="J16" i="500" s="1"/>
  <c r="Q64" i="107"/>
  <c r="F16" i="501"/>
  <c r="J16" i="501" s="1"/>
  <c r="F16" i="492"/>
  <c r="J16" i="492" s="1"/>
  <c r="F16" i="499"/>
  <c r="J16" i="499" s="1"/>
  <c r="F16" i="485"/>
  <c r="J16" i="485" s="1"/>
  <c r="F24" i="500"/>
  <c r="J24" i="500" s="1"/>
  <c r="F24" i="501"/>
  <c r="J24" i="501" s="1"/>
  <c r="F24" i="499"/>
  <c r="J24" i="499" s="1"/>
  <c r="K62" i="1"/>
  <c r="K33" i="1" l="1"/>
  <c r="F20" i="404" l="1"/>
  <c r="J20" i="404" s="1"/>
  <c r="F20" i="465"/>
  <c r="J20" i="465" s="1"/>
  <c r="F20" i="434"/>
  <c r="J20" i="434" s="1"/>
  <c r="F20" i="466"/>
  <c r="J20" i="466" s="1"/>
  <c r="F20" i="433"/>
  <c r="J20" i="433" s="1"/>
  <c r="F20" i="403"/>
  <c r="H64" i="1"/>
  <c r="H78" i="1"/>
  <c r="H61" i="1"/>
  <c r="H60" i="1"/>
  <c r="H59" i="1"/>
  <c r="H70" i="1"/>
  <c r="K70" i="1" s="1"/>
  <c r="H56" i="107" s="1"/>
  <c r="D23" i="431" l="1"/>
  <c r="D23" i="464"/>
  <c r="D23" i="400"/>
  <c r="D23" i="463"/>
  <c r="D23" i="401"/>
  <c r="D23" i="432"/>
  <c r="K60" i="1"/>
  <c r="U95" i="107"/>
  <c r="U98" i="107"/>
  <c r="K64" i="1"/>
  <c r="K58" i="1"/>
  <c r="K59" i="1"/>
  <c r="Q105" i="107" s="1"/>
  <c r="K74" i="1"/>
  <c r="Z60" i="107" s="1"/>
  <c r="Z64" i="107" s="1"/>
  <c r="J220" i="1" s="1"/>
  <c r="K61" i="1"/>
  <c r="K78" i="1"/>
  <c r="K124" i="1"/>
  <c r="K32" i="1"/>
  <c r="K220" i="1" l="1"/>
  <c r="E20" i="437"/>
  <c r="E20" i="470"/>
  <c r="E20" i="438"/>
  <c r="E20" i="406"/>
  <c r="E20" i="469"/>
  <c r="E20" i="405"/>
  <c r="Q41" i="107"/>
  <c r="F19" i="481"/>
  <c r="J19" i="481" s="1"/>
  <c r="F19" i="477"/>
  <c r="J19" i="477" s="1"/>
  <c r="F19" i="482"/>
  <c r="J19" i="482" s="1"/>
  <c r="F19" i="479"/>
  <c r="J19" i="479" s="1"/>
  <c r="F19" i="484"/>
  <c r="J19" i="484" s="1"/>
  <c r="F19" i="483"/>
  <c r="J19" i="483" s="1"/>
  <c r="F19" i="478"/>
  <c r="J19" i="478" s="1"/>
  <c r="F19" i="480"/>
  <c r="J19" i="480" s="1"/>
  <c r="F19" i="475"/>
  <c r="J19" i="475" s="1"/>
  <c r="F22" i="384"/>
  <c r="J22" i="384" s="1"/>
  <c r="F22" i="504"/>
  <c r="J22" i="504" s="1"/>
  <c r="F25" i="487"/>
  <c r="J25" i="487" s="1"/>
  <c r="F18" i="492"/>
  <c r="J18" i="492" s="1"/>
  <c r="F25" i="495"/>
  <c r="J25" i="495" s="1"/>
  <c r="F25" i="489"/>
  <c r="J25" i="489" s="1"/>
  <c r="F25" i="498"/>
  <c r="J25" i="498" s="1"/>
  <c r="F25" i="497"/>
  <c r="J25" i="497" s="1"/>
  <c r="F18" i="494"/>
  <c r="J18" i="494" s="1"/>
  <c r="F25" i="488"/>
  <c r="J25" i="488" s="1"/>
  <c r="F18" i="491"/>
  <c r="J18" i="491" s="1"/>
  <c r="F25" i="496"/>
  <c r="J25" i="496" s="1"/>
  <c r="F18" i="493"/>
  <c r="J18" i="493" s="1"/>
  <c r="F25" i="486"/>
  <c r="J25" i="486" s="1"/>
  <c r="F18" i="485"/>
  <c r="J18" i="485" s="1"/>
  <c r="Z85" i="107"/>
  <c r="F23" i="464"/>
  <c r="J23" i="464" s="1"/>
  <c r="F23" i="463"/>
  <c r="J23" i="463" s="1"/>
  <c r="F23" i="431"/>
  <c r="J23" i="431" s="1"/>
  <c r="F23" i="401"/>
  <c r="J23" i="401" s="1"/>
  <c r="F23" i="432"/>
  <c r="J23" i="432" s="1"/>
  <c r="F23" i="400"/>
  <c r="J23" i="400" s="1"/>
  <c r="F18" i="382"/>
  <c r="J18" i="382" s="1"/>
  <c r="F21" i="383"/>
  <c r="J21" i="383" s="1"/>
  <c r="F18" i="206"/>
  <c r="J18" i="206" s="1"/>
  <c r="F18" i="381"/>
  <c r="J18" i="381" s="1"/>
  <c r="F22" i="217"/>
  <c r="J22" i="217" s="1"/>
  <c r="F21" i="216"/>
  <c r="J21" i="216" s="1"/>
  <c r="Q98" i="107"/>
  <c r="W95" i="107"/>
  <c r="AA95" i="107" s="1"/>
  <c r="AB95" i="107" s="1"/>
  <c r="Q99" i="107"/>
  <c r="Q106" i="107"/>
  <c r="Q109" i="107"/>
  <c r="W98" i="107"/>
  <c r="AA98" i="107" s="1"/>
  <c r="AB98" i="107" s="1"/>
  <c r="Q117" i="107"/>
  <c r="U97" i="107"/>
  <c r="H38" i="107"/>
  <c r="Q102" i="107"/>
  <c r="H132" i="107"/>
  <c r="H8" i="107"/>
  <c r="H12" i="107"/>
  <c r="H10" i="107"/>
  <c r="H7" i="107"/>
  <c r="H55" i="107"/>
  <c r="Q35" i="107"/>
  <c r="H11" i="107"/>
  <c r="K31" i="1"/>
  <c r="K105" i="1"/>
  <c r="H112" i="1"/>
  <c r="F19" i="512" l="1"/>
  <c r="J19" i="512" s="1"/>
  <c r="F19" i="511"/>
  <c r="J19" i="511" s="1"/>
  <c r="F20" i="384"/>
  <c r="J20" i="384" s="1"/>
  <c r="F21" i="508"/>
  <c r="J21" i="508" s="1"/>
  <c r="F25" i="494"/>
  <c r="J25" i="494" s="1"/>
  <c r="F25" i="493"/>
  <c r="J25" i="493" s="1"/>
  <c r="F25" i="491"/>
  <c r="J25" i="491" s="1"/>
  <c r="F25" i="492"/>
  <c r="J25" i="492" s="1"/>
  <c r="F25" i="485"/>
  <c r="J25" i="485" s="1"/>
  <c r="F29" i="474"/>
  <c r="J29" i="474" s="1"/>
  <c r="F22" i="432"/>
  <c r="J22" i="432" s="1"/>
  <c r="F22" i="431"/>
  <c r="J22" i="431" s="1"/>
  <c r="F20" i="456"/>
  <c r="J20" i="456" s="1"/>
  <c r="F20" i="454"/>
  <c r="J20" i="454" s="1"/>
  <c r="F20" i="453"/>
  <c r="J20" i="453" s="1"/>
  <c r="F20" i="455"/>
  <c r="J20" i="455" s="1"/>
  <c r="F22" i="464"/>
  <c r="J22" i="464" s="1"/>
  <c r="F22" i="463"/>
  <c r="J22" i="463" s="1"/>
  <c r="F20" i="421"/>
  <c r="J20" i="421" s="1"/>
  <c r="F29" i="473"/>
  <c r="J29" i="473" s="1"/>
  <c r="F20" i="422"/>
  <c r="J20" i="422" s="1"/>
  <c r="F22" i="400"/>
  <c r="J22" i="400" s="1"/>
  <c r="F20" i="423"/>
  <c r="J20" i="423" s="1"/>
  <c r="F20" i="424"/>
  <c r="J20" i="424" s="1"/>
  <c r="F22" i="401"/>
  <c r="J22" i="401" s="1"/>
  <c r="F17" i="207"/>
  <c r="F17" i="507"/>
  <c r="J17" i="507" s="1"/>
  <c r="F25" i="502"/>
  <c r="J25" i="502" s="1"/>
  <c r="F17" i="226"/>
  <c r="F17" i="509"/>
  <c r="J17" i="509" s="1"/>
  <c r="F17" i="205"/>
  <c r="F19" i="501"/>
  <c r="J19" i="501" s="1"/>
  <c r="F17" i="505"/>
  <c r="J17" i="505" s="1"/>
  <c r="F19" i="500"/>
  <c r="J19" i="500" s="1"/>
  <c r="F17" i="508"/>
  <c r="J17" i="508" s="1"/>
  <c r="F17" i="506"/>
  <c r="J17" i="506" s="1"/>
  <c r="F17" i="489"/>
  <c r="J17" i="489" s="1"/>
  <c r="F17" i="495"/>
  <c r="J17" i="495" s="1"/>
  <c r="F17" i="488"/>
  <c r="J17" i="488" s="1"/>
  <c r="F17" i="492"/>
  <c r="J17" i="492" s="1"/>
  <c r="F17" i="486"/>
  <c r="J17" i="486" s="1"/>
  <c r="F17" i="382"/>
  <c r="J17" i="382" s="1"/>
  <c r="F19" i="499"/>
  <c r="J19" i="499" s="1"/>
  <c r="F17" i="485"/>
  <c r="J17" i="485" s="1"/>
  <c r="F17" i="381"/>
  <c r="J17" i="381" s="1"/>
  <c r="F17" i="498"/>
  <c r="J17" i="498" s="1"/>
  <c r="F17" i="487"/>
  <c r="J17" i="487" s="1"/>
  <c r="F17" i="494"/>
  <c r="J17" i="494" s="1"/>
  <c r="F17" i="497"/>
  <c r="J17" i="497" s="1"/>
  <c r="F17" i="496"/>
  <c r="J17" i="496" s="1"/>
  <c r="F17" i="493"/>
  <c r="J17" i="493" s="1"/>
  <c r="F17" i="491"/>
  <c r="J17" i="491" s="1"/>
  <c r="F17" i="206"/>
  <c r="F18" i="471"/>
  <c r="J18" i="471" s="1"/>
  <c r="F19" i="441"/>
  <c r="J19" i="441" s="1"/>
  <c r="F18" i="422"/>
  <c r="F18" i="449"/>
  <c r="J18" i="449" s="1"/>
  <c r="F18" i="424"/>
  <c r="F18" i="423"/>
  <c r="F18" i="452"/>
  <c r="J18" i="452" s="1"/>
  <c r="F18" i="474"/>
  <c r="J18" i="474" s="1"/>
  <c r="F18" i="466"/>
  <c r="J18" i="466" s="1"/>
  <c r="F18" i="456"/>
  <c r="J18" i="456" s="1"/>
  <c r="F18" i="453"/>
  <c r="J18" i="453" s="1"/>
  <c r="F18" i="455"/>
  <c r="J18" i="455" s="1"/>
  <c r="F19" i="469"/>
  <c r="J19" i="469" s="1"/>
  <c r="F19" i="446"/>
  <c r="J19" i="446" s="1"/>
  <c r="F19" i="445"/>
  <c r="J19" i="445" s="1"/>
  <c r="F18" i="443"/>
  <c r="J18" i="443" s="1"/>
  <c r="F19" i="410"/>
  <c r="J19" i="410" s="1"/>
  <c r="F18" i="407"/>
  <c r="J18" i="407" s="1"/>
  <c r="F18" i="463"/>
  <c r="J18" i="463" s="1"/>
  <c r="F18" i="440"/>
  <c r="F18" i="432"/>
  <c r="F18" i="429"/>
  <c r="F18" i="421"/>
  <c r="F18" i="400"/>
  <c r="J18" i="400" s="1"/>
  <c r="F18" i="464"/>
  <c r="J18" i="464" s="1"/>
  <c r="F18" i="460"/>
  <c r="J18" i="460" s="1"/>
  <c r="F18" i="454"/>
  <c r="J18" i="454" s="1"/>
  <c r="F18" i="435"/>
  <c r="F18" i="428"/>
  <c r="F18" i="465"/>
  <c r="J18" i="465" s="1"/>
  <c r="F18" i="451"/>
  <c r="J18" i="451" s="1"/>
  <c r="F18" i="444"/>
  <c r="J18" i="444" s="1"/>
  <c r="F18" i="427"/>
  <c r="F19" i="470"/>
  <c r="J19" i="470" s="1"/>
  <c r="F18" i="462"/>
  <c r="J18" i="462" s="1"/>
  <c r="F19" i="438"/>
  <c r="J19" i="438" s="1"/>
  <c r="F18" i="430"/>
  <c r="F18" i="412"/>
  <c r="F19" i="406"/>
  <c r="J19" i="406" s="1"/>
  <c r="F19" i="437"/>
  <c r="J19" i="437" s="1"/>
  <c r="F18" i="434"/>
  <c r="F19" i="415"/>
  <c r="J19" i="415" s="1"/>
  <c r="F19" i="414"/>
  <c r="J19" i="414" s="1"/>
  <c r="F18" i="408"/>
  <c r="J18" i="408" s="1"/>
  <c r="F18" i="459"/>
  <c r="J18" i="459" s="1"/>
  <c r="F18" i="450"/>
  <c r="J18" i="450" s="1"/>
  <c r="F18" i="439"/>
  <c r="F18" i="436"/>
  <c r="F18" i="404"/>
  <c r="J18" i="404" s="1"/>
  <c r="F18" i="403"/>
  <c r="J18" i="403" s="1"/>
  <c r="F18" i="401"/>
  <c r="J18" i="401" s="1"/>
  <c r="F18" i="299"/>
  <c r="F18" i="298"/>
  <c r="F18" i="274"/>
  <c r="F18" i="273"/>
  <c r="F19" i="266"/>
  <c r="F18" i="290"/>
  <c r="F19" i="262"/>
  <c r="F19" i="261"/>
  <c r="J19" i="261" s="1"/>
  <c r="F18" i="433"/>
  <c r="F18" i="420"/>
  <c r="F18" i="417"/>
  <c r="F19" i="409"/>
  <c r="J19" i="409" s="1"/>
  <c r="F18" i="314"/>
  <c r="F18" i="313"/>
  <c r="F19" i="448"/>
  <c r="J19" i="448" s="1"/>
  <c r="F18" i="431"/>
  <c r="F18" i="419"/>
  <c r="F19" i="405"/>
  <c r="J19" i="405" s="1"/>
  <c r="F18" i="473"/>
  <c r="J18" i="473" s="1"/>
  <c r="F18" i="411"/>
  <c r="F18" i="289"/>
  <c r="F18" i="467"/>
  <c r="J18" i="467" s="1"/>
  <c r="F19" i="447"/>
  <c r="J19" i="447" s="1"/>
  <c r="F19" i="416"/>
  <c r="J19" i="416" s="1"/>
  <c r="F19" i="413"/>
  <c r="J19" i="413" s="1"/>
  <c r="F18" i="468"/>
  <c r="J18" i="468" s="1"/>
  <c r="F18" i="318"/>
  <c r="F18" i="398"/>
  <c r="J18" i="398" s="1"/>
  <c r="F18" i="461"/>
  <c r="J18" i="461" s="1"/>
  <c r="F18" i="418"/>
  <c r="F18" i="319"/>
  <c r="F18" i="472"/>
  <c r="J18" i="472" s="1"/>
  <c r="F19" i="442"/>
  <c r="J19" i="442" s="1"/>
  <c r="F18" i="399"/>
  <c r="J18" i="399" s="1"/>
  <c r="F18" i="304"/>
  <c r="F18" i="303"/>
  <c r="F18" i="284"/>
  <c r="F18" i="283"/>
  <c r="F19" i="270"/>
  <c r="F19" i="269"/>
  <c r="F19" i="265"/>
  <c r="F20" i="405"/>
  <c r="J20" i="405" s="1"/>
  <c r="F20" i="406"/>
  <c r="J20" i="406" s="1"/>
  <c r="F20" i="438"/>
  <c r="J20" i="438" s="1"/>
  <c r="F20" i="469"/>
  <c r="J20" i="469" s="1"/>
  <c r="F20" i="470"/>
  <c r="J20" i="470" s="1"/>
  <c r="F20" i="437"/>
  <c r="J20" i="437" s="1"/>
  <c r="F25" i="382"/>
  <c r="J25" i="382" s="1"/>
  <c r="F19" i="383"/>
  <c r="J19" i="383" s="1"/>
  <c r="F25" i="381"/>
  <c r="J25" i="381" s="1"/>
  <c r="F25" i="206"/>
  <c r="J25" i="206" s="1"/>
  <c r="F20" i="299"/>
  <c r="J20" i="299" s="1"/>
  <c r="F20" i="298"/>
  <c r="J20" i="298" s="1"/>
  <c r="F20" i="303"/>
  <c r="J20" i="303" s="1"/>
  <c r="F20" i="304"/>
  <c r="J20" i="304" s="1"/>
  <c r="F20" i="226"/>
  <c r="J20" i="226" s="1"/>
  <c r="F19" i="216"/>
  <c r="J19" i="216" s="1"/>
  <c r="F20" i="217"/>
  <c r="J20" i="217" s="1"/>
  <c r="W97" i="107"/>
  <c r="AA97" i="107" s="1"/>
  <c r="AB97" i="107" s="1"/>
  <c r="W93" i="107"/>
  <c r="AA93" i="107" s="1"/>
  <c r="AB93" i="107" s="1"/>
  <c r="Q96" i="107"/>
  <c r="H46" i="107"/>
  <c r="J142" i="1" s="1"/>
  <c r="Q46" i="107"/>
  <c r="J143" i="1" s="1"/>
  <c r="H59" i="107"/>
  <c r="K112" i="1"/>
  <c r="J18" i="440" l="1"/>
  <c r="J18" i="411"/>
  <c r="J18" i="439"/>
  <c r="J26" i="462"/>
  <c r="D6" i="462" s="1"/>
  <c r="H89" i="228" s="1"/>
  <c r="J89" i="228" s="1"/>
  <c r="J18" i="421"/>
  <c r="J18" i="418"/>
  <c r="J18" i="419"/>
  <c r="J26" i="468"/>
  <c r="D6" i="468" s="1"/>
  <c r="H97" i="228" s="1"/>
  <c r="J97" i="228" s="1"/>
  <c r="J18" i="434"/>
  <c r="J18" i="428"/>
  <c r="J18" i="424"/>
  <c r="J18" i="429"/>
  <c r="J18" i="427"/>
  <c r="J26" i="461"/>
  <c r="D6" i="461" s="1"/>
  <c r="H88" i="228" s="1"/>
  <c r="J88" i="228" s="1"/>
  <c r="J18" i="423"/>
  <c r="J18" i="435"/>
  <c r="J26" i="443"/>
  <c r="D6" i="443" s="1"/>
  <c r="H70" i="228" s="1"/>
  <c r="J70" i="228" s="1"/>
  <c r="J18" i="422"/>
  <c r="J18" i="431"/>
  <c r="J18" i="417"/>
  <c r="J26" i="444"/>
  <c r="D6" i="444" s="1"/>
  <c r="H71" i="228" s="1"/>
  <c r="J71" i="228" s="1"/>
  <c r="J26" i="467"/>
  <c r="D6" i="467" s="1"/>
  <c r="H96" i="228" s="1"/>
  <c r="J96" i="228" s="1"/>
  <c r="J18" i="420"/>
  <c r="J18" i="430"/>
  <c r="J23" i="509"/>
  <c r="D6" i="509" s="1"/>
  <c r="H144" i="228" s="1"/>
  <c r="J18" i="432"/>
  <c r="J18" i="412"/>
  <c r="J18" i="433"/>
  <c r="J18" i="436"/>
  <c r="K143" i="1"/>
  <c r="E16" i="208"/>
  <c r="K142" i="1"/>
  <c r="J144" i="1"/>
  <c r="K144" i="1" s="1"/>
  <c r="K113" i="1"/>
  <c r="J26" i="429" l="1"/>
  <c r="D6" i="429" s="1"/>
  <c r="H58" i="228" s="1"/>
  <c r="J58" i="228" s="1"/>
  <c r="J26" i="436"/>
  <c r="D6" i="436" s="1"/>
  <c r="H67" i="228" s="1"/>
  <c r="J67" i="228" s="1"/>
  <c r="J26" i="435"/>
  <c r="D6" i="435" s="1"/>
  <c r="H66" i="228" s="1"/>
  <c r="J66" i="228" s="1"/>
  <c r="J26" i="430"/>
  <c r="D6" i="430" s="1"/>
  <c r="H59" i="228" s="1"/>
  <c r="J59" i="228" s="1"/>
  <c r="F20" i="460"/>
  <c r="J20" i="460" s="1"/>
  <c r="F20" i="427"/>
  <c r="J20" i="427" s="1"/>
  <c r="F20" i="432"/>
  <c r="J20" i="432" s="1"/>
  <c r="F20" i="431"/>
  <c r="J20" i="431" s="1"/>
  <c r="F20" i="459"/>
  <c r="J20" i="459" s="1"/>
  <c r="F20" i="463"/>
  <c r="J20" i="463" s="1"/>
  <c r="F20" i="428"/>
  <c r="J20" i="428" s="1"/>
  <c r="F20" i="464"/>
  <c r="J20" i="464" s="1"/>
  <c r="F20" i="400"/>
  <c r="J20" i="400" s="1"/>
  <c r="J26" i="411"/>
  <c r="D6" i="411" s="1"/>
  <c r="H38" i="228" s="1"/>
  <c r="J38" i="228" s="1"/>
  <c r="J26" i="412"/>
  <c r="D6" i="412" s="1"/>
  <c r="H39" i="228" s="1"/>
  <c r="J39" i="228" s="1"/>
  <c r="F20" i="401"/>
  <c r="J20" i="401" s="1"/>
  <c r="J20" i="403"/>
  <c r="F16" i="208"/>
  <c r="J16" i="208" s="1"/>
  <c r="J26" i="208" s="1"/>
  <c r="D6" i="208" s="1"/>
  <c r="H142" i="228" s="1"/>
  <c r="J142" i="228" s="1"/>
  <c r="F20" i="313"/>
  <c r="J20" i="313" s="1"/>
  <c r="F20" i="314"/>
  <c r="J20" i="314" s="1"/>
  <c r="D20" i="274"/>
  <c r="D20" i="273"/>
  <c r="D21" i="266"/>
  <c r="D21" i="265"/>
  <c r="U92" i="107"/>
  <c r="Q97" i="107"/>
  <c r="K79" i="1"/>
  <c r="K103" i="1"/>
  <c r="H27" i="1"/>
  <c r="K27" i="1" s="1"/>
  <c r="H26" i="1"/>
  <c r="K26" i="1" s="1"/>
  <c r="H25" i="1"/>
  <c r="K25" i="1" s="1"/>
  <c r="H23" i="1"/>
  <c r="K23" i="1" s="1"/>
  <c r="H22" i="1"/>
  <c r="K22" i="1" s="1"/>
  <c r="H21" i="1"/>
  <c r="K21" i="1" s="1"/>
  <c r="H20" i="1"/>
  <c r="K20" i="1" s="1"/>
  <c r="H18" i="1"/>
  <c r="K18" i="1" s="1"/>
  <c r="H17" i="1"/>
  <c r="K17" i="1" s="1"/>
  <c r="H16" i="1"/>
  <c r="K16" i="1" s="1"/>
  <c r="H14" i="1"/>
  <c r="K14" i="1" s="1"/>
  <c r="H13" i="1"/>
  <c r="K13" i="1" s="1"/>
  <c r="H12" i="1"/>
  <c r="K12" i="1" s="1"/>
  <c r="H11" i="1"/>
  <c r="K11" i="1" s="1"/>
  <c r="K9" i="1"/>
  <c r="F16" i="511" s="1"/>
  <c r="J16" i="511" s="1"/>
  <c r="H54" i="1"/>
  <c r="F16" i="512" l="1"/>
  <c r="J16" i="512" s="1"/>
  <c r="F21" i="464"/>
  <c r="J21" i="464" s="1"/>
  <c r="F21" i="463"/>
  <c r="J21" i="463" s="1"/>
  <c r="F24" i="473"/>
  <c r="J24" i="473" s="1"/>
  <c r="F21" i="446"/>
  <c r="J21" i="446" s="1"/>
  <c r="F21" i="445"/>
  <c r="J21" i="445" s="1"/>
  <c r="F20" i="450"/>
  <c r="J20" i="450" s="1"/>
  <c r="F21" i="431"/>
  <c r="J21" i="431" s="1"/>
  <c r="F21" i="414"/>
  <c r="J21" i="414" s="1"/>
  <c r="F21" i="413"/>
  <c r="J21" i="413" s="1"/>
  <c r="F20" i="418"/>
  <c r="J20" i="418" s="1"/>
  <c r="F20" i="417"/>
  <c r="J20" i="417" s="1"/>
  <c r="F20" i="449"/>
  <c r="J20" i="449" s="1"/>
  <c r="F21" i="432"/>
  <c r="J21" i="432" s="1"/>
  <c r="F21" i="401"/>
  <c r="J21" i="401" s="1"/>
  <c r="F24" i="474"/>
  <c r="J24" i="474" s="1"/>
  <c r="F21" i="400"/>
  <c r="J21" i="400" s="1"/>
  <c r="D16" i="394"/>
  <c r="D19" i="465"/>
  <c r="D19" i="434"/>
  <c r="D19" i="466"/>
  <c r="D19" i="433"/>
  <c r="D19" i="403"/>
  <c r="D19" i="404"/>
  <c r="F23" i="384"/>
  <c r="J23" i="384" s="1"/>
  <c r="F26" i="491"/>
  <c r="J26" i="491" s="1"/>
  <c r="F26" i="493"/>
  <c r="J26" i="493" s="1"/>
  <c r="F26" i="494"/>
  <c r="J26" i="494" s="1"/>
  <c r="F26" i="492"/>
  <c r="J26" i="492" s="1"/>
  <c r="F26" i="485"/>
  <c r="J26" i="485" s="1"/>
  <c r="F30" i="474"/>
  <c r="J30" i="474" s="1"/>
  <c r="F21" i="453"/>
  <c r="J21" i="453" s="1"/>
  <c r="F21" i="423"/>
  <c r="J21" i="423" s="1"/>
  <c r="F21" i="456"/>
  <c r="J21" i="456" s="1"/>
  <c r="F21" i="424"/>
  <c r="J21" i="424" s="1"/>
  <c r="F21" i="454"/>
  <c r="J21" i="454" s="1"/>
  <c r="F21" i="422"/>
  <c r="J21" i="422" s="1"/>
  <c r="F21" i="421"/>
  <c r="J21" i="421" s="1"/>
  <c r="F21" i="455"/>
  <c r="J21" i="455" s="1"/>
  <c r="F30" i="473"/>
  <c r="J30" i="473" s="1"/>
  <c r="F26" i="382"/>
  <c r="J26" i="382" s="1"/>
  <c r="F22" i="383"/>
  <c r="J22" i="383" s="1"/>
  <c r="F26" i="381"/>
  <c r="J26" i="381" s="1"/>
  <c r="F26" i="206"/>
  <c r="J26" i="206" s="1"/>
  <c r="F21" i="298"/>
  <c r="J21" i="298" s="1"/>
  <c r="F21" i="303"/>
  <c r="J21" i="303" s="1"/>
  <c r="F21" i="304"/>
  <c r="J21" i="304" s="1"/>
  <c r="F21" i="299"/>
  <c r="J21" i="299" s="1"/>
  <c r="F20" i="274"/>
  <c r="J20" i="274" s="1"/>
  <c r="F20" i="273"/>
  <c r="J20" i="273" s="1"/>
  <c r="F21" i="266"/>
  <c r="J21" i="266" s="1"/>
  <c r="F21" i="265"/>
  <c r="J21" i="265" s="1"/>
  <c r="F23" i="217"/>
  <c r="J23" i="217" s="1"/>
  <c r="F22" i="216"/>
  <c r="J22" i="216" s="1"/>
  <c r="Q118" i="107"/>
  <c r="W92" i="107"/>
  <c r="AA92" i="107" s="1"/>
  <c r="AB92" i="107" s="1"/>
  <c r="H129" i="107"/>
  <c r="H136" i="107" s="1"/>
  <c r="Q95" i="107"/>
  <c r="Q110" i="107" s="1"/>
  <c r="Q83" i="107"/>
  <c r="Q87" i="107" s="1"/>
  <c r="H81" i="107"/>
  <c r="H90" i="107" s="1"/>
  <c r="K54" i="1"/>
  <c r="H168" i="1"/>
  <c r="H167" i="1"/>
  <c r="H166" i="1"/>
  <c r="H165" i="1"/>
  <c r="H164" i="1"/>
  <c r="H157" i="1"/>
  <c r="D31" i="511" s="1"/>
  <c r="H158" i="1"/>
  <c r="D33" i="205" s="1"/>
  <c r="H156" i="1"/>
  <c r="D31" i="512" s="1"/>
  <c r="H155" i="1"/>
  <c r="H154" i="1"/>
  <c r="H153" i="1"/>
  <c r="H152" i="1"/>
  <c r="H151" i="1"/>
  <c r="D30" i="511" s="1"/>
  <c r="H150" i="1"/>
  <c r="H55" i="1"/>
  <c r="H52" i="1"/>
  <c r="H51" i="1"/>
  <c r="H50" i="1"/>
  <c r="H49" i="1"/>
  <c r="H48" i="1"/>
  <c r="H47" i="1"/>
  <c r="H46" i="1"/>
  <c r="H45" i="1"/>
  <c r="H42" i="1"/>
  <c r="H40" i="1"/>
  <c r="D30" i="442" l="1"/>
  <c r="D31" i="404"/>
  <c r="D31" i="400"/>
  <c r="D32" i="448"/>
  <c r="D31" i="456"/>
  <c r="D31" i="466"/>
  <c r="D32" i="270"/>
  <c r="D32" i="446"/>
  <c r="D31" i="454"/>
  <c r="D31" i="462"/>
  <c r="D31" i="468"/>
  <c r="D31" i="319"/>
  <c r="D31" i="406"/>
  <c r="D31" i="399"/>
  <c r="D31" i="314"/>
  <c r="D31" i="299"/>
  <c r="D31" i="274"/>
  <c r="D30" i="262"/>
  <c r="D31" i="444"/>
  <c r="D31" i="452"/>
  <c r="D31" i="464"/>
  <c r="D31" i="472"/>
  <c r="D31" i="290"/>
  <c r="D31" i="450"/>
  <c r="D31" i="460"/>
  <c r="D31" i="470"/>
  <c r="D31" i="304"/>
  <c r="D31" i="284"/>
  <c r="D32" i="266"/>
  <c r="D31" i="408"/>
  <c r="D33" i="512"/>
  <c r="D33" i="511"/>
  <c r="D31" i="467"/>
  <c r="D31" i="461"/>
  <c r="D31" i="453"/>
  <c r="D32" i="445"/>
  <c r="D31" i="318"/>
  <c r="D31" i="405"/>
  <c r="D31" i="398"/>
  <c r="D31" i="313"/>
  <c r="D31" i="298"/>
  <c r="D31" i="273"/>
  <c r="D30" i="261"/>
  <c r="D31" i="465"/>
  <c r="D31" i="455"/>
  <c r="D32" i="447"/>
  <c r="D32" i="265"/>
  <c r="D31" i="469"/>
  <c r="D31" i="459"/>
  <c r="D31" i="449"/>
  <c r="D30" i="441"/>
  <c r="D31" i="407"/>
  <c r="D31" i="403"/>
  <c r="D31" i="401"/>
  <c r="D31" i="303"/>
  <c r="D31" i="283"/>
  <c r="D32" i="269"/>
  <c r="D31" i="471"/>
  <c r="D31" i="463"/>
  <c r="D31" i="451"/>
  <c r="D31" i="443"/>
  <c r="D30" i="512"/>
  <c r="D35" i="511"/>
  <c r="D35" i="512"/>
  <c r="D34" i="512"/>
  <c r="D34" i="511"/>
  <c r="D32" i="435"/>
  <c r="D32" i="449"/>
  <c r="D31" i="441"/>
  <c r="D32" i="427"/>
  <c r="D32" i="461"/>
  <c r="D32" i="471"/>
  <c r="D32" i="467"/>
  <c r="D32" i="459"/>
  <c r="D33" i="445"/>
  <c r="D32" i="463"/>
  <c r="D32" i="437"/>
  <c r="D32" i="419"/>
  <c r="D31" i="409"/>
  <c r="D33" i="447"/>
  <c r="D32" i="439"/>
  <c r="D32" i="453"/>
  <c r="D32" i="443"/>
  <c r="D32" i="423"/>
  <c r="D32" i="431"/>
  <c r="D32" i="469"/>
  <c r="D33" i="415"/>
  <c r="D32" i="421"/>
  <c r="D32" i="465"/>
  <c r="D32" i="433"/>
  <c r="D32" i="451"/>
  <c r="D32" i="429"/>
  <c r="D32" i="455"/>
  <c r="D32" i="417"/>
  <c r="D32" i="411"/>
  <c r="D33" i="413"/>
  <c r="D44" i="503"/>
  <c r="D44" i="500"/>
  <c r="D44" i="502"/>
  <c r="D44" i="504"/>
  <c r="D44" i="501"/>
  <c r="D44" i="495"/>
  <c r="D39" i="494"/>
  <c r="D39" i="491"/>
  <c r="D39" i="492"/>
  <c r="D44" i="496"/>
  <c r="D44" i="497"/>
  <c r="D44" i="499"/>
  <c r="D44" i="498"/>
  <c r="D39" i="493"/>
  <c r="D44" i="488"/>
  <c r="D39" i="382"/>
  <c r="D44" i="486"/>
  <c r="D44" i="489"/>
  <c r="D44" i="487"/>
  <c r="D39" i="485"/>
  <c r="D39" i="381"/>
  <c r="D39" i="206"/>
  <c r="D36" i="449"/>
  <c r="D36" i="440"/>
  <c r="D36" i="435"/>
  <c r="D36" i="472"/>
  <c r="D36" i="462"/>
  <c r="D36" i="461"/>
  <c r="D36" i="460"/>
  <c r="D36" i="427"/>
  <c r="D36" i="467"/>
  <c r="D36" i="466"/>
  <c r="D36" i="470"/>
  <c r="D34" i="441"/>
  <c r="D36" i="468"/>
  <c r="D36" i="459"/>
  <c r="D36" i="450"/>
  <c r="D34" i="442"/>
  <c r="D36" i="445"/>
  <c r="D36" i="438"/>
  <c r="D36" i="448"/>
  <c r="D36" i="419"/>
  <c r="D36" i="437"/>
  <c r="D36" i="423"/>
  <c r="D36" i="439"/>
  <c r="D36" i="420"/>
  <c r="D36" i="415"/>
  <c r="D36" i="463"/>
  <c r="D36" i="436"/>
  <c r="D36" i="431"/>
  <c r="D36" i="464"/>
  <c r="D36" i="453"/>
  <c r="D36" i="434"/>
  <c r="D36" i="428"/>
  <c r="D36" i="412"/>
  <c r="D34" i="409"/>
  <c r="D34" i="410"/>
  <c r="D36" i="432"/>
  <c r="D36" i="456"/>
  <c r="D36" i="416"/>
  <c r="D36" i="447"/>
  <c r="D36" i="452"/>
  <c r="D36" i="444"/>
  <c r="D36" i="469"/>
  <c r="D36" i="443"/>
  <c r="D36" i="421"/>
  <c r="D36" i="418"/>
  <c r="D36" i="433"/>
  <c r="D36" i="414"/>
  <c r="D36" i="413"/>
  <c r="D36" i="465"/>
  <c r="D36" i="430"/>
  <c r="D36" i="422"/>
  <c r="D36" i="454"/>
  <c r="D36" i="417"/>
  <c r="D36" i="451"/>
  <c r="D36" i="429"/>
  <c r="D36" i="424"/>
  <c r="D36" i="471"/>
  <c r="D36" i="446"/>
  <c r="D36" i="411"/>
  <c r="D36" i="455"/>
  <c r="D36" i="477"/>
  <c r="D36" i="481"/>
  <c r="D36" i="475"/>
  <c r="D36" i="483"/>
  <c r="D36" i="482"/>
  <c r="D36" i="480"/>
  <c r="D36" i="479"/>
  <c r="D36" i="478"/>
  <c r="D36" i="484"/>
  <c r="D31" i="423"/>
  <c r="D32" i="413"/>
  <c r="D31" i="429"/>
  <c r="D31" i="435"/>
  <c r="D31" i="433"/>
  <c r="D31" i="421"/>
  <c r="D31" i="411"/>
  <c r="D31" i="417"/>
  <c r="D31" i="437"/>
  <c r="D32" i="415"/>
  <c r="D31" i="431"/>
  <c r="D31" i="427"/>
  <c r="D31" i="419"/>
  <c r="D31" i="289"/>
  <c r="D30" i="409"/>
  <c r="D31" i="439"/>
  <c r="D41" i="503"/>
  <c r="D41" i="500"/>
  <c r="D41" i="502"/>
  <c r="D33" i="227"/>
  <c r="D31" i="208"/>
  <c r="D41" i="504"/>
  <c r="D41" i="501"/>
  <c r="D41" i="497"/>
  <c r="D36" i="492"/>
  <c r="D36" i="493"/>
  <c r="D36" i="491"/>
  <c r="D36" i="494"/>
  <c r="D41" i="498"/>
  <c r="D41" i="496"/>
  <c r="D41" i="495"/>
  <c r="D41" i="499"/>
  <c r="D41" i="488"/>
  <c r="D41" i="487"/>
  <c r="D36" i="485"/>
  <c r="D41" i="486"/>
  <c r="D36" i="206"/>
  <c r="D36" i="381"/>
  <c r="D36" i="382"/>
  <c r="D41" i="489"/>
  <c r="D37" i="473"/>
  <c r="D37" i="474"/>
  <c r="D27" i="491"/>
  <c r="D27" i="493"/>
  <c r="D28" i="494"/>
  <c r="D27" i="492"/>
  <c r="D32" i="498"/>
  <c r="D27" i="494"/>
  <c r="D32" i="489"/>
  <c r="D18" i="478"/>
  <c r="D27" i="485"/>
  <c r="D18" i="477"/>
  <c r="D18" i="475"/>
  <c r="D26" i="503"/>
  <c r="D20" i="508"/>
  <c r="D26" i="502"/>
  <c r="D19" i="505"/>
  <c r="D32" i="497"/>
  <c r="D25" i="499"/>
  <c r="D28" i="493"/>
  <c r="D32" i="488"/>
  <c r="D20" i="446"/>
  <c r="D20" i="445"/>
  <c r="D22" i="473"/>
  <c r="D20" i="414"/>
  <c r="D20" i="413"/>
  <c r="D22" i="474"/>
  <c r="D16" i="395"/>
  <c r="D19" i="299"/>
  <c r="D19" i="454"/>
  <c r="D19" i="453"/>
  <c r="D19" i="422"/>
  <c r="D19" i="421"/>
  <c r="D37" i="482"/>
  <c r="D37" i="475"/>
  <c r="D37" i="483"/>
  <c r="D37" i="479"/>
  <c r="D37" i="478"/>
  <c r="D37" i="481"/>
  <c r="D37" i="484"/>
  <c r="D37" i="477"/>
  <c r="D37" i="480"/>
  <c r="D35" i="459"/>
  <c r="D35" i="442"/>
  <c r="D35" i="424"/>
  <c r="D35" i="451"/>
  <c r="D35" i="450"/>
  <c r="D35" i="431"/>
  <c r="D35" i="429"/>
  <c r="D35" i="453"/>
  <c r="D35" i="452"/>
  <c r="D35" i="443"/>
  <c r="D35" i="455"/>
  <c r="D35" i="454"/>
  <c r="D37" i="446"/>
  <c r="D35" i="469"/>
  <c r="D35" i="456"/>
  <c r="D35" i="449"/>
  <c r="D35" i="468"/>
  <c r="D35" i="465"/>
  <c r="D35" i="460"/>
  <c r="D35" i="440"/>
  <c r="D35" i="467"/>
  <c r="D35" i="441"/>
  <c r="D35" i="444"/>
  <c r="D35" i="433"/>
  <c r="D35" i="421"/>
  <c r="D35" i="418"/>
  <c r="D37" i="416"/>
  <c r="D35" i="411"/>
  <c r="D35" i="471"/>
  <c r="D37" i="447"/>
  <c r="D35" i="435"/>
  <c r="D35" i="432"/>
  <c r="D35" i="417"/>
  <c r="D35" i="466"/>
  <c r="D35" i="430"/>
  <c r="D35" i="422"/>
  <c r="D37" i="414"/>
  <c r="D37" i="413"/>
  <c r="D35" i="423"/>
  <c r="D35" i="472"/>
  <c r="D35" i="464"/>
  <c r="D37" i="445"/>
  <c r="D35" i="439"/>
  <c r="D35" i="419"/>
  <c r="D35" i="437"/>
  <c r="D35" i="461"/>
  <c r="D35" i="428"/>
  <c r="D37" i="415"/>
  <c r="D35" i="463"/>
  <c r="D37" i="448"/>
  <c r="D35" i="470"/>
  <c r="D35" i="462"/>
  <c r="D35" i="438"/>
  <c r="D35" i="436"/>
  <c r="D35" i="434"/>
  <c r="D35" i="427"/>
  <c r="D35" i="410"/>
  <c r="D35" i="412"/>
  <c r="D35" i="420"/>
  <c r="D35" i="409"/>
  <c r="D16" i="396"/>
  <c r="D19" i="304"/>
  <c r="D25" i="473"/>
  <c r="D19" i="455"/>
  <c r="D25" i="474"/>
  <c r="D19" i="423"/>
  <c r="D19" i="456"/>
  <c r="D19" i="424"/>
  <c r="D36" i="510"/>
  <c r="D30" i="507"/>
  <c r="D43" i="503"/>
  <c r="D43" i="500"/>
  <c r="D29" i="509"/>
  <c r="D30" i="505"/>
  <c r="D30" i="506"/>
  <c r="D43" i="502"/>
  <c r="D30" i="508"/>
  <c r="D43" i="501"/>
  <c r="D43" i="504"/>
  <c r="D43" i="497"/>
  <c r="D38" i="494"/>
  <c r="D38" i="492"/>
  <c r="D38" i="491"/>
  <c r="D43" i="496"/>
  <c r="D38" i="493"/>
  <c r="D43" i="498"/>
  <c r="D43" i="495"/>
  <c r="D43" i="499"/>
  <c r="D43" i="488"/>
  <c r="D43" i="487"/>
  <c r="D38" i="485"/>
  <c r="D39" i="479"/>
  <c r="D39" i="482"/>
  <c r="D39" i="475"/>
  <c r="D43" i="486"/>
  <c r="D39" i="483"/>
  <c r="D39" i="478"/>
  <c r="D38" i="206"/>
  <c r="D38" i="381"/>
  <c r="D38" i="382"/>
  <c r="D39" i="484"/>
  <c r="D39" i="477"/>
  <c r="D39" i="481"/>
  <c r="D43" i="489"/>
  <c r="D39" i="480"/>
  <c r="D33" i="442"/>
  <c r="D34" i="440"/>
  <c r="D34" i="435"/>
  <c r="D34" i="472"/>
  <c r="D34" i="461"/>
  <c r="D34" i="460"/>
  <c r="D34" i="449"/>
  <c r="D34" i="427"/>
  <c r="D34" i="471"/>
  <c r="D34" i="466"/>
  <c r="D34" i="467"/>
  <c r="D39" i="473"/>
  <c r="D34" i="470"/>
  <c r="D34" i="468"/>
  <c r="D34" i="459"/>
  <c r="D34" i="444"/>
  <c r="D34" i="462"/>
  <c r="D34" i="430"/>
  <c r="D34" i="422"/>
  <c r="D34" i="419"/>
  <c r="D33" i="410"/>
  <c r="D33" i="409"/>
  <c r="D33" i="441"/>
  <c r="D34" i="437"/>
  <c r="D34" i="463"/>
  <c r="D34" i="439"/>
  <c r="D34" i="420"/>
  <c r="D35" i="416"/>
  <c r="D34" i="464"/>
  <c r="D34" i="453"/>
  <c r="D34" i="450"/>
  <c r="D35" i="447"/>
  <c r="D35" i="446"/>
  <c r="D34" i="436"/>
  <c r="D34" i="431"/>
  <c r="D34" i="423"/>
  <c r="D34" i="443"/>
  <c r="D34" i="428"/>
  <c r="D34" i="452"/>
  <c r="D35" i="445"/>
  <c r="D34" i="434"/>
  <c r="D35" i="414"/>
  <c r="D35" i="413"/>
  <c r="D34" i="412"/>
  <c r="D39" i="474"/>
  <c r="D34" i="456"/>
  <c r="D34" i="469"/>
  <c r="D35" i="415"/>
  <c r="D34" i="418"/>
  <c r="D35" i="448"/>
  <c r="D34" i="432"/>
  <c r="D34" i="421"/>
  <c r="D34" i="465"/>
  <c r="D34" i="433"/>
  <c r="D34" i="454"/>
  <c r="D34" i="451"/>
  <c r="D34" i="424"/>
  <c r="D34" i="429"/>
  <c r="D34" i="455"/>
  <c r="D34" i="417"/>
  <c r="D34" i="411"/>
  <c r="D34" i="438"/>
  <c r="D31" i="442"/>
  <c r="D32" i="440"/>
  <c r="D32" i="472"/>
  <c r="D32" i="466"/>
  <c r="D32" i="470"/>
  <c r="D32" i="468"/>
  <c r="D33" i="446"/>
  <c r="D32" i="444"/>
  <c r="D32" i="422"/>
  <c r="D32" i="464"/>
  <c r="D32" i="450"/>
  <c r="D31" i="410"/>
  <c r="D32" i="436"/>
  <c r="D32" i="420"/>
  <c r="D33" i="416"/>
  <c r="D32" i="428"/>
  <c r="D32" i="460"/>
  <c r="D32" i="452"/>
  <c r="D33" i="448"/>
  <c r="D32" i="434"/>
  <c r="D33" i="414"/>
  <c r="D32" i="412"/>
  <c r="D32" i="418"/>
  <c r="D32" i="456"/>
  <c r="D32" i="430"/>
  <c r="D32" i="454"/>
  <c r="D32" i="424"/>
  <c r="D32" i="462"/>
  <c r="D32" i="438"/>
  <c r="D32" i="432"/>
  <c r="D16" i="391"/>
  <c r="D23" i="473"/>
  <c r="D23" i="474"/>
  <c r="D19" i="450"/>
  <c r="D19" i="449"/>
  <c r="D19" i="418"/>
  <c r="D19" i="417"/>
  <c r="D28" i="509"/>
  <c r="D31" i="422"/>
  <c r="D31" i="424"/>
  <c r="D31" i="418"/>
  <c r="D31" i="432"/>
  <c r="D31" i="438"/>
  <c r="D31" i="430"/>
  <c r="D31" i="436"/>
  <c r="D31" i="434"/>
  <c r="D32" i="414"/>
  <c r="D31" i="412"/>
  <c r="D31" i="420"/>
  <c r="D31" i="440"/>
  <c r="D32" i="416"/>
  <c r="D31" i="428"/>
  <c r="D30" i="410"/>
  <c r="D40" i="503"/>
  <c r="D40" i="502"/>
  <c r="D40" i="501"/>
  <c r="D40" i="504"/>
  <c r="D40" i="500"/>
  <c r="D40" i="497"/>
  <c r="D35" i="491"/>
  <c r="D40" i="499"/>
  <c r="D40" i="496"/>
  <c r="D40" i="498"/>
  <c r="D35" i="494"/>
  <c r="D35" i="492"/>
  <c r="D40" i="495"/>
  <c r="D35" i="493"/>
  <c r="D40" i="488"/>
  <c r="D40" i="487"/>
  <c r="D40" i="486"/>
  <c r="D35" i="206"/>
  <c r="D40" i="489"/>
  <c r="D35" i="485"/>
  <c r="D35" i="381"/>
  <c r="D35" i="382"/>
  <c r="D36" i="473"/>
  <c r="D36" i="474"/>
  <c r="D16" i="392"/>
  <c r="D19" i="506"/>
  <c r="D25" i="501"/>
  <c r="D28" i="491"/>
  <c r="D32" i="495"/>
  <c r="D32" i="486"/>
  <c r="D18" i="479"/>
  <c r="D18" i="481"/>
  <c r="D18" i="480"/>
  <c r="D19" i="419"/>
  <c r="D19" i="452"/>
  <c r="D19" i="420"/>
  <c r="D19" i="451"/>
  <c r="D19" i="459"/>
  <c r="D19" i="427"/>
  <c r="D19" i="460"/>
  <c r="D19" i="428"/>
  <c r="D16" i="390"/>
  <c r="D19" i="507"/>
  <c r="D27" i="503"/>
  <c r="D27" i="502"/>
  <c r="D28" i="492"/>
  <c r="D32" i="496"/>
  <c r="D32" i="487"/>
  <c r="D18" i="483"/>
  <c r="D18" i="482"/>
  <c r="D18" i="484"/>
  <c r="D20" i="447"/>
  <c r="D20" i="448"/>
  <c r="D20" i="415"/>
  <c r="D20" i="416"/>
  <c r="D19" i="464"/>
  <c r="D19" i="463"/>
  <c r="D19" i="431"/>
  <c r="D19" i="400"/>
  <c r="D19" i="401"/>
  <c r="D19" i="432"/>
  <c r="Z7" i="107"/>
  <c r="Z13" i="107" s="1"/>
  <c r="J223" i="1" s="1"/>
  <c r="F19" i="466"/>
  <c r="J19" i="466" s="1"/>
  <c r="F19" i="433"/>
  <c r="J19" i="433" s="1"/>
  <c r="F19" i="403"/>
  <c r="F19" i="434"/>
  <c r="J19" i="434" s="1"/>
  <c r="F19" i="465"/>
  <c r="J19" i="465" s="1"/>
  <c r="F19" i="404"/>
  <c r="J19" i="404" s="1"/>
  <c r="D16" i="393"/>
  <c r="D35" i="407"/>
  <c r="D35" i="400"/>
  <c r="D35" i="399"/>
  <c r="D35" i="403"/>
  <c r="D35" i="404"/>
  <c r="D35" i="408"/>
  <c r="D35" i="405"/>
  <c r="D35" i="398"/>
  <c r="D35" i="401"/>
  <c r="D35" i="406"/>
  <c r="D35" i="262"/>
  <c r="D37" i="266"/>
  <c r="D37" i="270"/>
  <c r="D35" i="261"/>
  <c r="D37" i="269"/>
  <c r="D37" i="265"/>
  <c r="D32" i="406"/>
  <c r="D32" i="400"/>
  <c r="D32" i="404"/>
  <c r="D32" i="399"/>
  <c r="D32" i="408"/>
  <c r="D33" i="270"/>
  <c r="D31" i="262"/>
  <c r="D32" i="299"/>
  <c r="D32" i="274"/>
  <c r="D33" i="266"/>
  <c r="D32" i="290"/>
  <c r="D32" i="304"/>
  <c r="D32" i="319"/>
  <c r="D32" i="314"/>
  <c r="D32" i="284"/>
  <c r="D32" i="401"/>
  <c r="D32" i="398"/>
  <c r="D32" i="407"/>
  <c r="D32" i="405"/>
  <c r="D32" i="403"/>
  <c r="D32" i="303"/>
  <c r="D32" i="283"/>
  <c r="D32" i="273"/>
  <c r="D33" i="265"/>
  <c r="D32" i="289"/>
  <c r="D32" i="318"/>
  <c r="D32" i="313"/>
  <c r="D32" i="298"/>
  <c r="D33" i="269"/>
  <c r="D31" i="261"/>
  <c r="D34" i="408"/>
  <c r="D34" i="405"/>
  <c r="D34" i="398"/>
  <c r="D34" i="401"/>
  <c r="D34" i="399"/>
  <c r="D34" i="403"/>
  <c r="D34" i="406"/>
  <c r="D34" i="407"/>
  <c r="D34" i="400"/>
  <c r="D34" i="404"/>
  <c r="D36" i="408"/>
  <c r="D36" i="406"/>
  <c r="D36" i="399"/>
  <c r="D36" i="404"/>
  <c r="D36" i="403"/>
  <c r="D36" i="405"/>
  <c r="D36" i="401"/>
  <c r="D36" i="407"/>
  <c r="D36" i="400"/>
  <c r="D36" i="398"/>
  <c r="D27" i="382"/>
  <c r="D16" i="389"/>
  <c r="F16" i="394"/>
  <c r="J16" i="394" s="1"/>
  <c r="Z33" i="107"/>
  <c r="Z40" i="107" s="1"/>
  <c r="J210" i="1" s="1"/>
  <c r="D36" i="394"/>
  <c r="D36" i="393"/>
  <c r="D36" i="387"/>
  <c r="D36" i="388"/>
  <c r="D36" i="395"/>
  <c r="D36" i="390"/>
  <c r="D36" i="389"/>
  <c r="D36" i="391"/>
  <c r="D36" i="392"/>
  <c r="D36" i="386"/>
  <c r="D36" i="396"/>
  <c r="D30" i="383"/>
  <c r="D31" i="384"/>
  <c r="D31" i="383"/>
  <c r="D32" i="384"/>
  <c r="D33" i="383"/>
  <c r="D34" i="384"/>
  <c r="D27" i="381"/>
  <c r="D27" i="206"/>
  <c r="D19" i="314"/>
  <c r="D19" i="313"/>
  <c r="D19" i="298"/>
  <c r="D34" i="319"/>
  <c r="D34" i="318"/>
  <c r="D34" i="314"/>
  <c r="D34" i="313"/>
  <c r="D34" i="303"/>
  <c r="D34" i="298"/>
  <c r="D34" i="299"/>
  <c r="D34" i="304"/>
  <c r="D19" i="303"/>
  <c r="D36" i="314"/>
  <c r="D36" i="319"/>
  <c r="D36" i="313"/>
  <c r="D36" i="318"/>
  <c r="D36" i="298"/>
  <c r="D36" i="299"/>
  <c r="D36" i="304"/>
  <c r="D36" i="303"/>
  <c r="D35" i="318"/>
  <c r="D35" i="314"/>
  <c r="D35" i="313"/>
  <c r="D35" i="319"/>
  <c r="D35" i="304"/>
  <c r="D35" i="303"/>
  <c r="D35" i="298"/>
  <c r="D35" i="299"/>
  <c r="D36" i="290"/>
  <c r="D36" i="284"/>
  <c r="D36" i="289"/>
  <c r="D36" i="283"/>
  <c r="D35" i="283"/>
  <c r="D35" i="290"/>
  <c r="D35" i="289"/>
  <c r="D35" i="284"/>
  <c r="D34" i="290"/>
  <c r="D34" i="284"/>
  <c r="D34" i="283"/>
  <c r="D34" i="289"/>
  <c r="D19" i="283"/>
  <c r="D19" i="284"/>
  <c r="D36" i="274"/>
  <c r="D36" i="273"/>
  <c r="D36" i="270"/>
  <c r="D36" i="269"/>
  <c r="D36" i="266"/>
  <c r="D36" i="265"/>
  <c r="D34" i="261"/>
  <c r="D34" i="262"/>
  <c r="D20" i="266"/>
  <c r="D20" i="265"/>
  <c r="D20" i="270"/>
  <c r="D20" i="269"/>
  <c r="D19" i="274"/>
  <c r="D19" i="273"/>
  <c r="D35" i="274"/>
  <c r="D35" i="273"/>
  <c r="D34" i="274"/>
  <c r="D34" i="273"/>
  <c r="D35" i="269"/>
  <c r="D35" i="270"/>
  <c r="D35" i="265"/>
  <c r="D35" i="266"/>
  <c r="D33" i="262"/>
  <c r="D33" i="261"/>
  <c r="D19" i="226"/>
  <c r="D31" i="217"/>
  <c r="D30" i="216"/>
  <c r="D30" i="226"/>
  <c r="D36" i="227"/>
  <c r="D34" i="217"/>
  <c r="D33" i="216"/>
  <c r="D31" i="216"/>
  <c r="D32" i="217"/>
  <c r="D32" i="205"/>
  <c r="D35" i="205"/>
  <c r="D35" i="208"/>
  <c r="H64" i="107"/>
  <c r="D29" i="207"/>
  <c r="D34" i="205"/>
  <c r="D34" i="208"/>
  <c r="K53" i="1"/>
  <c r="K158" i="1"/>
  <c r="F33" i="205" s="1"/>
  <c r="J33" i="205" s="1"/>
  <c r="K45" i="1"/>
  <c r="K167" i="1"/>
  <c r="K168" i="1"/>
  <c r="K153" i="1"/>
  <c r="K37" i="1"/>
  <c r="K150" i="1"/>
  <c r="K42" i="1"/>
  <c r="Q20" i="107" s="1"/>
  <c r="K48" i="1"/>
  <c r="K49" i="1"/>
  <c r="K47" i="1"/>
  <c r="K51" i="1"/>
  <c r="K50" i="1"/>
  <c r="K52" i="1"/>
  <c r="K40" i="1"/>
  <c r="K55" i="1"/>
  <c r="K46" i="1"/>
  <c r="K156" i="1"/>
  <c r="F31" i="512" s="1"/>
  <c r="J31" i="512" s="1"/>
  <c r="K154" i="1"/>
  <c r="K151" i="1"/>
  <c r="F30" i="511" s="1"/>
  <c r="J30" i="511" s="1"/>
  <c r="K29" i="1"/>
  <c r="K155" i="1"/>
  <c r="K41" i="1"/>
  <c r="K157" i="1"/>
  <c r="F31" i="511" s="1"/>
  <c r="J31" i="511" s="1"/>
  <c r="K164" i="1"/>
  <c r="K152" i="1"/>
  <c r="K165" i="1"/>
  <c r="K36" i="1"/>
  <c r="K166" i="1"/>
  <c r="F30" i="512" l="1"/>
  <c r="J30" i="512" s="1"/>
  <c r="F31" i="318"/>
  <c r="J31" i="318" s="1"/>
  <c r="F31" i="405"/>
  <c r="J31" i="405" s="1"/>
  <c r="F31" i="398"/>
  <c r="F31" i="313"/>
  <c r="J31" i="313" s="1"/>
  <c r="F31" i="298"/>
  <c r="J31" i="298" s="1"/>
  <c r="F31" i="465"/>
  <c r="J31" i="465" s="1"/>
  <c r="F31" i="455"/>
  <c r="J31" i="455" s="1"/>
  <c r="F32" i="447"/>
  <c r="J32" i="447" s="1"/>
  <c r="F32" i="265"/>
  <c r="J32" i="265" s="1"/>
  <c r="F31" i="469"/>
  <c r="J31" i="469" s="1"/>
  <c r="F31" i="459"/>
  <c r="F31" i="449"/>
  <c r="J31" i="449" s="1"/>
  <c r="F30" i="441"/>
  <c r="J30" i="441" s="1"/>
  <c r="F31" i="407"/>
  <c r="J31" i="407" s="1"/>
  <c r="F31" i="403"/>
  <c r="J31" i="403" s="1"/>
  <c r="F31" i="401"/>
  <c r="J31" i="401" s="1"/>
  <c r="F31" i="303"/>
  <c r="J31" i="303" s="1"/>
  <c r="F31" i="283"/>
  <c r="J31" i="283" s="1"/>
  <c r="F32" i="269"/>
  <c r="J32" i="269" s="1"/>
  <c r="F31" i="471"/>
  <c r="J31" i="471" s="1"/>
  <c r="F31" i="463"/>
  <c r="J31" i="463" s="1"/>
  <c r="F31" i="451"/>
  <c r="J31" i="451" s="1"/>
  <c r="F31" i="443"/>
  <c r="J31" i="443" s="1"/>
  <c r="F31" i="467"/>
  <c r="F31" i="461"/>
  <c r="J31" i="461" s="1"/>
  <c r="F31" i="453"/>
  <c r="J31" i="453" s="1"/>
  <c r="F31" i="273"/>
  <c r="J31" i="273" s="1"/>
  <c r="F30" i="261"/>
  <c r="J30" i="261" s="1"/>
  <c r="F32" i="445"/>
  <c r="J32" i="445" s="1"/>
  <c r="F32" i="448"/>
  <c r="J32" i="448" s="1"/>
  <c r="F31" i="466"/>
  <c r="J31" i="466" s="1"/>
  <c r="F32" i="446"/>
  <c r="J32" i="446" s="1"/>
  <c r="F31" i="454"/>
  <c r="J31" i="454" s="1"/>
  <c r="F31" i="462"/>
  <c r="J31" i="462" s="1"/>
  <c r="F31" i="468"/>
  <c r="J31" i="468" s="1"/>
  <c r="F31" i="319"/>
  <c r="J31" i="319" s="1"/>
  <c r="F31" i="406"/>
  <c r="J31" i="406" s="1"/>
  <c r="F31" i="399"/>
  <c r="J31" i="399" s="1"/>
  <c r="F31" i="314"/>
  <c r="J31" i="314" s="1"/>
  <c r="F31" i="299"/>
  <c r="J31" i="299" s="1"/>
  <c r="F31" i="274"/>
  <c r="J31" i="274" s="1"/>
  <c r="F30" i="262"/>
  <c r="J30" i="262" s="1"/>
  <c r="F31" i="444"/>
  <c r="J31" i="444" s="1"/>
  <c r="F31" i="452"/>
  <c r="F31" i="464"/>
  <c r="J31" i="464" s="1"/>
  <c r="F31" i="472"/>
  <c r="J31" i="472" s="1"/>
  <c r="F31" i="290"/>
  <c r="J31" i="290" s="1"/>
  <c r="F30" i="442"/>
  <c r="J30" i="442" s="1"/>
  <c r="F31" i="450"/>
  <c r="F31" i="460"/>
  <c r="J31" i="460" s="1"/>
  <c r="F31" i="470"/>
  <c r="J31" i="470" s="1"/>
  <c r="F31" i="408"/>
  <c r="J31" i="408" s="1"/>
  <c r="F31" i="404"/>
  <c r="J31" i="404" s="1"/>
  <c r="F31" i="400"/>
  <c r="J31" i="400" s="1"/>
  <c r="F31" i="304"/>
  <c r="J31" i="304" s="1"/>
  <c r="F31" i="284"/>
  <c r="J31" i="284" s="1"/>
  <c r="F32" i="266"/>
  <c r="J32" i="266" s="1"/>
  <c r="F31" i="456"/>
  <c r="J31" i="456" s="1"/>
  <c r="F32" i="270"/>
  <c r="J32" i="270" s="1"/>
  <c r="F35" i="511"/>
  <c r="J35" i="511" s="1"/>
  <c r="F35" i="512"/>
  <c r="J35" i="512" s="1"/>
  <c r="F33" i="511"/>
  <c r="J33" i="511" s="1"/>
  <c r="F33" i="512"/>
  <c r="J33" i="512" s="1"/>
  <c r="F34" i="512"/>
  <c r="J34" i="512" s="1"/>
  <c r="F34" i="511"/>
  <c r="J34" i="511" s="1"/>
  <c r="E16" i="510"/>
  <c r="K223" i="1"/>
  <c r="F16" i="510" s="1"/>
  <c r="F17" i="512"/>
  <c r="J17" i="512" s="1"/>
  <c r="F17" i="511"/>
  <c r="J17" i="511" s="1"/>
  <c r="F18" i="512"/>
  <c r="J18" i="512" s="1"/>
  <c r="F18" i="511"/>
  <c r="J18" i="511" s="1"/>
  <c r="F37" i="483"/>
  <c r="J37" i="483" s="1"/>
  <c r="F37" i="479"/>
  <c r="J37" i="479" s="1"/>
  <c r="F37" i="478"/>
  <c r="J37" i="478" s="1"/>
  <c r="F37" i="484"/>
  <c r="J37" i="484" s="1"/>
  <c r="F37" i="477"/>
  <c r="J37" i="477" s="1"/>
  <c r="F37" i="481"/>
  <c r="J37" i="481" s="1"/>
  <c r="F37" i="480"/>
  <c r="J37" i="480" s="1"/>
  <c r="F37" i="482"/>
  <c r="J37" i="482" s="1"/>
  <c r="F37" i="475"/>
  <c r="J37" i="475" s="1"/>
  <c r="F35" i="465"/>
  <c r="J35" i="465" s="1"/>
  <c r="F35" i="437"/>
  <c r="J35" i="437" s="1"/>
  <c r="F35" i="432"/>
  <c r="J35" i="432" s="1"/>
  <c r="F35" i="430"/>
  <c r="J35" i="430" s="1"/>
  <c r="F35" i="453"/>
  <c r="J35" i="453" s="1"/>
  <c r="F35" i="452"/>
  <c r="J35" i="452" s="1"/>
  <c r="F35" i="443"/>
  <c r="J35" i="443" s="1"/>
  <c r="F35" i="428"/>
  <c r="J35" i="428" s="1"/>
  <c r="F35" i="469"/>
  <c r="J35" i="469" s="1"/>
  <c r="F35" i="456"/>
  <c r="J35" i="456" s="1"/>
  <c r="F37" i="448"/>
  <c r="J37" i="448" s="1"/>
  <c r="F37" i="445"/>
  <c r="J37" i="445" s="1"/>
  <c r="F35" i="449"/>
  <c r="J35" i="449" s="1"/>
  <c r="F35" i="472"/>
  <c r="J35" i="472" s="1"/>
  <c r="F35" i="461"/>
  <c r="J35" i="461" s="1"/>
  <c r="F35" i="460"/>
  <c r="J35" i="460" s="1"/>
  <c r="F35" i="464"/>
  <c r="J35" i="464" s="1"/>
  <c r="F35" i="463"/>
  <c r="J35" i="463" s="1"/>
  <c r="F35" i="462"/>
  <c r="J35" i="462" s="1"/>
  <c r="F35" i="444"/>
  <c r="J35" i="444" s="1"/>
  <c r="F35" i="433"/>
  <c r="J35" i="433" s="1"/>
  <c r="F35" i="421"/>
  <c r="J35" i="421" s="1"/>
  <c r="F35" i="418"/>
  <c r="J35" i="418" s="1"/>
  <c r="F37" i="416"/>
  <c r="J37" i="416" s="1"/>
  <c r="F35" i="411"/>
  <c r="J35" i="411" s="1"/>
  <c r="F35" i="442"/>
  <c r="J35" i="442" s="1"/>
  <c r="F35" i="471"/>
  <c r="J35" i="471" s="1"/>
  <c r="F35" i="451"/>
  <c r="J35" i="451" s="1"/>
  <c r="F37" i="447"/>
  <c r="J37" i="447" s="1"/>
  <c r="F37" i="446"/>
  <c r="J37" i="446" s="1"/>
  <c r="F35" i="435"/>
  <c r="J35" i="435" s="1"/>
  <c r="F35" i="417"/>
  <c r="J35" i="417" s="1"/>
  <c r="F35" i="466"/>
  <c r="J35" i="466" s="1"/>
  <c r="F35" i="455"/>
  <c r="J35" i="455" s="1"/>
  <c r="F35" i="454"/>
  <c r="J35" i="454" s="1"/>
  <c r="F35" i="422"/>
  <c r="J35" i="422" s="1"/>
  <c r="F37" i="414"/>
  <c r="J37" i="414" s="1"/>
  <c r="F37" i="413"/>
  <c r="J37" i="413" s="1"/>
  <c r="F35" i="438"/>
  <c r="J35" i="438" s="1"/>
  <c r="F35" i="419"/>
  <c r="J35" i="419" s="1"/>
  <c r="F35" i="439"/>
  <c r="J35" i="439" s="1"/>
  <c r="F35" i="429"/>
  <c r="J35" i="429" s="1"/>
  <c r="F35" i="424"/>
  <c r="J35" i="424" s="1"/>
  <c r="F37" i="415"/>
  <c r="J37" i="415" s="1"/>
  <c r="F35" i="431"/>
  <c r="J35" i="431" s="1"/>
  <c r="F35" i="468"/>
  <c r="J35" i="468" s="1"/>
  <c r="F35" i="450"/>
  <c r="J35" i="450" s="1"/>
  <c r="F35" i="441"/>
  <c r="J35" i="441" s="1"/>
  <c r="F35" i="423"/>
  <c r="J35" i="423" s="1"/>
  <c r="F35" i="470"/>
  <c r="J35" i="470" s="1"/>
  <c r="F35" i="459"/>
  <c r="J35" i="459" s="1"/>
  <c r="F35" i="436"/>
  <c r="J35" i="436" s="1"/>
  <c r="F35" i="434"/>
  <c r="J35" i="434" s="1"/>
  <c r="F35" i="427"/>
  <c r="J35" i="427" s="1"/>
  <c r="F35" i="410"/>
  <c r="J35" i="410" s="1"/>
  <c r="F35" i="412"/>
  <c r="J35" i="412" s="1"/>
  <c r="F35" i="420"/>
  <c r="J35" i="420" s="1"/>
  <c r="F35" i="409"/>
  <c r="J35" i="409" s="1"/>
  <c r="F35" i="440"/>
  <c r="J35" i="440" s="1"/>
  <c r="F35" i="467"/>
  <c r="J35" i="467" s="1"/>
  <c r="F40" i="502"/>
  <c r="J40" i="502" s="1"/>
  <c r="F40" i="504"/>
  <c r="J40" i="504" s="1"/>
  <c r="F40" i="501"/>
  <c r="J40" i="501" s="1"/>
  <c r="F40" i="500"/>
  <c r="J40" i="500" s="1"/>
  <c r="F40" i="503"/>
  <c r="J40" i="503" s="1"/>
  <c r="F35" i="491"/>
  <c r="J35" i="491" s="1"/>
  <c r="F35" i="492"/>
  <c r="J35" i="492" s="1"/>
  <c r="F40" i="498"/>
  <c r="J40" i="498" s="1"/>
  <c r="F35" i="494"/>
  <c r="J35" i="494" s="1"/>
  <c r="F40" i="499"/>
  <c r="J40" i="499" s="1"/>
  <c r="F40" i="496"/>
  <c r="J40" i="496" s="1"/>
  <c r="F40" i="497"/>
  <c r="J40" i="497" s="1"/>
  <c r="F40" i="495"/>
  <c r="J40" i="495" s="1"/>
  <c r="F35" i="493"/>
  <c r="J35" i="493" s="1"/>
  <c r="F40" i="487"/>
  <c r="J40" i="487" s="1"/>
  <c r="F40" i="488"/>
  <c r="J40" i="488" s="1"/>
  <c r="F35" i="382"/>
  <c r="J35" i="382" s="1"/>
  <c r="F35" i="206"/>
  <c r="J35" i="206" s="1"/>
  <c r="F35" i="381"/>
  <c r="J35" i="381" s="1"/>
  <c r="F40" i="489"/>
  <c r="J40" i="489" s="1"/>
  <c r="F35" i="485"/>
  <c r="J35" i="485" s="1"/>
  <c r="F40" i="486"/>
  <c r="J40" i="486" s="1"/>
  <c r="F36" i="474"/>
  <c r="J36" i="474" s="1"/>
  <c r="F36" i="473"/>
  <c r="J36" i="473" s="1"/>
  <c r="J26" i="465"/>
  <c r="D6" i="465" s="1"/>
  <c r="H90" i="228" s="1"/>
  <c r="J90" i="228" s="1"/>
  <c r="F16" i="395"/>
  <c r="J16" i="395" s="1"/>
  <c r="J28" i="395" s="1"/>
  <c r="D6" i="395" s="1"/>
  <c r="H155" i="228" s="1"/>
  <c r="J155" i="228" s="1"/>
  <c r="F19" i="299"/>
  <c r="J19" i="299" s="1"/>
  <c r="F19" i="454"/>
  <c r="J19" i="454" s="1"/>
  <c r="F19" i="453"/>
  <c r="J19" i="453" s="1"/>
  <c r="F19" i="421"/>
  <c r="J19" i="421" s="1"/>
  <c r="F19" i="422"/>
  <c r="J19" i="422" s="1"/>
  <c r="Z69" i="107"/>
  <c r="Z76" i="107" s="1"/>
  <c r="J221" i="1" s="1"/>
  <c r="J26" i="434"/>
  <c r="D6" i="434" s="1"/>
  <c r="H61" i="228" s="1"/>
  <c r="J61" i="228" s="1"/>
  <c r="F20" i="501"/>
  <c r="J20" i="501" s="1"/>
  <c r="F20" i="500"/>
  <c r="J20" i="500" s="1"/>
  <c r="F23" i="502"/>
  <c r="J23" i="502" s="1"/>
  <c r="F20" i="499"/>
  <c r="J20" i="499" s="1"/>
  <c r="F18" i="447"/>
  <c r="J18" i="447" s="1"/>
  <c r="F18" i="469"/>
  <c r="J18" i="469" s="1"/>
  <c r="F18" i="446"/>
  <c r="J18" i="446" s="1"/>
  <c r="F18" i="445"/>
  <c r="J18" i="445" s="1"/>
  <c r="F18" i="470"/>
  <c r="J18" i="470" s="1"/>
  <c r="F18" i="448"/>
  <c r="J18" i="448" s="1"/>
  <c r="F18" i="442"/>
  <c r="J18" i="442" s="1"/>
  <c r="F18" i="437"/>
  <c r="F18" i="415"/>
  <c r="F18" i="414"/>
  <c r="F18" i="413"/>
  <c r="F20" i="473"/>
  <c r="J20" i="473" s="1"/>
  <c r="F20" i="474"/>
  <c r="J20" i="474" s="1"/>
  <c r="F18" i="416"/>
  <c r="F18" i="441"/>
  <c r="J18" i="441" s="1"/>
  <c r="F18" i="438"/>
  <c r="F18" i="410"/>
  <c r="F18" i="409"/>
  <c r="J18" i="409" s="1"/>
  <c r="F18" i="406"/>
  <c r="J18" i="406" s="1"/>
  <c r="F18" i="405"/>
  <c r="J18" i="405" s="1"/>
  <c r="F19" i="431"/>
  <c r="J19" i="431" s="1"/>
  <c r="F19" i="401"/>
  <c r="J19" i="401" s="1"/>
  <c r="F19" i="400"/>
  <c r="J19" i="400" s="1"/>
  <c r="F19" i="432"/>
  <c r="J19" i="432" s="1"/>
  <c r="F19" i="464"/>
  <c r="J19" i="464" s="1"/>
  <c r="F19" i="463"/>
  <c r="J19" i="463" s="1"/>
  <c r="J26" i="466"/>
  <c r="D6" i="466" s="1"/>
  <c r="H91" i="228" s="1"/>
  <c r="J91" i="228" s="1"/>
  <c r="F43" i="500"/>
  <c r="J43" i="500" s="1"/>
  <c r="F43" i="504"/>
  <c r="J43" i="504" s="1"/>
  <c r="F29" i="509"/>
  <c r="J29" i="509" s="1"/>
  <c r="F30" i="508"/>
  <c r="J30" i="508" s="1"/>
  <c r="F43" i="501"/>
  <c r="J43" i="501" s="1"/>
  <c r="F30" i="505"/>
  <c r="J30" i="505" s="1"/>
  <c r="F43" i="502"/>
  <c r="J43" i="502" s="1"/>
  <c r="F30" i="506"/>
  <c r="J30" i="506" s="1"/>
  <c r="F43" i="503"/>
  <c r="J43" i="503" s="1"/>
  <c r="F30" i="507"/>
  <c r="J30" i="507" s="1"/>
  <c r="F36" i="510"/>
  <c r="J36" i="510" s="1"/>
  <c r="J40" i="510" s="1"/>
  <c r="F43" i="496"/>
  <c r="J43" i="496" s="1"/>
  <c r="F43" i="495"/>
  <c r="J43" i="495" s="1"/>
  <c r="F38" i="493"/>
  <c r="J38" i="493" s="1"/>
  <c r="F38" i="494"/>
  <c r="J38" i="494" s="1"/>
  <c r="F43" i="499"/>
  <c r="J43" i="499" s="1"/>
  <c r="F38" i="491"/>
  <c r="J38" i="491" s="1"/>
  <c r="F43" i="498"/>
  <c r="J43" i="498" s="1"/>
  <c r="F43" i="497"/>
  <c r="J43" i="497" s="1"/>
  <c r="F38" i="492"/>
  <c r="J38" i="492" s="1"/>
  <c r="F43" i="488"/>
  <c r="J43" i="488" s="1"/>
  <c r="F43" i="487"/>
  <c r="J43" i="487" s="1"/>
  <c r="F43" i="486"/>
  <c r="J43" i="486" s="1"/>
  <c r="F39" i="483"/>
  <c r="J39" i="483" s="1"/>
  <c r="F39" i="478"/>
  <c r="J39" i="478" s="1"/>
  <c r="F39" i="479"/>
  <c r="J39" i="479" s="1"/>
  <c r="F38" i="206"/>
  <c r="J38" i="206" s="1"/>
  <c r="F38" i="381"/>
  <c r="J38" i="381" s="1"/>
  <c r="F38" i="382"/>
  <c r="J38" i="382" s="1"/>
  <c r="F39" i="480"/>
  <c r="J39" i="480" s="1"/>
  <c r="F39" i="484"/>
  <c r="J39" i="484" s="1"/>
  <c r="F39" i="477"/>
  <c r="J39" i="477" s="1"/>
  <c r="F39" i="481"/>
  <c r="J39" i="481" s="1"/>
  <c r="F43" i="489"/>
  <c r="J43" i="489" s="1"/>
  <c r="F38" i="485"/>
  <c r="J38" i="485" s="1"/>
  <c r="F39" i="475"/>
  <c r="J39" i="475" s="1"/>
  <c r="F39" i="482"/>
  <c r="J39" i="482" s="1"/>
  <c r="F34" i="464"/>
  <c r="J34" i="464" s="1"/>
  <c r="F34" i="463"/>
  <c r="J34" i="463" s="1"/>
  <c r="F34" i="462"/>
  <c r="J34" i="462" s="1"/>
  <c r="F34" i="439"/>
  <c r="J34" i="439" s="1"/>
  <c r="F34" i="436"/>
  <c r="J34" i="436" s="1"/>
  <c r="F34" i="420"/>
  <c r="J34" i="420" s="1"/>
  <c r="F34" i="471"/>
  <c r="J34" i="471" s="1"/>
  <c r="F34" i="466"/>
  <c r="J34" i="466" s="1"/>
  <c r="F34" i="438"/>
  <c r="J34" i="438" s="1"/>
  <c r="F34" i="419"/>
  <c r="J34" i="419" s="1"/>
  <c r="F34" i="418"/>
  <c r="J34" i="418" s="1"/>
  <c r="F39" i="473"/>
  <c r="J39" i="473" s="1"/>
  <c r="F34" i="470"/>
  <c r="J34" i="470" s="1"/>
  <c r="F34" i="468"/>
  <c r="J34" i="468" s="1"/>
  <c r="F35" i="448"/>
  <c r="J35" i="448" s="1"/>
  <c r="F35" i="446"/>
  <c r="J35" i="446" s="1"/>
  <c r="F35" i="445"/>
  <c r="J35" i="445" s="1"/>
  <c r="F34" i="459"/>
  <c r="J34" i="459" s="1"/>
  <c r="F34" i="444"/>
  <c r="J34" i="444" s="1"/>
  <c r="F39" i="474"/>
  <c r="J39" i="474" s="1"/>
  <c r="F34" i="450"/>
  <c r="J34" i="450" s="1"/>
  <c r="F35" i="416"/>
  <c r="J35" i="416" s="1"/>
  <c r="F34" i="453"/>
  <c r="J34" i="453" s="1"/>
  <c r="F35" i="447"/>
  <c r="J35" i="447" s="1"/>
  <c r="F34" i="431"/>
  <c r="J34" i="431" s="1"/>
  <c r="F34" i="423"/>
  <c r="J34" i="423" s="1"/>
  <c r="F34" i="461"/>
  <c r="J34" i="461" s="1"/>
  <c r="F34" i="443"/>
  <c r="J34" i="443" s="1"/>
  <c r="F34" i="428"/>
  <c r="J34" i="428" s="1"/>
  <c r="F34" i="472"/>
  <c r="J34" i="472" s="1"/>
  <c r="F34" i="452"/>
  <c r="J34" i="452" s="1"/>
  <c r="F34" i="434"/>
  <c r="J34" i="434" s="1"/>
  <c r="F34" i="427"/>
  <c r="J34" i="427" s="1"/>
  <c r="F35" i="414"/>
  <c r="J35" i="414" s="1"/>
  <c r="F35" i="413"/>
  <c r="J35" i="413" s="1"/>
  <c r="F34" i="412"/>
  <c r="J34" i="412" s="1"/>
  <c r="F34" i="460"/>
  <c r="J34" i="460" s="1"/>
  <c r="F34" i="440"/>
  <c r="J34" i="440" s="1"/>
  <c r="F34" i="424"/>
  <c r="J34" i="424" s="1"/>
  <c r="F34" i="467"/>
  <c r="J34" i="467" s="1"/>
  <c r="F34" i="465"/>
  <c r="J34" i="465" s="1"/>
  <c r="F34" i="429"/>
  <c r="J34" i="429" s="1"/>
  <c r="F33" i="441"/>
  <c r="J33" i="441" s="1"/>
  <c r="F33" i="442"/>
  <c r="J33" i="442" s="1"/>
  <c r="F34" i="421"/>
  <c r="J34" i="421" s="1"/>
  <c r="F34" i="469"/>
  <c r="J34" i="469" s="1"/>
  <c r="F35" i="415"/>
  <c r="J35" i="415" s="1"/>
  <c r="F34" i="433"/>
  <c r="J34" i="433" s="1"/>
  <c r="F34" i="454"/>
  <c r="J34" i="454" s="1"/>
  <c r="F34" i="437"/>
  <c r="J34" i="437" s="1"/>
  <c r="F34" i="430"/>
  <c r="J34" i="430" s="1"/>
  <c r="F34" i="422"/>
  <c r="J34" i="422" s="1"/>
  <c r="F34" i="451"/>
  <c r="J34" i="451" s="1"/>
  <c r="F33" i="410"/>
  <c r="J33" i="410" s="1"/>
  <c r="F34" i="455"/>
  <c r="J34" i="455" s="1"/>
  <c r="F34" i="417"/>
  <c r="J34" i="417" s="1"/>
  <c r="F33" i="409"/>
  <c r="J33" i="409" s="1"/>
  <c r="F34" i="411"/>
  <c r="J34" i="411" s="1"/>
  <c r="F34" i="435"/>
  <c r="J34" i="435" s="1"/>
  <c r="F34" i="432"/>
  <c r="J34" i="432" s="1"/>
  <c r="F34" i="456"/>
  <c r="J34" i="456" s="1"/>
  <c r="F34" i="449"/>
  <c r="J34" i="449" s="1"/>
  <c r="F19" i="459"/>
  <c r="J19" i="459" s="1"/>
  <c r="F19" i="427"/>
  <c r="J19" i="427" s="1"/>
  <c r="F19" i="460"/>
  <c r="J19" i="460" s="1"/>
  <c r="F19" i="428"/>
  <c r="J19" i="428" s="1"/>
  <c r="H13" i="107"/>
  <c r="H14" i="107" s="1"/>
  <c r="J138" i="1" s="1"/>
  <c r="K138" i="1" s="1"/>
  <c r="Z86" i="107"/>
  <c r="F19" i="506"/>
  <c r="J19" i="506" s="1"/>
  <c r="F25" i="501"/>
  <c r="J25" i="501" s="1"/>
  <c r="F28" i="491"/>
  <c r="J28" i="491" s="1"/>
  <c r="F32" i="495"/>
  <c r="J32" i="495" s="1"/>
  <c r="F32" i="486"/>
  <c r="J32" i="486" s="1"/>
  <c r="F18" i="481"/>
  <c r="J18" i="481" s="1"/>
  <c r="F18" i="480"/>
  <c r="F18" i="479"/>
  <c r="J18" i="479" s="1"/>
  <c r="Z81" i="107"/>
  <c r="F19" i="452"/>
  <c r="J19" i="452" s="1"/>
  <c r="F19" i="420"/>
  <c r="J19" i="420" s="1"/>
  <c r="F19" i="451"/>
  <c r="J19" i="451" s="1"/>
  <c r="F19" i="419"/>
  <c r="J19" i="419" s="1"/>
  <c r="Q116" i="107"/>
  <c r="F36" i="484"/>
  <c r="J36" i="484" s="1"/>
  <c r="F36" i="479"/>
  <c r="J36" i="479" s="1"/>
  <c r="F36" i="480"/>
  <c r="J36" i="480" s="1"/>
  <c r="F36" i="482"/>
  <c r="J36" i="482" s="1"/>
  <c r="F36" i="475"/>
  <c r="J36" i="475" s="1"/>
  <c r="F36" i="483"/>
  <c r="J36" i="483" s="1"/>
  <c r="F36" i="478"/>
  <c r="J36" i="478" s="1"/>
  <c r="F36" i="477"/>
  <c r="J36" i="477" s="1"/>
  <c r="F36" i="481"/>
  <c r="J36" i="481" s="1"/>
  <c r="F31" i="437"/>
  <c r="J31" i="437" s="1"/>
  <c r="F31" i="431"/>
  <c r="J31" i="431" s="1"/>
  <c r="F31" i="417"/>
  <c r="J31" i="417" s="1"/>
  <c r="F31" i="435"/>
  <c r="J31" i="435" s="1"/>
  <c r="F31" i="433"/>
  <c r="J31" i="433" s="1"/>
  <c r="F31" i="421"/>
  <c r="J31" i="421" s="1"/>
  <c r="F31" i="411"/>
  <c r="J31" i="411" s="1"/>
  <c r="J31" i="398"/>
  <c r="J31" i="459"/>
  <c r="F32" i="415"/>
  <c r="J32" i="415" s="1"/>
  <c r="F31" i="419"/>
  <c r="J31" i="419" s="1"/>
  <c r="F30" i="409"/>
  <c r="J30" i="409" s="1"/>
  <c r="F31" i="427"/>
  <c r="J31" i="427" s="1"/>
  <c r="F32" i="413"/>
  <c r="J32" i="413" s="1"/>
  <c r="F31" i="289"/>
  <c r="J31" i="289" s="1"/>
  <c r="J31" i="467"/>
  <c r="F31" i="439"/>
  <c r="J31" i="439" s="1"/>
  <c r="F31" i="423"/>
  <c r="J31" i="423" s="1"/>
  <c r="F31" i="429"/>
  <c r="J31" i="429" s="1"/>
  <c r="F28" i="509"/>
  <c r="J28" i="509" s="1"/>
  <c r="J31" i="450"/>
  <c r="J31" i="452"/>
  <c r="F31" i="432"/>
  <c r="J31" i="432" s="1"/>
  <c r="F31" i="430"/>
  <c r="J31" i="430" s="1"/>
  <c r="F31" i="428"/>
  <c r="J31" i="428" s="1"/>
  <c r="F31" i="438"/>
  <c r="J31" i="438" s="1"/>
  <c r="F31" i="422"/>
  <c r="J31" i="422" s="1"/>
  <c r="F30" i="410"/>
  <c r="J30" i="410" s="1"/>
  <c r="F31" i="436"/>
  <c r="J31" i="436" s="1"/>
  <c r="F31" i="434"/>
  <c r="J31" i="434" s="1"/>
  <c r="F31" i="412"/>
  <c r="J31" i="412" s="1"/>
  <c r="F31" i="420"/>
  <c r="J31" i="420" s="1"/>
  <c r="F31" i="440"/>
  <c r="J31" i="440" s="1"/>
  <c r="F31" i="418"/>
  <c r="J31" i="418" s="1"/>
  <c r="F32" i="416"/>
  <c r="J32" i="416" s="1"/>
  <c r="F32" i="414"/>
  <c r="J32" i="414" s="1"/>
  <c r="F31" i="424"/>
  <c r="J31" i="424" s="1"/>
  <c r="F32" i="464"/>
  <c r="J32" i="464" s="1"/>
  <c r="F32" i="462"/>
  <c r="J32" i="462" s="1"/>
  <c r="F32" i="460"/>
  <c r="J32" i="460" s="1"/>
  <c r="F32" i="436"/>
  <c r="J32" i="436" s="1"/>
  <c r="F33" i="416"/>
  <c r="J33" i="416" s="1"/>
  <c r="F32" i="466"/>
  <c r="J32" i="466" s="1"/>
  <c r="F32" i="438"/>
  <c r="J32" i="438" s="1"/>
  <c r="F32" i="420"/>
  <c r="J32" i="420" s="1"/>
  <c r="F32" i="418"/>
  <c r="J32" i="418" s="1"/>
  <c r="F32" i="470"/>
  <c r="J32" i="470" s="1"/>
  <c r="F32" i="468"/>
  <c r="J32" i="468" s="1"/>
  <c r="F33" i="448"/>
  <c r="J33" i="448" s="1"/>
  <c r="F33" i="446"/>
  <c r="J33" i="446" s="1"/>
  <c r="F32" i="444"/>
  <c r="J32" i="444" s="1"/>
  <c r="F32" i="450"/>
  <c r="J32" i="450" s="1"/>
  <c r="F32" i="472"/>
  <c r="J32" i="472" s="1"/>
  <c r="F32" i="428"/>
  <c r="J32" i="428" s="1"/>
  <c r="F32" i="452"/>
  <c r="J32" i="452" s="1"/>
  <c r="F32" i="440"/>
  <c r="J32" i="440" s="1"/>
  <c r="F32" i="434"/>
  <c r="J32" i="434" s="1"/>
  <c r="F33" i="414"/>
  <c r="J33" i="414" s="1"/>
  <c r="F32" i="412"/>
  <c r="J32" i="412" s="1"/>
  <c r="F32" i="424"/>
  <c r="J32" i="424" s="1"/>
  <c r="F32" i="430"/>
  <c r="J32" i="430" s="1"/>
  <c r="F32" i="422"/>
  <c r="J32" i="422" s="1"/>
  <c r="F32" i="454"/>
  <c r="J32" i="454" s="1"/>
  <c r="F31" i="442"/>
  <c r="J31" i="442" s="1"/>
  <c r="F31" i="410"/>
  <c r="J31" i="410" s="1"/>
  <c r="F32" i="432"/>
  <c r="J32" i="432" s="1"/>
  <c r="F32" i="456"/>
  <c r="J32" i="456" s="1"/>
  <c r="F20" i="508"/>
  <c r="J20" i="508" s="1"/>
  <c r="F19" i="505"/>
  <c r="J19" i="505" s="1"/>
  <c r="F26" i="502"/>
  <c r="J26" i="502" s="1"/>
  <c r="F26" i="503"/>
  <c r="J26" i="503" s="1"/>
  <c r="F25" i="499"/>
  <c r="J25" i="499" s="1"/>
  <c r="F28" i="493"/>
  <c r="J28" i="493" s="1"/>
  <c r="F32" i="497"/>
  <c r="J32" i="497" s="1"/>
  <c r="F32" i="488"/>
  <c r="J32" i="488" s="1"/>
  <c r="F22" i="473"/>
  <c r="J22" i="473" s="1"/>
  <c r="F20" i="446"/>
  <c r="J20" i="446" s="1"/>
  <c r="F22" i="474"/>
  <c r="J22" i="474" s="1"/>
  <c r="F20" i="445"/>
  <c r="J20" i="445" s="1"/>
  <c r="F20" i="413"/>
  <c r="J20" i="413" s="1"/>
  <c r="F20" i="414"/>
  <c r="J20" i="414" s="1"/>
  <c r="F21" i="501"/>
  <c r="J21" i="501" s="1"/>
  <c r="F21" i="500"/>
  <c r="J21" i="500" s="1"/>
  <c r="F24" i="502"/>
  <c r="J24" i="502" s="1"/>
  <c r="F21" i="499"/>
  <c r="J21" i="499" s="1"/>
  <c r="F17" i="470"/>
  <c r="F17" i="448"/>
  <c r="F17" i="442"/>
  <c r="F19" i="474"/>
  <c r="J19" i="474" s="1"/>
  <c r="F19" i="473"/>
  <c r="J19" i="473" s="1"/>
  <c r="F17" i="445"/>
  <c r="F17" i="405"/>
  <c r="J17" i="405" s="1"/>
  <c r="F17" i="441"/>
  <c r="F17" i="409"/>
  <c r="J17" i="409" s="1"/>
  <c r="F17" i="410"/>
  <c r="J17" i="410" s="1"/>
  <c r="F17" i="438"/>
  <c r="J17" i="438" s="1"/>
  <c r="F17" i="469"/>
  <c r="F17" i="437"/>
  <c r="J17" i="437" s="1"/>
  <c r="F17" i="415"/>
  <c r="J17" i="415" s="1"/>
  <c r="F17" i="414"/>
  <c r="J17" i="414" s="1"/>
  <c r="F17" i="406"/>
  <c r="J17" i="406" s="1"/>
  <c r="F17" i="447"/>
  <c r="F17" i="446"/>
  <c r="F17" i="416"/>
  <c r="J17" i="416" s="1"/>
  <c r="F17" i="413"/>
  <c r="J17" i="413" s="1"/>
  <c r="F16" i="396"/>
  <c r="J16" i="396" s="1"/>
  <c r="J28" i="396" s="1"/>
  <c r="D6" i="396" s="1"/>
  <c r="H156" i="228" s="1"/>
  <c r="J156" i="228" s="1"/>
  <c r="F19" i="304"/>
  <c r="J19" i="304" s="1"/>
  <c r="F25" i="474"/>
  <c r="J25" i="474" s="1"/>
  <c r="F19" i="423"/>
  <c r="J19" i="423" s="1"/>
  <c r="F19" i="456"/>
  <c r="J19" i="456" s="1"/>
  <c r="F19" i="455"/>
  <c r="J19" i="455" s="1"/>
  <c r="F19" i="424"/>
  <c r="J19" i="424" s="1"/>
  <c r="F25" i="473"/>
  <c r="J25" i="473" s="1"/>
  <c r="F41" i="500"/>
  <c r="J41" i="500" s="1"/>
  <c r="F31" i="208"/>
  <c r="J31" i="208" s="1"/>
  <c r="F41" i="502"/>
  <c r="J41" i="502" s="1"/>
  <c r="F33" i="227"/>
  <c r="J33" i="227" s="1"/>
  <c r="F41" i="504"/>
  <c r="J41" i="504" s="1"/>
  <c r="F41" i="501"/>
  <c r="J41" i="501" s="1"/>
  <c r="F41" i="503"/>
  <c r="J41" i="503" s="1"/>
  <c r="F41" i="496"/>
  <c r="J41" i="496" s="1"/>
  <c r="F36" i="491"/>
  <c r="J36" i="491" s="1"/>
  <c r="F41" i="498"/>
  <c r="J41" i="498" s="1"/>
  <c r="F41" i="499"/>
  <c r="J41" i="499" s="1"/>
  <c r="F41" i="495"/>
  <c r="J41" i="495" s="1"/>
  <c r="F36" i="493"/>
  <c r="J36" i="493" s="1"/>
  <c r="F36" i="494"/>
  <c r="J36" i="494" s="1"/>
  <c r="F41" i="497"/>
  <c r="J41" i="497" s="1"/>
  <c r="F36" i="492"/>
  <c r="J36" i="492" s="1"/>
  <c r="F41" i="487"/>
  <c r="J41" i="487" s="1"/>
  <c r="F41" i="488"/>
  <c r="J41" i="488" s="1"/>
  <c r="F41" i="486"/>
  <c r="J41" i="486" s="1"/>
  <c r="F36" i="206"/>
  <c r="J36" i="206" s="1"/>
  <c r="F36" i="381"/>
  <c r="J36" i="381" s="1"/>
  <c r="F36" i="382"/>
  <c r="J36" i="382" s="1"/>
  <c r="F36" i="485"/>
  <c r="J36" i="485" s="1"/>
  <c r="F41" i="489"/>
  <c r="J41" i="489" s="1"/>
  <c r="F37" i="473"/>
  <c r="J37" i="473" s="1"/>
  <c r="F37" i="474"/>
  <c r="J37" i="474" s="1"/>
  <c r="F27" i="494"/>
  <c r="J27" i="494" s="1"/>
  <c r="F27" i="492"/>
  <c r="J27" i="492" s="1"/>
  <c r="F27" i="493"/>
  <c r="J27" i="493" s="1"/>
  <c r="F27" i="491"/>
  <c r="J27" i="491" s="1"/>
  <c r="F28" i="494"/>
  <c r="J28" i="494" s="1"/>
  <c r="F32" i="498"/>
  <c r="J32" i="498" s="1"/>
  <c r="F32" i="489"/>
  <c r="J32" i="489" s="1"/>
  <c r="F18" i="478"/>
  <c r="J18" i="478" s="1"/>
  <c r="F27" i="485"/>
  <c r="J27" i="485" s="1"/>
  <c r="F18" i="477"/>
  <c r="J18" i="477" s="1"/>
  <c r="F18" i="475"/>
  <c r="J18" i="475" s="1"/>
  <c r="F44" i="502"/>
  <c r="J44" i="502" s="1"/>
  <c r="F44" i="504"/>
  <c r="J44" i="504" s="1"/>
  <c r="F44" i="501"/>
  <c r="J44" i="501" s="1"/>
  <c r="F44" i="500"/>
  <c r="J44" i="500" s="1"/>
  <c r="F44" i="503"/>
  <c r="J44" i="503" s="1"/>
  <c r="F39" i="491"/>
  <c r="J39" i="491" s="1"/>
  <c r="F44" i="496"/>
  <c r="J44" i="496" s="1"/>
  <c r="F44" i="499"/>
  <c r="J44" i="499" s="1"/>
  <c r="F44" i="498"/>
  <c r="J44" i="498" s="1"/>
  <c r="F44" i="495"/>
  <c r="J44" i="495" s="1"/>
  <c r="F39" i="493"/>
  <c r="J39" i="493" s="1"/>
  <c r="F44" i="497"/>
  <c r="J44" i="497" s="1"/>
  <c r="F39" i="492"/>
  <c r="J39" i="492" s="1"/>
  <c r="F39" i="494"/>
  <c r="J39" i="494" s="1"/>
  <c r="F44" i="489"/>
  <c r="J44" i="489" s="1"/>
  <c r="F44" i="487"/>
  <c r="J44" i="487" s="1"/>
  <c r="F39" i="485"/>
  <c r="J39" i="485" s="1"/>
  <c r="F39" i="381"/>
  <c r="J39" i="381" s="1"/>
  <c r="F44" i="488"/>
  <c r="J44" i="488" s="1"/>
  <c r="F39" i="206"/>
  <c r="J39" i="206" s="1"/>
  <c r="F44" i="486"/>
  <c r="J44" i="486" s="1"/>
  <c r="F39" i="382"/>
  <c r="J39" i="382" s="1"/>
  <c r="F36" i="471"/>
  <c r="J36" i="471" s="1"/>
  <c r="F36" i="464"/>
  <c r="J36" i="464" s="1"/>
  <c r="F36" i="463"/>
  <c r="J36" i="463" s="1"/>
  <c r="F36" i="439"/>
  <c r="J36" i="439" s="1"/>
  <c r="F36" i="436"/>
  <c r="J36" i="436" s="1"/>
  <c r="F36" i="433"/>
  <c r="J36" i="433" s="1"/>
  <c r="F36" i="420"/>
  <c r="J36" i="420" s="1"/>
  <c r="F36" i="418"/>
  <c r="J36" i="418" s="1"/>
  <c r="F36" i="467"/>
  <c r="J36" i="467" s="1"/>
  <c r="F36" i="466"/>
  <c r="J36" i="466" s="1"/>
  <c r="F36" i="438"/>
  <c r="J36" i="438" s="1"/>
  <c r="F36" i="419"/>
  <c r="J36" i="419" s="1"/>
  <c r="F36" i="468"/>
  <c r="J36" i="468" s="1"/>
  <c r="F36" i="447"/>
  <c r="J36" i="447" s="1"/>
  <c r="F36" i="444"/>
  <c r="J36" i="444" s="1"/>
  <c r="F36" i="459"/>
  <c r="J36" i="459" s="1"/>
  <c r="F36" i="450"/>
  <c r="J36" i="450" s="1"/>
  <c r="F34" i="442"/>
  <c r="J34" i="442" s="1"/>
  <c r="F36" i="465"/>
  <c r="J36" i="465" s="1"/>
  <c r="F36" i="452"/>
  <c r="J36" i="452" s="1"/>
  <c r="F36" i="437"/>
  <c r="J36" i="437" s="1"/>
  <c r="F36" i="423"/>
  <c r="J36" i="423" s="1"/>
  <c r="F36" i="462"/>
  <c r="J36" i="462" s="1"/>
  <c r="F36" i="415"/>
  <c r="J36" i="415" s="1"/>
  <c r="F36" i="431"/>
  <c r="J36" i="431" s="1"/>
  <c r="F36" i="453"/>
  <c r="J36" i="453" s="1"/>
  <c r="F36" i="434"/>
  <c r="J36" i="434" s="1"/>
  <c r="F36" i="428"/>
  <c r="J36" i="428" s="1"/>
  <c r="F36" i="412"/>
  <c r="J36" i="412" s="1"/>
  <c r="F34" i="409"/>
  <c r="J34" i="409" s="1"/>
  <c r="F36" i="470"/>
  <c r="J36" i="470" s="1"/>
  <c r="F36" i="461"/>
  <c r="J36" i="461" s="1"/>
  <c r="F36" i="443"/>
  <c r="J36" i="443" s="1"/>
  <c r="F36" i="427"/>
  <c r="J36" i="427" s="1"/>
  <c r="F34" i="410"/>
  <c r="J34" i="410" s="1"/>
  <c r="F36" i="472"/>
  <c r="J36" i="472" s="1"/>
  <c r="F34" i="441"/>
  <c r="J34" i="441" s="1"/>
  <c r="F36" i="440"/>
  <c r="J36" i="440" s="1"/>
  <c r="F36" i="429"/>
  <c r="J36" i="429" s="1"/>
  <c r="F36" i="424"/>
  <c r="J36" i="424" s="1"/>
  <c r="F36" i="421"/>
  <c r="J36" i="421" s="1"/>
  <c r="F36" i="456"/>
  <c r="J36" i="456" s="1"/>
  <c r="F36" i="449"/>
  <c r="J36" i="449" s="1"/>
  <c r="F36" i="435"/>
  <c r="J36" i="435" s="1"/>
  <c r="F36" i="469"/>
  <c r="J36" i="469" s="1"/>
  <c r="F36" i="432"/>
  <c r="J36" i="432" s="1"/>
  <c r="F36" i="414"/>
  <c r="J36" i="414" s="1"/>
  <c r="F36" i="413"/>
  <c r="J36" i="413" s="1"/>
  <c r="F36" i="430"/>
  <c r="J36" i="430" s="1"/>
  <c r="F36" i="422"/>
  <c r="J36" i="422" s="1"/>
  <c r="F36" i="454"/>
  <c r="J36" i="454" s="1"/>
  <c r="F36" i="451"/>
  <c r="J36" i="451" s="1"/>
  <c r="F36" i="445"/>
  <c r="J36" i="445" s="1"/>
  <c r="F36" i="446"/>
  <c r="J36" i="446" s="1"/>
  <c r="F36" i="460"/>
  <c r="J36" i="460" s="1"/>
  <c r="F36" i="455"/>
  <c r="J36" i="455" s="1"/>
  <c r="F36" i="448"/>
  <c r="J36" i="448" s="1"/>
  <c r="F36" i="417"/>
  <c r="J36" i="417" s="1"/>
  <c r="F36" i="416"/>
  <c r="J36" i="416" s="1"/>
  <c r="F36" i="411"/>
  <c r="J36" i="411" s="1"/>
  <c r="F27" i="502"/>
  <c r="J27" i="502" s="1"/>
  <c r="F27" i="503"/>
  <c r="J27" i="503" s="1"/>
  <c r="F19" i="507"/>
  <c r="J19" i="507" s="1"/>
  <c r="F32" i="496"/>
  <c r="J32" i="496" s="1"/>
  <c r="F28" i="492"/>
  <c r="J28" i="492" s="1"/>
  <c r="F32" i="487"/>
  <c r="J32" i="487" s="1"/>
  <c r="F18" i="484"/>
  <c r="J18" i="484" s="1"/>
  <c r="F18" i="483"/>
  <c r="F18" i="482"/>
  <c r="J18" i="482" s="1"/>
  <c r="F20" i="448"/>
  <c r="J20" i="448" s="1"/>
  <c r="F20" i="447"/>
  <c r="J20" i="447" s="1"/>
  <c r="F20" i="416"/>
  <c r="J20" i="416" s="1"/>
  <c r="F20" i="415"/>
  <c r="J20" i="415" s="1"/>
  <c r="F32" i="463"/>
  <c r="J32" i="463" s="1"/>
  <c r="F32" i="461"/>
  <c r="J32" i="461" s="1"/>
  <c r="F32" i="439"/>
  <c r="J32" i="439" s="1"/>
  <c r="F32" i="459"/>
  <c r="J32" i="459" s="1"/>
  <c r="F33" i="445"/>
  <c r="J33" i="445" s="1"/>
  <c r="F33" i="447"/>
  <c r="J33" i="447" s="1"/>
  <c r="F31" i="441"/>
  <c r="J31" i="441" s="1"/>
  <c r="F32" i="453"/>
  <c r="J32" i="453" s="1"/>
  <c r="F32" i="443"/>
  <c r="J32" i="443" s="1"/>
  <c r="F32" i="423"/>
  <c r="J32" i="423" s="1"/>
  <c r="F32" i="431"/>
  <c r="J32" i="431" s="1"/>
  <c r="F32" i="427"/>
  <c r="J32" i="427" s="1"/>
  <c r="F32" i="467"/>
  <c r="J32" i="467" s="1"/>
  <c r="F32" i="465"/>
  <c r="J32" i="465" s="1"/>
  <c r="F33" i="413"/>
  <c r="J33" i="413" s="1"/>
  <c r="F32" i="429"/>
  <c r="J32" i="429" s="1"/>
  <c r="F32" i="421"/>
  <c r="J32" i="421" s="1"/>
  <c r="F32" i="437"/>
  <c r="J32" i="437" s="1"/>
  <c r="F32" i="433"/>
  <c r="J32" i="433" s="1"/>
  <c r="F32" i="419"/>
  <c r="J32" i="419" s="1"/>
  <c r="F33" i="415"/>
  <c r="J33" i="415" s="1"/>
  <c r="F32" i="471"/>
  <c r="J32" i="471" s="1"/>
  <c r="F32" i="451"/>
  <c r="J32" i="451" s="1"/>
  <c r="F31" i="409"/>
  <c r="J31" i="409" s="1"/>
  <c r="F32" i="455"/>
  <c r="J32" i="455" s="1"/>
  <c r="F32" i="417"/>
  <c r="J32" i="417" s="1"/>
  <c r="F32" i="411"/>
  <c r="J32" i="411" s="1"/>
  <c r="F32" i="435"/>
  <c r="J32" i="435" s="1"/>
  <c r="F32" i="449"/>
  <c r="J32" i="449" s="1"/>
  <c r="F32" i="469"/>
  <c r="J32" i="469" s="1"/>
  <c r="F16" i="391"/>
  <c r="J16" i="391" s="1"/>
  <c r="J28" i="391" s="1"/>
  <c r="D6" i="391" s="1"/>
  <c r="H151" i="228" s="1"/>
  <c r="J151" i="228" s="1"/>
  <c r="Z82" i="107"/>
  <c r="F23" i="474"/>
  <c r="J23" i="474" s="1"/>
  <c r="F19" i="450"/>
  <c r="J19" i="450" s="1"/>
  <c r="F19" i="449"/>
  <c r="J19" i="449" s="1"/>
  <c r="F19" i="418"/>
  <c r="J19" i="418" s="1"/>
  <c r="F19" i="417"/>
  <c r="J19" i="417" s="1"/>
  <c r="F23" i="473"/>
  <c r="J23" i="473" s="1"/>
  <c r="J26" i="433"/>
  <c r="D6" i="433" s="1"/>
  <c r="H60" i="228" s="1"/>
  <c r="J60" i="228" s="1"/>
  <c r="F35" i="408"/>
  <c r="J35" i="408" s="1"/>
  <c r="F35" i="403"/>
  <c r="J35" i="403" s="1"/>
  <c r="F35" i="405"/>
  <c r="J35" i="405" s="1"/>
  <c r="F35" i="398"/>
  <c r="J35" i="398" s="1"/>
  <c r="F35" i="407"/>
  <c r="J35" i="407" s="1"/>
  <c r="F35" i="400"/>
  <c r="J35" i="400" s="1"/>
  <c r="F35" i="399"/>
  <c r="J35" i="399" s="1"/>
  <c r="F35" i="404"/>
  <c r="J35" i="404" s="1"/>
  <c r="F35" i="401"/>
  <c r="J35" i="401" s="1"/>
  <c r="F35" i="406"/>
  <c r="J35" i="406" s="1"/>
  <c r="F35" i="262"/>
  <c r="J35" i="262" s="1"/>
  <c r="F37" i="266"/>
  <c r="J37" i="266" s="1"/>
  <c r="F37" i="270"/>
  <c r="J37" i="270" s="1"/>
  <c r="F35" i="261"/>
  <c r="J35" i="261" s="1"/>
  <c r="F37" i="265"/>
  <c r="J37" i="265" s="1"/>
  <c r="F37" i="269"/>
  <c r="J37" i="269" s="1"/>
  <c r="F32" i="407"/>
  <c r="J32" i="407" s="1"/>
  <c r="F32" i="405"/>
  <c r="J32" i="405" s="1"/>
  <c r="F32" i="403"/>
  <c r="J32" i="403" s="1"/>
  <c r="F32" i="398"/>
  <c r="J32" i="398" s="1"/>
  <c r="F32" i="401"/>
  <c r="J32" i="401" s="1"/>
  <c r="F32" i="303"/>
  <c r="J32" i="303" s="1"/>
  <c r="F32" i="298"/>
  <c r="J32" i="298" s="1"/>
  <c r="F32" i="283"/>
  <c r="J32" i="283" s="1"/>
  <c r="F32" i="273"/>
  <c r="J32" i="273" s="1"/>
  <c r="F33" i="269"/>
  <c r="J33" i="269" s="1"/>
  <c r="F33" i="265"/>
  <c r="J33" i="265" s="1"/>
  <c r="F32" i="289"/>
  <c r="J32" i="289" s="1"/>
  <c r="F31" i="261"/>
  <c r="J31" i="261" s="1"/>
  <c r="F32" i="318"/>
  <c r="J32" i="318" s="1"/>
  <c r="F32" i="313"/>
  <c r="J32" i="313" s="1"/>
  <c r="F32" i="400"/>
  <c r="J32" i="400" s="1"/>
  <c r="F32" i="404"/>
  <c r="J32" i="404" s="1"/>
  <c r="F32" i="406"/>
  <c r="J32" i="406" s="1"/>
  <c r="F32" i="399"/>
  <c r="J32" i="399" s="1"/>
  <c r="F32" i="408"/>
  <c r="J32" i="408" s="1"/>
  <c r="F32" i="319"/>
  <c r="J32" i="319" s="1"/>
  <c r="F32" i="304"/>
  <c r="J32" i="304" s="1"/>
  <c r="F32" i="274"/>
  <c r="J32" i="274" s="1"/>
  <c r="F33" i="266"/>
  <c r="J33" i="266" s="1"/>
  <c r="F32" i="290"/>
  <c r="J32" i="290" s="1"/>
  <c r="F31" i="262"/>
  <c r="J31" i="262" s="1"/>
  <c r="F32" i="314"/>
  <c r="J32" i="314" s="1"/>
  <c r="F32" i="299"/>
  <c r="J32" i="299" s="1"/>
  <c r="F33" i="270"/>
  <c r="J33" i="270" s="1"/>
  <c r="F32" i="284"/>
  <c r="J32" i="284" s="1"/>
  <c r="F34" i="404"/>
  <c r="J34" i="404" s="1"/>
  <c r="F34" i="400"/>
  <c r="J34" i="400" s="1"/>
  <c r="F34" i="399"/>
  <c r="J34" i="399" s="1"/>
  <c r="F34" i="406"/>
  <c r="J34" i="406" s="1"/>
  <c r="F34" i="408"/>
  <c r="J34" i="408" s="1"/>
  <c r="F34" i="405"/>
  <c r="J34" i="405" s="1"/>
  <c r="F34" i="403"/>
  <c r="J34" i="403" s="1"/>
  <c r="F34" i="407"/>
  <c r="J34" i="407" s="1"/>
  <c r="F34" i="398"/>
  <c r="J34" i="398" s="1"/>
  <c r="F34" i="401"/>
  <c r="J34" i="401" s="1"/>
  <c r="F36" i="407"/>
  <c r="J36" i="407" s="1"/>
  <c r="F36" i="406"/>
  <c r="J36" i="406" s="1"/>
  <c r="F36" i="399"/>
  <c r="J36" i="399" s="1"/>
  <c r="F36" i="405"/>
  <c r="J36" i="405" s="1"/>
  <c r="F36" i="400"/>
  <c r="J36" i="400" s="1"/>
  <c r="F36" i="404"/>
  <c r="J36" i="404" s="1"/>
  <c r="F36" i="403"/>
  <c r="J36" i="403" s="1"/>
  <c r="F36" i="401"/>
  <c r="J36" i="401" s="1"/>
  <c r="F36" i="398"/>
  <c r="J36" i="398" s="1"/>
  <c r="F36" i="408"/>
  <c r="J36" i="408" s="1"/>
  <c r="F16" i="393"/>
  <c r="J16" i="393" s="1"/>
  <c r="J28" i="393" s="1"/>
  <c r="D6" i="393" s="1"/>
  <c r="H153" i="228" s="1"/>
  <c r="J153" i="228" s="1"/>
  <c r="J19" i="398"/>
  <c r="J19" i="403"/>
  <c r="F16" i="390"/>
  <c r="J16" i="390" s="1"/>
  <c r="Z45" i="107"/>
  <c r="Z52" i="107" s="1"/>
  <c r="J212" i="1" s="1"/>
  <c r="E16" i="386"/>
  <c r="K210" i="1"/>
  <c r="J28" i="394"/>
  <c r="D6" i="394" s="1"/>
  <c r="H154" i="228" s="1"/>
  <c r="J154" i="228" s="1"/>
  <c r="F16" i="392"/>
  <c r="J16" i="392" s="1"/>
  <c r="Z20" i="107"/>
  <c r="Z27" i="107" s="1"/>
  <c r="J211" i="1" s="1"/>
  <c r="F36" i="387"/>
  <c r="J36" i="387" s="1"/>
  <c r="F36" i="388"/>
  <c r="J36" i="388" s="1"/>
  <c r="F36" i="392"/>
  <c r="J36" i="392" s="1"/>
  <c r="F36" i="391"/>
  <c r="J36" i="391" s="1"/>
  <c r="F36" i="393"/>
  <c r="J36" i="393" s="1"/>
  <c r="F36" i="386"/>
  <c r="J36" i="386" s="1"/>
  <c r="F36" i="396"/>
  <c r="J36" i="396" s="1"/>
  <c r="F36" i="395"/>
  <c r="J36" i="395" s="1"/>
  <c r="F36" i="390"/>
  <c r="J36" i="390" s="1"/>
  <c r="F36" i="389"/>
  <c r="J36" i="389" s="1"/>
  <c r="F36" i="394"/>
  <c r="J36" i="394" s="1"/>
  <c r="F27" i="382"/>
  <c r="J27" i="382" s="1"/>
  <c r="J30" i="382" s="1"/>
  <c r="D6" i="382" s="1"/>
  <c r="H111" i="228" s="1"/>
  <c r="J111" i="228" s="1"/>
  <c r="F16" i="389"/>
  <c r="J16" i="389" s="1"/>
  <c r="F33" i="383"/>
  <c r="J33" i="383" s="1"/>
  <c r="F34" i="384"/>
  <c r="J34" i="384" s="1"/>
  <c r="F31" i="383"/>
  <c r="J31" i="383" s="1"/>
  <c r="F32" i="384"/>
  <c r="J32" i="384" s="1"/>
  <c r="F30" i="383"/>
  <c r="J30" i="383" s="1"/>
  <c r="F31" i="384"/>
  <c r="J31" i="384" s="1"/>
  <c r="F27" i="381"/>
  <c r="J27" i="381" s="1"/>
  <c r="F27" i="206"/>
  <c r="J27" i="206" s="1"/>
  <c r="J17" i="206"/>
  <c r="F34" i="319"/>
  <c r="J34" i="319" s="1"/>
  <c r="F34" i="318"/>
  <c r="J34" i="318" s="1"/>
  <c r="F34" i="314"/>
  <c r="J34" i="314" s="1"/>
  <c r="F34" i="313"/>
  <c r="J34" i="313" s="1"/>
  <c r="F34" i="298"/>
  <c r="J34" i="298" s="1"/>
  <c r="F34" i="304"/>
  <c r="J34" i="304" s="1"/>
  <c r="F34" i="299"/>
  <c r="J34" i="299" s="1"/>
  <c r="F34" i="303"/>
  <c r="J34" i="303" s="1"/>
  <c r="J18" i="318"/>
  <c r="J18" i="313"/>
  <c r="J18" i="319"/>
  <c r="J18" i="314"/>
  <c r="J18" i="304"/>
  <c r="J18" i="303"/>
  <c r="J18" i="299"/>
  <c r="J18" i="298"/>
  <c r="F35" i="318"/>
  <c r="J35" i="318" s="1"/>
  <c r="F35" i="314"/>
  <c r="J35" i="314" s="1"/>
  <c r="F35" i="313"/>
  <c r="J35" i="313" s="1"/>
  <c r="F35" i="319"/>
  <c r="J35" i="319" s="1"/>
  <c r="F35" i="299"/>
  <c r="J35" i="299" s="1"/>
  <c r="F35" i="304"/>
  <c r="J35" i="304" s="1"/>
  <c r="F35" i="303"/>
  <c r="J35" i="303" s="1"/>
  <c r="F35" i="298"/>
  <c r="J35" i="298" s="1"/>
  <c r="F36" i="319"/>
  <c r="J36" i="319" s="1"/>
  <c r="F36" i="318"/>
  <c r="J36" i="318" s="1"/>
  <c r="F36" i="314"/>
  <c r="J36" i="314" s="1"/>
  <c r="F36" i="313"/>
  <c r="J36" i="313" s="1"/>
  <c r="F36" i="298"/>
  <c r="J36" i="298" s="1"/>
  <c r="F36" i="299"/>
  <c r="J36" i="299" s="1"/>
  <c r="F36" i="304"/>
  <c r="J36" i="304" s="1"/>
  <c r="F36" i="303"/>
  <c r="J36" i="303" s="1"/>
  <c r="F19" i="303"/>
  <c r="J19" i="303" s="1"/>
  <c r="F19" i="298"/>
  <c r="J19" i="298" s="1"/>
  <c r="F19" i="313"/>
  <c r="J19" i="313" s="1"/>
  <c r="F19" i="314"/>
  <c r="J19" i="314" s="1"/>
  <c r="F19" i="284"/>
  <c r="J19" i="284" s="1"/>
  <c r="F19" i="283"/>
  <c r="J19" i="283" s="1"/>
  <c r="F34" i="284"/>
  <c r="J34" i="284" s="1"/>
  <c r="F34" i="289"/>
  <c r="J34" i="289" s="1"/>
  <c r="F34" i="290"/>
  <c r="J34" i="290" s="1"/>
  <c r="F34" i="283"/>
  <c r="J34" i="283" s="1"/>
  <c r="F36" i="289"/>
  <c r="J36" i="289" s="1"/>
  <c r="F36" i="284"/>
  <c r="J36" i="284" s="1"/>
  <c r="F36" i="290"/>
  <c r="J36" i="290" s="1"/>
  <c r="F36" i="283"/>
  <c r="J36" i="283" s="1"/>
  <c r="J18" i="283"/>
  <c r="J18" i="289"/>
  <c r="J18" i="284"/>
  <c r="J18" i="290"/>
  <c r="F35" i="283"/>
  <c r="J35" i="283" s="1"/>
  <c r="F35" i="289"/>
  <c r="J35" i="289" s="1"/>
  <c r="F35" i="284"/>
  <c r="J35" i="284" s="1"/>
  <c r="F35" i="290"/>
  <c r="J35" i="290" s="1"/>
  <c r="F34" i="274"/>
  <c r="J34" i="274" s="1"/>
  <c r="F34" i="273"/>
  <c r="J34" i="273" s="1"/>
  <c r="F35" i="270"/>
  <c r="J35" i="270" s="1"/>
  <c r="F35" i="269"/>
  <c r="J35" i="269" s="1"/>
  <c r="F35" i="265"/>
  <c r="J35" i="265" s="1"/>
  <c r="F35" i="266"/>
  <c r="J35" i="266" s="1"/>
  <c r="F33" i="261"/>
  <c r="J33" i="261" s="1"/>
  <c r="F33" i="262"/>
  <c r="J33" i="262" s="1"/>
  <c r="F19" i="274"/>
  <c r="J19" i="274" s="1"/>
  <c r="F19" i="273"/>
  <c r="J19" i="273" s="1"/>
  <c r="F18" i="269"/>
  <c r="J18" i="269" s="1"/>
  <c r="F18" i="270"/>
  <c r="J18" i="270" s="1"/>
  <c r="F18" i="266"/>
  <c r="J18" i="266" s="1"/>
  <c r="F18" i="265"/>
  <c r="J18" i="265" s="1"/>
  <c r="F18" i="261"/>
  <c r="J18" i="261" s="1"/>
  <c r="F18" i="262"/>
  <c r="J18" i="262" s="1"/>
  <c r="F20" i="266"/>
  <c r="J20" i="266" s="1"/>
  <c r="F20" i="265"/>
  <c r="J20" i="265" s="1"/>
  <c r="F36" i="274"/>
  <c r="J36" i="274" s="1"/>
  <c r="F36" i="273"/>
  <c r="J36" i="273" s="1"/>
  <c r="F36" i="269"/>
  <c r="J36" i="269" s="1"/>
  <c r="F36" i="270"/>
  <c r="J36" i="270" s="1"/>
  <c r="F36" i="266"/>
  <c r="J36" i="266" s="1"/>
  <c r="F36" i="265"/>
  <c r="J36" i="265" s="1"/>
  <c r="F34" i="261"/>
  <c r="J34" i="261" s="1"/>
  <c r="F34" i="262"/>
  <c r="J34" i="262" s="1"/>
  <c r="J18" i="274"/>
  <c r="J18" i="273"/>
  <c r="J19" i="270"/>
  <c r="J19" i="269"/>
  <c r="J19" i="266"/>
  <c r="J19" i="265"/>
  <c r="J19" i="262"/>
  <c r="F17" i="270"/>
  <c r="J17" i="270" s="1"/>
  <c r="F17" i="269"/>
  <c r="J17" i="269" s="1"/>
  <c r="F17" i="266"/>
  <c r="J17" i="266" s="1"/>
  <c r="F17" i="265"/>
  <c r="J17" i="265" s="1"/>
  <c r="F17" i="262"/>
  <c r="J17" i="262" s="1"/>
  <c r="F17" i="261"/>
  <c r="J17" i="261" s="1"/>
  <c r="F35" i="274"/>
  <c r="J35" i="274" s="1"/>
  <c r="F35" i="273"/>
  <c r="J35" i="273" s="1"/>
  <c r="F20" i="270"/>
  <c r="J20" i="270" s="1"/>
  <c r="F20" i="269"/>
  <c r="J20" i="269" s="1"/>
  <c r="J17" i="226"/>
  <c r="J29" i="226"/>
  <c r="J34" i="227"/>
  <c r="F36" i="227"/>
  <c r="J36" i="227" s="1"/>
  <c r="F30" i="226"/>
  <c r="J30" i="226" s="1"/>
  <c r="J22" i="206"/>
  <c r="F19" i="226"/>
  <c r="J19" i="226" s="1"/>
  <c r="F32" i="217"/>
  <c r="J32" i="217" s="1"/>
  <c r="F31" i="216"/>
  <c r="J31" i="216" s="1"/>
  <c r="F31" i="217"/>
  <c r="J31" i="217" s="1"/>
  <c r="F30" i="216"/>
  <c r="J30" i="216" s="1"/>
  <c r="F34" i="217"/>
  <c r="J34" i="217" s="1"/>
  <c r="F33" i="216"/>
  <c r="J33" i="216" s="1"/>
  <c r="Q66" i="107"/>
  <c r="F29" i="207"/>
  <c r="J29" i="207" s="1"/>
  <c r="F34" i="205"/>
  <c r="J34" i="205" s="1"/>
  <c r="F34" i="208"/>
  <c r="J34" i="208" s="1"/>
  <c r="H68" i="107"/>
  <c r="J17" i="207"/>
  <c r="Q67" i="107"/>
  <c r="H66" i="107"/>
  <c r="J17" i="205"/>
  <c r="F35" i="205"/>
  <c r="J35" i="205" s="1"/>
  <c r="F35" i="208"/>
  <c r="J35" i="208" s="1"/>
  <c r="H67" i="107"/>
  <c r="J28" i="207"/>
  <c r="F32" i="205"/>
  <c r="J32" i="205" s="1"/>
  <c r="Q6" i="107"/>
  <c r="Q14" i="107" s="1"/>
  <c r="J139" i="1" s="1"/>
  <c r="Q21" i="107"/>
  <c r="Q25" i="107" s="1"/>
  <c r="J38" i="511" l="1"/>
  <c r="J38" i="512"/>
  <c r="J26" i="406"/>
  <c r="D6" i="406" s="1"/>
  <c r="H31" i="228" s="1"/>
  <c r="J31" i="228" s="1"/>
  <c r="Z88" i="107"/>
  <c r="J149" i="1" s="1"/>
  <c r="E29" i="487" s="1"/>
  <c r="J25" i="511"/>
  <c r="J25" i="512"/>
  <c r="J31" i="474"/>
  <c r="D6" i="474" s="1"/>
  <c r="H99" i="228" s="1"/>
  <c r="J99" i="228" s="1"/>
  <c r="J26" i="428"/>
  <c r="D6" i="428" s="1"/>
  <c r="H55" i="228" s="1"/>
  <c r="J55" i="228" s="1"/>
  <c r="J41" i="493"/>
  <c r="J40" i="415"/>
  <c r="J33" i="505"/>
  <c r="J18" i="414"/>
  <c r="J42" i="475"/>
  <c r="J31" i="482"/>
  <c r="D6" i="482" s="1"/>
  <c r="J17" i="469"/>
  <c r="J40" i="445"/>
  <c r="J26" i="417"/>
  <c r="D6" i="417" s="1"/>
  <c r="H46" i="228" s="1"/>
  <c r="J46" i="228" s="1"/>
  <c r="J31" i="475"/>
  <c r="J17" i="447"/>
  <c r="J31" i="473"/>
  <c r="D6" i="473" s="1"/>
  <c r="H98" i="228" s="1"/>
  <c r="J98" i="228" s="1"/>
  <c r="J40" i="466"/>
  <c r="J42" i="466" s="1"/>
  <c r="J40" i="438"/>
  <c r="J38" i="409"/>
  <c r="J40" i="449"/>
  <c r="J42" i="481"/>
  <c r="J26" i="420"/>
  <c r="J33" i="506"/>
  <c r="J26" i="432"/>
  <c r="J35" i="499"/>
  <c r="D6" i="499" s="1"/>
  <c r="H125" i="228" s="1"/>
  <c r="J46" i="487"/>
  <c r="J46" i="501"/>
  <c r="J31" i="477"/>
  <c r="D6" i="477" s="1"/>
  <c r="H106" i="228" s="1"/>
  <c r="J106" i="228" s="1"/>
  <c r="J40" i="454"/>
  <c r="J42" i="477"/>
  <c r="J17" i="442"/>
  <c r="J35" i="509"/>
  <c r="J37" i="509" s="1"/>
  <c r="J42" i="478"/>
  <c r="J40" i="436"/>
  <c r="J42" i="436" s="1"/>
  <c r="D7" i="436" s="1"/>
  <c r="J40" i="462"/>
  <c r="J42" i="462" s="1"/>
  <c r="K36" i="462" s="1"/>
  <c r="J26" i="455"/>
  <c r="D6" i="455" s="1"/>
  <c r="H82" i="228" s="1"/>
  <c r="J82" i="228" s="1"/>
  <c r="J40" i="429"/>
  <c r="J42" i="429" s="1"/>
  <c r="K36" i="429" s="1"/>
  <c r="J42" i="483"/>
  <c r="J26" i="427"/>
  <c r="D6" i="427" s="1"/>
  <c r="H54" i="228" s="1"/>
  <c r="J54" i="228" s="1"/>
  <c r="J17" i="470"/>
  <c r="J26" i="459"/>
  <c r="J18" i="483"/>
  <c r="J40" i="452"/>
  <c r="J40" i="444"/>
  <c r="J42" i="444" s="1"/>
  <c r="K31" i="444" s="1"/>
  <c r="J40" i="418"/>
  <c r="J40" i="472"/>
  <c r="J40" i="443"/>
  <c r="J42" i="443" s="1"/>
  <c r="J42" i="480"/>
  <c r="E19" i="407"/>
  <c r="E19" i="440"/>
  <c r="E19" i="439"/>
  <c r="E19" i="408"/>
  <c r="K221" i="1"/>
  <c r="E19" i="472"/>
  <c r="E19" i="471"/>
  <c r="J41" i="485"/>
  <c r="J26" i="452"/>
  <c r="D6" i="452" s="1"/>
  <c r="H79" i="228" s="1"/>
  <c r="J79" i="228" s="1"/>
  <c r="J26" i="424"/>
  <c r="D6" i="424" s="1"/>
  <c r="H53" i="228" s="1"/>
  <c r="J53" i="228" s="1"/>
  <c r="J17" i="448"/>
  <c r="J27" i="448" s="1"/>
  <c r="D6" i="448" s="1"/>
  <c r="H75" i="228" s="1"/>
  <c r="J75" i="228" s="1"/>
  <c r="J40" i="447"/>
  <c r="J46" i="496"/>
  <c r="J31" i="484"/>
  <c r="D6" i="484" s="1"/>
  <c r="H102" i="228" s="1"/>
  <c r="J102" i="228" s="1"/>
  <c r="J40" i="460"/>
  <c r="J30" i="491"/>
  <c r="D6" i="491" s="1"/>
  <c r="H117" i="228" s="1"/>
  <c r="J117" i="228" s="1"/>
  <c r="J40" i="414"/>
  <c r="J40" i="440"/>
  <c r="J38" i="442"/>
  <c r="J40" i="423"/>
  <c r="J40" i="413"/>
  <c r="J40" i="465"/>
  <c r="J42" i="465" s="1"/>
  <c r="D7" i="465" s="1"/>
  <c r="J42" i="479"/>
  <c r="J18" i="410"/>
  <c r="J26" i="422"/>
  <c r="D6" i="422" s="1"/>
  <c r="H51" i="228" s="1"/>
  <c r="J51" i="228" s="1"/>
  <c r="J46" i="498"/>
  <c r="J40" i="416"/>
  <c r="J40" i="469"/>
  <c r="J40" i="468"/>
  <c r="J42" i="468" s="1"/>
  <c r="J42" i="482"/>
  <c r="J46" i="486"/>
  <c r="J30" i="493"/>
  <c r="J40" i="446"/>
  <c r="J40" i="470"/>
  <c r="J40" i="456"/>
  <c r="J40" i="439"/>
  <c r="J40" i="427"/>
  <c r="J40" i="411"/>
  <c r="J42" i="411" s="1"/>
  <c r="J42" i="484"/>
  <c r="J18" i="438"/>
  <c r="J26" i="421"/>
  <c r="J26" i="418"/>
  <c r="D6" i="418" s="1"/>
  <c r="H47" i="228" s="1"/>
  <c r="J47" i="228" s="1"/>
  <c r="J46" i="495"/>
  <c r="J40" i="419"/>
  <c r="J26" i="460"/>
  <c r="J26" i="450"/>
  <c r="D6" i="450" s="1"/>
  <c r="H77" i="228" s="1"/>
  <c r="J77" i="228" s="1"/>
  <c r="J40" i="459"/>
  <c r="J46" i="497"/>
  <c r="J40" i="434"/>
  <c r="J42" i="434" s="1"/>
  <c r="J31" i="481"/>
  <c r="D6" i="481" s="1"/>
  <c r="H101" i="228" s="1"/>
  <c r="J101" i="228" s="1"/>
  <c r="J30" i="492"/>
  <c r="J17" i="441"/>
  <c r="J24" i="505"/>
  <c r="J40" i="448"/>
  <c r="J40" i="422"/>
  <c r="J40" i="428"/>
  <c r="J40" i="471"/>
  <c r="J38" i="441"/>
  <c r="J40" i="421"/>
  <c r="J40" i="431"/>
  <c r="J26" i="453"/>
  <c r="D6" i="453" s="1"/>
  <c r="H80" i="228" s="1"/>
  <c r="J80" i="228" s="1"/>
  <c r="J41" i="491"/>
  <c r="J40" i="463"/>
  <c r="J46" i="504"/>
  <c r="J40" i="455"/>
  <c r="J31" i="478"/>
  <c r="J40" i="412"/>
  <c r="J42" i="412" s="1"/>
  <c r="J31" i="479"/>
  <c r="D6" i="479" s="1"/>
  <c r="J26" i="456"/>
  <c r="D6" i="456" s="1"/>
  <c r="H83" i="228" s="1"/>
  <c r="J83" i="228" s="1"/>
  <c r="J40" i="424"/>
  <c r="J40" i="430"/>
  <c r="J42" i="430" s="1"/>
  <c r="J40" i="461"/>
  <c r="J42" i="461" s="1"/>
  <c r="K32" i="461" s="1"/>
  <c r="J40" i="433"/>
  <c r="J42" i="433" s="1"/>
  <c r="J40" i="437"/>
  <c r="J26" i="419"/>
  <c r="J24" i="506"/>
  <c r="D6" i="506" s="1"/>
  <c r="H137" i="228" s="1"/>
  <c r="J137" i="228" s="1"/>
  <c r="J46" i="489"/>
  <c r="J33" i="507"/>
  <c r="J26" i="463"/>
  <c r="D6" i="463" s="1"/>
  <c r="H86" i="228" s="1"/>
  <c r="J86" i="228" s="1"/>
  <c r="J18" i="416"/>
  <c r="J26" i="454"/>
  <c r="J46" i="503"/>
  <c r="J40" i="450"/>
  <c r="J38" i="410"/>
  <c r="J18" i="413"/>
  <c r="J26" i="449"/>
  <c r="J30" i="485"/>
  <c r="E29" i="498"/>
  <c r="J35" i="500"/>
  <c r="J46" i="502"/>
  <c r="J26" i="431"/>
  <c r="D6" i="431" s="1"/>
  <c r="H56" i="228" s="1"/>
  <c r="J56" i="228" s="1"/>
  <c r="J18" i="415"/>
  <c r="J35" i="501"/>
  <c r="J42" i="473"/>
  <c r="J18" i="480"/>
  <c r="J46" i="499"/>
  <c r="J33" i="508"/>
  <c r="J18" i="437"/>
  <c r="J42" i="474"/>
  <c r="J26" i="423"/>
  <c r="J40" i="464"/>
  <c r="J40" i="453"/>
  <c r="J30" i="494"/>
  <c r="J26" i="405"/>
  <c r="D6" i="405" s="1"/>
  <c r="H30" i="228" s="1"/>
  <c r="J30" i="228" s="1"/>
  <c r="J24" i="508"/>
  <c r="D6" i="508" s="1"/>
  <c r="H139" i="228" s="1"/>
  <c r="J139" i="228" s="1"/>
  <c r="J24" i="507"/>
  <c r="D6" i="507" s="1"/>
  <c r="H138" i="228" s="1"/>
  <c r="J138" i="228" s="1"/>
  <c r="J41" i="492"/>
  <c r="J41" i="494"/>
  <c r="J17" i="446"/>
  <c r="J17" i="445"/>
  <c r="J40" i="420"/>
  <c r="J40" i="432"/>
  <c r="J40" i="467"/>
  <c r="J42" i="467" s="1"/>
  <c r="J40" i="435"/>
  <c r="J42" i="435" s="1"/>
  <c r="K31" i="435" s="1"/>
  <c r="J40" i="451"/>
  <c r="J26" i="451"/>
  <c r="D6" i="451" s="1"/>
  <c r="H78" i="228" s="1"/>
  <c r="J78" i="228" s="1"/>
  <c r="J40" i="417"/>
  <c r="J26" i="464"/>
  <c r="D6" i="464" s="1"/>
  <c r="H87" i="228" s="1"/>
  <c r="J87" i="228" s="1"/>
  <c r="J46" i="488"/>
  <c r="J46" i="500"/>
  <c r="F16" i="386"/>
  <c r="J16" i="386" s="1"/>
  <c r="J28" i="386" s="1"/>
  <c r="D6" i="386" s="1"/>
  <c r="H147" i="228" s="1"/>
  <c r="J147" i="228" s="1"/>
  <c r="J16" i="510"/>
  <c r="J40" i="400"/>
  <c r="J40" i="404"/>
  <c r="J40" i="403"/>
  <c r="J40" i="401"/>
  <c r="J40" i="398"/>
  <c r="J40" i="399"/>
  <c r="J40" i="408"/>
  <c r="J40" i="406"/>
  <c r="J40" i="405"/>
  <c r="J40" i="407"/>
  <c r="J26" i="400"/>
  <c r="D6" i="400" s="1"/>
  <c r="H25" i="228" s="1"/>
  <c r="J25" i="228" s="1"/>
  <c r="J26" i="398"/>
  <c r="D6" i="398" s="1"/>
  <c r="H26" i="228" s="1"/>
  <c r="J26" i="228" s="1"/>
  <c r="J26" i="403"/>
  <c r="D6" i="403" s="1"/>
  <c r="H28" i="228" s="1"/>
  <c r="J28" i="228" s="1"/>
  <c r="J26" i="401"/>
  <c r="D6" i="401" s="1"/>
  <c r="H24" i="228" s="1"/>
  <c r="J24" i="228" s="1"/>
  <c r="J26" i="404"/>
  <c r="D6" i="404" s="1"/>
  <c r="H29" i="228" s="1"/>
  <c r="J29" i="228" s="1"/>
  <c r="J26" i="399"/>
  <c r="D6" i="399" s="1"/>
  <c r="H27" i="228" s="1"/>
  <c r="J27" i="228" s="1"/>
  <c r="J40" i="390"/>
  <c r="J40" i="391"/>
  <c r="J42" i="391" s="1"/>
  <c r="J40" i="392"/>
  <c r="J40" i="386"/>
  <c r="J40" i="389"/>
  <c r="E16" i="388"/>
  <c r="K212" i="1"/>
  <c r="F16" i="388" s="1"/>
  <c r="J16" i="388" s="1"/>
  <c r="J40" i="395"/>
  <c r="J28" i="390"/>
  <c r="D6" i="390" s="1"/>
  <c r="H150" i="228" s="1"/>
  <c r="J150" i="228" s="1"/>
  <c r="J40" i="396"/>
  <c r="J40" i="388"/>
  <c r="J28" i="389"/>
  <c r="D6" i="389" s="1"/>
  <c r="H149" i="228" s="1"/>
  <c r="J149" i="228" s="1"/>
  <c r="E16" i="387"/>
  <c r="K211" i="1"/>
  <c r="F16" i="387" s="1"/>
  <c r="J16" i="387" s="1"/>
  <c r="J40" i="387"/>
  <c r="J28" i="392"/>
  <c r="D6" i="392" s="1"/>
  <c r="H152" i="228" s="1"/>
  <c r="J152" i="228" s="1"/>
  <c r="J36" i="383"/>
  <c r="J40" i="393"/>
  <c r="J40" i="394"/>
  <c r="E18" i="383"/>
  <c r="E18" i="384"/>
  <c r="J37" i="384"/>
  <c r="J41" i="381"/>
  <c r="J41" i="382"/>
  <c r="J43" i="382" s="1"/>
  <c r="D7" i="382" s="1"/>
  <c r="J30" i="381"/>
  <c r="D6" i="381" s="1"/>
  <c r="H110" i="228" s="1"/>
  <c r="J110" i="228" s="1"/>
  <c r="J40" i="304"/>
  <c r="J40" i="303"/>
  <c r="J26" i="319"/>
  <c r="D6" i="319" s="1"/>
  <c r="H35" i="228" s="1"/>
  <c r="J35" i="228" s="1"/>
  <c r="J40" i="314"/>
  <c r="J40" i="318"/>
  <c r="J40" i="319"/>
  <c r="J40" i="298"/>
  <c r="J40" i="313"/>
  <c r="J26" i="318"/>
  <c r="D6" i="318" s="1"/>
  <c r="H34" i="228" s="1"/>
  <c r="J34" i="228" s="1"/>
  <c r="J40" i="299"/>
  <c r="J26" i="303"/>
  <c r="D6" i="303" s="1"/>
  <c r="H20" i="228" s="1"/>
  <c r="J20" i="228" s="1"/>
  <c r="J26" i="304"/>
  <c r="D6" i="304" s="1"/>
  <c r="H21" i="228" s="1"/>
  <c r="J21" i="228" s="1"/>
  <c r="J26" i="299"/>
  <c r="D6" i="299" s="1"/>
  <c r="H19" i="228" s="1"/>
  <c r="J19" i="228" s="1"/>
  <c r="J26" i="298"/>
  <c r="D6" i="298" s="1"/>
  <c r="H18" i="228" s="1"/>
  <c r="J18" i="228" s="1"/>
  <c r="J26" i="314"/>
  <c r="D6" i="314" s="1"/>
  <c r="H23" i="228" s="1"/>
  <c r="J23" i="228" s="1"/>
  <c r="J26" i="313"/>
  <c r="D6" i="313" s="1"/>
  <c r="H22" i="228" s="1"/>
  <c r="J22" i="228" s="1"/>
  <c r="J40" i="284"/>
  <c r="J26" i="284"/>
  <c r="D6" i="284" s="1"/>
  <c r="H17" i="228" s="1"/>
  <c r="J17" i="228" s="1"/>
  <c r="J26" i="289"/>
  <c r="D6" i="289" s="1"/>
  <c r="H8" i="228" s="1"/>
  <c r="J8" i="228" s="1"/>
  <c r="J40" i="290"/>
  <c r="J26" i="283"/>
  <c r="D6" i="283" s="1"/>
  <c r="H16" i="228" s="1"/>
  <c r="J16" i="228" s="1"/>
  <c r="J40" i="289"/>
  <c r="J26" i="290"/>
  <c r="D6" i="290" s="1"/>
  <c r="H9" i="228" s="1"/>
  <c r="J9" i="228" s="1"/>
  <c r="J40" i="283"/>
  <c r="J25" i="262"/>
  <c r="J38" i="262"/>
  <c r="J27" i="270"/>
  <c r="D6" i="270" s="1"/>
  <c r="H13" i="228" s="1"/>
  <c r="J13" i="228" s="1"/>
  <c r="J38" i="261"/>
  <c r="J40" i="266"/>
  <c r="J40" i="270"/>
  <c r="J27" i="266"/>
  <c r="D6" i="266" s="1"/>
  <c r="H11" i="228" s="1"/>
  <c r="J11" i="228" s="1"/>
  <c r="J40" i="273"/>
  <c r="J25" i="261"/>
  <c r="J40" i="274"/>
  <c r="J40" i="265"/>
  <c r="J27" i="265"/>
  <c r="D6" i="265" s="1"/>
  <c r="H10" i="228" s="1"/>
  <c r="J10" i="228" s="1"/>
  <c r="J26" i="274"/>
  <c r="D6" i="274" s="1"/>
  <c r="H15" i="228" s="1"/>
  <c r="J15" i="228" s="1"/>
  <c r="J27" i="269"/>
  <c r="D6" i="269" s="1"/>
  <c r="H12" i="228" s="1"/>
  <c r="J12" i="228" s="1"/>
  <c r="J40" i="269"/>
  <c r="J26" i="273"/>
  <c r="D6" i="273" s="1"/>
  <c r="H14" i="228" s="1"/>
  <c r="J14" i="228" s="1"/>
  <c r="J28" i="227"/>
  <c r="D6" i="227" s="1"/>
  <c r="H143" i="228" s="1"/>
  <c r="J143" i="228" s="1"/>
  <c r="J24" i="226"/>
  <c r="D6" i="226" s="1"/>
  <c r="H135" i="228" s="1"/>
  <c r="J135" i="228" s="1"/>
  <c r="J33" i="226"/>
  <c r="J40" i="227"/>
  <c r="J36" i="216"/>
  <c r="J37" i="217"/>
  <c r="Q72" i="107"/>
  <c r="J148" i="1" s="1"/>
  <c r="E18" i="216"/>
  <c r="E18" i="217"/>
  <c r="J23" i="207"/>
  <c r="D6" i="207" s="1"/>
  <c r="H140" i="228" s="1"/>
  <c r="J26" i="205"/>
  <c r="D6" i="205" s="1"/>
  <c r="H141" i="228" s="1"/>
  <c r="J35" i="207"/>
  <c r="J38" i="205"/>
  <c r="J38" i="208"/>
  <c r="J40" i="208" s="1"/>
  <c r="D7" i="208" s="1"/>
  <c r="I142" i="228" s="1"/>
  <c r="K142" i="228" s="1"/>
  <c r="J41" i="206"/>
  <c r="K139" i="1"/>
  <c r="J141" i="1"/>
  <c r="E29" i="497" l="1"/>
  <c r="K149" i="1"/>
  <c r="F29" i="487" s="1"/>
  <c r="J29" i="487" s="1"/>
  <c r="E29" i="496"/>
  <c r="E29" i="489"/>
  <c r="E29" i="486"/>
  <c r="E29" i="488"/>
  <c r="K31" i="429"/>
  <c r="E26" i="504"/>
  <c r="E29" i="495"/>
  <c r="D7" i="430"/>
  <c r="I59" i="228" s="1"/>
  <c r="K59" i="228" s="1"/>
  <c r="K35" i="430"/>
  <c r="K28" i="509"/>
  <c r="D7" i="509"/>
  <c r="I144" i="228" s="1"/>
  <c r="K31" i="461"/>
  <c r="K32" i="462"/>
  <c r="J44" i="478"/>
  <c r="D6" i="478"/>
  <c r="H103" i="228" s="1"/>
  <c r="J103" i="228" s="1"/>
  <c r="J43" i="494"/>
  <c r="K22" i="494" s="1"/>
  <c r="D6" i="494"/>
  <c r="H120" i="228" s="1"/>
  <c r="J120" i="228" s="1"/>
  <c r="J44" i="475"/>
  <c r="K20" i="475" s="1"/>
  <c r="D6" i="475"/>
  <c r="H100" i="228" s="1"/>
  <c r="J100" i="228" s="1"/>
  <c r="K34" i="430"/>
  <c r="K35" i="461"/>
  <c r="D7" i="391"/>
  <c r="I151" i="228" s="1"/>
  <c r="K151" i="228" s="1"/>
  <c r="K33" i="391"/>
  <c r="K34" i="391"/>
  <c r="K35" i="391"/>
  <c r="K37" i="391"/>
  <c r="K36" i="391"/>
  <c r="J43" i="492"/>
  <c r="D6" i="492"/>
  <c r="H118" i="228" s="1"/>
  <c r="J118" i="228" s="1"/>
  <c r="J35" i="505"/>
  <c r="D6" i="505"/>
  <c r="H136" i="228" s="1"/>
  <c r="J136" i="228" s="1"/>
  <c r="J43" i="493"/>
  <c r="K23" i="493" s="1"/>
  <c r="D6" i="493"/>
  <c r="H119" i="228" s="1"/>
  <c r="J119" i="228" s="1"/>
  <c r="K16" i="467"/>
  <c r="D7" i="467"/>
  <c r="I96" i="228" s="1"/>
  <c r="K96" i="228" s="1"/>
  <c r="J43" i="485"/>
  <c r="D6" i="485"/>
  <c r="H112" i="228" s="1"/>
  <c r="J112" i="228" s="1"/>
  <c r="K16" i="444"/>
  <c r="D7" i="444"/>
  <c r="I71" i="228" s="1"/>
  <c r="K71" i="228" s="1"/>
  <c r="K35" i="429"/>
  <c r="K16" i="468"/>
  <c r="D7" i="468"/>
  <c r="I97" i="228" s="1"/>
  <c r="K97" i="228" s="1"/>
  <c r="K16" i="462"/>
  <c r="D7" i="462"/>
  <c r="I89" i="228" s="1"/>
  <c r="K89" i="228" s="1"/>
  <c r="J42" i="449"/>
  <c r="K17" i="449" s="1"/>
  <c r="D6" i="449"/>
  <c r="H76" i="228" s="1"/>
  <c r="J76" i="228" s="1"/>
  <c r="K16" i="461"/>
  <c r="D7" i="461"/>
  <c r="I88" i="228" s="1"/>
  <c r="K88" i="228" s="1"/>
  <c r="K36" i="461"/>
  <c r="K35" i="465"/>
  <c r="J42" i="460"/>
  <c r="D6" i="460"/>
  <c r="H85" i="228" s="1"/>
  <c r="J85" i="228" s="1"/>
  <c r="J42" i="419"/>
  <c r="D7" i="419" s="1"/>
  <c r="I48" i="228" s="1"/>
  <c r="K48" i="228" s="1"/>
  <c r="D6" i="419"/>
  <c r="H48" i="228" s="1"/>
  <c r="J48" i="228" s="1"/>
  <c r="K16" i="434"/>
  <c r="D7" i="434"/>
  <c r="I61" i="228" s="1"/>
  <c r="K61" i="228" s="1"/>
  <c r="D7" i="411"/>
  <c r="I38" i="228" s="1"/>
  <c r="K38" i="228" s="1"/>
  <c r="K31" i="411"/>
  <c r="K34" i="411"/>
  <c r="K16" i="411"/>
  <c r="K32" i="411"/>
  <c r="K36" i="411"/>
  <c r="K35" i="411"/>
  <c r="K33" i="411"/>
  <c r="K36" i="465"/>
  <c r="J42" i="432"/>
  <c r="K22" i="432" s="1"/>
  <c r="D6" i="432"/>
  <c r="H57" i="228" s="1"/>
  <c r="J57" i="228" s="1"/>
  <c r="K31" i="443"/>
  <c r="K16" i="443"/>
  <c r="D7" i="443"/>
  <c r="I70" i="228" s="1"/>
  <c r="K70" i="228" s="1"/>
  <c r="J42" i="421"/>
  <c r="D6" i="421"/>
  <c r="H50" i="228" s="1"/>
  <c r="J50" i="228" s="1"/>
  <c r="J42" i="454"/>
  <c r="D6" i="454"/>
  <c r="H81" i="228" s="1"/>
  <c r="J81" i="228" s="1"/>
  <c r="J42" i="459"/>
  <c r="D6" i="459"/>
  <c r="H84" i="228" s="1"/>
  <c r="J84" i="228" s="1"/>
  <c r="K31" i="412"/>
  <c r="D7" i="412"/>
  <c r="I39" i="228" s="1"/>
  <c r="K39" i="228" s="1"/>
  <c r="J42" i="423"/>
  <c r="K31" i="423" s="1"/>
  <c r="D6" i="423"/>
  <c r="H52" i="228" s="1"/>
  <c r="J52" i="228" s="1"/>
  <c r="J42" i="420"/>
  <c r="D7" i="420" s="1"/>
  <c r="I49" i="228" s="1"/>
  <c r="K49" i="228" s="1"/>
  <c r="D6" i="420"/>
  <c r="H49" i="228" s="1"/>
  <c r="J49" i="228" s="1"/>
  <c r="K16" i="429"/>
  <c r="D7" i="429"/>
  <c r="I58" i="228" s="1"/>
  <c r="K58" i="228" s="1"/>
  <c r="K35" i="443"/>
  <c r="K16" i="466"/>
  <c r="D7" i="466"/>
  <c r="I91" i="228" s="1"/>
  <c r="K91" i="228" s="1"/>
  <c r="K16" i="433"/>
  <c r="D7" i="433"/>
  <c r="I60" i="228" s="1"/>
  <c r="K60" i="228" s="1"/>
  <c r="K16" i="435"/>
  <c r="D7" i="435"/>
  <c r="I66" i="228" s="1"/>
  <c r="K66" i="228" s="1"/>
  <c r="K32" i="443"/>
  <c r="D6" i="512"/>
  <c r="H41" i="228" s="1"/>
  <c r="J41" i="228" s="1"/>
  <c r="J40" i="512"/>
  <c r="J48" i="500"/>
  <c r="D6" i="500"/>
  <c r="H126" i="228" s="1"/>
  <c r="J48" i="501"/>
  <c r="D6" i="501"/>
  <c r="H127" i="228" s="1"/>
  <c r="D6" i="511"/>
  <c r="H40" i="228" s="1"/>
  <c r="J40" i="228" s="1"/>
  <c r="J40" i="511"/>
  <c r="K35" i="444"/>
  <c r="K31" i="468"/>
  <c r="K32" i="468"/>
  <c r="K35" i="467"/>
  <c r="K31" i="467"/>
  <c r="K34" i="465"/>
  <c r="K16" i="465"/>
  <c r="K31" i="465"/>
  <c r="K35" i="462"/>
  <c r="K34" i="462"/>
  <c r="K31" i="462"/>
  <c r="K34" i="443"/>
  <c r="K35" i="436"/>
  <c r="K16" i="436"/>
  <c r="K34" i="436"/>
  <c r="K31" i="436"/>
  <c r="K34" i="435"/>
  <c r="K36" i="434"/>
  <c r="K31" i="434"/>
  <c r="K31" i="430"/>
  <c r="K16" i="430"/>
  <c r="K32" i="430"/>
  <c r="K32" i="429"/>
  <c r="K34" i="412"/>
  <c r="K16" i="412"/>
  <c r="D6" i="261"/>
  <c r="H6" i="228" s="1"/>
  <c r="J6" i="228" s="1"/>
  <c r="D6" i="262"/>
  <c r="H7" i="228" s="1"/>
  <c r="J7" i="228" s="1"/>
  <c r="K29" i="509"/>
  <c r="K33" i="433"/>
  <c r="K17" i="433"/>
  <c r="K20" i="433"/>
  <c r="K18" i="433"/>
  <c r="K19" i="433"/>
  <c r="K32" i="433"/>
  <c r="K34" i="433"/>
  <c r="K35" i="433"/>
  <c r="K31" i="433"/>
  <c r="K36" i="433"/>
  <c r="K33" i="466"/>
  <c r="K17" i="466"/>
  <c r="K20" i="466"/>
  <c r="K18" i="466"/>
  <c r="K19" i="466"/>
  <c r="K36" i="466"/>
  <c r="K31" i="466"/>
  <c r="K32" i="466"/>
  <c r="K34" i="466"/>
  <c r="K35" i="466"/>
  <c r="F26" i="504"/>
  <c r="J26" i="504" s="1"/>
  <c r="F29" i="489"/>
  <c r="J29" i="489" s="1"/>
  <c r="F29" i="496"/>
  <c r="J29" i="496" s="1"/>
  <c r="J35" i="496" s="1"/>
  <c r="F29" i="498"/>
  <c r="J29" i="498" s="1"/>
  <c r="J35" i="498" s="1"/>
  <c r="F29" i="497"/>
  <c r="J29" i="497" s="1"/>
  <c r="F29" i="495"/>
  <c r="J29" i="495" s="1"/>
  <c r="F29" i="488"/>
  <c r="J29" i="488" s="1"/>
  <c r="J25" i="410"/>
  <c r="D6" i="410" s="1"/>
  <c r="H37" i="228" s="1"/>
  <c r="J37" i="228" s="1"/>
  <c r="I90" i="228"/>
  <c r="K90" i="228" s="1"/>
  <c r="K33" i="465"/>
  <c r="K17" i="465"/>
  <c r="K20" i="465"/>
  <c r="K18" i="465"/>
  <c r="K19" i="465"/>
  <c r="K33" i="434"/>
  <c r="K17" i="434"/>
  <c r="K20" i="434"/>
  <c r="K18" i="434"/>
  <c r="K19" i="434"/>
  <c r="K34" i="434"/>
  <c r="J42" i="456"/>
  <c r="J42" i="453"/>
  <c r="J44" i="484"/>
  <c r="D7" i="484" s="1"/>
  <c r="I102" i="228" s="1"/>
  <c r="K102" i="228" s="1"/>
  <c r="J25" i="409"/>
  <c r="J31" i="483"/>
  <c r="J44" i="473"/>
  <c r="D7" i="473" s="1"/>
  <c r="J42" i="424"/>
  <c r="K33" i="429"/>
  <c r="K17" i="429"/>
  <c r="K19" i="429"/>
  <c r="K18" i="429"/>
  <c r="K32" i="465"/>
  <c r="K34" i="429"/>
  <c r="K19" i="468"/>
  <c r="K33" i="468"/>
  <c r="K17" i="468"/>
  <c r="K18" i="468"/>
  <c r="J27" i="414"/>
  <c r="J42" i="428"/>
  <c r="K19" i="435"/>
  <c r="K33" i="435"/>
  <c r="K17" i="435"/>
  <c r="K18" i="435"/>
  <c r="J27" i="413"/>
  <c r="K36" i="435"/>
  <c r="K32" i="435"/>
  <c r="K35" i="412"/>
  <c r="J26" i="470"/>
  <c r="K17" i="411"/>
  <c r="K18" i="411"/>
  <c r="J42" i="455"/>
  <c r="J27" i="447"/>
  <c r="J27" i="445"/>
  <c r="K18" i="412"/>
  <c r="K33" i="412"/>
  <c r="K17" i="412"/>
  <c r="K33" i="444"/>
  <c r="K17" i="444"/>
  <c r="K18" i="444"/>
  <c r="K32" i="412"/>
  <c r="K36" i="467"/>
  <c r="K19" i="467"/>
  <c r="K33" i="467"/>
  <c r="K17" i="467"/>
  <c r="K18" i="467"/>
  <c r="J27" i="415"/>
  <c r="K33" i="461"/>
  <c r="K17" i="461"/>
  <c r="K19" i="461"/>
  <c r="K18" i="461"/>
  <c r="K35" i="435"/>
  <c r="J42" i="422"/>
  <c r="J43" i="491"/>
  <c r="D7" i="491" s="1"/>
  <c r="K33" i="443"/>
  <c r="K17" i="443"/>
  <c r="K18" i="443"/>
  <c r="K21" i="509"/>
  <c r="K19" i="509"/>
  <c r="K30" i="509"/>
  <c r="K16" i="509"/>
  <c r="K18" i="509"/>
  <c r="K17" i="509"/>
  <c r="J44" i="477"/>
  <c r="K18" i="477" s="1"/>
  <c r="K34" i="444"/>
  <c r="J26" i="469"/>
  <c r="J44" i="474"/>
  <c r="D7" i="474" s="1"/>
  <c r="J25" i="441"/>
  <c r="D6" i="441" s="1"/>
  <c r="H68" i="228" s="1"/>
  <c r="J68" i="228" s="1"/>
  <c r="J35" i="507"/>
  <c r="D7" i="507" s="1"/>
  <c r="I138" i="228" s="1"/>
  <c r="K138" i="228" s="1"/>
  <c r="K32" i="444"/>
  <c r="J42" i="418"/>
  <c r="K17" i="436"/>
  <c r="I67" i="228"/>
  <c r="K67" i="228" s="1"/>
  <c r="K19" i="436"/>
  <c r="K33" i="436"/>
  <c r="K18" i="436"/>
  <c r="K35" i="434"/>
  <c r="J42" i="451"/>
  <c r="K34" i="461"/>
  <c r="J42" i="431"/>
  <c r="J27" i="416"/>
  <c r="K32" i="434"/>
  <c r="K36" i="436"/>
  <c r="J44" i="481"/>
  <c r="D7" i="481" s="1"/>
  <c r="I101" i="228" s="1"/>
  <c r="K101" i="228" s="1"/>
  <c r="J42" i="450"/>
  <c r="J42" i="448"/>
  <c r="K32" i="436"/>
  <c r="J25" i="442"/>
  <c r="D6" i="442" s="1"/>
  <c r="H69" i="228" s="1"/>
  <c r="J69" i="228" s="1"/>
  <c r="K32" i="467"/>
  <c r="J26" i="438"/>
  <c r="J27" i="446"/>
  <c r="J35" i="508"/>
  <c r="D7" i="508" s="1"/>
  <c r="I139" i="228" s="1"/>
  <c r="K139" i="228" s="1"/>
  <c r="K33" i="430"/>
  <c r="K17" i="430"/>
  <c r="K19" i="430"/>
  <c r="K18" i="430"/>
  <c r="K36" i="468"/>
  <c r="K35" i="468"/>
  <c r="J42" i="452"/>
  <c r="K34" i="467"/>
  <c r="J48" i="499"/>
  <c r="D7" i="499" s="1"/>
  <c r="K36" i="443"/>
  <c r="J26" i="437"/>
  <c r="J42" i="464"/>
  <c r="K36" i="444"/>
  <c r="J31" i="480"/>
  <c r="J42" i="463"/>
  <c r="J35" i="506"/>
  <c r="D7" i="506" s="1"/>
  <c r="I137" i="228" s="1"/>
  <c r="K137" i="228" s="1"/>
  <c r="K34" i="468"/>
  <c r="J44" i="479"/>
  <c r="D7" i="479" s="1"/>
  <c r="K36" i="412"/>
  <c r="F19" i="440"/>
  <c r="J19" i="440" s="1"/>
  <c r="J26" i="440" s="1"/>
  <c r="F19" i="407"/>
  <c r="J19" i="407" s="1"/>
  <c r="J26" i="407" s="1"/>
  <c r="F19" i="471"/>
  <c r="J19" i="471" s="1"/>
  <c r="F19" i="472"/>
  <c r="J19" i="472" s="1"/>
  <c r="F19" i="439"/>
  <c r="J19" i="439" s="1"/>
  <c r="J26" i="439" s="1"/>
  <c r="F19" i="408"/>
  <c r="J19" i="408" s="1"/>
  <c r="J26" i="408" s="1"/>
  <c r="D6" i="408" s="1"/>
  <c r="H33" i="228" s="1"/>
  <c r="J33" i="228" s="1"/>
  <c r="J42" i="427"/>
  <c r="K19" i="462"/>
  <c r="K33" i="462"/>
  <c r="K17" i="462"/>
  <c r="K18" i="462"/>
  <c r="K36" i="430"/>
  <c r="J42" i="417"/>
  <c r="J44" i="482"/>
  <c r="D7" i="482" s="1"/>
  <c r="E16" i="503"/>
  <c r="E16" i="502"/>
  <c r="Q123" i="107"/>
  <c r="J28" i="510"/>
  <c r="K39" i="382"/>
  <c r="K17" i="382"/>
  <c r="K38" i="382"/>
  <c r="K37" i="382"/>
  <c r="K35" i="382"/>
  <c r="K36" i="382"/>
  <c r="J42" i="404"/>
  <c r="J42" i="403"/>
  <c r="J42" i="400"/>
  <c r="K21" i="400" s="1"/>
  <c r="J42" i="398"/>
  <c r="D7" i="398" s="1"/>
  <c r="J42" i="401"/>
  <c r="D7" i="401" s="1"/>
  <c r="J42" i="399"/>
  <c r="D7" i="399" s="1"/>
  <c r="J42" i="406"/>
  <c r="D7" i="406" s="1"/>
  <c r="J42" i="405"/>
  <c r="D7" i="405" s="1"/>
  <c r="J42" i="396"/>
  <c r="J42" i="395"/>
  <c r="J42" i="394"/>
  <c r="J42" i="393"/>
  <c r="J42" i="386"/>
  <c r="K33" i="386"/>
  <c r="K34" i="386"/>
  <c r="K31" i="208"/>
  <c r="K32" i="208"/>
  <c r="J42" i="392"/>
  <c r="J42" i="390"/>
  <c r="J28" i="387"/>
  <c r="J42" i="389"/>
  <c r="K38" i="391"/>
  <c r="K16" i="391"/>
  <c r="K28" i="391" s="1"/>
  <c r="J28" i="388"/>
  <c r="J43" i="381"/>
  <c r="D7" i="381" s="1"/>
  <c r="F18" i="383"/>
  <c r="J18" i="383" s="1"/>
  <c r="J25" i="383" s="1"/>
  <c r="F18" i="384"/>
  <c r="J18" i="384" s="1"/>
  <c r="I111" i="228"/>
  <c r="K111" i="228" s="1"/>
  <c r="K22" i="382"/>
  <c r="K23" i="382"/>
  <c r="K24" i="382"/>
  <c r="K19" i="382"/>
  <c r="K21" i="382"/>
  <c r="K20" i="382"/>
  <c r="K16" i="382"/>
  <c r="K18" i="382"/>
  <c r="K25" i="382"/>
  <c r="K26" i="382"/>
  <c r="K27" i="382"/>
  <c r="J42" i="304"/>
  <c r="D7" i="304" s="1"/>
  <c r="J42" i="298"/>
  <c r="D7" i="298" s="1"/>
  <c r="J42" i="313"/>
  <c r="D7" i="313" s="1"/>
  <c r="J42" i="314"/>
  <c r="D7" i="314" s="1"/>
  <c r="J42" i="303"/>
  <c r="D7" i="303" s="1"/>
  <c r="J42" i="318"/>
  <c r="J42" i="299"/>
  <c r="D7" i="299" s="1"/>
  <c r="J42" i="319"/>
  <c r="D7" i="319" s="1"/>
  <c r="J42" i="290"/>
  <c r="J42" i="289"/>
  <c r="D7" i="289" s="1"/>
  <c r="J42" i="284"/>
  <c r="D7" i="284" s="1"/>
  <c r="J42" i="283"/>
  <c r="D7" i="283" s="1"/>
  <c r="J42" i="265"/>
  <c r="D7" i="265" s="1"/>
  <c r="J42" i="273"/>
  <c r="D7" i="273" s="1"/>
  <c r="J42" i="274"/>
  <c r="D7" i="274" s="1"/>
  <c r="J40" i="262"/>
  <c r="D7" i="262" s="1"/>
  <c r="J40" i="261"/>
  <c r="J42" i="270"/>
  <c r="D7" i="270" s="1"/>
  <c r="J42" i="269"/>
  <c r="D7" i="269" s="1"/>
  <c r="J42" i="266"/>
  <c r="D7" i="266" s="1"/>
  <c r="K148" i="1"/>
  <c r="J35" i="226"/>
  <c r="J42" i="227"/>
  <c r="F18" i="216"/>
  <c r="J18" i="216" s="1"/>
  <c r="F18" i="217"/>
  <c r="J18" i="217" s="1"/>
  <c r="K34" i="208"/>
  <c r="J37" i="207"/>
  <c r="J40" i="205"/>
  <c r="D7" i="205" s="1"/>
  <c r="I141" i="228" s="1"/>
  <c r="K33" i="208"/>
  <c r="K16" i="208"/>
  <c r="K36" i="208"/>
  <c r="K35" i="208"/>
  <c r="K141" i="1"/>
  <c r="F29" i="486" l="1"/>
  <c r="J29" i="486" s="1"/>
  <c r="J42" i="408"/>
  <c r="K34" i="421"/>
  <c r="K32" i="421"/>
  <c r="K31" i="421"/>
  <c r="K29" i="505"/>
  <c r="K21" i="505"/>
  <c r="K23" i="505"/>
  <c r="K22" i="505"/>
  <c r="K20" i="505"/>
  <c r="K20" i="500"/>
  <c r="K24" i="500"/>
  <c r="K22" i="500"/>
  <c r="K18" i="500"/>
  <c r="K16" i="500"/>
  <c r="K25" i="500"/>
  <c r="K17" i="500"/>
  <c r="K42" i="500"/>
  <c r="K20" i="460"/>
  <c r="K33" i="460"/>
  <c r="K18" i="460"/>
  <c r="K16" i="478"/>
  <c r="K21" i="478"/>
  <c r="K19" i="478"/>
  <c r="K17" i="478"/>
  <c r="K24" i="478"/>
  <c r="K20" i="478"/>
  <c r="K23" i="478"/>
  <c r="K22" i="478"/>
  <c r="K18" i="478"/>
  <c r="K38" i="478"/>
  <c r="K40" i="478"/>
  <c r="K36" i="478"/>
  <c r="K37" i="478"/>
  <c r="K36" i="485"/>
  <c r="K39" i="485"/>
  <c r="K35" i="421"/>
  <c r="K19" i="421"/>
  <c r="K25" i="501"/>
  <c r="K40" i="501"/>
  <c r="K18" i="492"/>
  <c r="K26" i="492"/>
  <c r="K19" i="492"/>
  <c r="K24" i="492"/>
  <c r="K27" i="492"/>
  <c r="K23" i="500"/>
  <c r="K43" i="500"/>
  <c r="D7" i="501"/>
  <c r="K42" i="501"/>
  <c r="D7" i="460"/>
  <c r="K36" i="460"/>
  <c r="K16" i="460"/>
  <c r="K31" i="460"/>
  <c r="K35" i="460"/>
  <c r="K34" i="460"/>
  <c r="K36" i="421"/>
  <c r="K33" i="421"/>
  <c r="K17" i="421"/>
  <c r="K20" i="421"/>
  <c r="K18" i="421"/>
  <c r="K21" i="421"/>
  <c r="K31" i="454"/>
  <c r="K32" i="454"/>
  <c r="K16" i="459"/>
  <c r="K35" i="459"/>
  <c r="K16" i="485"/>
  <c r="K23" i="485"/>
  <c r="K24" i="485"/>
  <c r="K22" i="485"/>
  <c r="K20" i="485"/>
  <c r="K37" i="485"/>
  <c r="K21" i="485"/>
  <c r="K19" i="485"/>
  <c r="K18" i="485"/>
  <c r="K17" i="485"/>
  <c r="K25" i="485"/>
  <c r="K26" i="485"/>
  <c r="K35" i="485"/>
  <c r="K27" i="485"/>
  <c r="D7" i="454"/>
  <c r="K33" i="454"/>
  <c r="K17" i="454"/>
  <c r="K18" i="454"/>
  <c r="K20" i="454"/>
  <c r="K21" i="454"/>
  <c r="K33" i="459"/>
  <c r="K18" i="459"/>
  <c r="K20" i="459"/>
  <c r="K34" i="459"/>
  <c r="K20" i="492"/>
  <c r="K39" i="493"/>
  <c r="K17" i="505"/>
  <c r="K23" i="492"/>
  <c r="K39" i="492"/>
  <c r="K21" i="493"/>
  <c r="K18" i="505"/>
  <c r="K16" i="492"/>
  <c r="K21" i="207"/>
  <c r="D7" i="207"/>
  <c r="I140" i="228" s="1"/>
  <c r="K19" i="493"/>
  <c r="K22" i="493"/>
  <c r="K35" i="492"/>
  <c r="K16" i="505"/>
  <c r="K34" i="432"/>
  <c r="K31" i="505"/>
  <c r="K35" i="509"/>
  <c r="K31" i="432"/>
  <c r="K33" i="227"/>
  <c r="D7" i="227"/>
  <c r="I143" i="228" s="1"/>
  <c r="K143" i="228" s="1"/>
  <c r="K19" i="505"/>
  <c r="K35" i="454"/>
  <c r="K27" i="494"/>
  <c r="K18" i="449"/>
  <c r="K20" i="494"/>
  <c r="K24" i="493"/>
  <c r="K38" i="492"/>
  <c r="K22" i="492"/>
  <c r="K23" i="494"/>
  <c r="K16" i="493"/>
  <c r="K25" i="494"/>
  <c r="K38" i="493"/>
  <c r="K36" i="492"/>
  <c r="K21" i="494"/>
  <c r="K36" i="493"/>
  <c r="K25" i="493"/>
  <c r="K25" i="492"/>
  <c r="K36" i="494"/>
  <c r="K19" i="494"/>
  <c r="K35" i="420"/>
  <c r="K18" i="494"/>
  <c r="K37" i="494"/>
  <c r="K17" i="493"/>
  <c r="K27" i="493"/>
  <c r="K17" i="492"/>
  <c r="K39" i="494"/>
  <c r="K16" i="494"/>
  <c r="K26" i="493"/>
  <c r="K24" i="494"/>
  <c r="K35" i="493"/>
  <c r="K18" i="493"/>
  <c r="K37" i="492"/>
  <c r="K40" i="500"/>
  <c r="K16" i="423"/>
  <c r="K35" i="494"/>
  <c r="K26" i="494"/>
  <c r="K17" i="494"/>
  <c r="K20" i="449"/>
  <c r="K20" i="493"/>
  <c r="K21" i="492"/>
  <c r="K16" i="432"/>
  <c r="J38" i="383"/>
  <c r="D6" i="383"/>
  <c r="H131" i="228" s="1"/>
  <c r="J131" i="228" s="1"/>
  <c r="D7" i="394"/>
  <c r="K34" i="394"/>
  <c r="K35" i="394"/>
  <c r="K33" i="394"/>
  <c r="K36" i="394"/>
  <c r="K36" i="386"/>
  <c r="D7" i="386"/>
  <c r="I147" i="228" s="1"/>
  <c r="K147" i="228" s="1"/>
  <c r="J42" i="510"/>
  <c r="D6" i="510"/>
  <c r="H148" i="228" s="1"/>
  <c r="J148" i="228" s="1"/>
  <c r="K36" i="400"/>
  <c r="K18" i="475"/>
  <c r="K22" i="475"/>
  <c r="K37" i="475"/>
  <c r="K21" i="475"/>
  <c r="K23" i="475"/>
  <c r="K19" i="475"/>
  <c r="K40" i="475"/>
  <c r="K39" i="475"/>
  <c r="D7" i="475"/>
  <c r="I100" i="228" s="1"/>
  <c r="K100" i="228" s="1"/>
  <c r="K17" i="475"/>
  <c r="K24" i="475"/>
  <c r="K38" i="475"/>
  <c r="K28" i="494"/>
  <c r="D7" i="494"/>
  <c r="K38" i="494"/>
  <c r="K16" i="475"/>
  <c r="K36" i="475"/>
  <c r="K39" i="478"/>
  <c r="D7" i="478"/>
  <c r="I103" i="228" s="1"/>
  <c r="K103" i="228" s="1"/>
  <c r="K21" i="500"/>
  <c r="K40" i="429"/>
  <c r="K40" i="462"/>
  <c r="K40" i="461"/>
  <c r="K19" i="500"/>
  <c r="K44" i="500"/>
  <c r="K37" i="396"/>
  <c r="D7" i="396"/>
  <c r="I156" i="228" s="1"/>
  <c r="K156" i="228" s="1"/>
  <c r="K33" i="396"/>
  <c r="K34" i="396"/>
  <c r="K35" i="396"/>
  <c r="K36" i="396"/>
  <c r="D7" i="395"/>
  <c r="I155" i="228" s="1"/>
  <c r="K155" i="228" s="1"/>
  <c r="K33" i="395"/>
  <c r="K34" i="395"/>
  <c r="K35" i="395"/>
  <c r="K36" i="395"/>
  <c r="K34" i="454"/>
  <c r="K19" i="454"/>
  <c r="D7" i="393"/>
  <c r="I153" i="228" s="1"/>
  <c r="K153" i="228" s="1"/>
  <c r="K36" i="393"/>
  <c r="K34" i="393"/>
  <c r="K35" i="393"/>
  <c r="K33" i="393"/>
  <c r="K31" i="459"/>
  <c r="K17" i="459"/>
  <c r="K36" i="459"/>
  <c r="K17" i="460"/>
  <c r="K19" i="460"/>
  <c r="K32" i="460"/>
  <c r="K19" i="459"/>
  <c r="K22" i="501"/>
  <c r="D7" i="392"/>
  <c r="I152" i="228" s="1"/>
  <c r="K152" i="228" s="1"/>
  <c r="K36" i="392"/>
  <c r="K35" i="392"/>
  <c r="K34" i="392"/>
  <c r="K33" i="392"/>
  <c r="K31" i="419"/>
  <c r="K36" i="419"/>
  <c r="K33" i="419"/>
  <c r="J42" i="387"/>
  <c r="K37" i="387" s="1"/>
  <c r="D6" i="387"/>
  <c r="H145" i="228" s="1"/>
  <c r="J145" i="228" s="1"/>
  <c r="K19" i="419"/>
  <c r="D7" i="390"/>
  <c r="I150" i="228" s="1"/>
  <c r="K150" i="228" s="1"/>
  <c r="K37" i="390"/>
  <c r="K33" i="390"/>
  <c r="K34" i="390"/>
  <c r="K36" i="390"/>
  <c r="K35" i="390"/>
  <c r="J44" i="483"/>
  <c r="D6" i="483"/>
  <c r="J42" i="388"/>
  <c r="K37" i="388" s="1"/>
  <c r="D6" i="388"/>
  <c r="H146" i="228" s="1"/>
  <c r="J146" i="228" s="1"/>
  <c r="K28" i="492"/>
  <c r="D7" i="492"/>
  <c r="D7" i="389"/>
  <c r="I149" i="228" s="1"/>
  <c r="K149" i="228" s="1"/>
  <c r="K34" i="389"/>
  <c r="K35" i="389"/>
  <c r="K33" i="389"/>
  <c r="K28" i="493"/>
  <c r="D7" i="493"/>
  <c r="I119" i="228" s="1"/>
  <c r="K119" i="228" s="1"/>
  <c r="K18" i="226"/>
  <c r="D7" i="226"/>
  <c r="I135" i="228" s="1"/>
  <c r="K135" i="228" s="1"/>
  <c r="K37" i="493"/>
  <c r="K30" i="505"/>
  <c r="D7" i="505"/>
  <c r="K16" i="318"/>
  <c r="D7" i="318"/>
  <c r="I34" i="228" s="1"/>
  <c r="K34" i="228" s="1"/>
  <c r="K35" i="404"/>
  <c r="D7" i="404"/>
  <c r="K16" i="417"/>
  <c r="D7" i="417"/>
  <c r="I46" i="228" s="1"/>
  <c r="K46" i="228" s="1"/>
  <c r="K16" i="463"/>
  <c r="D7" i="463"/>
  <c r="I86" i="228" s="1"/>
  <c r="K86" i="228" s="1"/>
  <c r="K16" i="431"/>
  <c r="D7" i="431"/>
  <c r="I56" i="228" s="1"/>
  <c r="K56" i="228" s="1"/>
  <c r="K16" i="449"/>
  <c r="D7" i="449"/>
  <c r="I76" i="228" s="1"/>
  <c r="K76" i="228" s="1"/>
  <c r="K32" i="449"/>
  <c r="K31" i="449"/>
  <c r="K35" i="449"/>
  <c r="J48" i="498"/>
  <c r="D6" i="498"/>
  <c r="H124" i="228" s="1"/>
  <c r="J124" i="228" s="1"/>
  <c r="K35" i="423"/>
  <c r="D7" i="423"/>
  <c r="I52" i="228" s="1"/>
  <c r="K52" i="228" s="1"/>
  <c r="K16" i="450"/>
  <c r="D7" i="450"/>
  <c r="I77" i="228" s="1"/>
  <c r="K77" i="228" s="1"/>
  <c r="K19" i="449"/>
  <c r="K21" i="432"/>
  <c r="K16" i="422"/>
  <c r="D7" i="422"/>
  <c r="I51" i="228" s="1"/>
  <c r="K51" i="228" s="1"/>
  <c r="K18" i="423"/>
  <c r="K16" i="419"/>
  <c r="K32" i="432"/>
  <c r="K20" i="432"/>
  <c r="K34" i="419"/>
  <c r="K20" i="423"/>
  <c r="K26" i="465"/>
  <c r="K35" i="419"/>
  <c r="K26" i="430"/>
  <c r="K32" i="459"/>
  <c r="D7" i="459"/>
  <c r="I84" i="228" s="1"/>
  <c r="K84" i="228" s="1"/>
  <c r="K16" i="453"/>
  <c r="D7" i="453"/>
  <c r="I80" i="228" s="1"/>
  <c r="K80" i="228" s="1"/>
  <c r="K34" i="423"/>
  <c r="K16" i="424"/>
  <c r="D7" i="424"/>
  <c r="I53" i="228" s="1"/>
  <c r="K53" i="228" s="1"/>
  <c r="K18" i="432"/>
  <c r="K17" i="423"/>
  <c r="K16" i="420"/>
  <c r="J42" i="407"/>
  <c r="D7" i="407" s="1"/>
  <c r="I32" i="228" s="1"/>
  <c r="K32" i="228" s="1"/>
  <c r="D6" i="407"/>
  <c r="H32" i="228" s="1"/>
  <c r="J32" i="228" s="1"/>
  <c r="K16" i="451"/>
  <c r="D7" i="451"/>
  <c r="I78" i="228" s="1"/>
  <c r="K78" i="228" s="1"/>
  <c r="K16" i="456"/>
  <c r="D7" i="456"/>
  <c r="I83" i="228" s="1"/>
  <c r="K83" i="228" s="1"/>
  <c r="K31" i="420"/>
  <c r="K16" i="427"/>
  <c r="D7" i="427"/>
  <c r="I54" i="228" s="1"/>
  <c r="K54" i="228" s="1"/>
  <c r="K16" i="464"/>
  <c r="D7" i="464"/>
  <c r="I87" i="228" s="1"/>
  <c r="K87" i="228" s="1"/>
  <c r="K19" i="420"/>
  <c r="K40" i="436"/>
  <c r="K33" i="423"/>
  <c r="K32" i="420"/>
  <c r="K16" i="418"/>
  <c r="D7" i="418"/>
  <c r="I47" i="228" s="1"/>
  <c r="K47" i="228" s="1"/>
  <c r="K36" i="404"/>
  <c r="K19" i="432"/>
  <c r="D7" i="432"/>
  <c r="I57" i="228" s="1"/>
  <c r="K57" i="228" s="1"/>
  <c r="K36" i="432"/>
  <c r="K35" i="432"/>
  <c r="K21" i="423"/>
  <c r="D7" i="290"/>
  <c r="I9" i="228" s="1"/>
  <c r="K9" i="228" s="1"/>
  <c r="K16" i="290"/>
  <c r="K34" i="449"/>
  <c r="K23" i="432"/>
  <c r="K18" i="420"/>
  <c r="K26" i="461"/>
  <c r="K16" i="428"/>
  <c r="D7" i="428"/>
  <c r="I55" i="228" s="1"/>
  <c r="K55" i="228" s="1"/>
  <c r="K40" i="465"/>
  <c r="K36" i="423"/>
  <c r="K38" i="485"/>
  <c r="D7" i="485"/>
  <c r="I112" i="228" s="1"/>
  <c r="K112" i="228" s="1"/>
  <c r="J42" i="440"/>
  <c r="D6" i="440"/>
  <c r="H65" i="228" s="1"/>
  <c r="J65" i="228" s="1"/>
  <c r="J48" i="496"/>
  <c r="D7" i="496" s="1"/>
  <c r="I122" i="228" s="1"/>
  <c r="K122" i="228" s="1"/>
  <c r="D6" i="496"/>
  <c r="H122" i="228" s="1"/>
  <c r="J122" i="228" s="1"/>
  <c r="K36" i="449"/>
  <c r="K19" i="400"/>
  <c r="D7" i="400"/>
  <c r="D9" i="400" s="1"/>
  <c r="K18" i="419"/>
  <c r="K17" i="432"/>
  <c r="K17" i="420"/>
  <c r="K16" i="455"/>
  <c r="D7" i="455"/>
  <c r="I82" i="228" s="1"/>
  <c r="K82" i="228" s="1"/>
  <c r="K19" i="423"/>
  <c r="K36" i="454"/>
  <c r="K16" i="421"/>
  <c r="D7" i="421"/>
  <c r="I50" i="228" s="1"/>
  <c r="K50" i="228" s="1"/>
  <c r="K33" i="449"/>
  <c r="K36" i="420"/>
  <c r="K34" i="403"/>
  <c r="D7" i="403"/>
  <c r="D9" i="403" s="1"/>
  <c r="J42" i="439"/>
  <c r="K20" i="439" s="1"/>
  <c r="D6" i="439"/>
  <c r="H64" i="228" s="1"/>
  <c r="J64" i="228" s="1"/>
  <c r="K17" i="419"/>
  <c r="K16" i="452"/>
  <c r="D7" i="452"/>
  <c r="I79" i="228" s="1"/>
  <c r="K79" i="228" s="1"/>
  <c r="K34" i="420"/>
  <c r="K33" i="432"/>
  <c r="K33" i="420"/>
  <c r="K32" i="419"/>
  <c r="K32" i="423"/>
  <c r="K16" i="454"/>
  <c r="K41" i="501"/>
  <c r="K23" i="501"/>
  <c r="K24" i="501"/>
  <c r="K17" i="501"/>
  <c r="K43" i="501"/>
  <c r="K44" i="501"/>
  <c r="K16" i="501"/>
  <c r="K21" i="501"/>
  <c r="K20" i="501"/>
  <c r="K19" i="501"/>
  <c r="K18" i="501"/>
  <c r="J42" i="413"/>
  <c r="D7" i="413" s="1"/>
  <c r="I42" i="228" s="1"/>
  <c r="K42" i="228" s="1"/>
  <c r="D6" i="413"/>
  <c r="H42" i="228" s="1"/>
  <c r="J42" i="228" s="1"/>
  <c r="D7" i="511"/>
  <c r="K33" i="511"/>
  <c r="K30" i="511"/>
  <c r="K32" i="511"/>
  <c r="K34" i="511"/>
  <c r="K31" i="511"/>
  <c r="K35" i="511"/>
  <c r="K16" i="511"/>
  <c r="K19" i="511"/>
  <c r="K17" i="511"/>
  <c r="K18" i="511"/>
  <c r="J42" i="437"/>
  <c r="K19" i="437" s="1"/>
  <c r="D6" i="437"/>
  <c r="H62" i="228" s="1"/>
  <c r="J62" i="228" s="1"/>
  <c r="J42" i="446"/>
  <c r="K35" i="446" s="1"/>
  <c r="D6" i="446"/>
  <c r="H73" i="228" s="1"/>
  <c r="J73" i="228" s="1"/>
  <c r="J42" i="445"/>
  <c r="K35" i="445" s="1"/>
  <c r="D6" i="445"/>
  <c r="H72" i="228" s="1"/>
  <c r="J72" i="228" s="1"/>
  <c r="J42" i="470"/>
  <c r="K34" i="470" s="1"/>
  <c r="D6" i="470"/>
  <c r="H93" i="228" s="1"/>
  <c r="J93" i="228" s="1"/>
  <c r="J42" i="414"/>
  <c r="K35" i="414" s="1"/>
  <c r="D6" i="414"/>
  <c r="H43" i="228" s="1"/>
  <c r="J43" i="228" s="1"/>
  <c r="K41" i="500"/>
  <c r="D7" i="500"/>
  <c r="I126" i="228" s="1"/>
  <c r="J42" i="469"/>
  <c r="D6" i="469"/>
  <c r="H92" i="228" s="1"/>
  <c r="J92" i="228" s="1"/>
  <c r="J42" i="438"/>
  <c r="K36" i="438" s="1"/>
  <c r="D6" i="438"/>
  <c r="H63" i="228" s="1"/>
  <c r="J63" i="228" s="1"/>
  <c r="J42" i="416"/>
  <c r="K34" i="416" s="1"/>
  <c r="D6" i="416"/>
  <c r="H45" i="228" s="1"/>
  <c r="J45" i="228" s="1"/>
  <c r="J42" i="447"/>
  <c r="K19" i="447" s="1"/>
  <c r="D6" i="447"/>
  <c r="H74" i="228" s="1"/>
  <c r="J74" i="228" s="1"/>
  <c r="D7" i="512"/>
  <c r="K16" i="512"/>
  <c r="K19" i="512"/>
  <c r="K17" i="512"/>
  <c r="K30" i="512"/>
  <c r="K33" i="512"/>
  <c r="K31" i="512"/>
  <c r="K34" i="512"/>
  <c r="K35" i="512"/>
  <c r="K32" i="512"/>
  <c r="K18" i="512"/>
  <c r="K16" i="448"/>
  <c r="D7" i="448"/>
  <c r="I75" i="228" s="1"/>
  <c r="K75" i="228" s="1"/>
  <c r="J42" i="415"/>
  <c r="D7" i="415" s="1"/>
  <c r="I44" i="228" s="1"/>
  <c r="K44" i="228" s="1"/>
  <c r="D6" i="415"/>
  <c r="H44" i="228" s="1"/>
  <c r="J44" i="228" s="1"/>
  <c r="K23" i="477"/>
  <c r="K21" i="477"/>
  <c r="K19" i="477"/>
  <c r="K17" i="477"/>
  <c r="K16" i="477"/>
  <c r="J44" i="480"/>
  <c r="D6" i="480"/>
  <c r="D7" i="477"/>
  <c r="I106" i="228" s="1"/>
  <c r="K106" i="228" s="1"/>
  <c r="K40" i="412"/>
  <c r="K17" i="448"/>
  <c r="K40" i="466"/>
  <c r="K40" i="468"/>
  <c r="K40" i="467"/>
  <c r="K40" i="444"/>
  <c r="K40" i="443"/>
  <c r="K26" i="443"/>
  <c r="J40" i="442"/>
  <c r="K18" i="442" s="1"/>
  <c r="J40" i="441"/>
  <c r="D7" i="441" s="1"/>
  <c r="I68" i="228" s="1"/>
  <c r="K68" i="228" s="1"/>
  <c r="K40" i="434"/>
  <c r="K40" i="430"/>
  <c r="J40" i="410"/>
  <c r="J40" i="409"/>
  <c r="K32" i="409" s="1"/>
  <c r="D6" i="409"/>
  <c r="H36" i="228" s="1"/>
  <c r="J36" i="228" s="1"/>
  <c r="K19" i="261"/>
  <c r="D7" i="261"/>
  <c r="K35" i="400"/>
  <c r="K20" i="404"/>
  <c r="K18" i="418"/>
  <c r="K33" i="418"/>
  <c r="K17" i="418"/>
  <c r="K20" i="418"/>
  <c r="K36" i="418"/>
  <c r="K31" i="418"/>
  <c r="K34" i="418"/>
  <c r="K32" i="418"/>
  <c r="K35" i="418"/>
  <c r="K19" i="418"/>
  <c r="D11" i="435"/>
  <c r="D9" i="435"/>
  <c r="K26" i="468"/>
  <c r="K17" i="400"/>
  <c r="K26" i="462"/>
  <c r="K33" i="463"/>
  <c r="K17" i="463"/>
  <c r="K23" i="463"/>
  <c r="K22" i="463"/>
  <c r="K18" i="463"/>
  <c r="K20" i="463"/>
  <c r="K21" i="463"/>
  <c r="K35" i="463"/>
  <c r="K34" i="463"/>
  <c r="K36" i="463"/>
  <c r="K19" i="463"/>
  <c r="K32" i="463"/>
  <c r="K31" i="463"/>
  <c r="K16" i="404"/>
  <c r="K20" i="400"/>
  <c r="K34" i="448"/>
  <c r="K19" i="448"/>
  <c r="K37" i="448"/>
  <c r="K36" i="448"/>
  <c r="K33" i="448"/>
  <c r="K20" i="448"/>
  <c r="K18" i="448"/>
  <c r="K35" i="448"/>
  <c r="K32" i="448"/>
  <c r="K38" i="477"/>
  <c r="K24" i="477"/>
  <c r="K20" i="477"/>
  <c r="K40" i="477"/>
  <c r="K22" i="477"/>
  <c r="K37" i="477"/>
  <c r="K36" i="477"/>
  <c r="K39" i="477"/>
  <c r="D11" i="443"/>
  <c r="D9" i="443"/>
  <c r="D11" i="411"/>
  <c r="D9" i="411"/>
  <c r="I98" i="228"/>
  <c r="K98" i="228" s="1"/>
  <c r="K28" i="473"/>
  <c r="K17" i="473"/>
  <c r="K16" i="473"/>
  <c r="K38" i="473"/>
  <c r="K21" i="473"/>
  <c r="K27" i="473"/>
  <c r="K40" i="473"/>
  <c r="K26" i="473"/>
  <c r="K18" i="473"/>
  <c r="K29" i="473"/>
  <c r="K24" i="473"/>
  <c r="K30" i="473"/>
  <c r="K37" i="473"/>
  <c r="K25" i="473"/>
  <c r="K22" i="473"/>
  <c r="K23" i="473"/>
  <c r="K20" i="473"/>
  <c r="K19" i="473"/>
  <c r="K39" i="473"/>
  <c r="K36" i="473"/>
  <c r="K33" i="453"/>
  <c r="K17" i="453"/>
  <c r="K20" i="453"/>
  <c r="K18" i="453"/>
  <c r="K21" i="453"/>
  <c r="K34" i="453"/>
  <c r="K32" i="453"/>
  <c r="K35" i="453"/>
  <c r="K19" i="453"/>
  <c r="K36" i="453"/>
  <c r="K31" i="453"/>
  <c r="K33" i="456"/>
  <c r="K17" i="456"/>
  <c r="K18" i="456"/>
  <c r="K20" i="456"/>
  <c r="K21" i="456"/>
  <c r="K32" i="456"/>
  <c r="K35" i="456"/>
  <c r="K31" i="456"/>
  <c r="K36" i="456"/>
  <c r="K19" i="456"/>
  <c r="K34" i="456"/>
  <c r="J35" i="486"/>
  <c r="K40" i="433"/>
  <c r="K16" i="491"/>
  <c r="K19" i="491"/>
  <c r="K37" i="491"/>
  <c r="K23" i="491"/>
  <c r="K20" i="491"/>
  <c r="K22" i="491"/>
  <c r="K21" i="491"/>
  <c r="K24" i="491"/>
  <c r="I117" i="228"/>
  <c r="K117" i="228" s="1"/>
  <c r="K18" i="491"/>
  <c r="K17" i="491"/>
  <c r="K25" i="491"/>
  <c r="K26" i="491"/>
  <c r="K39" i="491"/>
  <c r="K35" i="491"/>
  <c r="K36" i="491"/>
  <c r="K27" i="491"/>
  <c r="K28" i="491"/>
  <c r="K38" i="491"/>
  <c r="K33" i="427"/>
  <c r="K17" i="427"/>
  <c r="K18" i="427"/>
  <c r="K20" i="427"/>
  <c r="K35" i="427"/>
  <c r="K36" i="427"/>
  <c r="K32" i="427"/>
  <c r="K19" i="427"/>
  <c r="K31" i="427"/>
  <c r="K34" i="427"/>
  <c r="K33" i="422"/>
  <c r="K17" i="422"/>
  <c r="K20" i="422"/>
  <c r="K18" i="422"/>
  <c r="K21" i="422"/>
  <c r="K34" i="422"/>
  <c r="K19" i="422"/>
  <c r="K32" i="422"/>
  <c r="K35" i="422"/>
  <c r="K31" i="422"/>
  <c r="K36" i="422"/>
  <c r="J35" i="504"/>
  <c r="K16" i="482"/>
  <c r="K38" i="482"/>
  <c r="K24" i="482"/>
  <c r="K20" i="482"/>
  <c r="K40" i="482"/>
  <c r="K21" i="482"/>
  <c r="K22" i="482"/>
  <c r="K23" i="482"/>
  <c r="K19" i="482"/>
  <c r="K36" i="482"/>
  <c r="K39" i="482"/>
  <c r="K37" i="482"/>
  <c r="K18" i="482"/>
  <c r="D11" i="430"/>
  <c r="D9" i="430"/>
  <c r="K26" i="467"/>
  <c r="K17" i="403"/>
  <c r="K33" i="417"/>
  <c r="K17" i="417"/>
  <c r="K18" i="417"/>
  <c r="K20" i="417"/>
  <c r="K34" i="417"/>
  <c r="K32" i="417"/>
  <c r="K19" i="417"/>
  <c r="K36" i="417"/>
  <c r="K31" i="417"/>
  <c r="K35" i="417"/>
  <c r="K26" i="436"/>
  <c r="K26" i="412"/>
  <c r="D9" i="468"/>
  <c r="D11" i="468"/>
  <c r="K26" i="466"/>
  <c r="K26" i="433"/>
  <c r="K33" i="450"/>
  <c r="K17" i="450"/>
  <c r="K18" i="450"/>
  <c r="K20" i="450"/>
  <c r="K35" i="450"/>
  <c r="K36" i="450"/>
  <c r="K19" i="450"/>
  <c r="K31" i="450"/>
  <c r="K32" i="450"/>
  <c r="K34" i="450"/>
  <c r="D11" i="465"/>
  <c r="D9" i="465"/>
  <c r="D9" i="420"/>
  <c r="D11" i="420"/>
  <c r="D11" i="444"/>
  <c r="D9" i="444"/>
  <c r="K26" i="429"/>
  <c r="K20" i="403"/>
  <c r="J26" i="472"/>
  <c r="K16" i="479"/>
  <c r="K38" i="479"/>
  <c r="K24" i="479"/>
  <c r="K20" i="479"/>
  <c r="K40" i="479"/>
  <c r="K22" i="479"/>
  <c r="K21" i="479"/>
  <c r="K23" i="479"/>
  <c r="K19" i="479"/>
  <c r="K36" i="479"/>
  <c r="K37" i="479"/>
  <c r="K39" i="479"/>
  <c r="K18" i="479"/>
  <c r="D9" i="419"/>
  <c r="D11" i="419"/>
  <c r="K17" i="452"/>
  <c r="K33" i="452"/>
  <c r="K18" i="452"/>
  <c r="K19" i="452"/>
  <c r="K35" i="452"/>
  <c r="K32" i="452"/>
  <c r="K34" i="452"/>
  <c r="K36" i="452"/>
  <c r="K31" i="452"/>
  <c r="K23" i="508"/>
  <c r="K19" i="508"/>
  <c r="K22" i="508"/>
  <c r="K29" i="508"/>
  <c r="K31" i="508"/>
  <c r="K16" i="508"/>
  <c r="K18" i="508"/>
  <c r="K17" i="508"/>
  <c r="K21" i="508"/>
  <c r="K20" i="508"/>
  <c r="K30" i="508"/>
  <c r="I99" i="228"/>
  <c r="K99" i="228" s="1"/>
  <c r="K28" i="474"/>
  <c r="K17" i="474"/>
  <c r="K16" i="474"/>
  <c r="K38" i="474"/>
  <c r="K21" i="474"/>
  <c r="K27" i="474"/>
  <c r="K40" i="474"/>
  <c r="K26" i="474"/>
  <c r="K18" i="474"/>
  <c r="K29" i="474"/>
  <c r="K24" i="474"/>
  <c r="K30" i="474"/>
  <c r="K20" i="474"/>
  <c r="K19" i="474"/>
  <c r="K37" i="474"/>
  <c r="K22" i="474"/>
  <c r="K25" i="474"/>
  <c r="K23" i="474"/>
  <c r="K39" i="474"/>
  <c r="K36" i="474"/>
  <c r="D11" i="509"/>
  <c r="D9" i="509"/>
  <c r="K17" i="455"/>
  <c r="K33" i="455"/>
  <c r="K20" i="455"/>
  <c r="K18" i="455"/>
  <c r="K21" i="455"/>
  <c r="K34" i="455"/>
  <c r="K31" i="455"/>
  <c r="K32" i="455"/>
  <c r="K35" i="455"/>
  <c r="K19" i="455"/>
  <c r="K36" i="455"/>
  <c r="K40" i="411"/>
  <c r="D9" i="462"/>
  <c r="D11" i="462"/>
  <c r="K33" i="451"/>
  <c r="K17" i="451"/>
  <c r="K18" i="451"/>
  <c r="K31" i="451"/>
  <c r="K19" i="451"/>
  <c r="K34" i="451"/>
  <c r="K35" i="451"/>
  <c r="K36" i="451"/>
  <c r="K32" i="451"/>
  <c r="K16" i="400"/>
  <c r="K23" i="509"/>
  <c r="K17" i="507"/>
  <c r="K23" i="507"/>
  <c r="K22" i="507"/>
  <c r="K20" i="507"/>
  <c r="K29" i="507"/>
  <c r="K31" i="507"/>
  <c r="K16" i="507"/>
  <c r="K18" i="507"/>
  <c r="K21" i="507"/>
  <c r="K30" i="507"/>
  <c r="K19" i="507"/>
  <c r="K26" i="434"/>
  <c r="K33" i="403"/>
  <c r="K40" i="435"/>
  <c r="K36" i="403"/>
  <c r="J26" i="471"/>
  <c r="K26" i="435"/>
  <c r="J35" i="488"/>
  <c r="K18" i="403"/>
  <c r="K33" i="464"/>
  <c r="K17" i="464"/>
  <c r="K23" i="464"/>
  <c r="K22" i="464"/>
  <c r="K18" i="464"/>
  <c r="K20" i="464"/>
  <c r="K21" i="464"/>
  <c r="K34" i="464"/>
  <c r="K36" i="464"/>
  <c r="K35" i="464"/>
  <c r="K19" i="464"/>
  <c r="K32" i="464"/>
  <c r="K31" i="464"/>
  <c r="D9" i="467"/>
  <c r="D11" i="467"/>
  <c r="D11" i="412"/>
  <c r="D9" i="412"/>
  <c r="D11" i="429"/>
  <c r="D9" i="429"/>
  <c r="K16" i="484"/>
  <c r="K38" i="484"/>
  <c r="K24" i="484"/>
  <c r="K20" i="484"/>
  <c r="K40" i="484"/>
  <c r="K21" i="484"/>
  <c r="K22" i="484"/>
  <c r="K23" i="484"/>
  <c r="K19" i="484"/>
  <c r="K36" i="484"/>
  <c r="K18" i="484"/>
  <c r="K39" i="484"/>
  <c r="K37" i="484"/>
  <c r="D9" i="434"/>
  <c r="D11" i="434"/>
  <c r="J35" i="495"/>
  <c r="D11" i="466"/>
  <c r="D9" i="466"/>
  <c r="K16" i="481"/>
  <c r="K38" i="481"/>
  <c r="K24" i="481"/>
  <c r="K20" i="481"/>
  <c r="K40" i="481"/>
  <c r="K22" i="481"/>
  <c r="K21" i="481"/>
  <c r="K23" i="481"/>
  <c r="K19" i="481"/>
  <c r="K18" i="481"/>
  <c r="K39" i="481"/>
  <c r="K36" i="481"/>
  <c r="K37" i="481"/>
  <c r="K26" i="444"/>
  <c r="J35" i="487"/>
  <c r="J35" i="489"/>
  <c r="K18" i="499"/>
  <c r="K24" i="499"/>
  <c r="I125" i="228"/>
  <c r="K16" i="499"/>
  <c r="K42" i="499"/>
  <c r="K17" i="499"/>
  <c r="K23" i="499"/>
  <c r="K22" i="499"/>
  <c r="K19" i="499"/>
  <c r="K20" i="499"/>
  <c r="K40" i="499"/>
  <c r="K44" i="499"/>
  <c r="K41" i="499"/>
  <c r="K43" i="499"/>
  <c r="K25" i="499"/>
  <c r="K21" i="499"/>
  <c r="K33" i="428"/>
  <c r="K17" i="428"/>
  <c r="K18" i="428"/>
  <c r="K20" i="428"/>
  <c r="K19" i="428"/>
  <c r="K31" i="428"/>
  <c r="K36" i="428"/>
  <c r="K34" i="428"/>
  <c r="K32" i="428"/>
  <c r="K35" i="428"/>
  <c r="K29" i="506"/>
  <c r="K23" i="506"/>
  <c r="K22" i="506"/>
  <c r="K20" i="506"/>
  <c r="K31" i="506"/>
  <c r="K16" i="506"/>
  <c r="K18" i="506"/>
  <c r="K21" i="506"/>
  <c r="K17" i="506"/>
  <c r="K30" i="506"/>
  <c r="K19" i="506"/>
  <c r="D11" i="436"/>
  <c r="D9" i="436"/>
  <c r="K26" i="411"/>
  <c r="K33" i="424"/>
  <c r="K17" i="424"/>
  <c r="K20" i="424"/>
  <c r="K18" i="424"/>
  <c r="K21" i="424"/>
  <c r="K35" i="424"/>
  <c r="K32" i="424"/>
  <c r="K19" i="424"/>
  <c r="K36" i="424"/>
  <c r="K34" i="424"/>
  <c r="K31" i="424"/>
  <c r="J35" i="497"/>
  <c r="D11" i="433"/>
  <c r="D9" i="433"/>
  <c r="K32" i="431"/>
  <c r="K33" i="431"/>
  <c r="K17" i="431"/>
  <c r="K23" i="431"/>
  <c r="K22" i="431"/>
  <c r="K18" i="431"/>
  <c r="K20" i="431"/>
  <c r="K21" i="431"/>
  <c r="K19" i="431"/>
  <c r="K36" i="431"/>
  <c r="K35" i="431"/>
  <c r="K34" i="431"/>
  <c r="K31" i="431"/>
  <c r="D9" i="461"/>
  <c r="D11" i="461"/>
  <c r="K31" i="273"/>
  <c r="K32" i="273"/>
  <c r="K33" i="289"/>
  <c r="K34" i="289"/>
  <c r="K32" i="289"/>
  <c r="K36" i="289"/>
  <c r="K31" i="289"/>
  <c r="K35" i="289"/>
  <c r="K34" i="266"/>
  <c r="K21" i="266"/>
  <c r="K33" i="266"/>
  <c r="K37" i="266"/>
  <c r="K35" i="266"/>
  <c r="K36" i="266"/>
  <c r="K19" i="266"/>
  <c r="K20" i="266"/>
  <c r="K17" i="266"/>
  <c r="K32" i="266"/>
  <c r="K18" i="266"/>
  <c r="K18" i="318"/>
  <c r="K33" i="318"/>
  <c r="K31" i="318"/>
  <c r="K34" i="318"/>
  <c r="K32" i="318"/>
  <c r="K33" i="401"/>
  <c r="K32" i="401"/>
  <c r="K31" i="401"/>
  <c r="K17" i="404"/>
  <c r="K33" i="404"/>
  <c r="K31" i="404"/>
  <c r="K32" i="404"/>
  <c r="K34" i="404"/>
  <c r="K35" i="262"/>
  <c r="K31" i="262"/>
  <c r="K19" i="398"/>
  <c r="K31" i="398"/>
  <c r="K32" i="398"/>
  <c r="K31" i="274"/>
  <c r="K32" i="274"/>
  <c r="K32" i="265"/>
  <c r="K33" i="265"/>
  <c r="K31" i="283"/>
  <c r="K32" i="283"/>
  <c r="K19" i="313"/>
  <c r="K33" i="313"/>
  <c r="K31" i="313"/>
  <c r="K34" i="313"/>
  <c r="K32" i="313"/>
  <c r="K35" i="313"/>
  <c r="K32" i="284"/>
  <c r="K31" i="284"/>
  <c r="K22" i="400"/>
  <c r="K33" i="400"/>
  <c r="K32" i="400"/>
  <c r="K34" i="400"/>
  <c r="K31" i="400"/>
  <c r="K31" i="205"/>
  <c r="K32" i="205"/>
  <c r="K17" i="405"/>
  <c r="K22" i="405"/>
  <c r="K18" i="405"/>
  <c r="K21" i="405"/>
  <c r="K19" i="405"/>
  <c r="K20" i="405"/>
  <c r="K33" i="405"/>
  <c r="K34" i="405"/>
  <c r="K32" i="405"/>
  <c r="K31" i="405"/>
  <c r="K19" i="403"/>
  <c r="K32" i="403"/>
  <c r="K31" i="403"/>
  <c r="K36" i="290"/>
  <c r="K33" i="290"/>
  <c r="K32" i="290"/>
  <c r="K31" i="290"/>
  <c r="K34" i="269"/>
  <c r="K33" i="269"/>
  <c r="K36" i="269"/>
  <c r="K35" i="269"/>
  <c r="K37" i="269"/>
  <c r="K19" i="269"/>
  <c r="K17" i="269"/>
  <c r="K18" i="269"/>
  <c r="K20" i="269"/>
  <c r="K32" i="269"/>
  <c r="K33" i="319"/>
  <c r="K32" i="319"/>
  <c r="K31" i="319"/>
  <c r="K34" i="319"/>
  <c r="K35" i="403"/>
  <c r="K21" i="406"/>
  <c r="K19" i="406"/>
  <c r="K18" i="406"/>
  <c r="K22" i="406"/>
  <c r="K17" i="406"/>
  <c r="K20" i="406"/>
  <c r="K33" i="406"/>
  <c r="K31" i="406"/>
  <c r="K32" i="406"/>
  <c r="K19" i="404"/>
  <c r="K19" i="314"/>
  <c r="K31" i="314"/>
  <c r="K32" i="314"/>
  <c r="F16" i="502"/>
  <c r="J16" i="502" s="1"/>
  <c r="F16" i="503"/>
  <c r="J16" i="503" s="1"/>
  <c r="K34" i="270"/>
  <c r="K37" i="270"/>
  <c r="K19" i="270"/>
  <c r="K17" i="270"/>
  <c r="K33" i="270"/>
  <c r="K35" i="270"/>
  <c r="K32" i="270"/>
  <c r="K36" i="270"/>
  <c r="K20" i="270"/>
  <c r="K18" i="270"/>
  <c r="K16" i="403"/>
  <c r="K32" i="399"/>
  <c r="K31" i="399"/>
  <c r="K18" i="404"/>
  <c r="K33" i="205"/>
  <c r="K39" i="381"/>
  <c r="K17" i="381"/>
  <c r="K18" i="304"/>
  <c r="K31" i="304"/>
  <c r="K32" i="304"/>
  <c r="K33" i="304"/>
  <c r="K34" i="304"/>
  <c r="K35" i="304"/>
  <c r="K19" i="304"/>
  <c r="K16" i="303"/>
  <c r="K32" i="303"/>
  <c r="K33" i="303"/>
  <c r="K31" i="303"/>
  <c r="K31" i="299"/>
  <c r="K32" i="299"/>
  <c r="K33" i="299"/>
  <c r="K19" i="299"/>
  <c r="K19" i="298"/>
  <c r="K32" i="298"/>
  <c r="K31" i="298"/>
  <c r="K36" i="381"/>
  <c r="K38" i="381"/>
  <c r="K35" i="381"/>
  <c r="K37" i="381"/>
  <c r="K18" i="400"/>
  <c r="K23" i="400"/>
  <c r="K19" i="401"/>
  <c r="K21" i="401"/>
  <c r="K22" i="401"/>
  <c r="K23" i="401"/>
  <c r="K35" i="398"/>
  <c r="K19" i="399"/>
  <c r="K33" i="398"/>
  <c r="K16" i="398"/>
  <c r="K18" i="398"/>
  <c r="K17" i="398"/>
  <c r="K36" i="398"/>
  <c r="K35" i="261"/>
  <c r="K34" i="398"/>
  <c r="K34" i="399"/>
  <c r="K36" i="401"/>
  <c r="K20" i="401"/>
  <c r="K18" i="399"/>
  <c r="K35" i="399"/>
  <c r="K16" i="401"/>
  <c r="K17" i="401"/>
  <c r="K35" i="401"/>
  <c r="K34" i="401"/>
  <c r="K16" i="399"/>
  <c r="K18" i="401"/>
  <c r="K17" i="399"/>
  <c r="K36" i="399"/>
  <c r="K33" i="399"/>
  <c r="K38" i="396"/>
  <c r="I30" i="228"/>
  <c r="K30" i="228" s="1"/>
  <c r="K35" i="405"/>
  <c r="K16" i="405"/>
  <c r="K36" i="405"/>
  <c r="K34" i="406"/>
  <c r="I31" i="228"/>
  <c r="K31" i="228" s="1"/>
  <c r="K35" i="406"/>
  <c r="K16" i="406"/>
  <c r="K36" i="406"/>
  <c r="K37" i="386"/>
  <c r="K35" i="386"/>
  <c r="K16" i="386"/>
  <c r="K28" i="386" s="1"/>
  <c r="K38" i="386"/>
  <c r="K16" i="396"/>
  <c r="K28" i="396" s="1"/>
  <c r="K16" i="395"/>
  <c r="K28" i="395" s="1"/>
  <c r="K36" i="265"/>
  <c r="K37" i="265"/>
  <c r="K18" i="381"/>
  <c r="K37" i="395"/>
  <c r="K38" i="395"/>
  <c r="K16" i="394"/>
  <c r="K28" i="394" s="1"/>
  <c r="K38" i="394"/>
  <c r="K37" i="394"/>
  <c r="K16" i="393"/>
  <c r="K28" i="393" s="1"/>
  <c r="K38" i="393"/>
  <c r="K37" i="393"/>
  <c r="K23" i="205"/>
  <c r="K30" i="261"/>
  <c r="K31" i="261"/>
  <c r="K20" i="381"/>
  <c r="K25" i="381"/>
  <c r="K16" i="381"/>
  <c r="K16" i="392"/>
  <c r="K28" i="392" s="1"/>
  <c r="K21" i="381"/>
  <c r="K27" i="381"/>
  <c r="K19" i="381"/>
  <c r="K23" i="381"/>
  <c r="K37" i="392"/>
  <c r="K24" i="381"/>
  <c r="K38" i="392"/>
  <c r="K16" i="390"/>
  <c r="K28" i="390" s="1"/>
  <c r="K22" i="381"/>
  <c r="K26" i="381"/>
  <c r="I110" i="228"/>
  <c r="K110" i="228" s="1"/>
  <c r="K40" i="391"/>
  <c r="K42" i="391" s="1"/>
  <c r="K38" i="390"/>
  <c r="K16" i="387"/>
  <c r="K28" i="387" s="1"/>
  <c r="K16" i="304"/>
  <c r="K20" i="304"/>
  <c r="K37" i="389"/>
  <c r="K38" i="389"/>
  <c r="K16" i="389"/>
  <c r="K28" i="389" s="1"/>
  <c r="K36" i="389"/>
  <c r="K21" i="304"/>
  <c r="K36" i="304"/>
  <c r="K17" i="304"/>
  <c r="D11" i="391"/>
  <c r="D9" i="391"/>
  <c r="J26" i="384"/>
  <c r="K20" i="314"/>
  <c r="K30" i="382"/>
  <c r="K41" i="382"/>
  <c r="D9" i="382"/>
  <c r="D11" i="382"/>
  <c r="K21" i="298"/>
  <c r="K16" i="298"/>
  <c r="K18" i="314"/>
  <c r="K16" i="314"/>
  <c r="K17" i="314"/>
  <c r="K33" i="314"/>
  <c r="K34" i="314"/>
  <c r="I23" i="228"/>
  <c r="K23" i="228" s="1"/>
  <c r="K36" i="314"/>
  <c r="K35" i="314"/>
  <c r="K36" i="298"/>
  <c r="K34" i="298"/>
  <c r="K19" i="303"/>
  <c r="K35" i="303"/>
  <c r="K35" i="298"/>
  <c r="I20" i="228"/>
  <c r="K20" i="228" s="1"/>
  <c r="K18" i="298"/>
  <c r="K21" i="303"/>
  <c r="K33" i="298"/>
  <c r="K20" i="298"/>
  <c r="K19" i="318"/>
  <c r="K18" i="303"/>
  <c r="K36" i="303"/>
  <c r="K34" i="303"/>
  <c r="K20" i="303"/>
  <c r="K17" i="303"/>
  <c r="K18" i="313"/>
  <c r="K16" i="313"/>
  <c r="K36" i="313"/>
  <c r="K20" i="313"/>
  <c r="I22" i="228"/>
  <c r="K22" i="228" s="1"/>
  <c r="K17" i="313"/>
  <c r="K17" i="298"/>
  <c r="K18" i="299"/>
  <c r="K16" i="299"/>
  <c r="K20" i="299"/>
  <c r="K35" i="299"/>
  <c r="K21" i="299"/>
  <c r="K34" i="299"/>
  <c r="K17" i="318"/>
  <c r="I19" i="228"/>
  <c r="K19" i="228" s="1"/>
  <c r="K17" i="299"/>
  <c r="K36" i="318"/>
  <c r="K36" i="299"/>
  <c r="K35" i="318"/>
  <c r="K18" i="319"/>
  <c r="K36" i="319"/>
  <c r="K19" i="319"/>
  <c r="K35" i="290"/>
  <c r="K35" i="319"/>
  <c r="K17" i="290"/>
  <c r="K16" i="319"/>
  <c r="K18" i="290"/>
  <c r="K18" i="289"/>
  <c r="I35" i="228"/>
  <c r="K35" i="228" s="1"/>
  <c r="K17" i="319"/>
  <c r="K34" i="290"/>
  <c r="K16" i="289"/>
  <c r="K17" i="289"/>
  <c r="K35" i="265"/>
  <c r="K16" i="265"/>
  <c r="K34" i="265"/>
  <c r="I10" i="228"/>
  <c r="K10" i="228" s="1"/>
  <c r="K20" i="265"/>
  <c r="K20" i="273"/>
  <c r="K18" i="273"/>
  <c r="K35" i="273"/>
  <c r="K34" i="273"/>
  <c r="K33" i="273"/>
  <c r="K17" i="273"/>
  <c r="K21" i="265"/>
  <c r="K17" i="265"/>
  <c r="I14" i="228"/>
  <c r="K14" i="228" s="1"/>
  <c r="D11" i="289"/>
  <c r="D9" i="289"/>
  <c r="K36" i="273"/>
  <c r="K19" i="273"/>
  <c r="K33" i="284"/>
  <c r="K17" i="284"/>
  <c r="K16" i="284"/>
  <c r="K19" i="284"/>
  <c r="K18" i="284"/>
  <c r="K36" i="284"/>
  <c r="K35" i="284"/>
  <c r="K34" i="284"/>
  <c r="K18" i="265"/>
  <c r="K19" i="265"/>
  <c r="K33" i="283"/>
  <c r="K17" i="283"/>
  <c r="K16" i="283"/>
  <c r="K18" i="283"/>
  <c r="K36" i="283"/>
  <c r="K35" i="283"/>
  <c r="K19" i="283"/>
  <c r="K34" i="283"/>
  <c r="K16" i="273"/>
  <c r="K32" i="261"/>
  <c r="K16" i="261"/>
  <c r="K17" i="261"/>
  <c r="K34" i="261"/>
  <c r="K18" i="261"/>
  <c r="K33" i="261"/>
  <c r="K33" i="274"/>
  <c r="K17" i="274"/>
  <c r="K16" i="274"/>
  <c r="K20" i="274"/>
  <c r="K35" i="274"/>
  <c r="K34" i="274"/>
  <c r="K36" i="274"/>
  <c r="K18" i="274"/>
  <c r="K19" i="274"/>
  <c r="K16" i="269"/>
  <c r="K16" i="270"/>
  <c r="K16" i="266"/>
  <c r="K18" i="262"/>
  <c r="I7" i="228"/>
  <c r="K7" i="228" s="1"/>
  <c r="K32" i="262"/>
  <c r="K30" i="262"/>
  <c r="K16" i="262"/>
  <c r="K19" i="262"/>
  <c r="K17" i="262"/>
  <c r="K34" i="262"/>
  <c r="K33" i="262"/>
  <c r="K19" i="226"/>
  <c r="K21" i="226"/>
  <c r="K23" i="226"/>
  <c r="K22" i="226"/>
  <c r="K31" i="226"/>
  <c r="K16" i="226"/>
  <c r="K20" i="226"/>
  <c r="K30" i="226"/>
  <c r="K29" i="226"/>
  <c r="K17" i="226"/>
  <c r="K16" i="227"/>
  <c r="K35" i="227"/>
  <c r="K38" i="227"/>
  <c r="K37" i="227"/>
  <c r="K34" i="227"/>
  <c r="K36" i="227"/>
  <c r="K38" i="208"/>
  <c r="J25" i="216"/>
  <c r="J26" i="217"/>
  <c r="D11" i="208"/>
  <c r="D9" i="208"/>
  <c r="K16" i="207"/>
  <c r="K30" i="207"/>
  <c r="K17" i="207"/>
  <c r="K28" i="207"/>
  <c r="K29" i="207"/>
  <c r="K36" i="205"/>
  <c r="K16" i="205"/>
  <c r="K17" i="205"/>
  <c r="K34" i="205"/>
  <c r="K35" i="205"/>
  <c r="K26" i="208"/>
  <c r="D7" i="408" l="1"/>
  <c r="I33" i="228" s="1"/>
  <c r="K33" i="228" s="1"/>
  <c r="K33" i="408"/>
  <c r="K33" i="505"/>
  <c r="D11" i="393"/>
  <c r="K16" i="408"/>
  <c r="K35" i="408"/>
  <c r="K17" i="408"/>
  <c r="K20" i="408"/>
  <c r="K31" i="408"/>
  <c r="K34" i="408"/>
  <c r="K18" i="408"/>
  <c r="K32" i="408"/>
  <c r="K36" i="408"/>
  <c r="K19" i="408"/>
  <c r="L98" i="228"/>
  <c r="H53" i="250" s="1"/>
  <c r="D9" i="393"/>
  <c r="K24" i="505"/>
  <c r="K38" i="388"/>
  <c r="K40" i="421"/>
  <c r="K42" i="468"/>
  <c r="K42" i="467"/>
  <c r="K39" i="480"/>
  <c r="K38" i="480"/>
  <c r="K37" i="480"/>
  <c r="K40" i="480"/>
  <c r="I136" i="228"/>
  <c r="K136" i="228" s="1"/>
  <c r="D11" i="505"/>
  <c r="K42" i="478"/>
  <c r="K37" i="509"/>
  <c r="I127" i="228"/>
  <c r="D9" i="501"/>
  <c r="D11" i="501"/>
  <c r="K18" i="440"/>
  <c r="K17" i="440"/>
  <c r="K40" i="460"/>
  <c r="I85" i="228"/>
  <c r="K85" i="228" s="1"/>
  <c r="D11" i="460"/>
  <c r="D9" i="460"/>
  <c r="K31" i="478"/>
  <c r="D7" i="383"/>
  <c r="K32" i="383"/>
  <c r="K19" i="383"/>
  <c r="K18" i="383"/>
  <c r="K17" i="383"/>
  <c r="K30" i="383"/>
  <c r="K23" i="383"/>
  <c r="K21" i="383"/>
  <c r="K22" i="383"/>
  <c r="K33" i="383"/>
  <c r="K16" i="383"/>
  <c r="K34" i="383"/>
  <c r="K20" i="383"/>
  <c r="K31" i="383"/>
  <c r="I154" i="228"/>
  <c r="K154" i="228" s="1"/>
  <c r="D11" i="394"/>
  <c r="D9" i="394"/>
  <c r="K31" i="475"/>
  <c r="I120" i="228"/>
  <c r="K120" i="228" s="1"/>
  <c r="D11" i="494"/>
  <c r="K26" i="421"/>
  <c r="K19" i="498"/>
  <c r="K21" i="498"/>
  <c r="K23" i="498"/>
  <c r="K26" i="498"/>
  <c r="K22" i="498"/>
  <c r="K30" i="498"/>
  <c r="K27" i="498"/>
  <c r="K25" i="498"/>
  <c r="K43" i="498"/>
  <c r="D7" i="498"/>
  <c r="K29" i="498"/>
  <c r="K41" i="492"/>
  <c r="K36" i="483"/>
  <c r="K22" i="483"/>
  <c r="K19" i="483"/>
  <c r="K39" i="483"/>
  <c r="I118" i="228"/>
  <c r="K118" i="228" s="1"/>
  <c r="D11" i="492"/>
  <c r="K22" i="469"/>
  <c r="K32" i="469"/>
  <c r="K18" i="469"/>
  <c r="K36" i="469"/>
  <c r="K30" i="485"/>
  <c r="D9" i="454"/>
  <c r="D11" i="454"/>
  <c r="I81" i="228"/>
  <c r="K81" i="228" s="1"/>
  <c r="K26" i="459"/>
  <c r="K41" i="485"/>
  <c r="K26" i="432"/>
  <c r="D11" i="404"/>
  <c r="I29" i="228"/>
  <c r="K29" i="228" s="1"/>
  <c r="K46" i="500"/>
  <c r="K17" i="438"/>
  <c r="K32" i="438"/>
  <c r="K31" i="438"/>
  <c r="K34" i="407"/>
  <c r="K20" i="407"/>
  <c r="K24" i="483"/>
  <c r="K16" i="388"/>
  <c r="K28" i="388" s="1"/>
  <c r="K21" i="446"/>
  <c r="D9" i="475"/>
  <c r="K19" i="407"/>
  <c r="K30" i="494"/>
  <c r="K41" i="494"/>
  <c r="K34" i="446"/>
  <c r="D11" i="475"/>
  <c r="K26" i="449"/>
  <c r="K20" i="483"/>
  <c r="K30" i="492"/>
  <c r="K38" i="483"/>
  <c r="K34" i="440"/>
  <c r="K42" i="461"/>
  <c r="K31" i="440"/>
  <c r="K42" i="434"/>
  <c r="K32" i="440"/>
  <c r="K36" i="480"/>
  <c r="K42" i="462"/>
  <c r="K19" i="446"/>
  <c r="K19" i="416"/>
  <c r="K17" i="469"/>
  <c r="D9" i="404"/>
  <c r="K24" i="498"/>
  <c r="K37" i="446"/>
  <c r="K31" i="469"/>
  <c r="K22" i="438"/>
  <c r="D9" i="423"/>
  <c r="K26" i="454"/>
  <c r="K40" i="432"/>
  <c r="K20" i="438"/>
  <c r="K18" i="416"/>
  <c r="D9" i="494"/>
  <c r="K40" i="403"/>
  <c r="K20" i="498"/>
  <c r="K20" i="446"/>
  <c r="K34" i="469"/>
  <c r="D11" i="423"/>
  <c r="K36" i="439"/>
  <c r="K19" i="438"/>
  <c r="D9" i="432"/>
  <c r="K41" i="498"/>
  <c r="K28" i="498"/>
  <c r="K33" i="446"/>
  <c r="K33" i="469"/>
  <c r="D11" i="432"/>
  <c r="K35" i="439"/>
  <c r="K40" i="498"/>
  <c r="K31" i="498"/>
  <c r="K36" i="446"/>
  <c r="K42" i="429"/>
  <c r="K34" i="439"/>
  <c r="K31" i="437"/>
  <c r="K40" i="423"/>
  <c r="K35" i="500"/>
  <c r="K18" i="446"/>
  <c r="K32" i="439"/>
  <c r="K32" i="498"/>
  <c r="K18" i="498"/>
  <c r="K32" i="446"/>
  <c r="K19" i="439"/>
  <c r="K20" i="437"/>
  <c r="K18" i="437"/>
  <c r="K41" i="493"/>
  <c r="K26" i="460"/>
  <c r="K30" i="493"/>
  <c r="K17" i="416"/>
  <c r="K44" i="498"/>
  <c r="K16" i="498"/>
  <c r="K22" i="437"/>
  <c r="K19" i="469"/>
  <c r="K21" i="469"/>
  <c r="K20" i="469"/>
  <c r="K35" i="437"/>
  <c r="K36" i="437"/>
  <c r="K35" i="469"/>
  <c r="K17" i="437"/>
  <c r="K42" i="475"/>
  <c r="D9" i="478"/>
  <c r="D11" i="478"/>
  <c r="J39" i="384"/>
  <c r="D6" i="384"/>
  <c r="H133" i="228" s="1"/>
  <c r="J133" i="228" s="1"/>
  <c r="J39" i="217"/>
  <c r="D6" i="217"/>
  <c r="H132" i="228" s="1"/>
  <c r="J132" i="228" s="1"/>
  <c r="J38" i="216"/>
  <c r="D6" i="216"/>
  <c r="H130" i="228" s="1"/>
  <c r="J130" i="228" s="1"/>
  <c r="K42" i="465"/>
  <c r="K16" i="510"/>
  <c r="K28" i="510" s="1"/>
  <c r="D7" i="510"/>
  <c r="I148" i="228" s="1"/>
  <c r="K148" i="228" s="1"/>
  <c r="K37" i="510"/>
  <c r="K34" i="510"/>
  <c r="K35" i="510"/>
  <c r="K33" i="510"/>
  <c r="K38" i="510"/>
  <c r="K36" i="510"/>
  <c r="K42" i="466"/>
  <c r="K17" i="498"/>
  <c r="K42" i="498"/>
  <c r="K26" i="423"/>
  <c r="K31" i="439"/>
  <c r="K18" i="439"/>
  <c r="K40" i="454"/>
  <c r="K17" i="439"/>
  <c r="K33" i="439"/>
  <c r="K40" i="459"/>
  <c r="D11" i="459"/>
  <c r="D9" i="459"/>
  <c r="H107" i="228"/>
  <c r="J107" i="228" s="1"/>
  <c r="H104" i="228"/>
  <c r="J104" i="228" s="1"/>
  <c r="K26" i="420"/>
  <c r="K21" i="480"/>
  <c r="K24" i="480"/>
  <c r="K19" i="480"/>
  <c r="K23" i="480"/>
  <c r="K20" i="480"/>
  <c r="K22" i="480"/>
  <c r="K18" i="480"/>
  <c r="K26" i="419"/>
  <c r="K40" i="419"/>
  <c r="D7" i="387"/>
  <c r="I145" i="228" s="1"/>
  <c r="K145" i="228" s="1"/>
  <c r="K34" i="387"/>
  <c r="K35" i="387"/>
  <c r="K33" i="387"/>
  <c r="K36" i="387"/>
  <c r="K40" i="420"/>
  <c r="K38" i="387"/>
  <c r="K40" i="449"/>
  <c r="J48" i="504"/>
  <c r="D6" i="504"/>
  <c r="H134" i="228" s="1"/>
  <c r="J134" i="228" s="1"/>
  <c r="K33" i="507"/>
  <c r="D7" i="388"/>
  <c r="I146" i="228" s="1"/>
  <c r="K146" i="228" s="1"/>
  <c r="K34" i="388"/>
  <c r="K35" i="388"/>
  <c r="K33" i="388"/>
  <c r="K36" i="388"/>
  <c r="K30" i="496"/>
  <c r="H108" i="228"/>
  <c r="J108" i="228" s="1"/>
  <c r="H105" i="228"/>
  <c r="J105" i="228" s="1"/>
  <c r="K27" i="496"/>
  <c r="K16" i="483"/>
  <c r="D7" i="483"/>
  <c r="K22" i="496"/>
  <c r="K37" i="483"/>
  <c r="K26" i="496"/>
  <c r="K21" i="496"/>
  <c r="K18" i="483"/>
  <c r="K21" i="483"/>
  <c r="K19" i="496"/>
  <c r="K23" i="483"/>
  <c r="K29" i="496"/>
  <c r="K40" i="483"/>
  <c r="D9" i="492"/>
  <c r="D9" i="505"/>
  <c r="D11" i="493"/>
  <c r="K37" i="445"/>
  <c r="D9" i="493"/>
  <c r="K21" i="445"/>
  <c r="K19" i="445"/>
  <c r="K34" i="445"/>
  <c r="K20" i="445"/>
  <c r="K33" i="437"/>
  <c r="J48" i="489"/>
  <c r="K31" i="489" s="1"/>
  <c r="D6" i="489"/>
  <c r="H116" i="228" s="1"/>
  <c r="J116" i="228" s="1"/>
  <c r="J48" i="487"/>
  <c r="D6" i="487"/>
  <c r="H114" i="228" s="1"/>
  <c r="J114" i="228" s="1"/>
  <c r="D11" i="449"/>
  <c r="J48" i="486"/>
  <c r="D6" i="486"/>
  <c r="H113" i="228" s="1"/>
  <c r="J113" i="228" s="1"/>
  <c r="D9" i="449"/>
  <c r="K16" i="440"/>
  <c r="D7" i="440"/>
  <c r="K20" i="496"/>
  <c r="K42" i="412"/>
  <c r="J48" i="497"/>
  <c r="K18" i="497" s="1"/>
  <c r="D6" i="497"/>
  <c r="H123" i="228" s="1"/>
  <c r="J123" i="228" s="1"/>
  <c r="K40" i="496"/>
  <c r="K20" i="440"/>
  <c r="K32" i="496"/>
  <c r="K28" i="496"/>
  <c r="J48" i="495"/>
  <c r="D6" i="495"/>
  <c r="H121" i="228" s="1"/>
  <c r="J121" i="228" s="1"/>
  <c r="K42" i="436"/>
  <c r="K31" i="407"/>
  <c r="K43" i="496"/>
  <c r="K23" i="496"/>
  <c r="D11" i="421"/>
  <c r="K16" i="439"/>
  <c r="D7" i="439"/>
  <c r="I64" i="228" s="1"/>
  <c r="K64" i="228" s="1"/>
  <c r="K24" i="496"/>
  <c r="K36" i="407"/>
  <c r="K19" i="440"/>
  <c r="K41" i="496"/>
  <c r="K31" i="496"/>
  <c r="D9" i="421"/>
  <c r="K42" i="430"/>
  <c r="J42" i="472"/>
  <c r="D7" i="472" s="1"/>
  <c r="I95" i="228" s="1"/>
  <c r="K95" i="228" s="1"/>
  <c r="D6" i="472"/>
  <c r="H95" i="228" s="1"/>
  <c r="J95" i="228" s="1"/>
  <c r="K18" i="407"/>
  <c r="K44" i="496"/>
  <c r="K18" i="496"/>
  <c r="D11" i="485"/>
  <c r="K16" i="407"/>
  <c r="K17" i="407"/>
  <c r="K36" i="440"/>
  <c r="K17" i="496"/>
  <c r="K42" i="496"/>
  <c r="D9" i="485"/>
  <c r="K26" i="418"/>
  <c r="K32" i="407"/>
  <c r="K33" i="440"/>
  <c r="J48" i="488"/>
  <c r="D6" i="488"/>
  <c r="H115" i="228" s="1"/>
  <c r="J115" i="228" s="1"/>
  <c r="K35" i="407"/>
  <c r="K33" i="407"/>
  <c r="K35" i="440"/>
  <c r="K25" i="496"/>
  <c r="K16" i="496"/>
  <c r="J42" i="471"/>
  <c r="K19" i="471" s="1"/>
  <c r="D6" i="471"/>
  <c r="H94" i="228" s="1"/>
  <c r="J94" i="228" s="1"/>
  <c r="K35" i="501"/>
  <c r="K46" i="501"/>
  <c r="K36" i="470"/>
  <c r="K34" i="409"/>
  <c r="D11" i="500"/>
  <c r="K32" i="470"/>
  <c r="K30" i="409"/>
  <c r="D9" i="500"/>
  <c r="K33" i="470"/>
  <c r="K37" i="413"/>
  <c r="K22" i="470"/>
  <c r="K19" i="413"/>
  <c r="K16" i="441"/>
  <c r="K17" i="409"/>
  <c r="K33" i="414"/>
  <c r="K21" i="438"/>
  <c r="K35" i="409"/>
  <c r="K37" i="414"/>
  <c r="K18" i="441"/>
  <c r="K18" i="438"/>
  <c r="K16" i="413"/>
  <c r="K34" i="413"/>
  <c r="K31" i="441"/>
  <c r="K33" i="438"/>
  <c r="K33" i="409"/>
  <c r="K35" i="441"/>
  <c r="K18" i="413"/>
  <c r="K21" i="413"/>
  <c r="K32" i="413"/>
  <c r="K36" i="413"/>
  <c r="K19" i="409"/>
  <c r="K32" i="447"/>
  <c r="K19" i="441"/>
  <c r="K35" i="413"/>
  <c r="K34" i="441"/>
  <c r="K31" i="409"/>
  <c r="K33" i="441"/>
  <c r="K20" i="413"/>
  <c r="K32" i="415"/>
  <c r="K35" i="438"/>
  <c r="K17" i="441"/>
  <c r="K36" i="447"/>
  <c r="K32" i="441"/>
  <c r="K17" i="413"/>
  <c r="K34" i="438"/>
  <c r="K35" i="447"/>
  <c r="K32" i="445"/>
  <c r="K25" i="512"/>
  <c r="K33" i="413"/>
  <c r="K20" i="447"/>
  <c r="K30" i="441"/>
  <c r="K34" i="410"/>
  <c r="D7" i="410"/>
  <c r="K16" i="442"/>
  <c r="D7" i="442"/>
  <c r="I69" i="228" s="1"/>
  <c r="K69" i="228" s="1"/>
  <c r="K19" i="442"/>
  <c r="K34" i="415"/>
  <c r="K32" i="442"/>
  <c r="K16" i="414"/>
  <c r="D7" i="414"/>
  <c r="I43" i="228" s="1"/>
  <c r="K43" i="228" s="1"/>
  <c r="K25" i="511"/>
  <c r="K16" i="416"/>
  <c r="D7" i="416"/>
  <c r="I45" i="228" s="1"/>
  <c r="K45" i="228" s="1"/>
  <c r="K18" i="470"/>
  <c r="K18" i="447"/>
  <c r="K16" i="445"/>
  <c r="D7" i="445"/>
  <c r="I72" i="228" s="1"/>
  <c r="K72" i="228" s="1"/>
  <c r="K32" i="416"/>
  <c r="K20" i="415"/>
  <c r="K35" i="470"/>
  <c r="K34" i="442"/>
  <c r="K32" i="410"/>
  <c r="K34" i="414"/>
  <c r="K17" i="445"/>
  <c r="K32" i="437"/>
  <c r="K16" i="438"/>
  <c r="D7" i="438"/>
  <c r="I63" i="228" s="1"/>
  <c r="K63" i="228" s="1"/>
  <c r="K38" i="511"/>
  <c r="K19" i="415"/>
  <c r="K16" i="447"/>
  <c r="D7" i="447"/>
  <c r="I74" i="228" s="1"/>
  <c r="K74" i="228" s="1"/>
  <c r="K17" i="447"/>
  <c r="K21" i="414"/>
  <c r="K35" i="415"/>
  <c r="K19" i="410"/>
  <c r="K36" i="416"/>
  <c r="K17" i="415"/>
  <c r="K33" i="442"/>
  <c r="K34" i="447"/>
  <c r="K18" i="445"/>
  <c r="K34" i="437"/>
  <c r="K16" i="446"/>
  <c r="D7" i="446"/>
  <c r="I73" i="228" s="1"/>
  <c r="K73" i="228" s="1"/>
  <c r="K17" i="446"/>
  <c r="I41" i="228"/>
  <c r="K41" i="228" s="1"/>
  <c r="D11" i="512"/>
  <c r="D9" i="512"/>
  <c r="K32" i="414"/>
  <c r="K16" i="470"/>
  <c r="D7" i="470"/>
  <c r="I93" i="228" s="1"/>
  <c r="K93" i="228" s="1"/>
  <c r="K19" i="414"/>
  <c r="K33" i="416"/>
  <c r="K33" i="415"/>
  <c r="K20" i="470"/>
  <c r="K35" i="442"/>
  <c r="K18" i="414"/>
  <c r="K36" i="445"/>
  <c r="K38" i="512"/>
  <c r="K16" i="469"/>
  <c r="D7" i="469"/>
  <c r="I92" i="228" s="1"/>
  <c r="K92" i="228" s="1"/>
  <c r="I40" i="228"/>
  <c r="K40" i="228" s="1"/>
  <c r="D11" i="511"/>
  <c r="D9" i="511"/>
  <c r="K31" i="410"/>
  <c r="K35" i="416"/>
  <c r="K37" i="416"/>
  <c r="K36" i="415"/>
  <c r="K16" i="415"/>
  <c r="K30" i="410"/>
  <c r="K36" i="414"/>
  <c r="K33" i="447"/>
  <c r="K18" i="415"/>
  <c r="K31" i="470"/>
  <c r="K35" i="410"/>
  <c r="K37" i="447"/>
  <c r="K27" i="448"/>
  <c r="K19" i="470"/>
  <c r="K30" i="442"/>
  <c r="K20" i="414"/>
  <c r="K17" i="470"/>
  <c r="K16" i="437"/>
  <c r="D7" i="437"/>
  <c r="I62" i="228" s="1"/>
  <c r="K62" i="228" s="1"/>
  <c r="K20" i="416"/>
  <c r="K37" i="415"/>
  <c r="K21" i="470"/>
  <c r="K31" i="442"/>
  <c r="K17" i="414"/>
  <c r="K33" i="445"/>
  <c r="K21" i="437"/>
  <c r="D7" i="480"/>
  <c r="D9" i="480" s="1"/>
  <c r="K16" i="480"/>
  <c r="K31" i="477"/>
  <c r="K33" i="410"/>
  <c r="K17" i="410"/>
  <c r="K42" i="444"/>
  <c r="K26" i="452"/>
  <c r="K40" i="448"/>
  <c r="K42" i="443"/>
  <c r="K17" i="442"/>
  <c r="K40" i="417"/>
  <c r="K16" i="410"/>
  <c r="K18" i="410"/>
  <c r="K16" i="409"/>
  <c r="D7" i="409"/>
  <c r="I36" i="228" s="1"/>
  <c r="K36" i="228" s="1"/>
  <c r="K18" i="409"/>
  <c r="K40" i="400"/>
  <c r="K46" i="499"/>
  <c r="I16" i="228"/>
  <c r="K16" i="228" s="1"/>
  <c r="K26" i="400"/>
  <c r="I11" i="228"/>
  <c r="K11" i="228" s="1"/>
  <c r="K40" i="404"/>
  <c r="D11" i="298"/>
  <c r="I18" i="228"/>
  <c r="K18" i="228" s="1"/>
  <c r="I13" i="228"/>
  <c r="K13" i="228" s="1"/>
  <c r="D9" i="401"/>
  <c r="I24" i="228"/>
  <c r="K24" i="228" s="1"/>
  <c r="I6" i="228"/>
  <c r="K6" i="228" s="1"/>
  <c r="D11" i="399"/>
  <c r="I27" i="228"/>
  <c r="K27" i="228" s="1"/>
  <c r="I21" i="228"/>
  <c r="K21" i="228" s="1"/>
  <c r="K26" i="403"/>
  <c r="D11" i="403"/>
  <c r="I28" i="228"/>
  <c r="K28" i="228" s="1"/>
  <c r="K26" i="404"/>
  <c r="I15" i="228"/>
  <c r="K15" i="228" s="1"/>
  <c r="I12" i="228"/>
  <c r="K12" i="228" s="1"/>
  <c r="D11" i="400"/>
  <c r="I25" i="228"/>
  <c r="K25" i="228" s="1"/>
  <c r="D9" i="398"/>
  <c r="I26" i="228"/>
  <c r="K26" i="228" s="1"/>
  <c r="I17" i="228"/>
  <c r="K17" i="228" s="1"/>
  <c r="I8" i="228"/>
  <c r="K8" i="228" s="1"/>
  <c r="K31" i="481"/>
  <c r="K42" i="484"/>
  <c r="K24" i="506"/>
  <c r="K40" i="464"/>
  <c r="K26" i="464"/>
  <c r="K24" i="507"/>
  <c r="K42" i="474"/>
  <c r="D9" i="417"/>
  <c r="D11" i="417"/>
  <c r="K40" i="427"/>
  <c r="K42" i="473"/>
  <c r="K26" i="424"/>
  <c r="D9" i="415"/>
  <c r="D11" i="415"/>
  <c r="D9" i="496"/>
  <c r="D11" i="496"/>
  <c r="K40" i="455"/>
  <c r="K31" i="479"/>
  <c r="K42" i="482"/>
  <c r="K40" i="456"/>
  <c r="D9" i="464"/>
  <c r="D11" i="464"/>
  <c r="D9" i="479"/>
  <c r="D11" i="479"/>
  <c r="K26" i="431"/>
  <c r="K26" i="428"/>
  <c r="K42" i="481"/>
  <c r="D11" i="481"/>
  <c r="D9" i="481"/>
  <c r="K24" i="508"/>
  <c r="K26" i="422"/>
  <c r="K41" i="491"/>
  <c r="D11" i="477"/>
  <c r="D9" i="477"/>
  <c r="D11" i="506"/>
  <c r="D9" i="506"/>
  <c r="K42" i="479"/>
  <c r="K26" i="450"/>
  <c r="D9" i="418"/>
  <c r="D11" i="418"/>
  <c r="K40" i="424"/>
  <c r="D9" i="424"/>
  <c r="D11" i="424"/>
  <c r="D11" i="507"/>
  <c r="D9" i="507"/>
  <c r="K33" i="508"/>
  <c r="K33" i="506"/>
  <c r="D11" i="428"/>
  <c r="D9" i="428"/>
  <c r="K26" i="455"/>
  <c r="D9" i="450"/>
  <c r="D11" i="450"/>
  <c r="K40" i="451"/>
  <c r="K31" i="474"/>
  <c r="K31" i="473"/>
  <c r="K40" i="431"/>
  <c r="K35" i="499"/>
  <c r="K26" i="451"/>
  <c r="K42" i="411"/>
  <c r="D11" i="452"/>
  <c r="D9" i="452"/>
  <c r="K26" i="427"/>
  <c r="K30" i="491"/>
  <c r="K42" i="433"/>
  <c r="K40" i="463"/>
  <c r="K26" i="463"/>
  <c r="D11" i="431"/>
  <c r="D9" i="431"/>
  <c r="D11" i="499"/>
  <c r="D9" i="499"/>
  <c r="K42" i="435"/>
  <c r="D9" i="455"/>
  <c r="D11" i="455"/>
  <c r="D11" i="474"/>
  <c r="D9" i="474"/>
  <c r="D9" i="508"/>
  <c r="D11" i="508"/>
  <c r="K26" i="417"/>
  <c r="D11" i="422"/>
  <c r="D9" i="422"/>
  <c r="K26" i="456"/>
  <c r="D9" i="473"/>
  <c r="D11" i="473"/>
  <c r="D11" i="398"/>
  <c r="K40" i="450"/>
  <c r="K40" i="422"/>
  <c r="D9" i="491"/>
  <c r="D11" i="491"/>
  <c r="K26" i="453"/>
  <c r="D9" i="463"/>
  <c r="D11" i="463"/>
  <c r="K31" i="484"/>
  <c r="D11" i="451"/>
  <c r="D9" i="451"/>
  <c r="K40" i="452"/>
  <c r="K31" i="482"/>
  <c r="D9" i="427"/>
  <c r="D11" i="427"/>
  <c r="D9" i="456"/>
  <c r="D11" i="456"/>
  <c r="K42" i="477"/>
  <c r="D9" i="448"/>
  <c r="D11" i="448"/>
  <c r="K40" i="418"/>
  <c r="K40" i="428"/>
  <c r="D11" i="413"/>
  <c r="D9" i="413"/>
  <c r="D9" i="484"/>
  <c r="D11" i="484"/>
  <c r="D11" i="482"/>
  <c r="D9" i="482"/>
  <c r="K40" i="453"/>
  <c r="D11" i="453"/>
  <c r="D9" i="453"/>
  <c r="D9" i="441"/>
  <c r="D11" i="441"/>
  <c r="K40" i="396"/>
  <c r="K42" i="396" s="1"/>
  <c r="J35" i="503"/>
  <c r="J35" i="502"/>
  <c r="K26" i="398"/>
  <c r="K40" i="398"/>
  <c r="D11" i="396"/>
  <c r="D9" i="396"/>
  <c r="K40" i="401"/>
  <c r="K26" i="401"/>
  <c r="D11" i="401"/>
  <c r="D9" i="399"/>
  <c r="K26" i="399"/>
  <c r="K40" i="399"/>
  <c r="K40" i="405"/>
  <c r="D9" i="386"/>
  <c r="D11" i="386"/>
  <c r="K26" i="405"/>
  <c r="K40" i="406"/>
  <c r="K40" i="386"/>
  <c r="K42" i="386" s="1"/>
  <c r="K40" i="395"/>
  <c r="K42" i="395" s="1"/>
  <c r="K26" i="406"/>
  <c r="D9" i="405"/>
  <c r="D11" i="405"/>
  <c r="D11" i="408"/>
  <c r="D9" i="408"/>
  <c r="D9" i="406"/>
  <c r="D11" i="406"/>
  <c r="D11" i="407"/>
  <c r="D9" i="407"/>
  <c r="K40" i="394"/>
  <c r="K42" i="394" s="1"/>
  <c r="K40" i="393"/>
  <c r="K42" i="393" s="1"/>
  <c r="D11" i="304"/>
  <c r="D9" i="304"/>
  <c r="K40" i="304"/>
  <c r="D11" i="395"/>
  <c r="D9" i="395"/>
  <c r="D11" i="390"/>
  <c r="D9" i="390"/>
  <c r="D9" i="381"/>
  <c r="K41" i="381"/>
  <c r="D9" i="303"/>
  <c r="D11" i="299"/>
  <c r="D11" i="313"/>
  <c r="D11" i="381"/>
  <c r="D11" i="392"/>
  <c r="D9" i="298"/>
  <c r="D11" i="319"/>
  <c r="D9" i="318"/>
  <c r="D9" i="314"/>
  <c r="D11" i="273"/>
  <c r="D11" i="265"/>
  <c r="K30" i="381"/>
  <c r="D11" i="290"/>
  <c r="K40" i="389"/>
  <c r="K42" i="389" s="1"/>
  <c r="K26" i="304"/>
  <c r="K40" i="392"/>
  <c r="K42" i="392" s="1"/>
  <c r="K40" i="390"/>
  <c r="K42" i="390" s="1"/>
  <c r="D9" i="392"/>
  <c r="D11" i="389"/>
  <c r="D9" i="389"/>
  <c r="K26" i="314"/>
  <c r="K43" i="382"/>
  <c r="K40" i="314"/>
  <c r="D11" i="314"/>
  <c r="D9" i="313"/>
  <c r="D9" i="299"/>
  <c r="K40" i="298"/>
  <c r="K40" i="313"/>
  <c r="K26" i="298"/>
  <c r="D11" i="303"/>
  <c r="K40" i="303"/>
  <c r="K26" i="303"/>
  <c r="K40" i="299"/>
  <c r="K26" i="299"/>
  <c r="K26" i="313"/>
  <c r="K26" i="318"/>
  <c r="D11" i="318"/>
  <c r="K40" i="318"/>
  <c r="D9" i="319"/>
  <c r="K26" i="290"/>
  <c r="K40" i="319"/>
  <c r="K40" i="290"/>
  <c r="K26" i="319"/>
  <c r="D9" i="290"/>
  <c r="K40" i="289"/>
  <c r="K26" i="289"/>
  <c r="D9" i="265"/>
  <c r="D9" i="273"/>
  <c r="K27" i="265"/>
  <c r="K40" i="265"/>
  <c r="K26" i="283"/>
  <c r="K40" i="284"/>
  <c r="K40" i="273"/>
  <c r="K26" i="273"/>
  <c r="K26" i="284"/>
  <c r="K40" i="283"/>
  <c r="D11" i="283"/>
  <c r="D9" i="283"/>
  <c r="D11" i="284"/>
  <c r="D9" i="284"/>
  <c r="K40" i="270"/>
  <c r="K40" i="274"/>
  <c r="K40" i="227"/>
  <c r="K27" i="270"/>
  <c r="K27" i="266"/>
  <c r="K25" i="262"/>
  <c r="K40" i="266"/>
  <c r="K27" i="269"/>
  <c r="D11" i="269"/>
  <c r="D9" i="269"/>
  <c r="K25" i="261"/>
  <c r="K40" i="269"/>
  <c r="D11" i="261"/>
  <c r="D9" i="261"/>
  <c r="K26" i="274"/>
  <c r="D9" i="270"/>
  <c r="D11" i="270"/>
  <c r="D11" i="266"/>
  <c r="D9" i="266"/>
  <c r="K38" i="262"/>
  <c r="D11" i="274"/>
  <c r="D9" i="274"/>
  <c r="D11" i="262"/>
  <c r="D9" i="262"/>
  <c r="K38" i="261"/>
  <c r="K33" i="226"/>
  <c r="K24" i="226"/>
  <c r="K28" i="227"/>
  <c r="D11" i="226"/>
  <c r="D9" i="226"/>
  <c r="D11" i="227"/>
  <c r="D9" i="227"/>
  <c r="K23" i="207"/>
  <c r="K35" i="207"/>
  <c r="K40" i="208"/>
  <c r="K38" i="205"/>
  <c r="K26" i="205"/>
  <c r="D11" i="207"/>
  <c r="D9" i="207"/>
  <c r="D9" i="205"/>
  <c r="D11" i="205"/>
  <c r="K35" i="505" l="1"/>
  <c r="D9" i="388"/>
  <c r="K26" i="408"/>
  <c r="K40" i="408"/>
  <c r="K42" i="421"/>
  <c r="K40" i="512"/>
  <c r="D11" i="388"/>
  <c r="D11" i="387"/>
  <c r="L135" i="228"/>
  <c r="H76" i="250" s="1"/>
  <c r="L6" i="228"/>
  <c r="H4" i="250" s="1"/>
  <c r="K43" i="493"/>
  <c r="K42" i="420"/>
  <c r="K44" i="478"/>
  <c r="K25" i="383"/>
  <c r="K42" i="480"/>
  <c r="K42" i="460"/>
  <c r="K44" i="475"/>
  <c r="K42" i="483"/>
  <c r="K44" i="484"/>
  <c r="K36" i="383"/>
  <c r="I131" i="228"/>
  <c r="K131" i="228" s="1"/>
  <c r="D9" i="383"/>
  <c r="D11" i="383"/>
  <c r="D7" i="504"/>
  <c r="K16" i="504"/>
  <c r="K18" i="504"/>
  <c r="K42" i="504"/>
  <c r="K21" i="504"/>
  <c r="K22" i="504"/>
  <c r="K41" i="504"/>
  <c r="K40" i="504"/>
  <c r="K43" i="492"/>
  <c r="K42" i="432"/>
  <c r="K43" i="485"/>
  <c r="D7" i="384"/>
  <c r="K17" i="384"/>
  <c r="K16" i="384"/>
  <c r="K31" i="384"/>
  <c r="K34" i="384"/>
  <c r="K18" i="384"/>
  <c r="K33" i="384"/>
  <c r="K24" i="384"/>
  <c r="K19" i="384"/>
  <c r="K35" i="384"/>
  <c r="K21" i="384"/>
  <c r="K22" i="384"/>
  <c r="K20" i="384"/>
  <c r="K23" i="384"/>
  <c r="K32" i="384"/>
  <c r="D7" i="217"/>
  <c r="K18" i="217"/>
  <c r="K16" i="217"/>
  <c r="K17" i="217"/>
  <c r="K24" i="217"/>
  <c r="K22" i="217"/>
  <c r="K31" i="217"/>
  <c r="K32" i="217"/>
  <c r="K34" i="217"/>
  <c r="K35" i="217"/>
  <c r="K33" i="217"/>
  <c r="K19" i="217"/>
  <c r="K21" i="217"/>
  <c r="K20" i="217"/>
  <c r="K23" i="217"/>
  <c r="D7" i="216"/>
  <c r="K20" i="216"/>
  <c r="K30" i="216"/>
  <c r="K21" i="216"/>
  <c r="K17" i="216"/>
  <c r="K23" i="216"/>
  <c r="K34" i="216"/>
  <c r="K32" i="216"/>
  <c r="K18" i="216"/>
  <c r="K40" i="510"/>
  <c r="K42" i="510" s="1"/>
  <c r="K43" i="494"/>
  <c r="K42" i="454"/>
  <c r="K35" i="506"/>
  <c r="I124" i="228"/>
  <c r="K124" i="228" s="1"/>
  <c r="D9" i="498"/>
  <c r="D11" i="498"/>
  <c r="D7" i="486"/>
  <c r="K41" i="486"/>
  <c r="K40" i="388"/>
  <c r="K42" i="388" s="1"/>
  <c r="K35" i="507"/>
  <c r="K23" i="487"/>
  <c r="K19" i="487"/>
  <c r="K16" i="487"/>
  <c r="K31" i="487"/>
  <c r="K28" i="487"/>
  <c r="K25" i="487"/>
  <c r="K17" i="487"/>
  <c r="K41" i="487"/>
  <c r="K40" i="487"/>
  <c r="K32" i="487"/>
  <c r="K48" i="500"/>
  <c r="K42" i="449"/>
  <c r="K42" i="418"/>
  <c r="I65" i="228"/>
  <c r="K65" i="228" s="1"/>
  <c r="D9" i="440"/>
  <c r="D7" i="495"/>
  <c r="K17" i="495"/>
  <c r="K42" i="488"/>
  <c r="K40" i="488"/>
  <c r="K42" i="459"/>
  <c r="K42" i="403"/>
  <c r="I37" i="228"/>
  <c r="K37" i="228" s="1"/>
  <c r="D11" i="410"/>
  <c r="K42" i="495"/>
  <c r="K40" i="407"/>
  <c r="K31" i="483"/>
  <c r="K42" i="423"/>
  <c r="K31" i="480"/>
  <c r="K40" i="439"/>
  <c r="K40" i="387"/>
  <c r="K42" i="387" s="1"/>
  <c r="K31" i="471"/>
  <c r="K32" i="471"/>
  <c r="D9" i="387"/>
  <c r="D9" i="510"/>
  <c r="K36" i="471"/>
  <c r="K40" i="446"/>
  <c r="K46" i="498"/>
  <c r="K35" i="498"/>
  <c r="K22" i="216"/>
  <c r="D11" i="510"/>
  <c r="K42" i="417"/>
  <c r="K42" i="463"/>
  <c r="K48" i="501"/>
  <c r="K18" i="471"/>
  <c r="K20" i="497"/>
  <c r="K26" i="439"/>
  <c r="K40" i="469"/>
  <c r="K32" i="495"/>
  <c r="K41" i="495"/>
  <c r="K26" i="469"/>
  <c r="K42" i="419"/>
  <c r="K17" i="489"/>
  <c r="K42" i="404"/>
  <c r="K18" i="489"/>
  <c r="K42" i="489"/>
  <c r="D9" i="410"/>
  <c r="K42" i="487"/>
  <c r="D9" i="438"/>
  <c r="D11" i="438"/>
  <c r="K33" i="216"/>
  <c r="K16" i="216"/>
  <c r="K19" i="216"/>
  <c r="K31" i="216"/>
  <c r="K44" i="477"/>
  <c r="K32" i="489"/>
  <c r="K17" i="472"/>
  <c r="K19" i="472"/>
  <c r="K35" i="471"/>
  <c r="K33" i="472"/>
  <c r="K34" i="471"/>
  <c r="K20" i="472"/>
  <c r="K33" i="471"/>
  <c r="K32" i="472"/>
  <c r="K20" i="471"/>
  <c r="K36" i="472"/>
  <c r="K40" i="440"/>
  <c r="K26" i="440"/>
  <c r="K35" i="472"/>
  <c r="K26" i="407"/>
  <c r="K17" i="471"/>
  <c r="K34" i="472"/>
  <c r="K31" i="472"/>
  <c r="K18" i="472"/>
  <c r="K16" i="472"/>
  <c r="K23" i="497"/>
  <c r="K30" i="489"/>
  <c r="K43" i="497"/>
  <c r="K27" i="504"/>
  <c r="I104" i="228"/>
  <c r="K104" i="228" s="1"/>
  <c r="I107" i="228"/>
  <c r="K107" i="228" s="1"/>
  <c r="K27" i="489"/>
  <c r="K19" i="489"/>
  <c r="K23" i="495"/>
  <c r="K40" i="497"/>
  <c r="K31" i="497"/>
  <c r="K24" i="504"/>
  <c r="K21" i="489"/>
  <c r="K28" i="497"/>
  <c r="K22" i="489"/>
  <c r="K31" i="495"/>
  <c r="K32" i="497"/>
  <c r="K42" i="497"/>
  <c r="K19" i="504"/>
  <c r="K16" i="489"/>
  <c r="K26" i="489"/>
  <c r="K18" i="495"/>
  <c r="K26" i="504"/>
  <c r="K44" i="497"/>
  <c r="K16" i="497"/>
  <c r="K23" i="504"/>
  <c r="D11" i="480"/>
  <c r="K24" i="497"/>
  <c r="K43" i="489"/>
  <c r="K25" i="497"/>
  <c r="K17" i="504"/>
  <c r="K40" i="489"/>
  <c r="K23" i="489"/>
  <c r="K44" i="481"/>
  <c r="K30" i="497"/>
  <c r="K25" i="504"/>
  <c r="K19" i="497"/>
  <c r="K28" i="489"/>
  <c r="K22" i="497"/>
  <c r="K44" i="504"/>
  <c r="K20" i="504"/>
  <c r="K25" i="489"/>
  <c r="K24" i="489"/>
  <c r="K17" i="497"/>
  <c r="K20" i="489"/>
  <c r="K41" i="489"/>
  <c r="K44" i="489"/>
  <c r="K26" i="497"/>
  <c r="K43" i="504"/>
  <c r="K28" i="504"/>
  <c r="K46" i="496"/>
  <c r="K32" i="488"/>
  <c r="K32" i="486"/>
  <c r="K41" i="488"/>
  <c r="K43" i="487"/>
  <c r="K18" i="487"/>
  <c r="K23" i="486"/>
  <c r="K20" i="488"/>
  <c r="K22" i="487"/>
  <c r="K28" i="486"/>
  <c r="K28" i="488"/>
  <c r="K26" i="487"/>
  <c r="K17" i="486"/>
  <c r="K31" i="486"/>
  <c r="K23" i="488"/>
  <c r="K20" i="487"/>
  <c r="K24" i="488"/>
  <c r="K24" i="487"/>
  <c r="K40" i="486"/>
  <c r="K43" i="488"/>
  <c r="K43" i="486"/>
  <c r="K26" i="488"/>
  <c r="K30" i="487"/>
  <c r="K18" i="486"/>
  <c r="K31" i="488"/>
  <c r="K42" i="486"/>
  <c r="K44" i="495"/>
  <c r="K44" i="487"/>
  <c r="K41" i="497"/>
  <c r="I108" i="228"/>
  <c r="K108" i="228" s="1"/>
  <c r="I105" i="228"/>
  <c r="K105" i="228" s="1"/>
  <c r="D11" i="483"/>
  <c r="D9" i="483"/>
  <c r="K35" i="496"/>
  <c r="J48" i="503"/>
  <c r="K20" i="503" s="1"/>
  <c r="D6" i="503"/>
  <c r="H129" i="228" s="1"/>
  <c r="K40" i="438"/>
  <c r="K27" i="413"/>
  <c r="K42" i="448"/>
  <c r="D9" i="470"/>
  <c r="K25" i="495"/>
  <c r="K27" i="495"/>
  <c r="K21" i="486"/>
  <c r="K19" i="495"/>
  <c r="K44" i="488"/>
  <c r="K29" i="488"/>
  <c r="D7" i="488"/>
  <c r="I115" i="228" s="1"/>
  <c r="K115" i="228" s="1"/>
  <c r="K30" i="486"/>
  <c r="K19" i="486"/>
  <c r="K22" i="495"/>
  <c r="K17" i="488"/>
  <c r="K16" i="488"/>
  <c r="K29" i="487"/>
  <c r="D7" i="487"/>
  <c r="I114" i="228" s="1"/>
  <c r="K114" i="228" s="1"/>
  <c r="K27" i="486"/>
  <c r="K30" i="495"/>
  <c r="D11" i="439"/>
  <c r="K22" i="486"/>
  <c r="K26" i="495"/>
  <c r="K25" i="488"/>
  <c r="K21" i="488"/>
  <c r="D11" i="440"/>
  <c r="K16" i="495"/>
  <c r="D9" i="439"/>
  <c r="K26" i="486"/>
  <c r="K42" i="451"/>
  <c r="K20" i="495"/>
  <c r="K27" i="488"/>
  <c r="K19" i="488"/>
  <c r="K29" i="497"/>
  <c r="D7" i="497"/>
  <c r="I123" i="228" s="1"/>
  <c r="K123" i="228" s="1"/>
  <c r="K29" i="489"/>
  <c r="D7" i="489"/>
  <c r="I116" i="228" s="1"/>
  <c r="K116" i="228" s="1"/>
  <c r="K25" i="486"/>
  <c r="K21" i="495"/>
  <c r="K42" i="452"/>
  <c r="K29" i="486"/>
  <c r="K24" i="486"/>
  <c r="K43" i="495"/>
  <c r="K24" i="495"/>
  <c r="K30" i="488"/>
  <c r="K42" i="400"/>
  <c r="K16" i="471"/>
  <c r="D7" i="471"/>
  <c r="I94" i="228" s="1"/>
  <c r="K94" i="228" s="1"/>
  <c r="L68" i="228" s="1"/>
  <c r="H37" i="250" s="1"/>
  <c r="K16" i="486"/>
  <c r="K44" i="486"/>
  <c r="K20" i="486"/>
  <c r="K29" i="495"/>
  <c r="K40" i="495"/>
  <c r="K28" i="495"/>
  <c r="K22" i="488"/>
  <c r="K18" i="488"/>
  <c r="K27" i="487"/>
  <c r="K21" i="487"/>
  <c r="K27" i="497"/>
  <c r="K21" i="497"/>
  <c r="K38" i="442"/>
  <c r="K27" i="414"/>
  <c r="K25" i="442"/>
  <c r="K27" i="446"/>
  <c r="K40" i="413"/>
  <c r="D9" i="442"/>
  <c r="D11" i="442"/>
  <c r="K38" i="409"/>
  <c r="D11" i="445"/>
  <c r="K26" i="438"/>
  <c r="D9" i="445"/>
  <c r="K40" i="437"/>
  <c r="K38" i="441"/>
  <c r="K27" i="445"/>
  <c r="K25" i="441"/>
  <c r="D11" i="470"/>
  <c r="D9" i="447"/>
  <c r="K26" i="470"/>
  <c r="K27" i="416"/>
  <c r="K40" i="511"/>
  <c r="K40" i="445"/>
  <c r="K40" i="470"/>
  <c r="D11" i="447"/>
  <c r="K40" i="447"/>
  <c r="K40" i="414"/>
  <c r="K40" i="416"/>
  <c r="K26" i="437"/>
  <c r="K38" i="410"/>
  <c r="K40" i="415"/>
  <c r="D11" i="469"/>
  <c r="D9" i="469"/>
  <c r="D11" i="414"/>
  <c r="J48" i="502"/>
  <c r="K40" i="502" s="1"/>
  <c r="D6" i="502"/>
  <c r="H128" i="228" s="1"/>
  <c r="K25" i="410"/>
  <c r="D9" i="416"/>
  <c r="D11" i="446"/>
  <c r="D11" i="437"/>
  <c r="D11" i="416"/>
  <c r="D9" i="446"/>
  <c r="D9" i="437"/>
  <c r="D9" i="409"/>
  <c r="D11" i="409"/>
  <c r="K27" i="447"/>
  <c r="K27" i="415"/>
  <c r="D9" i="414"/>
  <c r="K44" i="473"/>
  <c r="K42" i="464"/>
  <c r="K42" i="456"/>
  <c r="K42" i="428"/>
  <c r="K42" i="427"/>
  <c r="K25" i="409"/>
  <c r="K48" i="499"/>
  <c r="K43" i="491"/>
  <c r="K44" i="482"/>
  <c r="K44" i="474"/>
  <c r="K42" i="422"/>
  <c r="K42" i="424"/>
  <c r="D9" i="472"/>
  <c r="D11" i="472"/>
  <c r="K35" i="508"/>
  <c r="K42" i="431"/>
  <c r="K42" i="450"/>
  <c r="K42" i="455"/>
  <c r="K44" i="479"/>
  <c r="K42" i="453"/>
  <c r="K42" i="398"/>
  <c r="K42" i="401"/>
  <c r="K42" i="405"/>
  <c r="K42" i="399"/>
  <c r="K42" i="406"/>
  <c r="K43" i="381"/>
  <c r="K42" i="304"/>
  <c r="K42" i="314"/>
  <c r="K42" i="298"/>
  <c r="K42" i="313"/>
  <c r="K42" i="299"/>
  <c r="K42" i="303"/>
  <c r="K42" i="318"/>
  <c r="K42" i="290"/>
  <c r="K42" i="289"/>
  <c r="K42" i="284"/>
  <c r="K42" i="319"/>
  <c r="K42" i="283"/>
  <c r="K42" i="273"/>
  <c r="K42" i="265"/>
  <c r="K42" i="270"/>
  <c r="K42" i="227"/>
  <c r="K35" i="226"/>
  <c r="K42" i="274"/>
  <c r="K40" i="261"/>
  <c r="K42" i="269"/>
  <c r="K42" i="266"/>
  <c r="K40" i="262"/>
  <c r="K40" i="205"/>
  <c r="K37" i="207"/>
  <c r="K42" i="408" l="1"/>
  <c r="K38" i="383"/>
  <c r="K48" i="498"/>
  <c r="K42" i="440"/>
  <c r="L36" i="228"/>
  <c r="H20" i="250" s="1"/>
  <c r="L100" i="228"/>
  <c r="H55" i="250" s="1"/>
  <c r="I134" i="228"/>
  <c r="K134" i="228" s="1"/>
  <c r="D11" i="504"/>
  <c r="D9" i="504"/>
  <c r="K44" i="480"/>
  <c r="K44" i="483"/>
  <c r="K26" i="384"/>
  <c r="K37" i="217"/>
  <c r="K37" i="384"/>
  <c r="K26" i="217"/>
  <c r="K36" i="216"/>
  <c r="I133" i="228"/>
  <c r="K133" i="228" s="1"/>
  <c r="D9" i="384"/>
  <c r="D11" i="384"/>
  <c r="I132" i="228"/>
  <c r="K132" i="228" s="1"/>
  <c r="D11" i="217"/>
  <c r="D9" i="217"/>
  <c r="I130" i="228"/>
  <c r="K130" i="228" s="1"/>
  <c r="D11" i="216"/>
  <c r="D9" i="216"/>
  <c r="K25" i="216"/>
  <c r="I113" i="228"/>
  <c r="K113" i="228" s="1"/>
  <c r="D9" i="486"/>
  <c r="D11" i="486"/>
  <c r="K46" i="504"/>
  <c r="I121" i="228"/>
  <c r="K121" i="228" s="1"/>
  <c r="D9" i="495"/>
  <c r="D11" i="495"/>
  <c r="K42" i="439"/>
  <c r="K46" i="487"/>
  <c r="K42" i="407"/>
  <c r="K42" i="469"/>
  <c r="K42" i="446"/>
  <c r="K40" i="442"/>
  <c r="K42" i="470"/>
  <c r="K26" i="471"/>
  <c r="K40" i="471"/>
  <c r="K42" i="445"/>
  <c r="K35" i="504"/>
  <c r="K42" i="503"/>
  <c r="K42" i="414"/>
  <c r="D11" i="471"/>
  <c r="K46" i="497"/>
  <c r="K17" i="503"/>
  <c r="K42" i="413"/>
  <c r="K26" i="503"/>
  <c r="K46" i="495"/>
  <c r="K40" i="472"/>
  <c r="K44" i="503"/>
  <c r="D9" i="497"/>
  <c r="K19" i="503"/>
  <c r="D9" i="489"/>
  <c r="K18" i="503"/>
  <c r="K42" i="438"/>
  <c r="K42" i="437"/>
  <c r="K46" i="489"/>
  <c r="K26" i="472"/>
  <c r="K46" i="488"/>
  <c r="K35" i="487"/>
  <c r="K35" i="489"/>
  <c r="D11" i="489"/>
  <c r="K48" i="496"/>
  <c r="K35" i="497"/>
  <c r="D11" i="487"/>
  <c r="K35" i="495"/>
  <c r="K46" i="486"/>
  <c r="K35" i="486"/>
  <c r="K21" i="503"/>
  <c r="K43" i="503"/>
  <c r="K40" i="503"/>
  <c r="K41" i="503"/>
  <c r="K22" i="503"/>
  <c r="K27" i="503"/>
  <c r="D9" i="487"/>
  <c r="K35" i="488"/>
  <c r="K16" i="503"/>
  <c r="D7" i="503"/>
  <c r="I129" i="228" s="1"/>
  <c r="D11" i="497"/>
  <c r="D9" i="488"/>
  <c r="D11" i="488"/>
  <c r="D9" i="471"/>
  <c r="K41" i="502"/>
  <c r="K24" i="502"/>
  <c r="K44" i="502"/>
  <c r="K42" i="416"/>
  <c r="K27" i="502"/>
  <c r="K42" i="415"/>
  <c r="K40" i="409"/>
  <c r="K40" i="410"/>
  <c r="K40" i="441"/>
  <c r="K42" i="447"/>
  <c r="K17" i="502"/>
  <c r="K22" i="502"/>
  <c r="K20" i="502"/>
  <c r="K19" i="502"/>
  <c r="K23" i="502"/>
  <c r="K18" i="502"/>
  <c r="K16" i="502"/>
  <c r="D7" i="502"/>
  <c r="I128" i="228" s="1"/>
  <c r="K21" i="502"/>
  <c r="K25" i="502"/>
  <c r="K26" i="502"/>
  <c r="K43" i="502"/>
  <c r="K42" i="502"/>
  <c r="H72" i="107"/>
  <c r="K39" i="217" l="1"/>
  <c r="L130" i="228"/>
  <c r="H71" i="250" s="1"/>
  <c r="K39" i="384"/>
  <c r="K38" i="216"/>
  <c r="K48" i="487"/>
  <c r="K48" i="504"/>
  <c r="K42" i="471"/>
  <c r="D9" i="503"/>
  <c r="K48" i="489"/>
  <c r="D11" i="503"/>
  <c r="K46" i="503"/>
  <c r="K48" i="486"/>
  <c r="K48" i="495"/>
  <c r="K42" i="472"/>
  <c r="K48" i="488"/>
  <c r="K48" i="497"/>
  <c r="D9" i="502"/>
  <c r="K35" i="503"/>
  <c r="K46" i="502"/>
  <c r="D11" i="502"/>
  <c r="K35" i="502"/>
  <c r="J147" i="1"/>
  <c r="K147" i="1" s="1"/>
  <c r="H123" i="107"/>
  <c r="K48" i="503" l="1"/>
  <c r="K48" i="502"/>
  <c r="J21" i="206"/>
  <c r="J30" i="206" l="1"/>
  <c r="J43" i="206" l="1"/>
  <c r="D6" i="206"/>
  <c r="H109" i="228" s="1"/>
  <c r="J109" i="228" s="1"/>
  <c r="D7" i="206" l="1"/>
  <c r="K38" i="206"/>
  <c r="K36" i="206"/>
  <c r="K39" i="206"/>
  <c r="K35" i="206"/>
  <c r="K24" i="206"/>
  <c r="K19" i="206"/>
  <c r="K18" i="206"/>
  <c r="K37" i="206"/>
  <c r="K21" i="206"/>
  <c r="K25" i="206"/>
  <c r="K16" i="206"/>
  <c r="K23" i="206"/>
  <c r="K27" i="206"/>
  <c r="K26" i="206"/>
  <c r="K20" i="206"/>
  <c r="K22" i="206"/>
  <c r="K17" i="206"/>
  <c r="K41" i="206" l="1"/>
  <c r="K30" i="206"/>
  <c r="I109" i="228"/>
  <c r="K109" i="228" s="1"/>
  <c r="D9" i="206"/>
  <c r="D11" i="206"/>
  <c r="K43" i="206" l="1"/>
  <c r="L109" i="228"/>
  <c r="M6" i="228" l="1"/>
  <c r="H59" i="250"/>
  <c r="I4" i="2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0C49EA-B216-4BDE-B0C4-BFCDE4B6E8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C2FD63-2A26-48C5-B8F3-A9D0F2AD5D7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821B178-9DDD-4FCE-96A1-71DF9F01EB6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B3A450-0EEF-4BDA-9F92-8C9338F559A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24A2B17-4086-4236-BDD1-A701A17A04E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D3CA507-2AC0-4C21-A4DD-E4457874C0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0A1C57-CBC1-4114-8480-B7578AEC754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E5F9A6A-53E6-42E9-A6D9-09D2221A1E5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0BBD09-F76E-4D4E-A9CB-1D18AF6B7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938E39C-D0A9-45E7-9222-B3D016EDE25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9506D6-63A6-4A0A-99CD-2CBE78C3E96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5F1D22A-2D24-4148-BDC2-8FA174C0231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F4709C-5DA3-4DD5-AF94-0C87405849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36D4C5B-9D65-4F14-B944-7725AE7606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6A0329-21BD-4BF3-BF30-3E3D9219CFB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425716B-F387-4505-A3B9-E1DE1F532E0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AD281-798E-4084-B35C-B6699EB2A9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B39D59-CA34-43BD-BF33-450F31619D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A4CE09-4A4C-4301-AF46-E7BE529C42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B11A235-BC10-4507-9437-7E32D23AA0C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3F4227-427A-47C4-A917-5167CBC1F4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169E34E-B2A2-4DFD-800B-7CE9D369CA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7E030F-C19E-4E44-95B4-81015FFC4C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E88D257-1A38-4ED8-B8E9-551ABEDB921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D84D9E2-0072-4093-94C4-7D6C964A5FC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5AA98-FED6-45A8-AACA-79DC96C4ECC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A2844F0-0A76-4CA0-8CC6-4D36C340C0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F129375-44FF-4A06-83A8-2FD9619CA15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3574C8-FA43-41DF-89CE-46A93589E8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AF36EBD-089A-4075-814A-1690647BC2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AF27462-3800-469D-A5C1-C5DC5FAEB94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D499C7-58E3-4368-AD99-F7E7B9FEDD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1D1819-3CF9-48ED-80E8-E4FB835A93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8FDBDD8-37C6-490C-B9FA-1A07B373D06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E96BE0-66D9-46B1-9FC0-F57063A134E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9B9E7CD-9D54-4487-88B8-8ECE1004091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44EF619-A3BB-4FA8-93E0-E187DA47B6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2C6C56A-F578-44D0-B5DF-849F5C90DF5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44EDEB-737E-467D-9EAC-F3237849047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1C963B7-D412-4AD0-B01F-4690E39EED1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FFDC56-E570-42FD-911E-AD126FB2CE5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8D09C61-DBBF-44D4-A326-B64A6635AD6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BC0325B-C612-46B3-BD70-EE4A00F34F1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C237374-9738-421F-B3FF-432B164DCAF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A5C5C8C-7F8F-439F-A552-DC8ED38670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D9BBEA3-E099-429D-A6A5-999082A0173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77E03CB-E5C0-46F3-B2EE-6F67E02ADE2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DEF4D3D-20F4-480E-AC15-79C02778D55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5B7E20A-F0C5-4042-99A4-75F3E95AC43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2516715-030B-4FA3-90BD-7C8ABC09DE8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F915F7-C11A-4AA6-8D28-D6EC13EA11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4B2C1C-370C-4734-BBB2-DB9840A4EA0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78457DE-1026-4D39-93E1-EE34A40D1D6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114895D-3F3A-4C3D-B562-AA7FF8D2E14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7C798CA-9983-4038-B6AA-A38C1ADAC0C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F67172-B7A4-426F-8376-4FCE3C75FAC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B53F6F1-0450-4ECB-ADAB-DBFDFCCB5F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37F352-200F-4097-8C0E-A72FCB239F3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CD3D42-0239-48F7-958B-98BF6143AF5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B124415-E3A3-41AA-8CC5-79ECFFF98D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BB04118-3035-4AD9-8154-2489E37A5F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95DE27E-BE16-49AD-A2A4-7BCA0986638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E155B65-EBA7-4C8B-BD66-9B93A7F860A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5336165-E857-4D0C-B184-BCB057FFBAE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3AD16A4-6A23-4A7F-ABE9-834A55B4954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2E6AE5-1BD2-4478-A5AD-EDBD7E0E3E9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E52131A-FBE8-4F2A-8CD1-CE3A99D0B6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3F2BB04-D3E7-4211-8C45-87EAD54BB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574D37-B497-49A8-8F45-A27E3132C13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E31D33-62ED-4BA0-843C-2BA6B49FCD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B025E9-418D-4CE5-980D-E1F24CA905D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957A102-1EC9-4722-BD9F-6A7EB879C99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16492F4-8B41-405F-8D66-70762437D8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52FEE18-1FB7-4709-9AB2-EF5F6386A2D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ACD526A-D57A-4DA5-85BC-589934986F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F77F2CF-B5E1-4A78-847A-2C72991B4F3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C12DC1E-0269-4884-BE3A-9633090C1F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E3C8015-11CC-4098-9E20-C92E9945AB4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9A1318-6B53-4737-93D1-E2104797B77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6A1626-0ACE-4CE1-9B87-7A8A3698401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EB31088-5C69-442F-BF20-F4D1059D35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11EC48-C009-4875-AC4C-EF6BC8984A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E3E578B-93E4-46FF-9751-E11FEDA5B72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DCE0A95-166B-47BD-8500-13FE6AC5136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984E4B-5F02-4838-942F-428178B9410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ADD1084-4C3C-4100-B22D-F86505B629C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D959C2F-09C0-44D9-B3E6-DF3D94E25E3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5F3E920-DD37-47CC-9DBE-C12C525AFA5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21725B7-CFC3-472E-8361-2F94D22B44A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D7CDD20-40AC-4C86-8D0C-DB83B8FA52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DCBB8CC-B9BC-4143-B3FD-32D32FB6AD0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ED3E4DB-F3B4-43F1-8547-E2C80249B15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1951DAB-9520-4458-AC34-DAC56B6211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FE454C1-33A7-472C-9602-545CF3540A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39EF816-68C7-4CD0-BF44-B4175553AF9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107C068-1E52-41CA-9C79-FD97F9C2876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502DD67-D26E-421F-8711-2EA0AF61046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43C26A5-3B84-4E30-96AF-D8041EC7CA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41A018-51D2-4DF3-860E-4B27275DCAB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3184099-86FB-49DF-878E-352AF2681CC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D988CA7-5BB7-45F5-8F68-5269F083AC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F6DB14F-DC50-414E-AA7F-008BD8DC9F8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83F2D-ACC0-4DFD-9F60-EFEE39DFC87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6E27A4-47F8-414D-B194-91371B60744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8D2A478-7B96-4221-915D-824A5AECC4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D0DAEC-7144-4240-B2A6-CC543E5ECA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062C90-7BC9-4FBB-9FBB-3E6562859B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06A3AD-E4E1-4021-B008-7488416D68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A2AAB01-0D10-451C-910C-D8AA731A710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131188-AC9B-4FAB-AFDD-346DD43754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E1E906-65A1-4AD1-8E5C-479A3AC8B9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7620516-2F10-4674-9596-72522B7F21F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3AC887A-18DE-409F-A13A-46FFC14E087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207ED0-6FF1-4191-BB41-9BCF7996DD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18B4346-FD17-4B15-A407-E5F0547DF7C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DA14F79-8B11-400D-AB7A-7A7E5F2C899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64A45A1-9E99-4F4C-B3EC-9C0EF9C5B8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74973E-37EB-4A5D-9003-A8D1A6C295D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490034-84FC-49FD-8F4F-F33A3E80302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08092DD-6400-442B-BB81-58A3357DBB7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4992D4-9AE3-452C-9B98-30FAE878EFA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84ECD9-AE16-47F5-9BA3-B761D999D1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A3CBC2-4210-4C18-AB08-3C9A15C59D2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E8CDB3-165B-47E5-863B-917CEF5E303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872768-BF08-49DB-AC74-751C3B88CC0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88428C-9538-4D40-B66F-1B5E30B6282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74AEE4-5F57-4E5F-9781-74DCA79905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7D6E1B-6779-445E-A2A2-6D7130DC6AF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B50BF2-EE97-4C0B-B02A-E4AB6A18E6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8B99F9-D318-4F32-BE2F-879D6A92E5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077989-BD70-494C-8756-CDB46C73CFE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6E980B9-48E9-4F03-9BD0-9F2A06C457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3C1E46-20A4-4D29-A2AE-6C2B616EA9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24EB46-957C-483B-B5CE-2DF052AC26B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6A6CB2-5A94-4F37-B5C7-41006BDA3B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35906A8-90F3-4F0C-8B31-089FCC85C4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F94E7BA-A91A-4085-ABFC-139D92F2B2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BE43B3-DBCE-48E4-A62E-E9EBF3D29C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FC091C-1924-4854-8296-0B9E30A79B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6B406F-858B-4A86-99C3-F109D07B51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3735C2-104B-4EAB-BBE5-237F308B62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9B285-6A2F-4C06-9965-963F5B8FD1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8F0D1DC-BA07-4C0B-A8EF-40BEE113F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14B69C-A4E4-424C-8654-67CF5708C7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A72F91B-B33B-463D-92C1-2F871D4A44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63A618-76A3-4FCE-A117-7B72DFD329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4050756-22B8-49D4-B360-F0ECC8F60DA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25C057D-0752-47B6-9AD3-BC0BFB05D1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C117CF-03AE-451A-B647-7E157DA2C3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6ADD79F-5D65-4C3A-96F7-D4A25AC25A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428ACA-8D81-4DF7-BE10-0E01CFA2AA2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<sst xmlns="http://schemas.openxmlformats.org/spreadsheetml/2006/main" count="6861" uniqueCount="1164">
  <si>
    <t>카테고리
(Category)</t>
  </si>
  <si>
    <t>Standard package
(표준규격)</t>
  </si>
  <si>
    <t>Price/g</t>
  </si>
  <si>
    <t>Note</t>
  </si>
  <si>
    <t>#</t>
  </si>
  <si>
    <t>5kg/1bag</t>
    <phoneticPr fontId="0" type="noConversion"/>
  </si>
  <si>
    <t>50#/1bag</t>
    <phoneticPr fontId="0" type="noConversion"/>
  </si>
  <si>
    <t>Battering Powder Mix (P-Type) [A82256]</t>
  </si>
  <si>
    <t>5#/5bag</t>
  </si>
  <si>
    <t>Batter Mix #8 [A20021]</t>
  </si>
  <si>
    <t>Jerk Barbecue Sauce (Cajun Sauce)</t>
  </si>
  <si>
    <t>2kg/5bag</t>
  </si>
  <si>
    <t>Deri Sauce Mix (P-Type)</t>
  </si>
  <si>
    <t>Hot Spicy Sauce</t>
  </si>
  <si>
    <t>Sweet Soy Sauce</t>
  </si>
  <si>
    <t>Galbi Flavor Sauce</t>
  </si>
  <si>
    <t>2kg/6bag</t>
  </si>
  <si>
    <t>Shin Alltokkbokki Sauce (New Hot Pepper)</t>
  </si>
  <si>
    <t>Hot Galbi Flavor Sauce Mix</t>
  </si>
  <si>
    <t>100pc/20bag</t>
    <phoneticPr fontId="0" type="noConversion"/>
  </si>
  <si>
    <t>Plastic Bag (M)</t>
  </si>
  <si>
    <t xml:space="preserve">Plastics Bag (S) </t>
  </si>
  <si>
    <t>100pc/20bag</t>
  </si>
  <si>
    <t>BBQ Chopstick Logo</t>
  </si>
  <si>
    <t>lb</t>
  </si>
  <si>
    <t>g</t>
  </si>
  <si>
    <t>kg</t>
  </si>
  <si>
    <t>치킨 염지제</t>
  </si>
  <si>
    <t>시크릿 양념소스</t>
  </si>
  <si>
    <t>ea</t>
  </si>
  <si>
    <t>치킨패키지(대)</t>
  </si>
  <si>
    <t>치킨패키지(중)</t>
  </si>
  <si>
    <t>치킨패키지(소)</t>
  </si>
  <si>
    <t>비닐봉투(중)</t>
  </si>
  <si>
    <t>비닐봉투(소)</t>
  </si>
  <si>
    <t>버거패키지</t>
  </si>
  <si>
    <t>치킨트레이(중)</t>
  </si>
  <si>
    <t>치킨트레이(소)</t>
  </si>
  <si>
    <t>비비큐 젓가락</t>
  </si>
  <si>
    <t>비비큐 냅킨</t>
  </si>
  <si>
    <t>홀치킨</t>
  </si>
  <si>
    <t>파티윙</t>
  </si>
  <si>
    <t>1/50#</t>
  </si>
  <si>
    <t>1/40#</t>
  </si>
  <si>
    <t>원료육</t>
  </si>
  <si>
    <t>오일</t>
  </si>
  <si>
    <t>파우더</t>
  </si>
  <si>
    <t>소스</t>
  </si>
  <si>
    <t xml:space="preserve">                              RECIPE COST CALCULATOR</t>
  </si>
  <si>
    <t>ITEM NAME</t>
  </si>
  <si>
    <t>EST. SALE PPRICE</t>
  </si>
  <si>
    <t>NET PROFIT</t>
  </si>
  <si>
    <t>PRIMARY INGREDIENTS</t>
  </si>
  <si>
    <t>Product Name</t>
  </si>
  <si>
    <t>Wheigh (g)</t>
  </si>
  <si>
    <t>Price</t>
  </si>
  <si>
    <t>Input/g</t>
  </si>
  <si>
    <t>Usage(%)</t>
  </si>
  <si>
    <t>Input+
Usage</t>
  </si>
  <si>
    <t>Price(%)/
Portion</t>
  </si>
  <si>
    <t>TOTAL</t>
  </si>
  <si>
    <t>SECONDARY INGREDIENTS</t>
  </si>
  <si>
    <t>TOTAL INGREDIENTS</t>
  </si>
  <si>
    <t>홀 &amp; 윙: 1.3% / 본레스: 1.2%</t>
  </si>
  <si>
    <t>원료육 중량대비 25%</t>
  </si>
  <si>
    <t>원료육 중량대비 10%</t>
  </si>
  <si>
    <t>마늘</t>
  </si>
  <si>
    <t>파</t>
  </si>
  <si>
    <t>양파</t>
  </si>
  <si>
    <t>Green Chili</t>
  </si>
  <si>
    <t>참깨</t>
  </si>
  <si>
    <t>Input 
(g or %)</t>
  </si>
  <si>
    <t>Hot Spicy: 20% / Wings of Fire: 15%</t>
  </si>
  <si>
    <t>Half (M): 650g / Whole L): 1300g</t>
  </si>
  <si>
    <t>5#</t>
  </si>
  <si>
    <t>1#</t>
  </si>
  <si>
    <t>Secret Spicy: 0.5% / Honey Garlic: 19% (소스대비)</t>
  </si>
  <si>
    <t>갈비, 매운갈비, 마라핫 (소스대비)</t>
  </si>
  <si>
    <t>강정 (소스대비)</t>
  </si>
  <si>
    <t>카놀라유</t>
  </si>
  <si>
    <t>Canola Oil</t>
  </si>
  <si>
    <t>소고기 다시다</t>
  </si>
  <si>
    <t>야채</t>
  </si>
  <si>
    <t>G</t>
  </si>
  <si>
    <t>Cooking Oil</t>
  </si>
  <si>
    <t>고추가루</t>
  </si>
  <si>
    <t>고추장</t>
  </si>
  <si>
    <t>Gochujang Hot 17kg</t>
  </si>
  <si>
    <t>17kg</t>
  </si>
  <si>
    <t>Fine Sea Salt(Sempio)</t>
  </si>
  <si>
    <t>5/3kg</t>
  </si>
  <si>
    <t>뉴슈가</t>
  </si>
  <si>
    <t>New Sugar 오뚜기 Korean</t>
  </si>
  <si>
    <t>참기름</t>
  </si>
  <si>
    <t>oz</t>
  </si>
  <si>
    <t>간장</t>
  </si>
  <si>
    <t>Soy Sauce (Maeil 12/1L) Korean</t>
  </si>
  <si>
    <t>L</t>
  </si>
  <si>
    <t>강초</t>
  </si>
  <si>
    <t>concentrated Vinegar(korean)</t>
  </si>
  <si>
    <t>설탕</t>
  </si>
  <si>
    <t>유제품</t>
  </si>
  <si>
    <t>계란</t>
  </si>
  <si>
    <t>원가계산시 달걀 Yield percentage 100%로 결정. 단위는 1ea</t>
  </si>
  <si>
    <t>단위는 1ea</t>
  </si>
  <si>
    <t>1.8L/9</t>
  </si>
  <si>
    <t>Liter</t>
  </si>
  <si>
    <t>12L</t>
  </si>
  <si>
    <t>고추기름</t>
  </si>
  <si>
    <t>80g</t>
  </si>
  <si>
    <t>100g/10</t>
  </si>
  <si>
    <t>일반(6.5%) / BB(0.3%) / 원료육 무게대비(17%)</t>
  </si>
  <si>
    <t>비비</t>
  </si>
  <si>
    <t>Kimchi Base</t>
  </si>
  <si>
    <t>Ingredients</t>
  </si>
  <si>
    <t>김치</t>
  </si>
  <si>
    <t>미원</t>
  </si>
  <si>
    <t>Weight
(%)</t>
  </si>
  <si>
    <t>Usage
(%)</t>
  </si>
  <si>
    <t>-</t>
  </si>
  <si>
    <t>Input
(g)</t>
  </si>
  <si>
    <t>1kg</t>
  </si>
  <si>
    <t>Coleslaw</t>
  </si>
  <si>
    <t>양배추</t>
  </si>
  <si>
    <t>당근</t>
  </si>
  <si>
    <t>물엿</t>
  </si>
  <si>
    <t>마요네즈</t>
  </si>
  <si>
    <t>식초</t>
  </si>
  <si>
    <t>레몬주스</t>
  </si>
  <si>
    <t>1 US fluid ounce of vinegar weighs 28.7 grams.</t>
  </si>
  <si>
    <t>1 US Gallon of Mayonnaise weighs 7.5#.</t>
  </si>
  <si>
    <t>1 US fluid ounce of lemon juice weighs 28.7 grams.</t>
  </si>
  <si>
    <t>Prep</t>
  </si>
  <si>
    <t>콜슬로우</t>
  </si>
  <si>
    <t>5kg</t>
  </si>
  <si>
    <t>콘샐러드</t>
  </si>
  <si>
    <t>치킨무</t>
  </si>
  <si>
    <t>밥</t>
  </si>
  <si>
    <t>Corn Salad</t>
  </si>
  <si>
    <t>Steamed Rice</t>
  </si>
  <si>
    <t>떡볶이 소스</t>
  </si>
  <si>
    <t>김치 베이스 (Kimchi Base)</t>
  </si>
  <si>
    <t>홍피망</t>
  </si>
  <si>
    <t>청피망</t>
  </si>
  <si>
    <t>Red Bell Pepper</t>
  </si>
  <si>
    <t>미림</t>
  </si>
  <si>
    <t>3kg</t>
  </si>
  <si>
    <t>캔에 함유된 액체가 많으므로 yield percentage 50%으로 가정</t>
  </si>
  <si>
    <t>8oz(mirim):272g=16.9oz:x   /  x=574.6g</t>
  </si>
  <si>
    <t>fl.oz</t>
  </si>
  <si>
    <t>콜슬로우 (Coleslaw)</t>
  </si>
  <si>
    <t>콘샐러드 (Corn Salad)</t>
  </si>
  <si>
    <t>물</t>
  </si>
  <si>
    <t>8kg</t>
  </si>
  <si>
    <t>치킨무 (Pickled Radish)</t>
  </si>
  <si>
    <t>밥 (Steamed Rice)</t>
  </si>
  <si>
    <t>Pickled Radish</t>
  </si>
  <si>
    <t>33.4kg</t>
  </si>
  <si>
    <t>Filtered Water</t>
  </si>
  <si>
    <t>소금</t>
  </si>
  <si>
    <t>Black Heavy Weight Plastic Soup Spoon</t>
  </si>
  <si>
    <t>1000/Case</t>
  </si>
  <si>
    <t>Black Heavy Weight Plastic Fork</t>
  </si>
  <si>
    <t>헤비크림</t>
  </si>
  <si>
    <t xml:space="preserve">1 US milliliter of Heavy cream weighs 1.01 grams </t>
  </si>
  <si>
    <t>라면</t>
  </si>
  <si>
    <t>Shin Ramyun</t>
  </si>
  <si>
    <t>16ea</t>
  </si>
  <si>
    <t>냉동식품</t>
  </si>
  <si>
    <t>감자튀김</t>
  </si>
  <si>
    <t>치즈스틱</t>
  </si>
  <si>
    <t>또띠아</t>
  </si>
  <si>
    <t>Tortillas</t>
  </si>
  <si>
    <t>80ea</t>
  </si>
  <si>
    <t>떡볶이 떡</t>
  </si>
  <si>
    <t>오뎅</t>
  </si>
  <si>
    <t>Rice Cakes</t>
  </si>
  <si>
    <t>Fish Cake</t>
  </si>
  <si>
    <t>Mala Hot Sauce</t>
  </si>
  <si>
    <t>데리야끼소스</t>
  </si>
  <si>
    <t>Kikkoman Glaze, Teriyaki</t>
  </si>
  <si>
    <t>햄버거번</t>
  </si>
  <si>
    <t>Brioche Bun</t>
  </si>
  <si>
    <t>72ea</t>
  </si>
  <si>
    <t>스리라차 소스</t>
  </si>
  <si>
    <t>Sriracha Sauce</t>
  </si>
  <si>
    <t>4oz Solo Deli Container</t>
  </si>
  <si>
    <t>4oz Sole Lid for Deli Container</t>
  </si>
  <si>
    <t>125/20</t>
  </si>
  <si>
    <t>2500/Case</t>
  </si>
  <si>
    <t>Solo P200N 2 oz. Translucent Portion Cup Lid</t>
  </si>
  <si>
    <t>스리라차 마요 (Sriracha Mayo)</t>
  </si>
  <si>
    <t>스리라차 마요</t>
  </si>
  <si>
    <t>Sriracha Mayo</t>
  </si>
  <si>
    <t>1. Sauce &amp; Powder</t>
  </si>
  <si>
    <t>BB 파우더 (BB Powder)</t>
  </si>
  <si>
    <t>10kg</t>
  </si>
  <si>
    <t>BB 파우더</t>
  </si>
  <si>
    <t>BB Powder</t>
  </si>
  <si>
    <t>White Chicken: 원료육 중량대비 25%</t>
  </si>
  <si>
    <t>비비윙, 윙스오브파이어 원료육 대비 25%</t>
  </si>
  <si>
    <t>Half (M): 650g / Whole (L): 1300g</t>
  </si>
  <si>
    <t>왁스페이퍼</t>
  </si>
  <si>
    <t>치즐링 파우더</t>
  </si>
  <si>
    <t>#2 마리네이드 파우더</t>
  </si>
  <si>
    <t>비비윙 염지제</t>
  </si>
  <si>
    <t>빠리배터믹스 [A82256]</t>
  </si>
  <si>
    <t>비비윙스 파우더 [A20021]</t>
  </si>
  <si>
    <t>져크바베큐 소스</t>
  </si>
  <si>
    <t>강정 소스</t>
  </si>
  <si>
    <t>허니갈릭 소스</t>
  </si>
  <si>
    <t>갈비 소스</t>
  </si>
  <si>
    <t>마라핫 소스</t>
  </si>
  <si>
    <t>매운양념 소스</t>
  </si>
  <si>
    <t>매운갈비 소스</t>
  </si>
  <si>
    <t>데리 소스</t>
  </si>
  <si>
    <t>bb.q chicken food cost</t>
  </si>
  <si>
    <t>품목명
(Item Name)</t>
  </si>
  <si>
    <t>Unit 
(무게)</t>
  </si>
  <si>
    <t>Price 
($)</t>
  </si>
  <si>
    <t>Usage%
(수율)</t>
  </si>
  <si>
    <t>Whole Chicken</t>
  </si>
  <si>
    <t>Party Wings</t>
  </si>
  <si>
    <t>순살 엉치살</t>
  </si>
  <si>
    <t>Boneless Thigh</t>
  </si>
  <si>
    <t>순살 가슴살</t>
  </si>
  <si>
    <t xml:space="preserve">Boneless Breast </t>
  </si>
  <si>
    <t xml:space="preserve">Boneless Thigh </t>
  </si>
  <si>
    <t>Boneless Breast</t>
  </si>
  <si>
    <t>2. Sides</t>
  </si>
  <si>
    <t>Manufacturer
or
Supplier</t>
  </si>
  <si>
    <t>Food Cost</t>
  </si>
  <si>
    <t xml:space="preserve">윙- S: 8PC(420g) / M: 16PC (840g) / L: 24PC (1260g)]
본레스-S: 8PC(320g) / M: 16PC (640g) / L: 24PC (960g) </t>
  </si>
  <si>
    <t>Soup Stock Anchovy</t>
  </si>
  <si>
    <t>멸치 다시팩</t>
  </si>
  <si>
    <t>치킨스톡</t>
  </si>
  <si>
    <t>굴소스</t>
  </si>
  <si>
    <t>Chicken Stock</t>
  </si>
  <si>
    <t>Water</t>
  </si>
  <si>
    <t>2lb</t>
  </si>
  <si>
    <t>1LB= 453.592g</t>
  </si>
  <si>
    <t>8oz White Foam Food Container</t>
  </si>
  <si>
    <t>1000/case</t>
  </si>
  <si>
    <t>8oz White Foam Lid Food Container</t>
  </si>
  <si>
    <t>오뎅 믹스</t>
  </si>
  <si>
    <t>O-deng Mixed (Wang)</t>
  </si>
  <si>
    <t>Baked Bean</t>
  </si>
  <si>
    <t>Weight (g)</t>
  </si>
  <si>
    <t>오뎅육수 (O-deng Soup Base)</t>
  </si>
  <si>
    <t>라면 사리</t>
  </si>
  <si>
    <t>443.55g</t>
  </si>
  <si>
    <t>58ea/1kg</t>
  </si>
  <si>
    <t>8ea/1pk</t>
  </si>
  <si>
    <t>단위는 ea</t>
  </si>
  <si>
    <t>베이크드 빈</t>
  </si>
  <si>
    <t>Ottogi Ramyonsari (오뚜기)</t>
  </si>
  <si>
    <t>1ea</t>
  </si>
  <si>
    <t>1봉지당 $0.99</t>
  </si>
  <si>
    <t>Quantity 
(g)</t>
  </si>
  <si>
    <t>떡볶이 소스 only</t>
  </si>
  <si>
    <t>떡볶이 소스 믹스</t>
  </si>
  <si>
    <t>Ddeok-Bokki Sauce Mix</t>
  </si>
  <si>
    <t>떡볶이 소스 믹스 (Ddeok-Bokki Sauce Mix)</t>
  </si>
  <si>
    <t>파슬리 가루</t>
  </si>
  <si>
    <t>버터</t>
  </si>
  <si>
    <t>738g</t>
  </si>
  <si>
    <t>페퍼론치노</t>
  </si>
  <si>
    <t>토마토 소스 (Tomato Sauce)</t>
  </si>
  <si>
    <t>알프레도 소스 (Alfredo Sauce)</t>
  </si>
  <si>
    <t>옐로우 배터믹스 [Battering Powder Mix-C]</t>
  </si>
  <si>
    <t>3kg/4bag</t>
  </si>
  <si>
    <t>Gochujang</t>
  </si>
  <si>
    <t>Ketchup</t>
  </si>
  <si>
    <t>자소만 소스</t>
  </si>
  <si>
    <t>Jasoman Sauce</t>
  </si>
  <si>
    <t>939g</t>
  </si>
  <si>
    <t>Bowery Farming Spring Mix Salad Blend,</t>
  </si>
  <si>
    <t>불닭소스</t>
  </si>
  <si>
    <t>4.Salad Dressing</t>
  </si>
  <si>
    <t>유자소스</t>
  </si>
  <si>
    <t>머스타드 소스</t>
  </si>
  <si>
    <t>5L</t>
    <phoneticPr fontId="6" type="noConversion"/>
  </si>
  <si>
    <t>g</t>
    <phoneticPr fontId="6" type="noConversion"/>
  </si>
  <si>
    <t>24oz</t>
    <phoneticPr fontId="6" type="noConversion"/>
  </si>
  <si>
    <t>oz</t>
    <phoneticPr fontId="6" type="noConversion"/>
  </si>
  <si>
    <t>7.3oz</t>
    <phoneticPr fontId="6" type="noConversion"/>
  </si>
  <si>
    <t>lb</t>
    <phoneticPr fontId="6" type="noConversion"/>
  </si>
  <si>
    <t>1lb</t>
  </si>
  <si>
    <t>770g</t>
    <phoneticPr fontId="6" type="noConversion"/>
  </si>
  <si>
    <t>16oz</t>
    <phoneticPr fontId="6" type="noConversion"/>
  </si>
  <si>
    <t>소이 갈릭 참깨 소스</t>
  </si>
  <si>
    <t xml:space="preserve">ORGANIC White Wine Vinegar </t>
  </si>
  <si>
    <t>Ken's Steak House Honey Mustard</t>
  </si>
  <si>
    <t>Kosher Certified Whole Grain Old Style Mustard</t>
  </si>
  <si>
    <t>Fresh Premium Grape Tomatoes</t>
  </si>
  <si>
    <t>Damtuh Honey Citron Tea</t>
  </si>
  <si>
    <t>Marketside Organic Baby Arugula</t>
  </si>
  <si>
    <t>Marketside Premium Romaine Salad Blend</t>
  </si>
  <si>
    <t>Chinese Wide Vermicelli</t>
  </si>
  <si>
    <t>300g</t>
  </si>
  <si>
    <t>오이피클</t>
  </si>
  <si>
    <t>Pickled Cucumber</t>
  </si>
  <si>
    <t>상추</t>
  </si>
  <si>
    <t>16oz/ box</t>
    <phoneticPr fontId="36" type="noConversion"/>
  </si>
  <si>
    <t>나쵸</t>
  </si>
  <si>
    <t>Tostitos Original Restaurant Style Tortilla Chips</t>
  </si>
  <si>
    <t>사워크림</t>
  </si>
  <si>
    <t>Sour Cream</t>
  </si>
  <si>
    <t>Pickled Jalape Nacho Slices</t>
  </si>
  <si>
    <t>과카몰리</t>
  </si>
  <si>
    <t>12oz/1can</t>
  </si>
  <si>
    <t>17oz/1bag</t>
  </si>
  <si>
    <t>1can(340g)에 7servings(210g))(1serving(30g) x 7)</t>
  </si>
  <si>
    <t>적상추</t>
  </si>
  <si>
    <t>Red Leaf Lettuce</t>
  </si>
  <si>
    <t>베이컨</t>
  </si>
  <si>
    <t>Bacon</t>
  </si>
  <si>
    <t>할라피뇨 통조림(슬라이스)</t>
  </si>
  <si>
    <t>우유</t>
  </si>
  <si>
    <t>Milk</t>
  </si>
  <si>
    <r>
      <rPr>
        <b/>
        <sz val="15"/>
        <rFont val="Times New Roman"/>
        <family val="1"/>
      </rPr>
      <t>보고용</t>
    </r>
  </si>
  <si>
    <r>
      <t>*</t>
    </r>
    <r>
      <rPr>
        <sz val="11"/>
        <color theme="1"/>
        <rFont val="맑은 고딕"/>
        <family val="2"/>
      </rPr>
      <t>원가계산시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원료육</t>
    </r>
    <r>
      <rPr>
        <sz val="11"/>
        <color theme="1"/>
        <rFont val="Arial"/>
        <family val="2"/>
      </rPr>
      <t xml:space="preserve"> Maximum</t>
    </r>
    <r>
      <rPr>
        <sz val="11"/>
        <color theme="1"/>
        <rFont val="맑은 고딕"/>
        <family val="2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사용함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</si>
  <si>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</si>
  <si>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샐러드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</si>
  <si>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로메인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상추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</si>
  <si>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루꼴라</t>
    </r>
  </si>
  <si>
    <r>
      <rPr>
        <sz val="11"/>
        <color theme="1"/>
        <rFont val="맑은 고딕"/>
        <family val="2"/>
      </rPr>
      <t>오이</t>
    </r>
  </si>
  <si>
    <r>
      <rPr>
        <sz val="11"/>
        <color theme="1"/>
        <rFont val="맑은 고딕"/>
        <family val="2"/>
      </rPr>
      <t>방울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토마토</t>
    </r>
  </si>
  <si>
    <r>
      <rPr>
        <sz val="11"/>
        <color theme="1"/>
        <rFont val="맑은 고딕"/>
        <family val="2"/>
      </rPr>
      <t>유자티</t>
    </r>
  </si>
  <si>
    <r>
      <rPr>
        <sz val="11"/>
        <color theme="1"/>
        <rFont val="맑은 고딕"/>
        <family val="2"/>
      </rPr>
      <t>화이트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와인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비네거</t>
    </r>
  </si>
  <si>
    <r>
      <rPr>
        <sz val="11"/>
        <color theme="1"/>
        <rFont val="맑은 고딕"/>
        <family val="2"/>
      </rPr>
      <t>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그레인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</si>
  <si>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허니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</si>
  <si>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부재료</t>
    </r>
  </si>
  <si>
    <r>
      <rPr>
        <sz val="11"/>
        <color theme="1"/>
        <rFont val="맑은 고딕"/>
        <family val="2"/>
      </rPr>
      <t>넓적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당면</t>
    </r>
  </si>
  <si>
    <r>
      <rPr>
        <sz val="10"/>
        <color theme="1"/>
        <rFont val="Arial Unicode MS"/>
        <family val="2"/>
        <charset val="129"/>
      </rPr>
      <t>물에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불렸을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때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무게증가율</t>
    </r>
    <r>
      <rPr>
        <sz val="10"/>
        <color theme="1"/>
        <rFont val="ari"/>
        <family val="2"/>
      </rPr>
      <t xml:space="preserve"> : 6</t>
    </r>
    <r>
      <rPr>
        <sz val="10"/>
        <color theme="1"/>
        <rFont val="Arial Unicode MS"/>
        <family val="2"/>
        <charset val="129"/>
      </rPr>
      <t>배</t>
    </r>
    <phoneticPr fontId="36" type="noConversion"/>
  </si>
  <si>
    <t>저크 시즈닝</t>
  </si>
  <si>
    <t>Jerk Seasoning</t>
  </si>
  <si>
    <t>200pc/1box</t>
  </si>
  <si>
    <t>종이백 (S,M)</t>
  </si>
  <si>
    <t>종이백 (L)</t>
  </si>
  <si>
    <r>
      <t xml:space="preserve">2oz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</si>
  <si>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</si>
  <si>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</si>
  <si>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숟가락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</si>
  <si>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포크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</si>
  <si>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</si>
  <si>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</si>
  <si>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kg</t>
    <phoneticPr fontId="36" type="noConversion"/>
  </si>
  <si>
    <t>#</t>
    <phoneticPr fontId="36" type="noConversion"/>
  </si>
  <si>
    <t>25#</t>
    <phoneticPr fontId="36" type="noConversion"/>
  </si>
  <si>
    <t>oz</t>
    <phoneticPr fontId="36" type="noConversion"/>
  </si>
  <si>
    <t>Grain Rice (Rice Golden)</t>
    <phoneticPr fontId="36" type="noConversion"/>
  </si>
  <si>
    <t>4/1Gal</t>
    <phoneticPr fontId="36" type="noConversion"/>
  </si>
  <si>
    <t>G</t>
    <phoneticPr fontId="36" type="noConversion"/>
  </si>
  <si>
    <t>야채믹스</t>
    <phoneticPr fontId="36" type="noConversion"/>
  </si>
  <si>
    <t>Vegetable Mix</t>
    <phoneticPr fontId="36" type="noConversion"/>
  </si>
  <si>
    <t>12ea/2.5#</t>
    <phoneticPr fontId="36" type="noConversion"/>
  </si>
  <si>
    <t>콜슬로우 야채 믹스</t>
    <phoneticPr fontId="36" type="noConversion"/>
  </si>
  <si>
    <t>Salad Mix Cole Slaw</t>
    <phoneticPr fontId="36" type="noConversion"/>
  </si>
  <si>
    <t>콜슬로우 드레싱</t>
    <phoneticPr fontId="36" type="noConversion"/>
  </si>
  <si>
    <t>Coleslaw Dressing</t>
    <phoneticPr fontId="36" type="noConversion"/>
  </si>
  <si>
    <t>L</t>
    <phoneticPr fontId="36" type="noConversion"/>
  </si>
  <si>
    <t>9/64fl.oz</t>
    <phoneticPr fontId="36" type="noConversion"/>
  </si>
  <si>
    <t>fl.oz</t>
    <phoneticPr fontId="36" type="noConversion"/>
  </si>
  <si>
    <t>20/12x60g</t>
    <phoneticPr fontId="36" type="noConversion"/>
  </si>
  <si>
    <t>g</t>
    <phoneticPr fontId="36" type="noConversion"/>
  </si>
  <si>
    <t>4/6#</t>
    <phoneticPr fontId="36" type="noConversion"/>
  </si>
  <si>
    <t>치킨스톡</t>
    <phoneticPr fontId="36" type="noConversion"/>
  </si>
  <si>
    <t>4/24oz</t>
    <phoneticPr fontId="36" type="noConversion"/>
  </si>
  <si>
    <t>볶음밥</t>
    <phoneticPr fontId="36" type="noConversion"/>
  </si>
  <si>
    <t>Fried Rice</t>
    <phoneticPr fontId="36" type="noConversion"/>
  </si>
  <si>
    <t>볶음밥 (Fried Rice)</t>
    <phoneticPr fontId="36" type="noConversion"/>
  </si>
  <si>
    <t>4kg</t>
    <phoneticPr fontId="36" type="noConversion"/>
  </si>
  <si>
    <r>
      <rPr>
        <sz val="10"/>
        <color theme="1"/>
        <rFont val="Arial Unicode MS"/>
        <family val="2"/>
        <charset val="129"/>
      </rPr>
      <t xml:space="preserve">콤보용 : </t>
    </r>
    <r>
      <rPr>
        <sz val="10"/>
        <color theme="1"/>
        <rFont val="Arial"/>
        <family val="2"/>
      </rPr>
      <t xml:space="preserve">200g / </t>
    </r>
    <r>
      <rPr>
        <sz val="10"/>
        <color theme="1"/>
        <rFont val="Arial Unicode MS"/>
        <family val="2"/>
        <charset val="129"/>
      </rPr>
      <t>식사용 400</t>
    </r>
    <r>
      <rPr>
        <sz val="10"/>
        <color theme="1"/>
        <rFont val="Arial"/>
        <family val="2"/>
      </rPr>
      <t>g</t>
    </r>
    <phoneticPr fontId="36" type="noConversion"/>
  </si>
  <si>
    <t>Coleslaw</t>
    <phoneticPr fontId="36" type="noConversion"/>
  </si>
  <si>
    <r>
      <rPr>
        <sz val="10"/>
        <rFont val="맑은 고딕"/>
        <family val="3"/>
        <charset val="129"/>
      </rPr>
      <t>#2 골든 오리지널 순살(</t>
    </r>
    <r>
      <rPr>
        <sz val="10"/>
        <rFont val="Arial"/>
        <family val="3"/>
      </rPr>
      <t>Fried)(8pcs)</t>
    </r>
    <phoneticPr fontId="36" type="noConversion"/>
  </si>
  <si>
    <t>#2 Golden Original BNLS (Fried)(8pcs)</t>
    <phoneticPr fontId="36" type="noConversion"/>
  </si>
  <si>
    <t>8ea</t>
    <phoneticPr fontId="36" type="noConversion"/>
  </si>
  <si>
    <t>토마토 샐러드</t>
    <phoneticPr fontId="36" type="noConversion"/>
  </si>
  <si>
    <t>Tomato Salad</t>
    <phoneticPr fontId="36" type="noConversion"/>
  </si>
  <si>
    <t>ea</t>
    <phoneticPr fontId="36" type="noConversion"/>
  </si>
  <si>
    <t>929g</t>
    <phoneticPr fontId="36" type="noConversion"/>
  </si>
  <si>
    <t>Ddeok-Bokki</t>
    <phoneticPr fontId="36" type="noConversion"/>
  </si>
  <si>
    <t>Rose Ddeok-Bokki</t>
    <phoneticPr fontId="36" type="noConversion"/>
  </si>
  <si>
    <t>600g/12</t>
    <phoneticPr fontId="36" type="noConversion"/>
  </si>
  <si>
    <t>g</t>
    <phoneticPr fontId="36" type="noConversion"/>
  </si>
  <si>
    <t>Party Wings IQF</t>
    <phoneticPr fontId="36" type="noConversion"/>
  </si>
  <si>
    <t>2/5#</t>
    <phoneticPr fontId="36" type="noConversion"/>
  </si>
  <si>
    <t>6/5#</t>
    <phoneticPr fontId="36" type="noConversion"/>
  </si>
  <si>
    <t>72/6.5oz</t>
    <phoneticPr fontId="36" type="noConversion"/>
  </si>
  <si>
    <r>
      <rPr>
        <b/>
        <sz val="10"/>
        <color theme="1"/>
        <rFont val="맑은 고딕"/>
        <family val="3"/>
        <charset val="129"/>
      </rPr>
      <t>홀치킨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 7월 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</si>
  <si>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파티윙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</si>
  <si>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엉치살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</si>
  <si>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가슴살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</si>
  <si>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t>FL</t>
    <phoneticPr fontId="36" type="noConversion"/>
  </si>
  <si>
    <t>Bahama
업데이트 전</t>
    <phoneticPr fontId="36" type="noConversion"/>
  </si>
  <si>
    <t>Sort</t>
  </si>
  <si>
    <t>Menu</t>
  </si>
  <si>
    <t>Pcs</t>
  </si>
  <si>
    <t>Sales Price</t>
  </si>
  <si>
    <t>Food 
Cost</t>
    <phoneticPr fontId="36" type="noConversion"/>
  </si>
  <si>
    <t>Wing</t>
    <phoneticPr fontId="36" type="noConversion"/>
  </si>
  <si>
    <t>W.C</t>
  </si>
  <si>
    <t>BNL (Thigh)</t>
    <phoneticPr fontId="36" type="noConversion"/>
  </si>
  <si>
    <t>BNL (Breast)</t>
    <phoneticPr fontId="36" type="noConversion"/>
  </si>
  <si>
    <t>-</t>
    <phoneticPr fontId="36" type="noConversion"/>
  </si>
  <si>
    <t>Half &amp; Half</t>
  </si>
  <si>
    <t>Half &amp; Half Whole Chicken (Secret)</t>
  </si>
  <si>
    <t>Half &amp; Half Whole Chicken (Hot spicy)</t>
  </si>
  <si>
    <t>Wings</t>
  </si>
  <si>
    <t>Golden Original Wings</t>
  </si>
  <si>
    <t>Secret Sauce Wings</t>
  </si>
  <si>
    <t>Hot Spicy Wings</t>
  </si>
  <si>
    <t>Cheesling Wings</t>
  </si>
  <si>
    <t>Gangjeong Wings</t>
  </si>
  <si>
    <t>Caribbean Spice Wings</t>
  </si>
  <si>
    <t>BNLS</t>
  </si>
  <si>
    <t>Side</t>
    <phoneticPr fontId="36" type="noConversion"/>
  </si>
  <si>
    <t>s</t>
    <phoneticPr fontId="36" type="noConversion"/>
  </si>
  <si>
    <t xml:space="preserve"> </t>
    <phoneticPr fontId="36" type="noConversion"/>
  </si>
  <si>
    <r>
      <rPr>
        <sz val="10"/>
        <color theme="1"/>
        <rFont val="맑은 고딕"/>
        <family val="3"/>
        <charset val="129"/>
      </rPr>
      <t>윙</t>
    </r>
    <r>
      <rPr>
        <sz val="10"/>
        <color theme="1"/>
        <rFont val="Arial"/>
        <family val="2"/>
      </rPr>
      <t xml:space="preserve">- S: 8PC(420g) / M: 16PC (840g) / L: 24PC (1260g)]
</t>
    </r>
    <r>
      <rPr>
        <sz val="10"/>
        <color theme="1"/>
        <rFont val="맑은 고딕"/>
        <family val="3"/>
        <charset val="129"/>
      </rPr>
      <t>본레스</t>
    </r>
    <r>
      <rPr>
        <sz val="10"/>
        <color theme="1"/>
        <rFont val="Arial"/>
        <family val="2"/>
      </rPr>
      <t xml:space="preserve">-S: 8PC(320g) / M: 16PC (640g) / L: 24PC (960g) </t>
    </r>
    <phoneticPr fontId="36" type="noConversion"/>
  </si>
  <si>
    <t>French Fries</t>
    <phoneticPr fontId="36" type="noConversion"/>
  </si>
  <si>
    <t>10/1kg</t>
    <phoneticPr fontId="36" type="noConversion"/>
  </si>
  <si>
    <t>** KFC 는 바하마 공식 웹사이트 / Popeyes 는 Gofadis 기준</t>
  </si>
  <si>
    <t>** 카테고리 평균 가격으로 기입</t>
  </si>
  <si>
    <t>구분</t>
  </si>
  <si>
    <t>bb.q</t>
  </si>
  <si>
    <t>KFC</t>
  </si>
  <si>
    <t>bb.q &lt;&gt; KFC</t>
  </si>
  <si>
    <t>Popeyes</t>
  </si>
  <si>
    <t>bb.q &lt;&gt; Popeyes</t>
  </si>
  <si>
    <t>단품 없음 (콤보로만 판매)</t>
  </si>
  <si>
    <t>타브랜드: 소스 상관없이 가격 동일</t>
  </si>
  <si>
    <t>Wing</t>
  </si>
  <si>
    <t>타브랜드: 별도 부위 구분 없음</t>
  </si>
  <si>
    <t>Boneless</t>
  </si>
  <si>
    <t>$7.77~$20.00</t>
  </si>
  <si>
    <t>$9.15~$56.42</t>
  </si>
  <si>
    <t>French Fries</t>
  </si>
  <si>
    <t>타브랜드: Large 사이즈 기준</t>
  </si>
  <si>
    <t>Side Sauce</t>
  </si>
  <si>
    <t>Soda</t>
  </si>
  <si>
    <t>타브랜드: Med 사이즈 기준</t>
  </si>
  <si>
    <t>bb.q 메뉴</t>
  </si>
  <si>
    <t>Price per pcs</t>
  </si>
  <si>
    <t>AVG</t>
  </si>
  <si>
    <t>Chicken</t>
  </si>
  <si>
    <t>(half)</t>
  </si>
  <si>
    <t>(whole)</t>
  </si>
  <si>
    <t>Honey Garlic Wings</t>
  </si>
  <si>
    <t>Soy Garlic Wings</t>
  </si>
  <si>
    <t>Galbi Wings</t>
  </si>
  <si>
    <t>Spicy Galbi Wings</t>
  </si>
  <si>
    <t>Golden Original Boneless</t>
  </si>
  <si>
    <t>Secret Sauce Boneless</t>
  </si>
  <si>
    <t>Hot Spicy Boneless</t>
  </si>
  <si>
    <t>Honey Garlic Boneless</t>
  </si>
  <si>
    <t>Soy Garlic Boneless</t>
  </si>
  <si>
    <t>Cheesling Boneless</t>
  </si>
  <si>
    <t>Gangjeong Boneless</t>
  </si>
  <si>
    <t>Galbi Boneless</t>
  </si>
  <si>
    <t>Spicy Galbi Boneless</t>
  </si>
  <si>
    <t>Caribbean Spice Boneless</t>
  </si>
  <si>
    <t>Combo</t>
  </si>
  <si>
    <t>Food</t>
  </si>
  <si>
    <t>Ddeok-Bokki</t>
  </si>
  <si>
    <t>Rose Ddeok-Bokki</t>
  </si>
  <si>
    <t>Carbonara Ddeok-Bokki</t>
  </si>
  <si>
    <t>Rice Bowl</t>
  </si>
  <si>
    <t>Fried Rice</t>
  </si>
  <si>
    <t>Chicken Fried Rice</t>
  </si>
  <si>
    <t>The Secret Rice Bowl</t>
  </si>
  <si>
    <t>Island Greens Rice Bowl</t>
  </si>
  <si>
    <t>Teriyaki Crunch Rice Bowl</t>
  </si>
  <si>
    <t>Side</t>
  </si>
  <si>
    <t>French Fries (200g)</t>
  </si>
  <si>
    <t>Cheesling Fries</t>
  </si>
  <si>
    <t>Fried Conch</t>
  </si>
  <si>
    <t>Fried Fish (6pcs)</t>
  </si>
  <si>
    <t>Donut Holes</t>
  </si>
  <si>
    <t>Side Sauce(Secret Sauce)</t>
  </si>
  <si>
    <t>Side Sauce(Hot Spicy)</t>
  </si>
  <si>
    <t>Side Sauce(Island Spice)</t>
  </si>
  <si>
    <t>Side Sauce(Gangjeong)</t>
  </si>
  <si>
    <t>Bottle</t>
  </si>
  <si>
    <t>Can</t>
  </si>
  <si>
    <t>KFC Carmichael Rd West (Carmichael Road West Nassau N.P, Bahamas)</t>
  </si>
  <si>
    <t>Pieces</t>
  </si>
  <si>
    <t>8PC CHICKEN ONLY (Original)</t>
  </si>
  <si>
    <t>15PC CHICKEN ONLY (Original)</t>
  </si>
  <si>
    <t>8PC CHICKEN ONLY (Spicy)</t>
  </si>
  <si>
    <t>15PC CHICKEN ONLY (Spicy)</t>
  </si>
  <si>
    <t>Meal Deal Dark (2 pieces chicken: 1 thigh &amp; 1 leg, 1 fries, biscuit, 1 soda)</t>
  </si>
  <si>
    <t>Meal Deal White (2 pieces chicken: 1 Rib &amp; 1 Wing, 1 fries, biscuit, 1 soda)</t>
  </si>
  <si>
    <t>3 Pc Big Box (1 Rib ,1 Thigh &amp; 1 Whole Wing, 1 Fries, Individual Cole Slaw, 22oz drink)</t>
  </si>
  <si>
    <t>6 PC Meal (6 Pc Chicken Meal, 3 individual fries, 3 biscuits)</t>
  </si>
  <si>
    <t>Fries Med</t>
  </si>
  <si>
    <t>Fries Mega</t>
  </si>
  <si>
    <t>Fries Large</t>
  </si>
  <si>
    <t>Bisuit</t>
  </si>
  <si>
    <t>Sauce</t>
  </si>
  <si>
    <t>Sweet &amp; Tangy</t>
  </si>
  <si>
    <t>Honey BBQ</t>
  </si>
  <si>
    <t>Med Soda</t>
  </si>
  <si>
    <t>Small Soda</t>
  </si>
  <si>
    <t>2 Liter Soda</t>
  </si>
  <si>
    <t>픽업 가격</t>
  </si>
  <si>
    <t>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</t>
  </si>
  <si>
    <t>공식 웹사이트</t>
  </si>
  <si>
    <t>https://www.kfcnassau.com/</t>
  </si>
  <si>
    <t>Straw Flower Rd, Nassau, Bahamas</t>
  </si>
  <si>
    <t>2 pcs chicken combo - 2 white meat signature chicken 1 Regular Side, 1 Biscuit, &amp; 1 Regular Drink</t>
  </si>
  <si>
    <t>3 pcs chicken combo - 3 of our signature chicken 1 Regular Side, 1 Biscuit, &amp; 1 Regular Drink</t>
  </si>
  <si>
    <t>4 pcs chicken combo - 4 signature chicken 1 Regular Side, 1 Biscuit, &amp; 1 Regular Drink</t>
  </si>
  <si>
    <t>3 pcs tender combo</t>
  </si>
  <si>
    <t>5 pcs tender combo</t>
  </si>
  <si>
    <t>8 pcs of Chicken or Tender with 1 Lg side, 4 biscuits</t>
  </si>
  <si>
    <t>12 pcs of Chicken or Tender with 2 Lg sides, 6 biscuits</t>
  </si>
  <si>
    <t>16 pcs of Chicken or Tender with 3 Lg sides, 8 biscuits</t>
  </si>
  <si>
    <t>Cajun Fries (Regular)</t>
  </si>
  <si>
    <t>Cajun Fries (Large)</t>
  </si>
  <si>
    <t>Cole Slaw (Regular)</t>
  </si>
  <si>
    <t>Cole Slaw (Large)</t>
  </si>
  <si>
    <t>Red Beans &amp; Rice (Regular)</t>
  </si>
  <si>
    <t>Red Beans &amp; Rice (Large)</t>
  </si>
  <si>
    <t>Sweet Heat</t>
  </si>
  <si>
    <t>BoldBQ</t>
  </si>
  <si>
    <t>Buffalo</t>
  </si>
  <si>
    <t>Medium Soda</t>
  </si>
  <si>
    <t>Large Soda</t>
  </si>
  <si>
    <t>Gofadis 기준</t>
  </si>
  <si>
    <t>https://www.gofadis.com/order/restaurant/popeyes-louisiana-kitchen---robinson-rd-menu/4</t>
  </si>
  <si>
    <t>no.</t>
  </si>
  <si>
    <t>1-2용 Menu Range (combo, 2/3/5/6p 메뉴)</t>
  </si>
  <si>
    <t>$9.95~$19.95</t>
  </si>
  <si>
    <t>각 콤보별 구성 상이 / 파파이스는 일부 콤보 내 음료 포함</t>
  </si>
  <si>
    <t>판매가_07.26_ver</t>
  </si>
  <si>
    <t>Golden Original Whole Chicken, Dark</t>
  </si>
  <si>
    <t>white</t>
  </si>
  <si>
    <t>Secret Sauce Whole Chicken, Dark</t>
  </si>
  <si>
    <t>Hot Spicy Whole Chicken, Dark</t>
  </si>
  <si>
    <t>Add Cheese
 (+2.00)</t>
  </si>
  <si>
    <t>Big Deal ( 3 pieces chicken: 1 thigh, 1 rib &amp; 1 wing, 1 fries, biscuit, 1 soda)</t>
  </si>
  <si>
    <t>3 pcs whole wings combo -</t>
  </si>
  <si>
    <t>4 pcs of Chicken or Tender with 1 Lg side, 4 biscuits</t>
  </si>
  <si>
    <t>Fried</t>
    <phoneticPr fontId="36" type="noConversion"/>
  </si>
  <si>
    <t>Sauced</t>
    <phoneticPr fontId="36" type="noConversion"/>
  </si>
  <si>
    <t>Chicken
(Bone In)</t>
    <phoneticPr fontId="36" type="noConversion"/>
  </si>
  <si>
    <t>Flakes</t>
    <phoneticPr fontId="36" type="noConversion"/>
  </si>
  <si>
    <t>K-Food</t>
    <phoneticPr fontId="36" type="noConversion"/>
  </si>
  <si>
    <t>Onion Rings</t>
    <phoneticPr fontId="36" type="noConversion"/>
  </si>
  <si>
    <t>Extra Sauce</t>
    <phoneticPr fontId="36" type="noConversion"/>
  </si>
  <si>
    <t>Desert</t>
    <phoneticPr fontId="36" type="noConversion"/>
  </si>
  <si>
    <t>Beverage</t>
    <phoneticPr fontId="36" type="noConversion"/>
  </si>
  <si>
    <t>Iced Tea</t>
    <phoneticPr fontId="36" type="noConversion"/>
  </si>
  <si>
    <t>Mineral Water</t>
    <phoneticPr fontId="36" type="noConversion"/>
  </si>
  <si>
    <t>김치베이스</t>
    <phoneticPr fontId="3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</si>
  <si>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  <phoneticPr fontId="36" type="noConversion"/>
  </si>
  <si>
    <t>크런치버터시즈닝</t>
    <phoneticPr fontId="36" type="noConversion"/>
  </si>
  <si>
    <t>Crunch Butter Seasoning S</t>
    <phoneticPr fontId="36" type="noConversion"/>
  </si>
  <si>
    <t>블랙페퍼시즈닝</t>
    <phoneticPr fontId="36" type="noConversion"/>
  </si>
  <si>
    <t xml:space="preserve">Black Pepper Seasoning </t>
    <phoneticPr fontId="36" type="noConversion"/>
  </si>
  <si>
    <t>레드착착시즈닝</t>
    <phoneticPr fontId="36" type="noConversion"/>
  </si>
  <si>
    <t>Red Spicy Seasoning</t>
    <phoneticPr fontId="36" type="noConversion"/>
  </si>
  <si>
    <t>메이플버터갈릭소스</t>
    <phoneticPr fontId="36" type="noConversion"/>
  </si>
  <si>
    <t>Maple Butter Garlic Sauce</t>
    <phoneticPr fontId="36" type="noConversion"/>
  </si>
  <si>
    <t>2kg*5bag</t>
    <phoneticPr fontId="36" type="noConversion"/>
  </si>
  <si>
    <r>
      <rPr>
        <sz val="10"/>
        <color theme="1"/>
        <rFont val="Malgun Gothic"/>
        <family val="2"/>
        <charset val="129"/>
      </rPr>
      <t>원료육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중량대비</t>
    </r>
    <r>
      <rPr>
        <sz val="10"/>
        <color theme="1"/>
        <rFont val="Arial"/>
        <family val="2"/>
      </rPr>
      <t xml:space="preserve"> 10%</t>
    </r>
    <phoneticPr fontId="36" type="noConversion"/>
  </si>
  <si>
    <t>핫크리스피 마리네이드</t>
    <phoneticPr fontId="36" type="noConversion"/>
  </si>
  <si>
    <t>Hot Crispy Seasoning</t>
    <phoneticPr fontId="36" type="noConversion"/>
  </si>
  <si>
    <t>양파튀김</t>
    <phoneticPr fontId="36" type="noConversion"/>
  </si>
  <si>
    <t>fried onion rings</t>
    <phoneticPr fontId="36" type="noConversion"/>
  </si>
  <si>
    <t xml:space="preserve">Battering Powder Mix </t>
    <phoneticPr fontId="36" type="noConversion"/>
  </si>
  <si>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배터믹스</t>
    </r>
    <r>
      <rPr>
        <sz val="10"/>
        <rFont val="Arial"/>
        <family val="2"/>
      </rPr>
      <t xml:space="preserve"> </t>
    </r>
    <r>
      <rPr>
        <sz val="10"/>
        <rFont val="Arial"/>
        <family val="3"/>
        <charset val="129"/>
      </rPr>
      <t>(White)</t>
    </r>
    <phoneticPr fontId="36" type="noConversion"/>
  </si>
  <si>
    <t>H.Q</t>
    <phoneticPr fontId="36" type="noConversion"/>
  </si>
  <si>
    <t>500g*15bag</t>
    <phoneticPr fontId="36" type="noConversion"/>
  </si>
  <si>
    <t xml:space="preserve">Cheese Flavor Seasoning </t>
    <phoneticPr fontId="36" type="noConversion"/>
  </si>
  <si>
    <t>5kg/4bag</t>
    <phoneticPr fontId="36" type="noConversion"/>
  </si>
  <si>
    <t>Vinegar Distilled</t>
    <phoneticPr fontId="36" type="noConversion"/>
  </si>
  <si>
    <t>500g*10bag</t>
    <phoneticPr fontId="36" type="noConversion"/>
  </si>
  <si>
    <t>300g*40bag</t>
    <phoneticPr fontId="36" type="noConversion"/>
  </si>
  <si>
    <t>쌀</t>
    <phoneticPr fontId="36" type="noConversion"/>
  </si>
  <si>
    <t>1#</t>
    <phoneticPr fontId="36" type="noConversion"/>
  </si>
  <si>
    <t>30ea</t>
    <phoneticPr fontId="36" type="noConversion"/>
  </si>
  <si>
    <t>16oz</t>
    <phoneticPr fontId="36" type="noConversion"/>
  </si>
  <si>
    <t>1G</t>
    <phoneticPr fontId="36" type="noConversion"/>
  </si>
  <si>
    <t>20oz</t>
    <phoneticPr fontId="36" type="noConversion"/>
  </si>
  <si>
    <t>모짜렐라 치즈</t>
    <phoneticPr fontId="36" type="noConversion"/>
  </si>
  <si>
    <t>Mozzarella Cheese</t>
    <phoneticPr fontId="36" type="noConversion"/>
  </si>
  <si>
    <t>샐러드 야채(믹스 야채)</t>
    <phoneticPr fontId="36" type="noConversion"/>
  </si>
  <si>
    <t>Mix Vegetable</t>
    <phoneticPr fontId="36" type="noConversion"/>
  </si>
  <si>
    <t>5#</t>
    <phoneticPr fontId="36" type="noConversion"/>
  </si>
  <si>
    <r>
      <rPr>
        <b/>
        <sz val="10"/>
        <rFont val="Malgun Gothic"/>
        <family val="2"/>
        <charset val="129"/>
      </rPr>
      <t>옥수수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스위트콘)</t>
    </r>
    <phoneticPr fontId="36" type="noConversion"/>
  </si>
  <si>
    <t>크러시 피넛</t>
    <phoneticPr fontId="36" type="noConversion"/>
  </si>
  <si>
    <t>Crushed Peanut</t>
    <phoneticPr fontId="36" type="noConversion"/>
  </si>
  <si>
    <t>Sesame Oil</t>
    <phoneticPr fontId="36" type="noConversion"/>
  </si>
  <si>
    <t>체다 치즈</t>
    <phoneticPr fontId="36" type="noConversion"/>
  </si>
  <si>
    <t>Cheddar Cheese</t>
    <phoneticPr fontId="36" type="noConversion"/>
  </si>
  <si>
    <t>기타</t>
    <phoneticPr fontId="36" type="noConversion"/>
  </si>
  <si>
    <t>드라이아이스</t>
    <phoneticPr fontId="36" type="noConversion"/>
  </si>
  <si>
    <t>Dry Ice</t>
    <phoneticPr fontId="36" type="noConversion"/>
  </si>
  <si>
    <t>치킨너겟</t>
    <phoneticPr fontId="36" type="noConversion"/>
  </si>
  <si>
    <t>Chicken Nugget</t>
    <phoneticPr fontId="36" type="noConversion"/>
  </si>
  <si>
    <t>방울 토마토</t>
    <phoneticPr fontId="36" type="noConversion"/>
  </si>
  <si>
    <t>Cherry Tomato</t>
    <phoneticPr fontId="36" type="noConversion"/>
  </si>
  <si>
    <t>Green Leaf Lettuce / Jullienne Lettuce</t>
    <phoneticPr fontId="36" type="noConversion"/>
  </si>
  <si>
    <t>Corn Kernel</t>
    <phoneticPr fontId="36" type="noConversion"/>
  </si>
  <si>
    <t>에다마메</t>
    <phoneticPr fontId="36" type="noConversion"/>
  </si>
  <si>
    <t>Edamame</t>
    <phoneticPr fontId="36" type="noConversion"/>
  </si>
  <si>
    <t>Jalapeno</t>
    <phoneticPr fontId="36" type="noConversion"/>
  </si>
  <si>
    <t>퀴노아</t>
    <phoneticPr fontId="36" type="noConversion"/>
  </si>
  <si>
    <t>Quinoa</t>
    <phoneticPr fontId="36" type="noConversion"/>
  </si>
  <si>
    <t>2.2#</t>
    <phoneticPr fontId="36" type="noConversion"/>
  </si>
  <si>
    <t>해바라기 유</t>
    <phoneticPr fontId="36" type="noConversion"/>
  </si>
  <si>
    <t>Sunflower Oil</t>
    <phoneticPr fontId="36" type="noConversion"/>
  </si>
  <si>
    <t>5L</t>
    <phoneticPr fontId="36" type="noConversion"/>
  </si>
  <si>
    <t>Sysco</t>
  </si>
  <si>
    <t>토마토</t>
    <phoneticPr fontId="36" type="noConversion"/>
  </si>
  <si>
    <t>Tomato</t>
    <phoneticPr fontId="36" type="noConversion"/>
  </si>
  <si>
    <t>Fried Dumpling</t>
    <phoneticPr fontId="36" type="noConversion"/>
  </si>
  <si>
    <t>만두 튀김</t>
    <phoneticPr fontId="36" type="noConversion"/>
  </si>
  <si>
    <t>Ddeok-Bokki_Cheese</t>
    <phoneticPr fontId="36" type="noConversion"/>
  </si>
  <si>
    <t>Rose Ddeok-Bokki_Cheese</t>
    <phoneticPr fontId="36" type="noConversion"/>
  </si>
  <si>
    <t>Stamed Rice</t>
    <phoneticPr fontId="36" type="noConversion"/>
  </si>
  <si>
    <t>600g</t>
    <phoneticPr fontId="36" type="noConversion"/>
  </si>
  <si>
    <t>Prep</t>
    <phoneticPr fontId="36" type="noConversion"/>
  </si>
  <si>
    <t>Extra Sauce(Secret)</t>
    <phoneticPr fontId="36" type="noConversion"/>
  </si>
  <si>
    <t>Extra Sauce(Hot Spicy)</t>
    <phoneticPr fontId="36" type="noConversion"/>
  </si>
  <si>
    <t>Extra Sauce(Honey Garlic)</t>
    <phoneticPr fontId="36" type="noConversion"/>
  </si>
  <si>
    <t>Extra Sauce(Soy Garlic)</t>
    <phoneticPr fontId="36" type="noConversion"/>
  </si>
  <si>
    <t>Extra Sauce(Honey Pepper)</t>
    <phoneticPr fontId="36" type="noConversion"/>
  </si>
  <si>
    <t>Extra Sauce(Mala)</t>
    <phoneticPr fontId="36" type="noConversion"/>
  </si>
  <si>
    <t>Extra Sauce(Galbi)</t>
    <phoneticPr fontId="36" type="noConversion"/>
  </si>
  <si>
    <t>Extra Sauce(Hot Galbi)</t>
    <phoneticPr fontId="36" type="noConversion"/>
  </si>
  <si>
    <t>Menu Item</t>
  </si>
  <si>
    <t>Description</t>
    <phoneticPr fontId="36" type="noConversion"/>
  </si>
  <si>
    <t>Price (JMD)</t>
  </si>
  <si>
    <t>Price (USD)</t>
  </si>
  <si>
    <t>* 1 USD = 156JMD</t>
    <phoneticPr fontId="36" type="noConversion"/>
  </si>
  <si>
    <t>BirdShack</t>
    <phoneticPr fontId="36" type="noConversion"/>
  </si>
  <si>
    <t>Family Meals</t>
    <phoneticPr fontId="36" type="noConversion"/>
  </si>
  <si>
    <t>FLEX 9</t>
  </si>
  <si>
    <t>9pcs Chicken + 12 fries +2colslaw + 1.2L Soda</t>
    <phoneticPr fontId="36" type="noConversion"/>
  </si>
  <si>
    <t>FLEX 12</t>
  </si>
  <si>
    <t>12pcs Chicken + 12 fries +3colslaw + Cornbread Rolls + 1.2L Soda</t>
    <phoneticPr fontId="36" type="noConversion"/>
  </si>
  <si>
    <t>FLEX 15</t>
  </si>
  <si>
    <t>15 pcs Chicken  + 1.2L Soda</t>
    <phoneticPr fontId="36" type="noConversion"/>
  </si>
  <si>
    <t>FLEX 21</t>
  </si>
  <si>
    <t>21 pcs Chicken  + 1.2L Soda</t>
    <phoneticPr fontId="36" type="noConversion"/>
  </si>
  <si>
    <t>FLEX BOX COMBO</t>
  </si>
  <si>
    <t>1pcs Chicken or 3 wings + 1Chicken sandwich + 3 Wedge . Fries + 16oz Soda</t>
    <phoneticPr fontId="36" type="noConversion"/>
  </si>
  <si>
    <t>STARTA BOX</t>
  </si>
  <si>
    <t xml:space="preserve">1pcs Chicken + 3 Potato Wedge or reg fries + 1 Cornbrean Roll + 16 oz Soda </t>
    <phoneticPr fontId="36" type="noConversion"/>
  </si>
  <si>
    <t>Combo</t>
    <phoneticPr fontId="36" type="noConversion"/>
  </si>
  <si>
    <t>Jumbo Wings Combo (6pc)</t>
  </si>
  <si>
    <t>6pcs Wing + 3 wedge fries or reg fries + 16oz Soda</t>
    <phoneticPr fontId="36" type="noConversion"/>
  </si>
  <si>
    <t>Jumbo Wings Combo (10pc)</t>
  </si>
  <si>
    <t>10pcs Wing + 3 wedge fries or reg fries + 16oz Soda</t>
    <phoneticPr fontId="36" type="noConversion"/>
  </si>
  <si>
    <t>Jumbo Wings Combo (16pc)</t>
  </si>
  <si>
    <t>16pcs Wing + 3 wedge fries or reg fries + 16oz Soda</t>
    <phoneticPr fontId="36" type="noConversion"/>
  </si>
  <si>
    <t>Double Up</t>
  </si>
  <si>
    <t>2pc of Chicken + 3 Fries + 16oz Soda</t>
    <phoneticPr fontId="36" type="noConversion"/>
  </si>
  <si>
    <t>Hatrik</t>
  </si>
  <si>
    <t>3pc of Chicken + 3 Fries + 16oz Soda</t>
    <phoneticPr fontId="36" type="noConversion"/>
  </si>
  <si>
    <t>Chicken Sandwich Combo</t>
  </si>
  <si>
    <t>Chicken Sandwich + 3 fries + 16oz Soda</t>
    <phoneticPr fontId="36" type="noConversion"/>
  </si>
  <si>
    <t>Hi-5</t>
  </si>
  <si>
    <t>5pc of Chicken + 3 Fries + 16oz Soda</t>
    <phoneticPr fontId="36" type="noConversion"/>
  </si>
  <si>
    <t>6LUV</t>
  </si>
  <si>
    <t>6pc of Chicken + 6 Fries + Coleslaw + 2 16oz Soda</t>
    <phoneticPr fontId="36" type="noConversion"/>
  </si>
  <si>
    <t>Wedges</t>
  </si>
  <si>
    <t>Regular Fries</t>
  </si>
  <si>
    <t>Cornbread Roll</t>
  </si>
  <si>
    <t>Ranch</t>
  </si>
  <si>
    <t>Honey Mustard</t>
  </si>
  <si>
    <t>Beverages</t>
    <phoneticPr fontId="36" type="noConversion"/>
  </si>
  <si>
    <t>Tru-Juice</t>
  </si>
  <si>
    <t>CranWata</t>
  </si>
  <si>
    <t>Wata</t>
  </si>
  <si>
    <t>KFC</t>
    <phoneticPr fontId="36" type="noConversion"/>
  </si>
  <si>
    <t>Meal Deal</t>
    <phoneticPr fontId="36" type="noConversion"/>
  </si>
  <si>
    <t>2pcs chicken + 1Fries + 1Soda</t>
    <phoneticPr fontId="36" type="noConversion"/>
  </si>
  <si>
    <t>Big Deal</t>
    <phoneticPr fontId="36" type="noConversion"/>
  </si>
  <si>
    <t>3pcs Chicken + 1fries + 1 Soda</t>
    <phoneticPr fontId="36" type="noConversion"/>
  </si>
  <si>
    <t>Big Six</t>
    <phoneticPr fontId="36" type="noConversion"/>
  </si>
  <si>
    <t>6pcs Chicken + 2 fries + 2 Soda + 1Coleslaw</t>
    <phoneticPr fontId="36" type="noConversion"/>
  </si>
  <si>
    <t>Chicken Box</t>
    <phoneticPr fontId="36" type="noConversion"/>
  </si>
  <si>
    <t>1pcs Chicken + 1 bread + fries</t>
    <phoneticPr fontId="36" type="noConversion"/>
  </si>
  <si>
    <t>Chicken Box Combo</t>
    <phoneticPr fontId="36" type="noConversion"/>
  </si>
  <si>
    <t xml:space="preserve">1 Chicken + 1 bread + 1fries + 1 Soda </t>
    <phoneticPr fontId="36" type="noConversion"/>
  </si>
  <si>
    <t>Popeyes</t>
    <phoneticPr fontId="36" type="noConversion"/>
  </si>
  <si>
    <t>Popeyes 2pc Combo</t>
    <phoneticPr fontId="36" type="noConversion"/>
  </si>
  <si>
    <t>2pcs Chicken + 1 bread + 1 side</t>
    <phoneticPr fontId="36" type="noConversion"/>
  </si>
  <si>
    <t>Popeyes 3pc Combo</t>
    <phoneticPr fontId="36" type="noConversion"/>
  </si>
  <si>
    <t>3pcs Chicken + 1 bread + 1 side(fries)</t>
    <phoneticPr fontId="36" type="noConversion"/>
  </si>
  <si>
    <t>Popeyes 5pc Combo</t>
    <phoneticPr fontId="36" type="noConversion"/>
  </si>
  <si>
    <t>5pcs Chicken + 1 bread + 1 side(fries)</t>
    <phoneticPr fontId="36" type="noConversion"/>
  </si>
  <si>
    <t>Popeyes 21pc Combo</t>
    <phoneticPr fontId="36" type="noConversion"/>
  </si>
  <si>
    <t>5pcs Chicken + 2 bread + 2 side(fries)</t>
    <phoneticPr fontId="36" type="noConversion"/>
  </si>
  <si>
    <t>Popeyes 5pc Tenders Combo</t>
    <phoneticPr fontId="36" type="noConversion"/>
  </si>
  <si>
    <t xml:space="preserve">5pc Tender + 1bread + 2 Sauce </t>
    <phoneticPr fontId="36" type="noConversion"/>
  </si>
  <si>
    <t>Popeyes 3pc Tenders Combo</t>
    <phoneticPr fontId="36" type="noConversion"/>
  </si>
  <si>
    <t xml:space="preserve">3pc Tender + 1bread + 1 side </t>
    <phoneticPr fontId="36" type="noConversion"/>
  </si>
  <si>
    <t>Sales Price
USD</t>
    <phoneticPr fontId="36" type="noConversion"/>
  </si>
  <si>
    <t>Soy 80g</t>
    <phoneticPr fontId="36" type="noConversion"/>
  </si>
  <si>
    <t>Spicy 80g</t>
    <phoneticPr fontId="36" type="noConversion"/>
  </si>
  <si>
    <t>Mala hot 80g</t>
    <phoneticPr fontId="36" type="noConversion"/>
  </si>
  <si>
    <t>Secret 80g</t>
    <phoneticPr fontId="36" type="noConversion"/>
  </si>
  <si>
    <t>Hot Spicy 80g</t>
    <phoneticPr fontId="36" type="noConversion"/>
  </si>
  <si>
    <t>Honey Garlic 80g</t>
    <phoneticPr fontId="36" type="noConversion"/>
  </si>
  <si>
    <t>Soy Garlic 80g</t>
    <phoneticPr fontId="36" type="noConversion"/>
  </si>
  <si>
    <t>Gang-Jeong 80g</t>
    <phoneticPr fontId="36" type="noConversion"/>
  </si>
  <si>
    <t>Galbi 80g</t>
    <phoneticPr fontId="36" type="noConversion"/>
  </si>
  <si>
    <t>Hot Galbi 80g</t>
    <phoneticPr fontId="36" type="noConversion"/>
  </si>
  <si>
    <t>Menu</t>
    <phoneticPr fontId="36" type="noConversion"/>
  </si>
  <si>
    <t>2pcs</t>
    <phoneticPr fontId="36" type="noConversion"/>
  </si>
  <si>
    <t>Chili Oil</t>
    <phoneticPr fontId="36" type="noConversion"/>
  </si>
  <si>
    <t>Red Chili Pepper</t>
    <phoneticPr fontId="36" type="noConversion"/>
  </si>
  <si>
    <t>DASHIDA SOGOGI(CJ)</t>
    <phoneticPr fontId="36" type="noConversion"/>
  </si>
  <si>
    <t>MSG (Ajinomodo)</t>
    <phoneticPr fontId="36" type="noConversion"/>
  </si>
  <si>
    <t>F</t>
    <phoneticPr fontId="36" type="noConversion"/>
  </si>
  <si>
    <t>Cabbage</t>
    <phoneticPr fontId="36" type="noConversion"/>
  </si>
  <si>
    <t>Green Bell Pepper</t>
    <phoneticPr fontId="36" type="noConversion"/>
  </si>
  <si>
    <t>Fresh Cucumbers</t>
    <phoneticPr fontId="36" type="noConversion"/>
  </si>
  <si>
    <t>인스턴트 누들</t>
    <phoneticPr fontId="36" type="noConversion"/>
  </si>
  <si>
    <t>Instant Noodle</t>
    <phoneticPr fontId="36" type="noConversion"/>
  </si>
  <si>
    <t>Nissin Chicken Ramen Instant Soups</t>
    <phoneticPr fontId="36" type="noConversion"/>
  </si>
  <si>
    <t>85g/24 unit</t>
    <phoneticPr fontId="36" type="noConversion"/>
  </si>
  <si>
    <t>라면 누들</t>
    <phoneticPr fontId="36" type="noConversion"/>
  </si>
  <si>
    <t>얇은 당면</t>
    <phoneticPr fontId="36" type="noConversion"/>
  </si>
  <si>
    <t>Sweet Potato Niidle</t>
    <phoneticPr fontId="36" type="noConversion"/>
  </si>
  <si>
    <t>일본 라면 누들</t>
    <phoneticPr fontId="36" type="noConversion"/>
  </si>
  <si>
    <t>Soft Noodle</t>
    <phoneticPr fontId="36" type="noConversion"/>
  </si>
  <si>
    <t>Battering Powder Mix-C</t>
    <phoneticPr fontId="36" type="noConversion"/>
  </si>
  <si>
    <t>Pickle Solution Powder Mix [G28484]</t>
    <phoneticPr fontId="36" type="noConversion"/>
  </si>
  <si>
    <t>Marinade No 5</t>
    <phoneticPr fontId="36" type="noConversion"/>
  </si>
  <si>
    <t>Marinade Powder Mix</t>
    <phoneticPr fontId="36" type="noConversion"/>
  </si>
  <si>
    <t>BBQ Secret Spicy Sauce</t>
    <phoneticPr fontId="36" type="noConversion"/>
  </si>
  <si>
    <t>Hot Spicy Sauce</t>
    <phoneticPr fontId="36" type="noConversion"/>
  </si>
  <si>
    <t>Sweet Soy Sauce</t>
    <phoneticPr fontId="36" type="noConversion"/>
  </si>
  <si>
    <t>Garlic Flavor Soy Sauce</t>
    <phoneticPr fontId="36" type="noConversion"/>
  </si>
  <si>
    <t>Mala Hot Sauce</t>
    <phoneticPr fontId="36" type="noConversion"/>
  </si>
  <si>
    <t>Galbi Flavor Sauce</t>
    <phoneticPr fontId="36" type="noConversion"/>
  </si>
  <si>
    <t>Honey Pepper Sauce</t>
    <phoneticPr fontId="36" type="noConversion"/>
  </si>
  <si>
    <t>Shin Alltokkbokki Sauce (New Hot Pepper)</t>
    <phoneticPr fontId="36" type="noConversion"/>
  </si>
  <si>
    <t>Chicken Package (L)</t>
    <phoneticPr fontId="36" type="noConversion"/>
  </si>
  <si>
    <t>Chicken Package (M)</t>
    <phoneticPr fontId="36" type="noConversion"/>
  </si>
  <si>
    <t>Chicken Package (S)</t>
    <phoneticPr fontId="36" type="noConversion"/>
  </si>
  <si>
    <t>To Go Tray (M)</t>
    <phoneticPr fontId="36" type="noConversion"/>
  </si>
  <si>
    <t xml:space="preserve">To Go Tray (S) </t>
    <phoneticPr fontId="36" type="noConversion"/>
  </si>
  <si>
    <t>BBQ New LOGO Napkin</t>
    <phoneticPr fontId="36" type="noConversion"/>
  </si>
  <si>
    <t>Paper Bag (L)</t>
    <phoneticPr fontId="36" type="noConversion"/>
  </si>
  <si>
    <t>Paper Bag (S,M)</t>
    <phoneticPr fontId="36" type="noConversion"/>
  </si>
  <si>
    <t>200pc/1box</t>
    <phoneticPr fontId="36" type="noConversion"/>
  </si>
  <si>
    <t>100pc/1box</t>
    <phoneticPr fontId="36" type="noConversion"/>
  </si>
  <si>
    <t>2kg/5bag</t>
    <phoneticPr fontId="36" type="noConversion"/>
  </si>
  <si>
    <t>2kg/6bag</t>
    <phoneticPr fontId="36" type="noConversion"/>
  </si>
  <si>
    <t>3kg/4bag</t>
    <phoneticPr fontId="36" type="noConversion"/>
  </si>
  <si>
    <t>2kg/10bag</t>
    <phoneticPr fontId="36" type="noConversion"/>
  </si>
  <si>
    <t>500g/15bag</t>
    <phoneticPr fontId="36" type="noConversion"/>
  </si>
  <si>
    <t>Corn Syrup</t>
    <phoneticPr fontId="36" type="noConversion"/>
  </si>
  <si>
    <t>Mayonnaise</t>
    <phoneticPr fontId="36" type="noConversion"/>
  </si>
  <si>
    <t>Lemon Juice</t>
    <phoneticPr fontId="36" type="noConversion"/>
  </si>
  <si>
    <t>White Sugar</t>
    <phoneticPr fontId="36" type="noConversion"/>
  </si>
  <si>
    <t>Salt</t>
    <phoneticPr fontId="36" type="noConversion"/>
  </si>
  <si>
    <t>Black Pepper</t>
    <phoneticPr fontId="36" type="noConversion"/>
  </si>
  <si>
    <t>Sesame Seeds</t>
    <phoneticPr fontId="36" type="noConversion"/>
  </si>
  <si>
    <t>Parsely Flakes</t>
    <phoneticPr fontId="36" type="noConversion"/>
  </si>
  <si>
    <t>Guacamole</t>
    <phoneticPr fontId="36" type="noConversion"/>
  </si>
  <si>
    <t>Onion</t>
    <phoneticPr fontId="36" type="noConversion"/>
  </si>
  <si>
    <t>Spring Onion</t>
    <phoneticPr fontId="36" type="noConversion"/>
  </si>
  <si>
    <t>Carrot</t>
    <phoneticPr fontId="36" type="noConversion"/>
  </si>
  <si>
    <t>Sweet Corn</t>
    <phoneticPr fontId="36" type="noConversion"/>
  </si>
  <si>
    <t>Egg(X-Large)</t>
    <phoneticPr fontId="36" type="noConversion"/>
  </si>
  <si>
    <t>Heavy Cream</t>
    <phoneticPr fontId="36" type="noConversion"/>
  </si>
  <si>
    <t>Hot Galbi Flavor Sauce Mix</t>
    <phoneticPr fontId="36" type="noConversion"/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</si>
  <si>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  <phoneticPr fontId="36" type="noConversion"/>
  </si>
  <si>
    <t>Chicken Sales Unit Configuration (Honduras)</t>
    <phoneticPr fontId="36" type="noConversion"/>
  </si>
  <si>
    <t>Classic Fried Chicken</t>
    <phoneticPr fontId="36" type="noConversion"/>
  </si>
  <si>
    <t>Golden Fried Chicken</t>
    <phoneticPr fontId="36" type="noConversion"/>
  </si>
  <si>
    <t>Secret Sacued Chicken</t>
    <phoneticPr fontId="36" type="noConversion"/>
  </si>
  <si>
    <t>Hot Spicy Chicken</t>
    <phoneticPr fontId="36" type="noConversion"/>
  </si>
  <si>
    <t>Gangnam Style Chicken</t>
    <phoneticPr fontId="36" type="noConversion"/>
  </si>
  <si>
    <t>Gang-Jeong Chicken</t>
    <phoneticPr fontId="36" type="noConversion"/>
  </si>
  <si>
    <t>Hot Galbi Chikcen</t>
    <phoneticPr fontId="36" type="noConversion"/>
  </si>
  <si>
    <t>Galbi Chicken</t>
    <phoneticPr fontId="36" type="noConversion"/>
  </si>
  <si>
    <t>Soy Garlic Chicken</t>
    <phoneticPr fontId="36" type="noConversion"/>
  </si>
  <si>
    <t>Honey Garlic Chicken</t>
    <phoneticPr fontId="36" type="noConversion"/>
  </si>
  <si>
    <t>Mala Hot Chicekn</t>
    <phoneticPr fontId="36" type="noConversion"/>
  </si>
  <si>
    <t>Caribbean Spicy Chicken</t>
    <phoneticPr fontId="36" type="noConversion"/>
  </si>
  <si>
    <t>Creamy Onion Chicekn</t>
    <phoneticPr fontId="36" type="noConversion"/>
  </si>
  <si>
    <t>Creamy Jalapeno Chicken</t>
    <phoneticPr fontId="36" type="noConversion"/>
  </si>
  <si>
    <t xml:space="preserve">Cheesling Chicken </t>
    <phoneticPr fontId="36" type="noConversion"/>
  </si>
  <si>
    <t>Chicken
(Boneless)</t>
    <phoneticPr fontId="36" type="noConversion"/>
  </si>
  <si>
    <t>Golden Fried Tender</t>
    <phoneticPr fontId="36" type="noConversion"/>
  </si>
  <si>
    <t>10 pcs</t>
    <phoneticPr fontId="36" type="noConversion"/>
  </si>
  <si>
    <t>20 pcs</t>
    <phoneticPr fontId="36" type="noConversion"/>
  </si>
  <si>
    <t>Chicken
(Wing)</t>
    <phoneticPr fontId="36" type="noConversion"/>
  </si>
  <si>
    <t>Special Chicken</t>
    <phoneticPr fontId="36" type="noConversion"/>
  </si>
  <si>
    <t>UFO Chicken</t>
    <phoneticPr fontId="36" type="noConversion"/>
  </si>
  <si>
    <t>Grilled Chicken</t>
    <phoneticPr fontId="36" type="noConversion"/>
  </si>
  <si>
    <t>Whole Leg</t>
    <phoneticPr fontId="36" type="noConversion"/>
  </si>
  <si>
    <t>Boneless
Thigh</t>
    <phoneticPr fontId="36" type="noConversion"/>
  </si>
  <si>
    <t>Meal</t>
    <phoneticPr fontId="36" type="noConversion"/>
  </si>
  <si>
    <t>Rice Bowl (Soy Garlic)</t>
  </si>
  <si>
    <t>Rice Bowl (Hot Spicy)</t>
  </si>
  <si>
    <t>Rice Bowl (Secret Sauce)</t>
  </si>
  <si>
    <t>Rice Bowl (Jamaican)</t>
  </si>
  <si>
    <t>Salad Bowl (Soy Garlic)</t>
  </si>
  <si>
    <t>Salad Bowl (Hot Spicy)</t>
  </si>
  <si>
    <t>Salad Bowl (Secret Sauce)</t>
  </si>
  <si>
    <t>Salad Bowl (Jamaican)</t>
  </si>
  <si>
    <t>Fried Chicken 
Rice Bowl</t>
    <phoneticPr fontId="36" type="noConversion"/>
  </si>
  <si>
    <t>Grilled Chicken
Rice Bowl</t>
    <phoneticPr fontId="36" type="noConversion"/>
  </si>
  <si>
    <t>Chicken with 
Meal</t>
    <phoneticPr fontId="36" type="noConversion"/>
  </si>
  <si>
    <t>Appetizer</t>
    <phoneticPr fontId="36" type="noConversion"/>
  </si>
  <si>
    <t>Salad</t>
    <phoneticPr fontId="36" type="noConversion"/>
  </si>
  <si>
    <t>Bb.q Salad</t>
  </si>
  <si>
    <t>Cheese stick</t>
    <phoneticPr fontId="36" type="noConversion"/>
  </si>
  <si>
    <t>Onion Ring</t>
    <phoneticPr fontId="36" type="noConversion"/>
  </si>
  <si>
    <t>ColeSlaw</t>
    <phoneticPr fontId="36" type="noConversion"/>
  </si>
  <si>
    <t>Side Sampler</t>
    <phoneticPr fontId="36" type="noConversion"/>
  </si>
  <si>
    <t>Steamed Rice</t>
    <phoneticPr fontId="36" type="noConversion"/>
  </si>
  <si>
    <t>Jamaican 80g</t>
    <phoneticPr fontId="36" type="noConversion"/>
  </si>
  <si>
    <r>
      <t xml:space="preserve">Dipping 
</t>
    </r>
    <r>
      <rPr>
        <b/>
        <sz val="12"/>
        <color theme="1"/>
        <rFont val="Malgun Gothic"/>
        <family val="3"/>
        <charset val="129"/>
      </rPr>
      <t xml:space="preserve">Mayo </t>
    </r>
    <r>
      <rPr>
        <b/>
        <sz val="12"/>
        <color theme="1"/>
        <rFont val="NEXON Lv1 Gothic Low OTF"/>
        <family val="3"/>
        <charset val="129"/>
      </rPr>
      <t>Sauce</t>
    </r>
    <phoneticPr fontId="36" type="noConversion"/>
  </si>
  <si>
    <t>Local Soursing</t>
    <phoneticPr fontId="36" type="noConversion"/>
  </si>
  <si>
    <t>Ice Cream Croffel</t>
    <phoneticPr fontId="36" type="noConversion"/>
  </si>
  <si>
    <t>Sundae / Ice cream</t>
    <phoneticPr fontId="36" type="noConversion"/>
  </si>
  <si>
    <t>Soft Drinks</t>
    <phoneticPr fontId="36" type="noConversion"/>
  </si>
  <si>
    <t>Fruit Juices</t>
    <phoneticPr fontId="36" type="noConversion"/>
  </si>
  <si>
    <t>Soju</t>
    <phoneticPr fontId="36" type="noConversion"/>
  </si>
  <si>
    <t>Beer</t>
    <phoneticPr fontId="36" type="noConversion"/>
  </si>
  <si>
    <t>Draft Beer</t>
    <phoneticPr fontId="36" type="noConversion"/>
  </si>
  <si>
    <t>Cocktails</t>
    <phoneticPr fontId="36" type="noConversion"/>
  </si>
  <si>
    <t>Alcohol</t>
    <phoneticPr fontId="36" type="noConversion"/>
  </si>
  <si>
    <t>MAYAB</t>
    <phoneticPr fontId="36" type="noConversion"/>
  </si>
  <si>
    <t>팜유</t>
    <phoneticPr fontId="36" type="noConversion"/>
  </si>
  <si>
    <t>Palm Oil</t>
    <phoneticPr fontId="36" type="noConversion"/>
  </si>
  <si>
    <t>올리브오일</t>
    <phoneticPr fontId="36" type="noConversion"/>
  </si>
  <si>
    <t>Oilve Oil</t>
    <phoneticPr fontId="36" type="noConversion"/>
  </si>
  <si>
    <t>혼합유</t>
    <phoneticPr fontId="36" type="noConversion"/>
  </si>
  <si>
    <t>Mix Oil</t>
    <phoneticPr fontId="36" type="noConversion"/>
  </si>
  <si>
    <t>35LB</t>
    <phoneticPr fontId="36" type="noConversion"/>
  </si>
  <si>
    <t>500ea/1box</t>
    <phoneticPr fontId="36" type="noConversion"/>
  </si>
  <si>
    <t>5000ea/1box</t>
    <phoneticPr fontId="36" type="noConversion"/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</si>
  <si>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  <phoneticPr fontId="36" type="noConversion"/>
  </si>
  <si>
    <t>프라스틱 컵</t>
    <phoneticPr fontId="36" type="noConversion"/>
  </si>
  <si>
    <t>Plastic Cup</t>
    <phoneticPr fontId="36" type="noConversion"/>
  </si>
  <si>
    <t>HQ</t>
    <phoneticPr fontId="36" type="noConversion"/>
  </si>
  <si>
    <t>Cardeca</t>
    <phoneticPr fontId="36" type="noConversion"/>
  </si>
  <si>
    <t>1000ea / box</t>
    <phoneticPr fontId="36" type="noConversion"/>
  </si>
  <si>
    <t>종이컵</t>
    <phoneticPr fontId="36" type="noConversion"/>
  </si>
  <si>
    <t>Paper Cup</t>
    <phoneticPr fontId="36" type="noConversion"/>
  </si>
  <si>
    <t>음식 트레디</t>
    <phoneticPr fontId="36" type="noConversion"/>
  </si>
  <si>
    <t>Food Tray</t>
    <phoneticPr fontId="36" type="noConversion"/>
  </si>
  <si>
    <t>800ea/box</t>
    <phoneticPr fontId="36" type="noConversion"/>
  </si>
  <si>
    <t>400ea/1box</t>
    <phoneticPr fontId="0" type="noConversion"/>
  </si>
  <si>
    <t>감자튀김 패키지</t>
    <phoneticPr fontId="36" type="noConversion"/>
  </si>
  <si>
    <t>600ea/box</t>
    <phoneticPr fontId="36" type="noConversion"/>
  </si>
  <si>
    <t>Side Box</t>
    <phoneticPr fontId="36" type="noConversion"/>
  </si>
  <si>
    <t>Burger Box</t>
    <phoneticPr fontId="36" type="noConversion"/>
  </si>
  <si>
    <t>BBQ Wax Paper Logo / Parchment paper</t>
    <phoneticPr fontId="36" type="noConversion"/>
  </si>
  <si>
    <t>2500ea/1box</t>
    <phoneticPr fontId="36" type="noConversion"/>
  </si>
  <si>
    <t>Paper Bowl(L) 750ml</t>
    <phoneticPr fontId="36" type="noConversion"/>
  </si>
  <si>
    <t>300ea/1box</t>
    <phoneticPr fontId="36" type="noConversion"/>
  </si>
  <si>
    <t>라이스볼 (대)</t>
    <phoneticPr fontId="36" type="noConversion"/>
  </si>
  <si>
    <t>라이스볼 (중)</t>
    <phoneticPr fontId="36" type="noConversion"/>
  </si>
  <si>
    <t>Paper Bowl(L) 480ml</t>
    <phoneticPr fontId="36" type="noConversion"/>
  </si>
  <si>
    <t>1000ea/1box</t>
    <phoneticPr fontId="36" type="noConversion"/>
  </si>
  <si>
    <t>치킨버켓</t>
    <phoneticPr fontId="36" type="noConversion"/>
  </si>
  <si>
    <t>Chicken Bucket</t>
    <phoneticPr fontId="36" type="noConversion"/>
  </si>
  <si>
    <t>300ea/1box</t>
    <phoneticPr fontId="0" type="noConversion"/>
  </si>
  <si>
    <t>alza / Belca / Mayab</t>
    <phoneticPr fontId="36" type="noConversion"/>
  </si>
  <si>
    <t>26oz</t>
    <phoneticPr fontId="36" type="noConversion"/>
  </si>
  <si>
    <t>40g</t>
    <phoneticPr fontId="36" type="noConversion"/>
  </si>
  <si>
    <t>FRUTALI</t>
    <phoneticPr fontId="36" type="noConversion"/>
  </si>
  <si>
    <t>Black Pepper (Whole)</t>
    <phoneticPr fontId="36" type="noConversion"/>
  </si>
  <si>
    <t>통후추</t>
    <phoneticPr fontId="36" type="noConversion"/>
  </si>
  <si>
    <t>후추</t>
    <phoneticPr fontId="36" type="noConversion"/>
  </si>
  <si>
    <t>frutver / Frutali</t>
    <phoneticPr fontId="36" type="noConversion"/>
  </si>
  <si>
    <t>400g/1ea</t>
    <phoneticPr fontId="36" type="noConversion"/>
  </si>
  <si>
    <t>mayab</t>
    <phoneticPr fontId="36" type="noConversion"/>
  </si>
  <si>
    <t>180g</t>
    <phoneticPr fontId="36" type="noConversion"/>
  </si>
  <si>
    <t>대파</t>
    <phoneticPr fontId="36" type="noConversion"/>
  </si>
  <si>
    <t>Leek</t>
    <phoneticPr fontId="36" type="noConversion"/>
  </si>
  <si>
    <t>DIDAC</t>
    <phoneticPr fontId="36" type="noConversion"/>
  </si>
  <si>
    <t>야채 믹스</t>
    <phoneticPr fontId="36" type="noConversion"/>
  </si>
  <si>
    <t>Mixed Vege</t>
    <phoneticPr fontId="36" type="noConversion"/>
  </si>
  <si>
    <t>pricesmart</t>
    <phoneticPr fontId="36" type="noConversion"/>
  </si>
  <si>
    <t>세라노</t>
    <phoneticPr fontId="36" type="noConversion"/>
  </si>
  <si>
    <t>Serano</t>
    <phoneticPr fontId="36" type="noConversion"/>
  </si>
  <si>
    <t>FRUTVER</t>
    <phoneticPr fontId="36" type="noConversion"/>
  </si>
  <si>
    <r>
      <rPr>
        <b/>
        <sz val="10"/>
        <rFont val="Malgun Gothic"/>
        <family val="2"/>
        <charset val="129"/>
      </rPr>
      <t>청고추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할라피뇨)</t>
    </r>
    <phoneticPr fontId="36" type="noConversion"/>
  </si>
  <si>
    <t>FECUNDA</t>
    <phoneticPr fontId="36" type="noConversion"/>
  </si>
  <si>
    <t>3.5#</t>
    <phoneticPr fontId="36" type="noConversion"/>
  </si>
  <si>
    <t>Rice Wine(Cook wine)</t>
    <phoneticPr fontId="36" type="noConversion"/>
  </si>
  <si>
    <t>다진 마늘</t>
    <phoneticPr fontId="36" type="noConversion"/>
  </si>
  <si>
    <t>Minced Garlic</t>
    <phoneticPr fontId="36" type="noConversion"/>
  </si>
  <si>
    <t>32oz</t>
    <phoneticPr fontId="36" type="noConversion"/>
  </si>
  <si>
    <t>Garlic(Peeled)</t>
    <phoneticPr fontId="36" type="noConversion"/>
  </si>
  <si>
    <t>1.13kg</t>
    <phoneticPr fontId="36" type="noConversion"/>
  </si>
  <si>
    <t>56oz</t>
    <phoneticPr fontId="36" type="noConversion"/>
  </si>
  <si>
    <t>FIDES</t>
    <phoneticPr fontId="36" type="noConversion"/>
  </si>
  <si>
    <t>1kg</t>
    <phoneticPr fontId="36" type="noConversion"/>
  </si>
  <si>
    <t>comit</t>
    <phoneticPr fontId="36" type="noConversion"/>
  </si>
  <si>
    <t>28g</t>
    <phoneticPr fontId="36" type="noConversion"/>
  </si>
  <si>
    <t>infra</t>
    <phoneticPr fontId="36" type="noConversion"/>
  </si>
  <si>
    <t>플레인 요거트</t>
    <phoneticPr fontId="36" type="noConversion"/>
  </si>
  <si>
    <t>Plain Yogurt</t>
    <phoneticPr fontId="36" type="noConversion"/>
  </si>
  <si>
    <t>LEYDE</t>
    <phoneticPr fontId="36" type="noConversion"/>
  </si>
  <si>
    <t>1.36kg</t>
    <phoneticPr fontId="36" type="noConversion"/>
  </si>
  <si>
    <t>머스타드</t>
    <phoneticPr fontId="36" type="noConversion"/>
  </si>
  <si>
    <t>Mustard</t>
    <phoneticPr fontId="36" type="noConversion"/>
  </si>
  <si>
    <t>AM Foods</t>
    <phoneticPr fontId="36" type="noConversion"/>
  </si>
  <si>
    <t>스모크 리퀴드</t>
    <phoneticPr fontId="36" type="noConversion"/>
  </si>
  <si>
    <t>Somke Liquid</t>
    <phoneticPr fontId="36" type="noConversion"/>
  </si>
  <si>
    <t>Mayab</t>
    <phoneticPr fontId="36" type="noConversion"/>
  </si>
  <si>
    <t>아보카도</t>
    <phoneticPr fontId="36" type="noConversion"/>
  </si>
  <si>
    <t>Avocado</t>
    <phoneticPr fontId="36" type="noConversion"/>
  </si>
  <si>
    <t>200g</t>
    <phoneticPr fontId="6" type="noConversion"/>
  </si>
  <si>
    <t>래몬</t>
    <phoneticPr fontId="36" type="noConversion"/>
  </si>
  <si>
    <t>Lemone</t>
    <phoneticPr fontId="36" type="noConversion"/>
  </si>
  <si>
    <t>ALZA</t>
    <phoneticPr fontId="36" type="noConversion"/>
  </si>
  <si>
    <t>검은 콩</t>
    <phoneticPr fontId="36" type="noConversion"/>
  </si>
  <si>
    <t>Black Bean</t>
    <phoneticPr fontId="36" type="noConversion"/>
  </si>
  <si>
    <t>DINITAS</t>
    <phoneticPr fontId="36" type="noConversion"/>
  </si>
  <si>
    <t>29oz</t>
    <phoneticPr fontId="36" type="noConversion"/>
  </si>
  <si>
    <t>Red Radish</t>
    <phoneticPr fontId="36" type="noConversion"/>
  </si>
  <si>
    <t xml:space="preserve">frutver </t>
    <phoneticPr fontId="36" type="noConversion"/>
  </si>
  <si>
    <t>흰 무</t>
    <phoneticPr fontId="36" type="noConversion"/>
  </si>
  <si>
    <t>White Radish</t>
    <phoneticPr fontId="36" type="noConversion"/>
  </si>
  <si>
    <r>
      <t>Kimchi (</t>
    </r>
    <r>
      <rPr>
        <sz val="10"/>
        <rFont val="Malgun Gothic"/>
        <family val="2"/>
        <charset val="129"/>
      </rPr>
      <t>토바기</t>
    </r>
    <r>
      <rPr>
        <sz val="10"/>
        <rFont val="Arial"/>
        <family val="2"/>
      </rPr>
      <t>) Korea</t>
    </r>
    <phoneticPr fontId="36" type="noConversion"/>
  </si>
  <si>
    <t>1#</t>
    <phoneticPr fontId="6" type="noConversion"/>
  </si>
  <si>
    <t>#</t>
    <phoneticPr fontId="6" type="noConversion"/>
  </si>
  <si>
    <r>
      <rPr>
        <b/>
        <sz val="10"/>
        <color theme="1"/>
        <rFont val="Malgun Gothic"/>
        <family val="2"/>
        <charset val="129"/>
      </rPr>
      <t>케첩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Malgun Gothic"/>
        <family val="2"/>
        <charset val="129"/>
      </rPr>
      <t>벌크)</t>
    </r>
    <phoneticPr fontId="36" type="noConversion"/>
  </si>
  <si>
    <t>Ketchup / bulk</t>
    <phoneticPr fontId="36" type="noConversion"/>
  </si>
  <si>
    <t>케첩(작은사이즈)</t>
    <phoneticPr fontId="36" type="noConversion"/>
  </si>
  <si>
    <t>Tomato Ketchup(Small Packed)</t>
    <phoneticPr fontId="36" type="noConversion"/>
  </si>
  <si>
    <t>1000ea</t>
    <phoneticPr fontId="36" type="noConversion"/>
  </si>
  <si>
    <t>양상추</t>
    <phoneticPr fontId="36" type="noConversion"/>
  </si>
  <si>
    <t>Lettuce</t>
    <phoneticPr fontId="36" type="noConversion"/>
  </si>
  <si>
    <t>줄리앙 양상추</t>
    <phoneticPr fontId="36" type="noConversion"/>
  </si>
  <si>
    <t>jullienne lettuce</t>
    <phoneticPr fontId="36" type="noConversion"/>
  </si>
  <si>
    <t>425g</t>
    <phoneticPr fontId="36" type="noConversion"/>
  </si>
  <si>
    <t>12oz/1can</t>
    <phoneticPr fontId="36" type="noConversion"/>
  </si>
  <si>
    <t>12oz</t>
    <phoneticPr fontId="36" type="noConversion"/>
  </si>
  <si>
    <t>6#</t>
    <phoneticPr fontId="36" type="noConversion"/>
  </si>
  <si>
    <t xml:space="preserve">Cheese Stick </t>
    <phoneticPr fontId="36" type="noConversion"/>
  </si>
  <si>
    <t>2#</t>
    <phoneticPr fontId="36" type="noConversion"/>
  </si>
  <si>
    <t>치즈볼</t>
    <phoneticPr fontId="36" type="noConversion"/>
  </si>
  <si>
    <t>cheese ball</t>
    <phoneticPr fontId="36" type="noConversion"/>
  </si>
  <si>
    <t>BELCA</t>
    <phoneticPr fontId="36" type="noConversion"/>
  </si>
  <si>
    <t>cadeca</t>
    <phoneticPr fontId="36" type="noConversion"/>
  </si>
  <si>
    <t xml:space="preserve">Creamy Onions  Sauce  ※Shelft life : 3 Days </t>
    <phoneticPr fontId="36" type="noConversion"/>
  </si>
  <si>
    <t>Creamy Onions  Sauce</t>
    <phoneticPr fontId="36" type="noConversion"/>
  </si>
  <si>
    <t>크리미 어니언 소스</t>
    <phoneticPr fontId="36" type="noConversion"/>
  </si>
  <si>
    <t>6.4kg</t>
    <phoneticPr fontId="36" type="noConversion"/>
  </si>
  <si>
    <t xml:space="preserve">Creamy Jalapeno Sauce  ※Shelft life : 3 Days </t>
    <phoneticPr fontId="36" type="noConversion"/>
  </si>
  <si>
    <t>6400g</t>
    <phoneticPr fontId="36" type="noConversion"/>
  </si>
  <si>
    <t>2010g</t>
    <phoneticPr fontId="36" type="noConversion"/>
  </si>
  <si>
    <t>크리미 할라피뇨 소스</t>
    <phoneticPr fontId="36" type="noConversion"/>
  </si>
  <si>
    <t>Creamy Jalapeno Sauce</t>
    <phoneticPr fontId="36" type="noConversion"/>
  </si>
  <si>
    <t>2.01kg</t>
    <phoneticPr fontId="36" type="noConversion"/>
  </si>
  <si>
    <t>부재료</t>
    <phoneticPr fontId="36" type="noConversion"/>
  </si>
  <si>
    <t>피클 할라피뇨</t>
    <phoneticPr fontId="36" type="noConversion"/>
  </si>
  <si>
    <t>Pickled Jalapeno La Costena En Escabeche 12 Oz</t>
    <phoneticPr fontId="36" type="noConversion"/>
  </si>
  <si>
    <t>Golden Fried_Boneless_10pcs</t>
    <phoneticPr fontId="36" type="noConversion"/>
  </si>
  <si>
    <t>Golden Fried_Boneless_20pcs</t>
    <phoneticPr fontId="36" type="noConversion"/>
  </si>
  <si>
    <t>Classic_Boneless_10pcs</t>
    <phoneticPr fontId="36" type="noConversion"/>
  </si>
  <si>
    <t>Classic_Boneless_20pcs</t>
    <phoneticPr fontId="36" type="noConversion"/>
  </si>
  <si>
    <t>Secret Sauced Chicken_Boneless_10pcs</t>
    <phoneticPr fontId="36" type="noConversion"/>
  </si>
  <si>
    <t>Secret Sauced Chicken_Boneless_20pcs</t>
    <phoneticPr fontId="36" type="noConversion"/>
  </si>
  <si>
    <t>Hot Spicy Chicken_Boneless_10pcs</t>
    <phoneticPr fontId="36" type="noConversion"/>
  </si>
  <si>
    <t>Hot Spicy Chicken_Boneless_20pcs</t>
    <phoneticPr fontId="36" type="noConversion"/>
  </si>
  <si>
    <t>Honey Garlic Chicken_Boneless_20pcs</t>
    <phoneticPr fontId="36" type="noConversion"/>
  </si>
  <si>
    <t>Honey Garlic Chicken_Boneless_10pcs</t>
    <phoneticPr fontId="36" type="noConversion"/>
  </si>
  <si>
    <t>Soy Garlic Chicken_Boneless_10pcs</t>
    <phoneticPr fontId="36" type="noConversion"/>
  </si>
  <si>
    <t>Soy Garlic Chicken_Boneless_20pcs</t>
    <phoneticPr fontId="36" type="noConversion"/>
  </si>
  <si>
    <t>Galbi Chicken_Boneless_10pcs</t>
    <phoneticPr fontId="36" type="noConversion"/>
  </si>
  <si>
    <t>Galbi Chicken_Boneless_20pcs</t>
    <phoneticPr fontId="36" type="noConversion"/>
  </si>
  <si>
    <t>Hot Galbi Chicken_Boneless_10pcs</t>
    <phoneticPr fontId="36" type="noConversion"/>
  </si>
  <si>
    <t>Hot Galbi Chicken_Boneless_20pcs</t>
    <phoneticPr fontId="36" type="noConversion"/>
  </si>
  <si>
    <t>Mala Hot Chicken_Boneless_10pcs</t>
    <phoneticPr fontId="36" type="noConversion"/>
  </si>
  <si>
    <t>Mala Hot Chicken_Boneless_20pcs</t>
    <phoneticPr fontId="36" type="noConversion"/>
  </si>
  <si>
    <t>Gangjeong Chicken_Boneless_10pcs</t>
    <phoneticPr fontId="36" type="noConversion"/>
  </si>
  <si>
    <t>Gangjeong Chicken_Boneless_20pcs</t>
    <phoneticPr fontId="36" type="noConversion"/>
  </si>
  <si>
    <t>Caribbean Spicy Chicken_Boneless_20pcs</t>
    <phoneticPr fontId="36" type="noConversion"/>
  </si>
  <si>
    <t>Gangnam Style Chicken_Boneless_10pcs</t>
    <phoneticPr fontId="36" type="noConversion"/>
  </si>
  <si>
    <t>Gangnam Style Chicken_Boneless_20pcs</t>
    <phoneticPr fontId="36" type="noConversion"/>
  </si>
  <si>
    <t>Cheesling Chicken_Boneless_10pcs</t>
    <phoneticPr fontId="36" type="noConversion"/>
  </si>
  <si>
    <t>Cheesling Chicken_Boneless_20pcs</t>
    <phoneticPr fontId="36" type="noConversion"/>
  </si>
  <si>
    <t>Creamy Onion Chicken_Boneless_10pcs</t>
    <phoneticPr fontId="36" type="noConversion"/>
  </si>
  <si>
    <t>Creamy Onion Chicken_Boneless_20pcs</t>
    <phoneticPr fontId="36" type="noConversion"/>
  </si>
  <si>
    <t>Creamy Jalapeno Chicken_Boneless_10pcs</t>
    <phoneticPr fontId="36" type="noConversion"/>
  </si>
  <si>
    <t>Creamy Jalapeno Chicken_Boneless_20pcs</t>
    <phoneticPr fontId="36" type="noConversion"/>
  </si>
  <si>
    <t xml:space="preserve">Boneless </t>
    <phoneticPr fontId="36" type="noConversion"/>
  </si>
  <si>
    <t>Jamaican Grilled Chicken_Wing 10pcs</t>
    <phoneticPr fontId="36" type="noConversion"/>
  </si>
  <si>
    <t>Jamaican Grilled Chicken_Boneless 2ea</t>
    <phoneticPr fontId="36" type="noConversion"/>
  </si>
  <si>
    <t>Jamaican Grilled Chicken_Whole Leg 2ea</t>
    <phoneticPr fontId="36" type="noConversion"/>
  </si>
  <si>
    <t>Soy Grilled Chicken_Whole Leg 2ea</t>
    <phoneticPr fontId="36" type="noConversion"/>
  </si>
  <si>
    <t>Soy Grilled Chicken_Boneless 2ea</t>
    <phoneticPr fontId="36" type="noConversion"/>
  </si>
  <si>
    <t>Soy Grilled Chicken_Wing 10pcs</t>
    <phoneticPr fontId="36" type="noConversion"/>
  </si>
  <si>
    <t>Spicy Grilled Chicken_Whole Leg 2ea</t>
    <phoneticPr fontId="36" type="noConversion"/>
  </si>
  <si>
    <t>Spicy Grilled Chicken_Boneless 2ea</t>
    <phoneticPr fontId="36" type="noConversion"/>
  </si>
  <si>
    <t>Spicy Grilled Chicken_Wing 10pcs</t>
    <phoneticPr fontId="36" type="noConversion"/>
  </si>
  <si>
    <t>Fried Chicken Mayo Rice Bowl_Soy</t>
    <phoneticPr fontId="36" type="noConversion"/>
  </si>
  <si>
    <t>Fried Chicken Mayo Rice Bowl_Hot</t>
    <phoneticPr fontId="36" type="noConversion"/>
  </si>
  <si>
    <t>Fried Chicken Mayo Rice Bowl_Secret</t>
    <phoneticPr fontId="36" type="noConversion"/>
  </si>
  <si>
    <t>Fried Chicken Mayo Rice Bowl_Jamaican</t>
    <phoneticPr fontId="36" type="noConversion"/>
  </si>
  <si>
    <t>레드 레디쉬</t>
    <phoneticPr fontId="36" type="noConversion"/>
  </si>
  <si>
    <t>bb.q Salad Dressing Sauce</t>
    <phoneticPr fontId="36" type="noConversion"/>
  </si>
  <si>
    <t>비비큐 샐러드 드레싱</t>
    <phoneticPr fontId="36" type="noConversion"/>
  </si>
  <si>
    <t>bb.q Salad Dressing</t>
    <phoneticPr fontId="36" type="noConversion"/>
  </si>
  <si>
    <t>520g</t>
    <phoneticPr fontId="36" type="noConversion"/>
  </si>
  <si>
    <t>Salad Rice Bowl</t>
    <phoneticPr fontId="36" type="noConversion"/>
  </si>
  <si>
    <t>The Scret Rice Bowl</t>
    <phoneticPr fontId="36" type="noConversion"/>
  </si>
  <si>
    <t>Island Greens Rice Bowl</t>
    <phoneticPr fontId="36" type="noConversion"/>
  </si>
  <si>
    <t>Terriyaki Crunch Rice Bowl</t>
    <phoneticPr fontId="36" type="noConversion"/>
  </si>
  <si>
    <t>Grilled Chicken Mayo Rice Bowl_Soy</t>
    <phoneticPr fontId="36" type="noConversion"/>
  </si>
  <si>
    <t>Grilled Chicken Mayo Rice Bowl_Hot</t>
    <phoneticPr fontId="36" type="noConversion"/>
  </si>
  <si>
    <t>Grilled Chicken Mayo Rice Bowl_Secret</t>
    <phoneticPr fontId="36" type="noConversion"/>
  </si>
  <si>
    <t>Grilled Chicken Mayo Rice Bowl_Jamaican</t>
    <phoneticPr fontId="36" type="noConversion"/>
  </si>
  <si>
    <t>The Secret RiceBowl</t>
    <phoneticPr fontId="36" type="noConversion"/>
  </si>
  <si>
    <t>Teriyaki Crunch Rice Bowl</t>
    <phoneticPr fontId="36" type="noConversion"/>
  </si>
  <si>
    <t>Fried Chicken Meal</t>
    <phoneticPr fontId="36" type="noConversion"/>
  </si>
  <si>
    <t>Dry</t>
    <phoneticPr fontId="36" type="noConversion"/>
  </si>
  <si>
    <t>Grilled Chicken Meal</t>
    <phoneticPr fontId="36" type="noConversion"/>
  </si>
  <si>
    <t>bb.q Salad</t>
    <phoneticPr fontId="36" type="noConversion"/>
  </si>
  <si>
    <t>Secret Fries</t>
    <phoneticPr fontId="36" type="noConversion"/>
  </si>
  <si>
    <t>Soy Garlic Fries</t>
    <phoneticPr fontId="36" type="noConversion"/>
  </si>
  <si>
    <t>Hot Spicy Fries</t>
    <phoneticPr fontId="36" type="noConversion"/>
  </si>
  <si>
    <t>Cheese Stick</t>
    <phoneticPr fontId="36" type="noConversion"/>
  </si>
  <si>
    <t>Soy Mayo</t>
    <phoneticPr fontId="36" type="noConversion"/>
  </si>
  <si>
    <t>Spicy Mayo</t>
    <phoneticPr fontId="36" type="noConversion"/>
  </si>
  <si>
    <t>Jamaican Mayo</t>
    <phoneticPr fontId="36" type="noConversion"/>
  </si>
  <si>
    <t>Mala Mayo</t>
    <phoneticPr fontId="36" type="noConversion"/>
  </si>
  <si>
    <t>마라 마요</t>
    <phoneticPr fontId="36" type="noConversion"/>
  </si>
  <si>
    <t>자메이칸 마요</t>
    <phoneticPr fontId="36" type="noConversion"/>
  </si>
  <si>
    <t>소이 마요</t>
    <phoneticPr fontId="36" type="noConversion"/>
  </si>
  <si>
    <t>스파이시 마요</t>
    <phoneticPr fontId="36" type="noConversion"/>
  </si>
  <si>
    <t>Raw chicken (price per kg)</t>
    <phoneticPr fontId="36" type="noConversion"/>
  </si>
  <si>
    <t>Golden Fried Tender_10pcs</t>
    <phoneticPr fontId="36" type="noConversion"/>
  </si>
  <si>
    <t>Golden Fried Tender_20pcs</t>
    <phoneticPr fontId="36" type="noConversion"/>
  </si>
  <si>
    <t>(Add Cheese)</t>
    <phoneticPr fontId="36" type="noConversion"/>
  </si>
  <si>
    <t>Tteok-Bokki</t>
    <phoneticPr fontId="36" type="noConversion"/>
  </si>
  <si>
    <t xml:space="preserve">Rose Tteok-Bokki </t>
    <phoneticPr fontId="36" type="noConversion"/>
  </si>
  <si>
    <r>
      <t xml:space="preserve">French Fries </t>
    </r>
    <r>
      <rPr>
        <b/>
        <sz val="12"/>
        <color theme="1"/>
        <rFont val="Malgun Gothic"/>
        <family val="3"/>
        <charset val="129"/>
      </rPr>
      <t>Plain</t>
    </r>
    <r>
      <rPr>
        <b/>
        <sz val="12"/>
        <color theme="1"/>
        <rFont val="NEXON Lv1 Gothic Low OTF"/>
        <family val="3"/>
        <charset val="129"/>
      </rPr>
      <t>(2</t>
    </r>
    <r>
      <rPr>
        <b/>
        <sz val="12"/>
        <color theme="1"/>
        <rFont val="Malgun Gothic"/>
        <family val="3"/>
        <charset val="129"/>
      </rPr>
      <t>5</t>
    </r>
    <r>
      <rPr>
        <b/>
        <sz val="12"/>
        <color theme="1"/>
        <rFont val="NEXON Lv1 Gothic Low OTF"/>
        <family val="3"/>
        <charset val="129"/>
      </rPr>
      <t>0g)</t>
    </r>
    <phoneticPr fontId="36" type="noConversion"/>
  </si>
  <si>
    <t>Secret Fries (250g)</t>
    <phoneticPr fontId="36" type="noConversion"/>
  </si>
  <si>
    <t>Soy Garlic Fries (250g)</t>
    <phoneticPr fontId="36" type="noConversion"/>
  </si>
  <si>
    <t>Spicy Fries (250g)</t>
    <phoneticPr fontId="36" type="noConversion"/>
  </si>
  <si>
    <t>Cheesling Fries (250g)</t>
    <phoneticPr fontId="36" type="noConversion"/>
  </si>
  <si>
    <r>
      <t xml:space="preserve">Sales Price
</t>
    </r>
    <r>
      <rPr>
        <b/>
        <sz val="12"/>
        <color theme="1"/>
        <rFont val="Malgun Gothic"/>
        <family val="3"/>
        <charset val="129"/>
      </rPr>
      <t>HNL</t>
    </r>
    <phoneticPr fontId="36" type="noConversion"/>
  </si>
  <si>
    <t>TOTAL COST(Dine In)</t>
    <phoneticPr fontId="36" type="noConversion"/>
  </si>
  <si>
    <t>TOTAL COStT(Take Out)</t>
    <phoneticPr fontId="36" type="noConversion"/>
  </si>
  <si>
    <r>
      <t xml:space="preserve">Cost%
</t>
    </r>
    <r>
      <rPr>
        <b/>
        <sz val="14"/>
        <color theme="1"/>
        <rFont val="Malgun Gothic"/>
        <family val="3"/>
        <charset val="129"/>
      </rPr>
      <t>Take Out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</si>
  <si>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Dine In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</si>
  <si>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Take Out</t>
    </r>
    <phoneticPr fontId="36" type="noConversion"/>
  </si>
  <si>
    <r>
      <t xml:space="preserve">Cost%
</t>
    </r>
    <r>
      <rPr>
        <b/>
        <sz val="14"/>
        <color theme="1"/>
        <rFont val="NEXON Lv1 Gothic Low OTF"/>
        <family val="3"/>
      </rPr>
      <t>Dine-In</t>
    </r>
    <phoneticPr fontId="36" type="noConversion"/>
  </si>
  <si>
    <t>Phase 2_Caribbean Spicy Chicken</t>
    <phoneticPr fontId="36" type="noConversion"/>
  </si>
  <si>
    <t>Phase 2_Mala Hot Chicekn</t>
    <phoneticPr fontId="36" type="noConversion"/>
  </si>
  <si>
    <t>Phase 2_Creamy Onion Chicekn</t>
    <phoneticPr fontId="36" type="noConversion"/>
  </si>
  <si>
    <t>Phase 2_Creamy Jalapeno Chicken</t>
    <phoneticPr fontId="36" type="noConversion"/>
  </si>
  <si>
    <t>Phase 2_UFO Chicken</t>
    <phoneticPr fontId="36" type="noConversion"/>
  </si>
  <si>
    <t>Phase 2_Fried Chicken Meal (TBA)</t>
    <phoneticPr fontId="36" type="noConversion"/>
  </si>
  <si>
    <t>Phase 2_Grilled Chicken Meal (TBA)</t>
    <phoneticPr fontId="36" type="noConversion"/>
  </si>
  <si>
    <t>10pcs</t>
    <phoneticPr fontId="36" type="noConversion"/>
  </si>
  <si>
    <t>Whole Size(16pcs)</t>
    <phoneticPr fontId="36" type="noConversion"/>
  </si>
  <si>
    <t>Phase 1</t>
    <phoneticPr fontId="36" type="noConversion"/>
  </si>
  <si>
    <t>Price / HNL</t>
    <phoneticPr fontId="36" type="noConversion"/>
  </si>
  <si>
    <t>Half Size (8pcs)</t>
    <phoneticPr fontId="36" type="noConversion"/>
  </si>
  <si>
    <t>Boneless Thigh</t>
    <phoneticPr fontId="36" type="noConversion"/>
  </si>
  <si>
    <t>Fried Chicken - Whole Chicken</t>
    <phoneticPr fontId="36" type="noConversion"/>
  </si>
  <si>
    <t xml:space="preserve">Phase 2 </t>
    <phoneticPr fontId="36" type="noConversion"/>
  </si>
  <si>
    <t>Phase 2</t>
    <phoneticPr fontId="36" type="noConversion"/>
  </si>
  <si>
    <t>20pcs</t>
    <phoneticPr fontId="36" type="noConversion"/>
  </si>
  <si>
    <t>Fried Chicken - Boneless</t>
    <phoneticPr fontId="36" type="noConversion"/>
  </si>
  <si>
    <t>Fried Chicken - wing</t>
    <phoneticPr fontId="36" type="noConversion"/>
  </si>
  <si>
    <t xml:space="preserve">Special Chicken - wing, boneless </t>
    <phoneticPr fontId="36" type="noConversion"/>
  </si>
  <si>
    <t>Chicken Rice Bowl (Soy Garlic)</t>
    <phoneticPr fontId="36" type="noConversion"/>
  </si>
  <si>
    <t>Chicken Rice Bowl (Secret Sauce)</t>
    <phoneticPr fontId="36" type="noConversion"/>
  </si>
  <si>
    <t>Chicken Rice Bowl (Hot Spicy)</t>
    <phoneticPr fontId="36" type="noConversion"/>
  </si>
  <si>
    <t>Chicken Rice Bowl (Jamaican)</t>
    <phoneticPr fontId="36" type="noConversion"/>
  </si>
  <si>
    <t>Fried Chicken</t>
    <phoneticPr fontId="36" type="noConversion"/>
  </si>
  <si>
    <t>Chicken Salad Bowl (Soy Garlic)</t>
    <phoneticPr fontId="36" type="noConversion"/>
  </si>
  <si>
    <t>Chicken Salad Bowl (Hot Spicy)</t>
    <phoneticPr fontId="36" type="noConversion"/>
  </si>
  <si>
    <t>Chicken Salad Bowl (Secret Sauce)</t>
    <phoneticPr fontId="36" type="noConversion"/>
  </si>
  <si>
    <t>Chicken Salad Bowl (Jamaican)</t>
    <phoneticPr fontId="36" type="noConversion"/>
  </si>
  <si>
    <t>No Chicken</t>
    <phoneticPr fontId="36" type="noConversion"/>
  </si>
  <si>
    <t>Rice Bowl, Salad Bowl, Meal</t>
    <phoneticPr fontId="36" type="noConversion"/>
  </si>
  <si>
    <t>BB.Q Salad</t>
    <phoneticPr fontId="36" type="noConversion"/>
  </si>
  <si>
    <t>Jamaican (TBA)</t>
    <phoneticPr fontId="36" type="noConversion"/>
  </si>
  <si>
    <t>Korean Soy(TBA)</t>
    <phoneticPr fontId="36" type="noConversion"/>
  </si>
  <si>
    <t>Korean Gochujang(Spicy)(TBA)</t>
    <phoneticPr fontId="36" type="noConversion"/>
  </si>
  <si>
    <t>Cheese stick (TBA)</t>
    <phoneticPr fontId="36" type="noConversion"/>
  </si>
  <si>
    <t>Onion Ring (TBA)</t>
    <phoneticPr fontId="36" type="noConversion"/>
  </si>
  <si>
    <t>Side Sampler (TBA)</t>
    <phoneticPr fontId="36" type="noConversion"/>
  </si>
  <si>
    <t>Korean Soy (TBA)</t>
    <phoneticPr fontId="36" type="noConversion"/>
  </si>
  <si>
    <t>Korean Gochujang(Spicy) (TBA)</t>
    <phoneticPr fontId="36" type="noConversion"/>
  </si>
  <si>
    <t>K-Food, Side, Dipping Sauce, Extra Sauce</t>
    <phoneticPr fontId="36" type="noConversion"/>
  </si>
  <si>
    <t>Regular</t>
    <phoneticPr fontId="36" type="noConversion"/>
  </si>
  <si>
    <t>Tteok-Bokki  + Add Cheese</t>
    <phoneticPr fontId="36" type="noConversion"/>
  </si>
  <si>
    <t>Rose Tteok-Bokki  + Add Cheese</t>
    <phoneticPr fontId="36" type="noConversion"/>
  </si>
  <si>
    <t>The selling price is high. Consider removing it from the menu.</t>
    <phoneticPr fontId="36" type="noConversion"/>
  </si>
  <si>
    <t>UFO Chicken (Golden, Secret, Honey Garlic, Hot Galbi)</t>
    <phoneticPr fontId="36" type="noConversion"/>
  </si>
  <si>
    <t>Chicken Meal(TBA)</t>
    <phoneticPr fontId="36" type="noConversion"/>
  </si>
  <si>
    <t>Total</t>
    <phoneticPr fontId="36" type="noConversion"/>
  </si>
  <si>
    <t>French Fries Plain(250g)</t>
    <phoneticPr fontId="36" type="noConversion"/>
  </si>
  <si>
    <t>소이갈릭소스</t>
    <phoneticPr fontId="36" type="noConversion"/>
  </si>
  <si>
    <t>Fries bag</t>
    <phoneticPr fontId="36" type="noConversion"/>
  </si>
  <si>
    <t>사이드 박스</t>
    <phoneticPr fontId="36" type="noConversion"/>
  </si>
  <si>
    <t>Honduras (10/6)</t>
    <phoneticPr fontId="36" type="noConversion"/>
  </si>
  <si>
    <t>5pcs (0.5 Bird)</t>
    <phoneticPr fontId="36" type="noConversion"/>
  </si>
  <si>
    <t>10pcs (1 Bird)</t>
    <phoneticPr fontId="36" type="noConversion"/>
  </si>
  <si>
    <t>Whole (1.3~1.4kg) / 2.87~3.08LB</t>
    <phoneticPr fontId="36" type="noConversion"/>
  </si>
  <si>
    <t>Golden Fried_Bone In_5pcs_0.5Bird</t>
    <phoneticPr fontId="36" type="noConversion"/>
  </si>
  <si>
    <t>Golden Fried_Bone In_10pcs_1 Bird</t>
    <phoneticPr fontId="36" type="noConversion"/>
  </si>
  <si>
    <t>Classic_Bone In_5pcs_0.5Bird</t>
    <phoneticPr fontId="36" type="noConversion"/>
  </si>
  <si>
    <t>Classic_Bone In_10 pcs_1 Bird</t>
    <phoneticPr fontId="36" type="noConversion"/>
  </si>
  <si>
    <t>Secret Sauced Chicken_Bone_In_5pcs</t>
    <phoneticPr fontId="36" type="noConversion"/>
  </si>
  <si>
    <t>Secret Sauced Chicken_Bone In_10pcs</t>
    <phoneticPr fontId="36" type="noConversion"/>
  </si>
  <si>
    <t>Hot Spicy Chicken_Bone In_5pcs</t>
    <phoneticPr fontId="36" type="noConversion"/>
  </si>
  <si>
    <t>Hot Spicy Chicken_Bone In_10pcs</t>
    <phoneticPr fontId="36" type="noConversion"/>
  </si>
  <si>
    <t>Honey Garlic Chicken_Bone In_10PC</t>
    <phoneticPr fontId="36" type="noConversion"/>
  </si>
  <si>
    <t>Honey Garlic Chicken_Bone In_5PC</t>
    <phoneticPr fontId="36" type="noConversion"/>
  </si>
  <si>
    <t>Soy Garlic Chicken_Bone In_5PC</t>
    <phoneticPr fontId="36" type="noConversion"/>
  </si>
  <si>
    <t>Soy Garlic Chicken_Bone In_10PC</t>
    <phoneticPr fontId="36" type="noConversion"/>
  </si>
  <si>
    <t>Galbi Chicken_Bone In_5PC</t>
    <phoneticPr fontId="36" type="noConversion"/>
  </si>
  <si>
    <t>Galbi Chicken_Bone In_10PC</t>
    <phoneticPr fontId="36" type="noConversion"/>
  </si>
  <si>
    <t>Hot Galbi Chicken_Bone In_5PC</t>
    <phoneticPr fontId="36" type="noConversion"/>
  </si>
  <si>
    <t>Hot Galbi Chicken_Bone In_10PC</t>
    <phoneticPr fontId="36" type="noConversion"/>
  </si>
  <si>
    <t>Gangjeong Chicken_Bone In_5PC</t>
    <phoneticPr fontId="36" type="noConversion"/>
  </si>
  <si>
    <t>Gangjeong Chicken_Bone In_10PC</t>
    <phoneticPr fontId="36" type="noConversion"/>
  </si>
  <si>
    <t>Gangnam Style Chicken_Bone In_5PC</t>
    <phoneticPr fontId="36" type="noConversion"/>
  </si>
  <si>
    <t>Gangnam Style Chicken_Bone In_10PC</t>
    <phoneticPr fontId="36" type="noConversion"/>
  </si>
  <si>
    <t>Caribbean Spicy Chicken_Bone In_5PC</t>
    <phoneticPr fontId="36" type="noConversion"/>
  </si>
  <si>
    <t>Caribbean Spicy Chicken_Bone In_10PC</t>
    <phoneticPr fontId="36" type="noConversion"/>
  </si>
  <si>
    <t>Mala Hot Chicken_Bone In_5PC</t>
    <phoneticPr fontId="36" type="noConversion"/>
  </si>
  <si>
    <t>Mala Hot Chicken_Bone In_10PC</t>
    <phoneticPr fontId="36" type="noConversion"/>
  </si>
  <si>
    <t>Creamy Onion Chicken_Bone In_5PC</t>
    <phoneticPr fontId="36" type="noConversion"/>
  </si>
  <si>
    <t>Creamy Onion Chicken_Bone In_10PC</t>
    <phoneticPr fontId="36" type="noConversion"/>
  </si>
  <si>
    <t>Creamy Jalapeno Chicken_Bone In_5PC</t>
    <phoneticPr fontId="36" type="noConversion"/>
  </si>
  <si>
    <t>Creamy Jalapeno Chicken_Bone In_10PC</t>
    <phoneticPr fontId="36" type="noConversion"/>
  </si>
  <si>
    <t>Cheesling Chicken_Bone In_5PC</t>
    <phoneticPr fontId="36" type="noConversion"/>
  </si>
  <si>
    <t>Cheesling Chicken_Bone In_10PC</t>
    <phoneticPr fontId="36" type="noConversion"/>
  </si>
  <si>
    <r>
      <t xml:space="preserve">AVG
</t>
    </r>
    <r>
      <rPr>
        <b/>
        <sz val="11"/>
        <color theme="1"/>
        <rFont val="NEXON Lv1 Gothic Low OTF"/>
        <family val="3"/>
      </rPr>
      <t>D</t>
    </r>
    <r>
      <rPr>
        <b/>
        <sz val="11"/>
        <color theme="1"/>
        <rFont val="Malgun Gothic"/>
        <family val="3"/>
        <charset val="129"/>
      </rPr>
      <t xml:space="preserve">/I </t>
    </r>
    <r>
      <rPr>
        <b/>
        <sz val="11"/>
        <color theme="1"/>
        <rFont val="NEXON Lv1 Gothic Low OTF"/>
        <family val="3"/>
      </rPr>
      <t xml:space="preserve"> 50% 
+
 T</t>
    </r>
    <r>
      <rPr>
        <b/>
        <sz val="11"/>
        <color theme="1"/>
        <rFont val="Malgun Gothic"/>
        <family val="3"/>
        <charset val="129"/>
      </rPr>
      <t>/G</t>
    </r>
    <r>
      <rPr>
        <b/>
        <sz val="11"/>
        <color theme="1"/>
        <rFont val="NEXON Lv1 Gothic Low OTF"/>
        <family val="3"/>
      </rPr>
      <t xml:space="preserve"> 50%</t>
    </r>
    <phoneticPr fontId="36" type="noConversion"/>
  </si>
  <si>
    <r>
      <t xml:space="preserve">AVG
</t>
    </r>
    <r>
      <rPr>
        <b/>
        <sz val="14"/>
        <color theme="1"/>
        <rFont val="Malgun Gothic"/>
        <family val="3"/>
        <charset val="129"/>
      </rPr>
      <t>Total</t>
    </r>
    <phoneticPr fontId="36" type="noConversion"/>
  </si>
  <si>
    <t>Lempiras</t>
  </si>
  <si>
    <t>Hondu Palma</t>
  </si>
  <si>
    <t>1L</t>
  </si>
  <si>
    <t>Comit</t>
  </si>
  <si>
    <t>1.32 L</t>
  </si>
  <si>
    <t>dinitas</t>
  </si>
  <si>
    <t>3.63kg</t>
  </si>
  <si>
    <t>Dinitas</t>
  </si>
  <si>
    <t>Mayab</t>
  </si>
  <si>
    <t>7 lb</t>
  </si>
  <si>
    <t>ALZA</t>
  </si>
  <si>
    <t>Naranjal</t>
  </si>
  <si>
    <t>MAYAB</t>
  </si>
  <si>
    <t>DINITAS</t>
  </si>
  <si>
    <t>didac</t>
  </si>
  <si>
    <t>2.2#</t>
  </si>
  <si>
    <t>16oz</t>
  </si>
  <si>
    <t>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</si>
</sst>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0.00_);[Red]\(\$#,##0.00\)"/>
    <numFmt numFmtId="167" formatCode="0.000"/>
    <numFmt numFmtId="168" formatCode="0.00000"/>
    <numFmt numFmtId="169" formatCode="[$$-409]#,##0.00"/>
    <numFmt numFmtId="170" formatCode="[$-F800]dddd\,\ mmmm\ dd\,\ yyyy"/>
    <numFmt numFmtId="171" formatCode="_-\$* #,##0.00_ ;_-\$* \-#,##0.00\ ;_-\$* &quot;-&quot;??_ ;_-@_ "/>
    <numFmt numFmtId="172" formatCode="_-%* 0.00_;"/>
    <numFmt numFmtId="173" formatCode="0.0"/>
    <numFmt numFmtId="174" formatCode="0.0%"/>
    <numFmt numFmtId="175" formatCode="0.0000"/>
    <numFmt numFmtId="176" formatCode="&quot;$&quot;#,##0.00"/>
    <numFmt numFmtId="177" formatCode="\$#,##0.00"/>
    <numFmt numFmtId="178" formatCode="_-[$L-480A]* #,##0.00_-;\-[$L-480A]* #,##0.00_-;_-[$L-480A]* &quot;-&quot;??_-;_-@_-"/>
    <numFmt numFmtId="179" formatCode="_(&quot;$&quot;* #,##0.000_);_(&quot;$&quot;* \(#,##0.000\);_(&quot;$&quot;* &quot;-&quot;??_);_(@_)"/>
  </numFmts>
  <fonts count="119">
    <font>
      <sz val="11"/>
      <color theme="1"/>
      <name val="Calibri"/>
      <family val="2"/>
      <scheme val="minor"/>
    </font>
    <font>
      <sz val="11"/>
      <color theme="1"/>
      <name val="S-Core Dream 4 Regular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22"/>
      <color indexed="9"/>
      <name val="Arial"/>
      <family val="2"/>
    </font>
    <font>
      <sz val="12"/>
      <color indexed="18"/>
      <name val="Arial"/>
      <family val="2"/>
    </font>
    <font>
      <sz val="12"/>
      <color indexed="63"/>
      <name val="Arial"/>
      <family val="2"/>
    </font>
    <font>
      <u/>
      <sz val="10"/>
      <color indexed="12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sz val="14"/>
      <color indexed="40"/>
      <name val="Arial"/>
      <family val="2"/>
    </font>
    <font>
      <sz val="11"/>
      <color indexed="12"/>
      <name val="Arial"/>
      <family val="2"/>
    </font>
    <font>
      <b/>
      <sz val="12"/>
      <color indexed="9"/>
      <name val="Arial"/>
      <family val="2"/>
    </font>
    <font>
      <sz val="11"/>
      <color indexed="5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Arial Unicode MS"/>
      <family val="2"/>
      <charset val="129"/>
    </font>
    <font>
      <b/>
      <sz val="35"/>
      <name val="Arial"/>
      <family val="2"/>
    </font>
    <font>
      <b/>
      <sz val="15"/>
      <name val="Arial"/>
      <family val="2"/>
    </font>
    <font>
      <sz val="11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ari"/>
    </font>
    <font>
      <sz val="10"/>
      <color theme="1"/>
      <name val="ari"/>
      <family val="2"/>
    </font>
    <font>
      <sz val="10"/>
      <name val="Arial Unicode MS"/>
      <family val="2"/>
      <charset val="129"/>
    </font>
    <font>
      <sz val="10"/>
      <color theme="1"/>
      <name val="Arial"/>
      <family val="3"/>
    </font>
    <font>
      <sz val="10"/>
      <name val="Arial"/>
      <family val="3"/>
    </font>
    <font>
      <sz val="10"/>
      <color theme="1"/>
      <name val="Arial"/>
      <family val="2"/>
      <charset val="129"/>
    </font>
    <font>
      <b/>
      <sz val="10"/>
      <name val="Arial Unicode MS"/>
      <family val="3"/>
      <charset val="129"/>
    </font>
    <font>
      <sz val="10"/>
      <name val="Arial"/>
      <family val="3"/>
      <charset val="129"/>
    </font>
    <font>
      <b/>
      <sz val="10"/>
      <name val="Arial Unicode MS"/>
      <family val="2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 Unicode MS"/>
      <family val="2"/>
      <charset val="129"/>
    </font>
    <font>
      <b/>
      <sz val="14"/>
      <color theme="1"/>
      <name val="NEXON Lv1 Gothic Low OTF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NEXON Lv1 Gothic Low OTF"/>
      <family val="3"/>
      <charset val="129"/>
    </font>
    <font>
      <b/>
      <sz val="12"/>
      <color theme="1"/>
      <name val="NEXON Lv1 Gothic Low OTF"/>
      <family val="3"/>
      <charset val="129"/>
    </font>
    <font>
      <sz val="12"/>
      <color theme="1"/>
      <name val="NEXON Lv1 Gothic Low OTF"/>
      <family val="3"/>
      <charset val="129"/>
    </font>
    <font>
      <sz val="10"/>
      <color theme="1"/>
      <name val="Arial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</font>
    <font>
      <b/>
      <sz val="11"/>
      <color rgb="FFFF0000"/>
      <name val="Exo"/>
    </font>
    <font>
      <b/>
      <sz val="11"/>
      <color rgb="FF38761D"/>
      <name val="Exo"/>
    </font>
    <font>
      <u/>
      <sz val="11"/>
      <color rgb="FF0563C1"/>
      <name val="Exo"/>
    </font>
    <font>
      <b/>
      <sz val="20"/>
      <color theme="1"/>
      <name val="NEXON Lv1 Gothic Low OTF"/>
      <family val="3"/>
      <charset val="129"/>
    </font>
    <font>
      <b/>
      <sz val="11"/>
      <name val="Calibri"/>
      <family val="2"/>
    </font>
    <font>
      <b/>
      <sz val="26"/>
      <color theme="1"/>
      <name val="Calibri"/>
      <family val="3"/>
      <charset val="129"/>
      <scheme val="minor"/>
    </font>
    <font>
      <sz val="11"/>
      <color rgb="FF000000"/>
      <name val="&quot;Malgun Gothic&quot;"/>
    </font>
    <font>
      <b/>
      <sz val="11"/>
      <color rgb="FF000000"/>
      <name val="Calibri"/>
      <family val="2"/>
    </font>
    <font>
      <sz val="11"/>
      <color rgb="FF000000"/>
      <name val="Exo"/>
    </font>
    <font>
      <b/>
      <sz val="11"/>
      <color rgb="FF000000"/>
      <name val="&quot;Malgun Gothic&quot;"/>
    </font>
    <font>
      <b/>
      <sz val="11"/>
      <color rgb="FF000000"/>
      <name val="Exo"/>
    </font>
    <font>
      <sz val="9"/>
      <color rgb="FF000000"/>
      <name val="Exo"/>
    </font>
    <font>
      <sz val="12"/>
      <color rgb="FF000000"/>
      <name val="&quot;Malgun Gothic&quot;"/>
    </font>
    <font>
      <b/>
      <sz val="12"/>
      <color rgb="FF000000"/>
      <name val="Exo"/>
    </font>
    <font>
      <b/>
      <sz val="14"/>
      <color rgb="FF000000"/>
      <name val="Exo"/>
    </font>
    <font>
      <sz val="11"/>
      <color rgb="FF000000"/>
      <name val="Calibri"/>
      <family val="2"/>
    </font>
    <font>
      <b/>
      <sz val="20"/>
      <color theme="1"/>
      <name val="S-Core Dream 4 Regular"/>
      <family val="3"/>
      <charset val="129"/>
    </font>
    <font>
      <b/>
      <sz val="12"/>
      <color theme="1"/>
      <name val="S-Core Dream 4 Regular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4"/>
      <color theme="1"/>
      <name val="NEXON Lv1 Gothic Low OTF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S-Core Dream 4 Regular"/>
      <family val="2"/>
      <charset val="129"/>
    </font>
    <font>
      <b/>
      <sz val="12"/>
      <color theme="1"/>
      <name val="Calibri"/>
      <family val="2"/>
      <scheme val="minor"/>
    </font>
    <font>
      <b/>
      <sz val="12"/>
      <color theme="1"/>
      <name val="S-Core Dream 4 Regular"/>
      <family val="2"/>
      <charset val="129"/>
    </font>
    <font>
      <sz val="12"/>
      <color theme="1"/>
      <name val="S-Core Dream 4 Regular"/>
      <family val="2"/>
      <charset val="129"/>
    </font>
    <font>
      <sz val="10"/>
      <color theme="1"/>
      <name val="BatangChe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Malgun Gothic"/>
      <family val="2"/>
      <charset val="129"/>
    </font>
    <font>
      <b/>
      <sz val="12"/>
      <color rgb="FFFF0000"/>
      <name val="Malgun Gothic"/>
      <family val="2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00"/>
      <name val="S-Core Dream 4 Regular"/>
      <family val="3"/>
      <charset val="129"/>
    </font>
    <font>
      <b/>
      <sz val="11"/>
      <color theme="1"/>
      <name val="Calibri"/>
      <family val="2"/>
      <scheme val="minor"/>
    </font>
    <font>
      <b/>
      <sz val="14"/>
      <color theme="1"/>
      <name val="NEXON Lv1 Gothic Low OTF"/>
      <family val="3"/>
    </font>
    <font>
      <b/>
      <sz val="18"/>
      <color rgb="FFFF0000"/>
      <name val="S-Core Dream 4 Regular"/>
      <family val="2"/>
      <charset val="129"/>
    </font>
    <font>
      <sz val="36"/>
      <color theme="1"/>
      <name val="NEXON Lv1 Gothic Low OTF"/>
      <family val="3"/>
      <charset val="129"/>
    </font>
    <font>
      <b/>
      <sz val="11"/>
      <color rgb="FFFF0000"/>
      <name val="Calibri"/>
      <family val="2"/>
      <scheme val="minor"/>
    </font>
    <font>
      <b/>
      <sz val="12"/>
      <color theme="0"/>
      <name val="Malgun Gothic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NEXON Lv1 Gothic Low OTF"/>
      <family val="3"/>
      <charset val="129"/>
    </font>
    <font>
      <b/>
      <sz val="11"/>
      <color theme="1"/>
      <name val="NEXON Lv1 Gothic Low OTF"/>
      <family val="3"/>
    </font>
    <font>
      <b/>
      <sz val="11"/>
      <color theme="1"/>
      <name val="Malgun Gothic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 tint="-4.9989318521683403E-2"/>
        <bgColor rgb="FFC6E0B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55"/>
      </right>
      <top/>
      <bottom/>
      <diagonal/>
    </border>
    <border>
      <left/>
      <right/>
      <top style="hair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7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41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4" fillId="0" borderId="0" applyNumberFormat="0" applyFill="0" applyBorder="0" applyAlignment="0" applyProtection="0"/>
    <xf numFmtId="165" fontId="3" fillId="0" borderId="0" applyFont="0" applyFill="0" applyBorder="0" applyAlignment="0" applyProtection="0"/>
  </cellStyleXfs>
  <cellXfs count="939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left" vertical="center" wrapText="1"/>
    </xf>
    <xf numFmtId="0" fontId="5" fillId="3" borderId="4" xfId="6" applyFont="1" applyFill="1" applyBorder="1" applyAlignment="1">
      <alignment horizontal="center" vertical="center" shrinkToFit="1"/>
    </xf>
    <xf numFmtId="0" fontId="9" fillId="3" borderId="3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2" fontId="17" fillId="6" borderId="0" xfId="13" applyNumberFormat="1" applyFont="1" applyFill="1" applyBorder="1" applyAlignment="1">
      <alignment vertical="center"/>
    </xf>
    <xf numFmtId="164" fontId="17" fillId="10" borderId="0" xfId="14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9" fontId="5" fillId="5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171" fontId="15" fillId="5" borderId="0" xfId="0" applyNumberFormat="1" applyFont="1" applyFill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3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73" fontId="5" fillId="0" borderId="16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vertical="center"/>
    </xf>
    <xf numFmtId="2" fontId="5" fillId="0" borderId="1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 vertical="center" indent="1"/>
    </xf>
    <xf numFmtId="3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7" fillId="6" borderId="0" xfId="0" applyFont="1" applyFill="1" applyAlignment="1">
      <alignment vertical="center"/>
    </xf>
    <xf numFmtId="173" fontId="17" fillId="6" borderId="0" xfId="0" applyNumberFormat="1" applyFont="1" applyFill="1" applyAlignment="1">
      <alignment vertical="center"/>
    </xf>
    <xf numFmtId="171" fontId="17" fillId="6" borderId="0" xfId="0" applyNumberFormat="1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169" fontId="21" fillId="5" borderId="0" xfId="0" applyNumberFormat="1" applyFont="1" applyFill="1" applyAlignment="1">
      <alignment vertical="center"/>
    </xf>
    <xf numFmtId="0" fontId="17" fillId="8" borderId="0" xfId="0" applyFont="1" applyFill="1" applyAlignment="1">
      <alignment horizontal="left" vertical="center" indent="1"/>
    </xf>
    <xf numFmtId="0" fontId="18" fillId="8" borderId="0" xfId="0" applyFont="1" applyFill="1" applyAlignment="1">
      <alignment vertical="center"/>
    </xf>
    <xf numFmtId="2" fontId="5" fillId="0" borderId="13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horizontal="center" vertical="center"/>
    </xf>
    <xf numFmtId="0" fontId="17" fillId="8" borderId="0" xfId="0" applyFont="1" applyFill="1" applyAlignment="1">
      <alignment vertical="center"/>
    </xf>
    <xf numFmtId="171" fontId="17" fillId="8" borderId="0" xfId="0" applyNumberFormat="1" applyFont="1" applyFill="1" applyAlignment="1">
      <alignment vertical="center"/>
    </xf>
    <xf numFmtId="2" fontId="17" fillId="8" borderId="0" xfId="0" applyNumberFormat="1" applyFont="1" applyFill="1" applyAlignment="1">
      <alignment vertical="center"/>
    </xf>
    <xf numFmtId="0" fontId="17" fillId="10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vertical="center"/>
    </xf>
    <xf numFmtId="172" fontId="15" fillId="5" borderId="0" xfId="0" applyNumberFormat="1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 indent="1"/>
    </xf>
    <xf numFmtId="49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6" applyFont="1" applyBorder="1" applyAlignment="1">
      <alignment horizontal="left" vertical="center" wrapText="1"/>
    </xf>
    <xf numFmtId="0" fontId="5" fillId="0" borderId="1" xfId="6" applyFont="1" applyBorder="1" applyAlignment="1">
      <alignment horizontal="center" vertical="center" shrinkToFi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 vertical="center" indent="1"/>
    </xf>
    <xf numFmtId="0" fontId="9" fillId="11" borderId="1" xfId="1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1" applyNumberFormat="1" applyFont="1" applyFill="1" applyBorder="1" applyAlignment="1">
      <alignment horizontal="center" vertical="center"/>
    </xf>
    <xf numFmtId="168" fontId="9" fillId="15" borderId="1" xfId="0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2" fontId="9" fillId="15" borderId="1" xfId="1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168" fontId="9" fillId="15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9" fillId="0" borderId="5" xfId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9" fillId="0" borderId="0" xfId="0" applyFont="1"/>
    <xf numFmtId="9" fontId="0" fillId="0" borderId="0" xfId="11" applyFont="1"/>
    <xf numFmtId="174" fontId="0" fillId="0" borderId="0" xfId="11" applyNumberFormat="1" applyFont="1"/>
    <xf numFmtId="174" fontId="0" fillId="0" borderId="1" xfId="11" applyNumberFormat="1" applyFont="1" applyBorder="1"/>
    <xf numFmtId="1" fontId="0" fillId="0" borderId="1" xfId="0" applyNumberForma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6" fillId="0" borderId="0" xfId="0" applyFont="1"/>
    <xf numFmtId="0" fontId="0" fillId="0" borderId="46" xfId="0" applyBorder="1" applyAlignment="1">
      <alignment horizontal="center" vertical="center"/>
    </xf>
    <xf numFmtId="9" fontId="0" fillId="0" borderId="1" xfId="11" applyFont="1" applyBorder="1"/>
    <xf numFmtId="10" fontId="0" fillId="0" borderId="1" xfId="11" applyNumberFormat="1" applyFont="1" applyBorder="1"/>
    <xf numFmtId="2" fontId="0" fillId="0" borderId="32" xfId="0" applyNumberFormat="1" applyBorder="1"/>
    <xf numFmtId="0" fontId="0" fillId="0" borderId="44" xfId="0" applyBorder="1" applyAlignment="1">
      <alignment horizontal="center" vertical="center"/>
    </xf>
    <xf numFmtId="174" fontId="0" fillId="0" borderId="48" xfId="11" applyNumberFormat="1" applyFont="1" applyBorder="1"/>
    <xf numFmtId="0" fontId="0" fillId="0" borderId="54" xfId="0" applyBorder="1" applyAlignment="1">
      <alignment horizontal="center" vertical="center"/>
    </xf>
    <xf numFmtId="0" fontId="0" fillId="0" borderId="5" xfId="0" applyBorder="1"/>
    <xf numFmtId="2" fontId="0" fillId="0" borderId="30" xfId="0" applyNumberFormat="1" applyBorder="1"/>
    <xf numFmtId="164" fontId="26" fillId="16" borderId="28" xfId="1" applyFont="1" applyFill="1" applyBorder="1"/>
    <xf numFmtId="9" fontId="0" fillId="0" borderId="48" xfId="11" applyFont="1" applyBorder="1"/>
    <xf numFmtId="0" fontId="0" fillId="0" borderId="51" xfId="0" applyBorder="1" applyAlignment="1">
      <alignment horizontal="center" vertical="center"/>
    </xf>
    <xf numFmtId="0" fontId="0" fillId="0" borderId="30" xfId="0" applyBorder="1"/>
    <xf numFmtId="2" fontId="26" fillId="19" borderId="28" xfId="0" applyNumberFormat="1" applyFont="1" applyFill="1" applyBorder="1" applyAlignment="1">
      <alignment horizontal="center" vertical="center"/>
    </xf>
    <xf numFmtId="9" fontId="0" fillId="0" borderId="48" xfId="1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9" fontId="0" fillId="0" borderId="1" xfId="11" applyFont="1" applyBorder="1" applyAlignment="1">
      <alignment vertical="center"/>
    </xf>
    <xf numFmtId="2" fontId="0" fillId="0" borderId="32" xfId="0" applyNumberFormat="1" applyBorder="1" applyAlignment="1">
      <alignment horizontal="center" vertical="center"/>
    </xf>
    <xf numFmtId="173" fontId="0" fillId="0" borderId="32" xfId="0" applyNumberFormat="1" applyBorder="1" applyAlignment="1">
      <alignment horizontal="center" vertical="center"/>
    </xf>
    <xf numFmtId="173" fontId="0" fillId="0" borderId="32" xfId="0" applyNumberFormat="1" applyBorder="1"/>
    <xf numFmtId="173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54" xfId="0" applyBorder="1" applyAlignment="1">
      <alignment vertical="center"/>
    </xf>
    <xf numFmtId="2" fontId="26" fillId="19" borderId="28" xfId="0" applyNumberFormat="1" applyFont="1" applyFill="1" applyBorder="1" applyAlignment="1">
      <alignment horizontal="center"/>
    </xf>
    <xf numFmtId="164" fontId="26" fillId="16" borderId="28" xfId="1" applyFont="1" applyFill="1" applyBorder="1" applyAlignment="1">
      <alignment horizontal="center"/>
    </xf>
    <xf numFmtId="1" fontId="0" fillId="0" borderId="33" xfId="0" applyNumberFormat="1" applyBorder="1"/>
    <xf numFmtId="173" fontId="0" fillId="0" borderId="1" xfId="0" applyNumberFormat="1" applyBorder="1"/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1" applyFont="1"/>
    <xf numFmtId="164" fontId="26" fillId="17" borderId="28" xfId="1" applyFont="1" applyFill="1" applyBorder="1" applyAlignment="1">
      <alignment horizontal="center"/>
    </xf>
    <xf numFmtId="168" fontId="9" fillId="14" borderId="8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1" fontId="9" fillId="21" borderId="1" xfId="0" applyNumberFormat="1" applyFont="1" applyFill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9" fillId="0" borderId="9" xfId="5" applyFont="1" applyBorder="1" applyAlignment="1">
      <alignment horizontal="center" vertical="center"/>
    </xf>
    <xf numFmtId="2" fontId="17" fillId="10" borderId="0" xfId="0" applyNumberFormat="1" applyFont="1" applyFill="1" applyAlignment="1">
      <alignment vertical="center"/>
    </xf>
    <xf numFmtId="0" fontId="31" fillId="0" borderId="1" xfId="0" applyFont="1" applyBorder="1"/>
    <xf numFmtId="2" fontId="0" fillId="0" borderId="1" xfId="0" applyNumberFormat="1" applyBorder="1" applyAlignment="1">
      <alignment horizontal="center"/>
    </xf>
    <xf numFmtId="2" fontId="26" fillId="19" borderId="58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9" fontId="0" fillId="0" borderId="59" xfId="11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64" fontId="26" fillId="16" borderId="58" xfId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74" fontId="0" fillId="0" borderId="59" xfId="11" applyNumberFormat="1" applyFont="1" applyBorder="1"/>
    <xf numFmtId="1" fontId="0" fillId="0" borderId="60" xfId="0" applyNumberFormat="1" applyBorder="1"/>
    <xf numFmtId="164" fontId="26" fillId="16" borderId="58" xfId="1" applyFont="1" applyFill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49" fontId="3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1" fontId="0" fillId="0" borderId="6" xfId="0" applyNumberFormat="1" applyBorder="1"/>
    <xf numFmtId="1" fontId="26" fillId="19" borderId="58" xfId="0" applyNumberFormat="1" applyFont="1" applyFill="1" applyBorder="1" applyAlignment="1">
      <alignment horizontal="center" vertical="center"/>
    </xf>
    <xf numFmtId="1" fontId="26" fillId="19" borderId="2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0" xfId="0" applyFont="1"/>
    <xf numFmtId="0" fontId="39" fillId="0" borderId="0" xfId="7" applyFont="1" applyAlignment="1">
      <alignment horizontal="center" vertical="center"/>
    </xf>
    <xf numFmtId="0" fontId="40" fillId="0" borderId="0" xfId="7" quotePrefix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15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2" fillId="0" borderId="0" xfId="0" applyNumberFormat="1" applyFont="1"/>
    <xf numFmtId="0" fontId="12" fillId="0" borderId="1" xfId="0" applyFont="1" applyBorder="1"/>
    <xf numFmtId="175" fontId="12" fillId="3" borderId="1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center" vertical="center" shrinkToFit="1"/>
    </xf>
    <xf numFmtId="174" fontId="9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43" fillId="0" borderId="9" xfId="5" applyFont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left" vertical="center" indent="1"/>
    </xf>
    <xf numFmtId="3" fontId="5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horizontal="center" vertical="center"/>
    </xf>
    <xf numFmtId="167" fontId="5" fillId="11" borderId="16" xfId="0" applyNumberFormat="1" applyFont="1" applyFill="1" applyBorder="1" applyAlignment="1">
      <alignment horizontal="center" vertical="center"/>
    </xf>
    <xf numFmtId="173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171" fontId="5" fillId="11" borderId="16" xfId="0" applyNumberFormat="1" applyFont="1" applyFill="1" applyBorder="1" applyAlignment="1">
      <alignment vertical="center"/>
    </xf>
    <xf numFmtId="2" fontId="5" fillId="11" borderId="17" xfId="0" applyNumberFormat="1" applyFont="1" applyFill="1" applyBorder="1" applyAlignment="1">
      <alignment vertical="center"/>
    </xf>
    <xf numFmtId="0" fontId="53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/>
    </xf>
    <xf numFmtId="9" fontId="0" fillId="3" borderId="0" xfId="11" applyFont="1" applyFill="1" applyBorder="1"/>
    <xf numFmtId="164" fontId="26" fillId="0" borderId="0" xfId="1" applyFont="1"/>
    <xf numFmtId="9" fontId="0" fillId="3" borderId="0" xfId="11" applyFont="1" applyFill="1"/>
    <xf numFmtId="0" fontId="57" fillId="20" borderId="66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 wrapText="1"/>
    </xf>
    <xf numFmtId="0" fontId="57" fillId="20" borderId="64" xfId="0" applyFont="1" applyFill="1" applyBorder="1" applyAlignment="1">
      <alignment horizontal="center" vertical="center" wrapText="1"/>
    </xf>
    <xf numFmtId="9" fontId="57" fillId="0" borderId="0" xfId="0" applyNumberFormat="1" applyFont="1" applyAlignment="1">
      <alignment horizontal="center" vertical="center"/>
    </xf>
    <xf numFmtId="1" fontId="5" fillId="0" borderId="16" xfId="0" applyNumberFormat="1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60" fillId="23" borderId="1" xfId="1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" fillId="0" borderId="0" xfId="21" applyAlignment="1">
      <alignment horizontal="center"/>
    </xf>
    <xf numFmtId="0" fontId="3" fillId="0" borderId="0" xfId="21"/>
    <xf numFmtId="0" fontId="71" fillId="0" borderId="0" xfId="24" applyFont="1"/>
    <xf numFmtId="0" fontId="72" fillId="0" borderId="0" xfId="24" applyFont="1"/>
    <xf numFmtId="0" fontId="73" fillId="0" borderId="0" xfId="24" applyFont="1" applyAlignment="1">
      <alignment horizontal="center"/>
    </xf>
    <xf numFmtId="0" fontId="73" fillId="0" borderId="0" xfId="24" applyFont="1"/>
    <xf numFmtId="0" fontId="3" fillId="0" borderId="0" xfId="24"/>
    <xf numFmtId="0" fontId="71" fillId="0" borderId="0" xfId="24" applyFont="1" applyAlignment="1">
      <alignment horizontal="right"/>
    </xf>
    <xf numFmtId="0" fontId="74" fillId="0" borderId="0" xfId="24" applyFont="1"/>
    <xf numFmtId="0" fontId="75" fillId="25" borderId="71" xfId="24" applyFont="1" applyFill="1" applyBorder="1" applyAlignment="1">
      <alignment horizontal="center"/>
    </xf>
    <xf numFmtId="0" fontId="75" fillId="25" borderId="74" xfId="24" applyFont="1" applyFill="1" applyBorder="1" applyAlignment="1">
      <alignment horizontal="center"/>
    </xf>
    <xf numFmtId="0" fontId="75" fillId="26" borderId="72" xfId="24" applyFont="1" applyFill="1" applyBorder="1" applyAlignment="1">
      <alignment horizontal="center"/>
    </xf>
    <xf numFmtId="176" fontId="73" fillId="27" borderId="75" xfId="24" applyNumberFormat="1" applyFont="1" applyFill="1" applyBorder="1" applyAlignment="1">
      <alignment horizontal="center"/>
    </xf>
    <xf numFmtId="176" fontId="73" fillId="0" borderId="75" xfId="24" applyNumberFormat="1" applyFont="1" applyBorder="1" applyAlignment="1">
      <alignment horizontal="center"/>
    </xf>
    <xf numFmtId="10" fontId="65" fillId="28" borderId="75" xfId="24" applyNumberFormat="1" applyFont="1" applyFill="1" applyBorder="1" applyAlignment="1">
      <alignment horizontal="center"/>
    </xf>
    <xf numFmtId="0" fontId="76" fillId="0" borderId="75" xfId="24" applyFont="1" applyBorder="1" applyAlignment="1">
      <alignment horizontal="center"/>
    </xf>
    <xf numFmtId="0" fontId="65" fillId="28" borderId="75" xfId="24" applyFont="1" applyFill="1" applyBorder="1" applyAlignment="1">
      <alignment horizontal="center"/>
    </xf>
    <xf numFmtId="0" fontId="73" fillId="0" borderId="75" xfId="24" applyFont="1" applyBorder="1" applyAlignment="1">
      <alignment horizontal="center"/>
    </xf>
    <xf numFmtId="0" fontId="75" fillId="28" borderId="75" xfId="24" applyFont="1" applyFill="1" applyBorder="1" applyAlignment="1">
      <alignment horizontal="center"/>
    </xf>
    <xf numFmtId="0" fontId="73" fillId="27" borderId="75" xfId="24" applyFont="1" applyFill="1" applyBorder="1" applyAlignment="1">
      <alignment horizontal="center"/>
    </xf>
    <xf numFmtId="10" fontId="66" fillId="28" borderId="75" xfId="24" applyNumberFormat="1" applyFont="1" applyFill="1" applyBorder="1" applyAlignment="1">
      <alignment horizontal="center"/>
    </xf>
    <xf numFmtId="0" fontId="77" fillId="0" borderId="0" xfId="24" applyFont="1"/>
    <xf numFmtId="0" fontId="79" fillId="0" borderId="75" xfId="24" applyFont="1" applyBorder="1" applyAlignment="1">
      <alignment horizontal="center"/>
    </xf>
    <xf numFmtId="0" fontId="78" fillId="0" borderId="75" xfId="24" applyFont="1" applyBorder="1" applyAlignment="1">
      <alignment horizontal="center"/>
    </xf>
    <xf numFmtId="0" fontId="75" fillId="0" borderId="72" xfId="24" applyFont="1" applyBorder="1" applyAlignment="1">
      <alignment horizontal="center"/>
    </xf>
    <xf numFmtId="0" fontId="75" fillId="0" borderId="75" xfId="24" applyFont="1" applyBorder="1" applyAlignment="1">
      <alignment horizontal="center"/>
    </xf>
    <xf numFmtId="176" fontId="75" fillId="0" borderId="75" xfId="24" applyNumberFormat="1" applyFont="1" applyBorder="1" applyAlignment="1">
      <alignment horizontal="center"/>
    </xf>
    <xf numFmtId="0" fontId="80" fillId="0" borderId="75" xfId="24" applyFont="1" applyBorder="1" applyAlignment="1">
      <alignment horizontal="center"/>
    </xf>
    <xf numFmtId="0" fontId="80" fillId="0" borderId="75" xfId="24" applyFont="1" applyBorder="1"/>
    <xf numFmtId="0" fontId="71" fillId="0" borderId="72" xfId="24" applyFont="1" applyBorder="1"/>
    <xf numFmtId="0" fontId="71" fillId="0" borderId="75" xfId="24" applyFont="1" applyBorder="1"/>
    <xf numFmtId="0" fontId="72" fillId="0" borderId="75" xfId="24" applyFont="1" applyBorder="1"/>
    <xf numFmtId="0" fontId="73" fillId="0" borderId="75" xfId="24" applyFont="1" applyBorder="1"/>
    <xf numFmtId="0" fontId="67" fillId="0" borderId="0" xfId="24" applyFont="1" applyAlignment="1">
      <alignment horizontal="center"/>
    </xf>
    <xf numFmtId="0" fontId="9" fillId="3" borderId="2" xfId="1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9" fontId="56" fillId="3" borderId="1" xfId="11" applyFont="1" applyFill="1" applyBorder="1" applyAlignment="1">
      <alignment horizontal="center" vertical="center"/>
    </xf>
    <xf numFmtId="164" fontId="59" fillId="0" borderId="1" xfId="1" applyFont="1" applyFill="1" applyBorder="1" applyAlignment="1">
      <alignment horizontal="center" vertical="center" wrapText="1"/>
    </xf>
    <xf numFmtId="164" fontId="60" fillId="0" borderId="1" xfId="1" applyFont="1" applyFill="1" applyBorder="1" applyAlignment="1">
      <alignment horizontal="center" vertical="center" wrapText="1"/>
    </xf>
    <xf numFmtId="9" fontId="60" fillId="3" borderId="1" xfId="11" applyFont="1" applyFill="1" applyBorder="1" applyAlignment="1">
      <alignment horizontal="center" vertical="center"/>
    </xf>
    <xf numFmtId="0" fontId="9" fillId="11" borderId="2" xfId="1" applyNumberFormat="1" applyFont="1" applyFill="1" applyBorder="1" applyAlignment="1">
      <alignment horizontal="center" vertical="center"/>
    </xf>
    <xf numFmtId="0" fontId="5" fillId="3" borderId="1" xfId="2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9" fillId="0" borderId="1" xfId="1" applyNumberFormat="1" applyFont="1" applyFill="1" applyBorder="1" applyAlignment="1">
      <alignment horizontal="center" vertical="center"/>
    </xf>
    <xf numFmtId="0" fontId="9" fillId="3" borderId="9" xfId="5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 wrapText="1"/>
    </xf>
    <xf numFmtId="0" fontId="5" fillId="3" borderId="1" xfId="6" applyFont="1" applyFill="1" applyBorder="1" applyAlignment="1">
      <alignment horizontal="center" vertical="center" shrinkToFit="1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5" fillId="3" borderId="1" xfId="2" applyFill="1" applyBorder="1" applyAlignment="1">
      <alignment horizontal="left" vertical="center"/>
    </xf>
    <xf numFmtId="0" fontId="5" fillId="3" borderId="1" xfId="4" applyNumberFormat="1" applyFont="1" applyFill="1" applyBorder="1" applyAlignment="1">
      <alignment horizontal="center" vertical="center"/>
    </xf>
    <xf numFmtId="0" fontId="44" fillId="3" borderId="1" xfId="1" applyNumberFormat="1" applyFont="1" applyFill="1" applyBorder="1" applyAlignment="1">
      <alignment horizontal="center" vertical="center"/>
    </xf>
    <xf numFmtId="0" fontId="52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left" vertical="center"/>
    </xf>
    <xf numFmtId="0" fontId="47" fillId="3" borderId="1" xfId="1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/>
    <xf numFmtId="0" fontId="9" fillId="2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5" fillId="3" borderId="3" xfId="2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 wrapText="1"/>
    </xf>
    <xf numFmtId="0" fontId="10" fillId="3" borderId="1" xfId="1" applyNumberFormat="1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left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/>
    </xf>
    <xf numFmtId="9" fontId="0" fillId="0" borderId="1" xfId="0" applyNumberFormat="1" applyBorder="1"/>
    <xf numFmtId="0" fontId="26" fillId="0" borderId="1" xfId="0" applyFont="1" applyBorder="1" applyAlignment="1">
      <alignment horizontal="center" vertical="top"/>
    </xf>
    <xf numFmtId="177" fontId="0" fillId="0" borderId="1" xfId="0" applyNumberFormat="1" applyBorder="1"/>
    <xf numFmtId="177" fontId="0" fillId="21" borderId="1" xfId="0" applyNumberFormat="1" applyFill="1" applyBorder="1"/>
    <xf numFmtId="0" fontId="93" fillId="0" borderId="0" xfId="0" applyFont="1"/>
    <xf numFmtId="9" fontId="94" fillId="3" borderId="1" xfId="1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57" fillId="0" borderId="1" xfId="21" applyFont="1" applyBorder="1" applyAlignment="1">
      <alignment horizontal="left" vertical="center" wrapText="1"/>
    </xf>
    <xf numFmtId="0" fontId="57" fillId="0" borderId="1" xfId="21" quotePrefix="1" applyFont="1" applyBorder="1" applyAlignment="1">
      <alignment horizontal="left" vertical="center" wrapText="1"/>
    </xf>
    <xf numFmtId="166" fontId="26" fillId="34" borderId="1" xfId="21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3" borderId="1" xfId="1" applyFont="1" applyFill="1" applyBorder="1" applyAlignment="1">
      <alignment horizontal="center" vertical="center" wrapText="1"/>
    </xf>
    <xf numFmtId="164" fontId="58" fillId="0" borderId="1" xfId="1" applyFont="1" applyBorder="1" applyAlignment="1">
      <alignment horizontal="center" vertical="center" wrapText="1"/>
    </xf>
    <xf numFmtId="0" fontId="69" fillId="0" borderId="1" xfId="21" applyFont="1" applyBorder="1" applyAlignment="1">
      <alignment vertical="center" wrapText="1"/>
    </xf>
    <xf numFmtId="0" fontId="101" fillId="0" borderId="1" xfId="0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center"/>
    </xf>
    <xf numFmtId="9" fontId="102" fillId="3" borderId="1" xfId="11" applyFont="1" applyFill="1" applyBorder="1" applyAlignment="1">
      <alignment horizontal="center" vertical="center"/>
    </xf>
    <xf numFmtId="9" fontId="102" fillId="23" borderId="1" xfId="11" applyFont="1" applyFill="1" applyBorder="1" applyAlignment="1">
      <alignment horizontal="center" vertical="center"/>
    </xf>
    <xf numFmtId="0" fontId="9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3" borderId="1" xfId="11" applyFont="1" applyFill="1" applyBorder="1"/>
    <xf numFmtId="49" fontId="5" fillId="3" borderId="1" xfId="2" applyNumberForma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0" fontId="5" fillId="3" borderId="9" xfId="2" applyFill="1" applyBorder="1" applyAlignment="1">
      <alignment horizontal="center" vertical="center"/>
    </xf>
    <xf numFmtId="0" fontId="5" fillId="3" borderId="1" xfId="2" applyFill="1" applyBorder="1" applyAlignment="1">
      <alignment vertical="center"/>
    </xf>
    <xf numFmtId="2" fontId="10" fillId="3" borderId="1" xfId="1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5" fillId="3" borderId="3" xfId="2" applyFill="1" applyBorder="1" applyAlignment="1">
      <alignment horizontal="left" vertical="center"/>
    </xf>
    <xf numFmtId="0" fontId="38" fillId="3" borderId="1" xfId="1" applyNumberFormat="1" applyFont="1" applyFill="1" applyBorder="1" applyAlignment="1">
      <alignment horizontal="center" vertical="center"/>
    </xf>
    <xf numFmtId="0" fontId="84" fillId="3" borderId="1" xfId="2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left" vertical="center"/>
    </xf>
    <xf numFmtId="173" fontId="5" fillId="3" borderId="1" xfId="6" applyNumberFormat="1" applyFont="1" applyFill="1" applyBorder="1" applyAlignment="1">
      <alignment horizontal="center" vertical="center" shrinkToFit="1"/>
    </xf>
    <xf numFmtId="0" fontId="55" fillId="3" borderId="1" xfId="5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5" fontId="9" fillId="3" borderId="1" xfId="0" applyNumberFormat="1" applyFont="1" applyFill="1" applyBorder="1" applyAlignment="1">
      <alignment horizontal="center" vertical="center"/>
    </xf>
    <xf numFmtId="0" fontId="51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/>
    </xf>
    <xf numFmtId="0" fontId="5" fillId="3" borderId="1" xfId="6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left" vertical="center"/>
    </xf>
    <xf numFmtId="0" fontId="10" fillId="3" borderId="1" xfId="10" applyFont="1" applyFill="1" applyBorder="1" applyAlignment="1">
      <alignment horizontal="left" vertical="center"/>
    </xf>
    <xf numFmtId="0" fontId="9" fillId="3" borderId="1" xfId="0" applyFont="1" applyFill="1" applyBorder="1"/>
    <xf numFmtId="2" fontId="9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8" fontId="12" fillId="3" borderId="1" xfId="0" applyNumberFormat="1" applyFont="1" applyFill="1" applyBorder="1" applyAlignment="1">
      <alignment horizontal="center"/>
    </xf>
    <xf numFmtId="0" fontId="91" fillId="3" borderId="1" xfId="0" applyFont="1" applyFill="1" applyBorder="1" applyAlignment="1">
      <alignment horizontal="center" vertical="center"/>
    </xf>
    <xf numFmtId="0" fontId="34" fillId="3" borderId="1" xfId="16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/>
    </xf>
    <xf numFmtId="49" fontId="5" fillId="11" borderId="1" xfId="2" applyNumberFormat="1" applyFill="1" applyBorder="1" applyAlignment="1">
      <alignment horizontal="center" vertical="center"/>
    </xf>
    <xf numFmtId="0" fontId="5" fillId="11" borderId="1" xfId="3" applyFont="1" applyFill="1" applyBorder="1" applyAlignment="1">
      <alignment vertical="center"/>
    </xf>
    <xf numFmtId="49" fontId="84" fillId="11" borderId="1" xfId="2" applyNumberFormat="1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" xfId="4" applyNumberFormat="1" applyFont="1" applyFill="1" applyBorder="1" applyAlignment="1">
      <alignment horizontal="center" vertical="center"/>
    </xf>
    <xf numFmtId="0" fontId="87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shrinkToFit="1"/>
    </xf>
    <xf numFmtId="0" fontId="51" fillId="11" borderId="9" xfId="2" applyFont="1" applyFill="1" applyBorder="1" applyAlignment="1">
      <alignment horizontal="center" vertical="center"/>
    </xf>
    <xf numFmtId="0" fontId="5" fillId="11" borderId="1" xfId="2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4" applyNumberFormat="1" applyFont="1" applyFill="1" applyBorder="1" applyAlignment="1">
      <alignment horizontal="center" vertical="center"/>
    </xf>
    <xf numFmtId="0" fontId="32" fillId="11" borderId="9" xfId="2" applyFont="1" applyFill="1" applyBorder="1" applyAlignment="1">
      <alignment horizontal="center" vertical="center"/>
    </xf>
    <xf numFmtId="0" fontId="5" fillId="11" borderId="9" xfId="2" applyFill="1" applyBorder="1" applyAlignment="1">
      <alignment horizontal="center" vertical="center"/>
    </xf>
    <xf numFmtId="0" fontId="5" fillId="11" borderId="1" xfId="2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center"/>
    </xf>
    <xf numFmtId="0" fontId="9" fillId="11" borderId="1" xfId="5" applyFont="1" applyFill="1" applyBorder="1" applyAlignment="1">
      <alignment horizontal="center" vertical="center"/>
    </xf>
    <xf numFmtId="0" fontId="9" fillId="11" borderId="1" xfId="10" applyFont="1" applyFill="1" applyBorder="1" applyAlignment="1">
      <alignment horizontal="left" vertical="center"/>
    </xf>
    <xf numFmtId="0" fontId="5" fillId="11" borderId="1" xfId="6" applyFont="1" applyFill="1" applyBorder="1" applyAlignment="1">
      <alignment horizontal="center" vertical="center"/>
    </xf>
    <xf numFmtId="0" fontId="84" fillId="11" borderId="1" xfId="2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0" fontId="87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/>
    </xf>
    <xf numFmtId="0" fontId="4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103" fillId="11" borderId="1" xfId="0" applyFont="1" applyFill="1" applyBorder="1" applyAlignment="1">
      <alignment horizontal="center"/>
    </xf>
    <xf numFmtId="0" fontId="84" fillId="11" borderId="1" xfId="3" applyFont="1" applyFill="1" applyBorder="1" applyAlignment="1">
      <alignment horizontal="center"/>
    </xf>
    <xf numFmtId="0" fontId="5" fillId="11" borderId="1" xfId="3" applyFont="1" applyFill="1" applyBorder="1" applyAlignment="1">
      <alignment horizontal="left" vertical="center"/>
    </xf>
    <xf numFmtId="0" fontId="9" fillId="11" borderId="1" xfId="3" applyFont="1" applyFill="1" applyBorder="1" applyAlignment="1">
      <alignment horizontal="center" vertical="center"/>
    </xf>
    <xf numFmtId="0" fontId="87" fillId="11" borderId="1" xfId="0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/>
    </xf>
    <xf numFmtId="0" fontId="52" fillId="11" borderId="9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left" vertical="center"/>
    </xf>
    <xf numFmtId="0" fontId="47" fillId="11" borderId="1" xfId="1" applyNumberFormat="1" applyFont="1" applyFill="1" applyBorder="1" applyAlignment="1">
      <alignment horizontal="center" vertical="center"/>
    </xf>
    <xf numFmtId="0" fontId="6" fillId="11" borderId="9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left" vertical="center"/>
    </xf>
    <xf numFmtId="0" fontId="10" fillId="11" borderId="1" xfId="5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 wrapText="1"/>
    </xf>
    <xf numFmtId="0" fontId="10" fillId="11" borderId="9" xfId="5" applyFont="1" applyFill="1" applyBorder="1" applyAlignment="1">
      <alignment horizontal="center" vertical="center"/>
    </xf>
    <xf numFmtId="0" fontId="9" fillId="11" borderId="9" xfId="5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9" fillId="11" borderId="1" xfId="1" applyNumberFormat="1" applyFont="1" applyFill="1" applyBorder="1" applyAlignment="1">
      <alignment horizontal="center"/>
    </xf>
    <xf numFmtId="0" fontId="85" fillId="3" borderId="9" xfId="5" applyFont="1" applyFill="1" applyBorder="1" applyAlignment="1">
      <alignment horizontal="center" vertical="center"/>
    </xf>
    <xf numFmtId="0" fontId="87" fillId="11" borderId="9" xfId="5" applyFont="1" applyFill="1" applyBorder="1" applyAlignment="1">
      <alignment horizontal="center" vertical="center"/>
    </xf>
    <xf numFmtId="0" fontId="84" fillId="11" borderId="3" xfId="2" applyFont="1" applyFill="1" applyBorder="1" applyAlignment="1">
      <alignment horizontal="center" vertical="center"/>
    </xf>
    <xf numFmtId="0" fontId="5" fillId="11" borderId="1" xfId="2" applyFill="1" applyBorder="1" applyAlignment="1">
      <alignment horizontal="left" vertical="center"/>
    </xf>
    <xf numFmtId="0" fontId="84" fillId="11" borderId="9" xfId="2" applyFont="1" applyFill="1" applyBorder="1" applyAlignment="1">
      <alignment horizontal="center" vertical="center"/>
    </xf>
    <xf numFmtId="0" fontId="90" fillId="11" borderId="9" xfId="2" applyFont="1" applyFill="1" applyBorder="1" applyAlignment="1">
      <alignment horizontal="center" vertical="center"/>
    </xf>
    <xf numFmtId="0" fontId="5" fillId="11" borderId="3" xfId="2" applyFill="1" applyBorder="1" applyAlignment="1">
      <alignment horizontal="left" vertical="center"/>
    </xf>
    <xf numFmtId="0" fontId="47" fillId="11" borderId="2" xfId="1" applyNumberFormat="1" applyFont="1" applyFill="1" applyBorder="1" applyAlignment="1">
      <alignment horizontal="center" vertical="center"/>
    </xf>
    <xf numFmtId="0" fontId="52" fillId="11" borderId="3" xfId="2" applyFont="1" applyFill="1" applyBorder="1" applyAlignment="1">
      <alignment horizontal="center" vertical="center"/>
    </xf>
    <xf numFmtId="0" fontId="85" fillId="11" borderId="1" xfId="5" applyFont="1" applyFill="1" applyBorder="1" applyAlignment="1">
      <alignment horizontal="center" vertical="center"/>
    </xf>
    <xf numFmtId="0" fontId="34" fillId="11" borderId="1" xfId="16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/>
    </xf>
    <xf numFmtId="168" fontId="12" fillId="11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89" fillId="11" borderId="1" xfId="2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11" borderId="1" xfId="1" applyNumberFormat="1" applyFont="1" applyFill="1" applyBorder="1" applyAlignment="1">
      <alignment horizontal="left" vertical="center"/>
    </xf>
    <xf numFmtId="0" fontId="87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86" fillId="11" borderId="9" xfId="5" applyFont="1" applyFill="1" applyBorder="1" applyAlignment="1">
      <alignment horizontal="center" vertical="center"/>
    </xf>
    <xf numFmtId="173" fontId="5" fillId="11" borderId="1" xfId="6" applyNumberFormat="1" applyFont="1" applyFill="1" applyBorder="1" applyAlignment="1">
      <alignment horizontal="center" vertical="center" shrinkToFit="1"/>
    </xf>
    <xf numFmtId="0" fontId="88" fillId="11" borderId="1" xfId="5" applyFont="1" applyFill="1" applyBorder="1" applyAlignment="1">
      <alignment horizontal="center" vertical="center"/>
    </xf>
    <xf numFmtId="0" fontId="89" fillId="11" borderId="1" xfId="6" applyFont="1" applyFill="1" applyBorder="1" applyAlignment="1">
      <alignment horizontal="left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" xfId="4" applyNumberFormat="1" applyFont="1" applyFill="1" applyBorder="1" applyAlignment="1">
      <alignment horizontal="center" vertical="center"/>
    </xf>
    <xf numFmtId="175" fontId="9" fillId="11" borderId="1" xfId="0" applyNumberFormat="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9" fontId="26" fillId="34" borderId="1" xfId="21" applyNumberFormat="1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2" fontId="5" fillId="11" borderId="1" xfId="6" applyNumberFormat="1" applyFont="1" applyFill="1" applyBorder="1" applyAlignment="1">
      <alignment horizontal="center" vertical="center" shrinkToFit="1"/>
    </xf>
    <xf numFmtId="173" fontId="9" fillId="11" borderId="1" xfId="1" applyNumberFormat="1" applyFont="1" applyFill="1" applyBorder="1" applyAlignment="1">
      <alignment horizontal="center" vertical="center"/>
    </xf>
    <xf numFmtId="0" fontId="46" fillId="11" borderId="1" xfId="2" applyFont="1" applyFill="1" applyBorder="1" applyAlignment="1">
      <alignment horizontal="center" vertical="center"/>
    </xf>
    <xf numFmtId="0" fontId="50" fillId="11" borderId="1" xfId="2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12" fillId="11" borderId="24" xfId="0" applyFont="1" applyFill="1" applyBorder="1"/>
    <xf numFmtId="0" fontId="12" fillId="11" borderId="3" xfId="0" applyFont="1" applyFill="1" applyBorder="1"/>
    <xf numFmtId="0" fontId="12" fillId="11" borderId="9" xfId="0" applyFont="1" applyFill="1" applyBorder="1"/>
    <xf numFmtId="0" fontId="108" fillId="0" borderId="2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57" fillId="0" borderId="0" xfId="0" applyFont="1"/>
    <xf numFmtId="0" fontId="83" fillId="0" borderId="5" xfId="0" applyFont="1" applyBorder="1" applyAlignment="1">
      <alignment vertical="center"/>
    </xf>
    <xf numFmtId="9" fontId="102" fillId="23" borderId="7" xfId="11" applyFont="1" applyFill="1" applyBorder="1" applyAlignment="1">
      <alignment horizontal="center" vertical="center"/>
    </xf>
    <xf numFmtId="9" fontId="102" fillId="23" borderId="78" xfId="11" applyFont="1" applyFill="1" applyBorder="1" applyAlignment="1">
      <alignment horizontal="center" vertical="center"/>
    </xf>
    <xf numFmtId="9" fontId="56" fillId="23" borderId="1" xfId="11" applyFont="1" applyFill="1" applyBorder="1" applyAlignment="1">
      <alignment horizontal="center" vertical="center" wrapText="1"/>
    </xf>
    <xf numFmtId="9" fontId="60" fillId="35" borderId="1" xfId="11" applyFont="1" applyFill="1" applyBorder="1" applyAlignment="1">
      <alignment horizontal="center" vertical="center"/>
    </xf>
    <xf numFmtId="164" fontId="60" fillId="35" borderId="1" xfId="1" applyFont="1" applyFill="1" applyBorder="1" applyAlignment="1">
      <alignment horizontal="center" vertical="center" wrapText="1"/>
    </xf>
    <xf numFmtId="0" fontId="26" fillId="34" borderId="1" xfId="21" applyFont="1" applyFill="1" applyBorder="1" applyAlignment="1">
      <alignment vertical="center"/>
    </xf>
    <xf numFmtId="0" fontId="26" fillId="0" borderId="1" xfId="21" applyFont="1" applyBorder="1" applyAlignment="1">
      <alignment horizontal="left" vertical="center" wrapText="1"/>
    </xf>
    <xf numFmtId="0" fontId="26" fillId="0" borderId="1" xfId="21" quotePrefix="1" applyFont="1" applyBorder="1" applyAlignment="1">
      <alignment horizontal="left" vertical="center" wrapText="1"/>
    </xf>
    <xf numFmtId="0" fontId="26" fillId="31" borderId="2" xfId="21" applyFont="1" applyFill="1" applyBorder="1" applyAlignment="1">
      <alignment horizontal="center" vertical="center"/>
    </xf>
    <xf numFmtId="0" fontId="113" fillId="3" borderId="1" xfId="21" applyFont="1" applyFill="1" applyBorder="1" applyAlignment="1">
      <alignment horizontal="left" vertical="center" wrapText="1"/>
    </xf>
    <xf numFmtId="0" fontId="57" fillId="3" borderId="1" xfId="21" applyFont="1" applyFill="1" applyBorder="1" applyAlignment="1">
      <alignment horizontal="left" vertical="center" wrapText="1"/>
    </xf>
    <xf numFmtId="0" fontId="57" fillId="3" borderId="1" xfId="21" quotePrefix="1" applyFont="1" applyFill="1" applyBorder="1" applyAlignment="1">
      <alignment horizontal="left" vertical="center" wrapText="1"/>
    </xf>
    <xf numFmtId="0" fontId="26" fillId="3" borderId="1" xfId="21" applyFont="1" applyFill="1" applyBorder="1" applyAlignment="1">
      <alignment horizontal="left" vertical="center" wrapText="1"/>
    </xf>
    <xf numFmtId="0" fontId="26" fillId="3" borderId="1" xfId="21" quotePrefix="1" applyFont="1" applyFill="1" applyBorder="1" applyAlignment="1">
      <alignment horizontal="left" vertical="center" wrapText="1"/>
    </xf>
    <xf numFmtId="0" fontId="69" fillId="0" borderId="2" xfId="21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/>
    </xf>
    <xf numFmtId="0" fontId="106" fillId="0" borderId="1" xfId="0" applyFont="1" applyBorder="1" applyAlignment="1">
      <alignment horizontal="left" vertical="center"/>
    </xf>
    <xf numFmtId="0" fontId="113" fillId="34" borderId="1" xfId="2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/>
    </xf>
    <xf numFmtId="0" fontId="114" fillId="35" borderId="1" xfId="0" applyFont="1" applyFill="1" applyBorder="1" applyAlignment="1">
      <alignment horizontal="left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0" fontId="113" fillId="34" borderId="5" xfId="21" applyFont="1" applyFill="1" applyBorder="1" applyAlignment="1">
      <alignment horizontal="center" vertical="center" wrapText="1"/>
    </xf>
    <xf numFmtId="177" fontId="26" fillId="34" borderId="1" xfId="21" applyNumberFormat="1" applyFont="1" applyFill="1" applyBorder="1" applyAlignment="1">
      <alignment horizontal="center" vertical="center"/>
    </xf>
    <xf numFmtId="0" fontId="104" fillId="0" borderId="1" xfId="25" applyBorder="1" applyAlignment="1">
      <alignment horizontal="center" vertical="center"/>
    </xf>
    <xf numFmtId="0" fontId="104" fillId="0" borderId="1" xfId="25" applyBorder="1" applyAlignment="1">
      <alignment horizontal="center" vertical="center" wrapText="1"/>
    </xf>
    <xf numFmtId="0" fontId="104" fillId="35" borderId="1" xfId="25" applyFill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/>
    </xf>
    <xf numFmtId="0" fontId="104" fillId="0" borderId="24" xfId="25" quotePrefix="1" applyBorder="1" applyAlignment="1">
      <alignment horizontal="center" vertical="center"/>
    </xf>
    <xf numFmtId="0" fontId="95" fillId="0" borderId="24" xfId="0" quotePrefix="1" applyFont="1" applyBorder="1" applyAlignment="1">
      <alignment horizontal="center" vertical="center"/>
    </xf>
    <xf numFmtId="0" fontId="96" fillId="0" borderId="24" xfId="0" applyFont="1" applyBorder="1" applyAlignment="1">
      <alignment horizontal="center" vertical="center" wrapText="1"/>
    </xf>
    <xf numFmtId="0" fontId="104" fillId="0" borderId="24" xfId="25" applyBorder="1" applyAlignment="1">
      <alignment horizontal="center" vertical="center" wrapText="1"/>
    </xf>
    <xf numFmtId="0" fontId="95" fillId="0" borderId="24" xfId="0" applyFont="1" applyBorder="1" applyAlignment="1">
      <alignment horizontal="center" vertical="center" wrapText="1"/>
    </xf>
    <xf numFmtId="0" fontId="0" fillId="0" borderId="24" xfId="0" applyBorder="1"/>
    <xf numFmtId="177" fontId="97" fillId="0" borderId="24" xfId="0" quotePrefix="1" applyNumberFormat="1" applyFont="1" applyBorder="1" applyAlignment="1">
      <alignment horizontal="center" vertical="center"/>
    </xf>
    <xf numFmtId="0" fontId="0" fillId="35" borderId="24" xfId="0" applyFill="1" applyBorder="1"/>
    <xf numFmtId="164" fontId="59" fillId="3" borderId="9" xfId="1" applyFont="1" applyFill="1" applyBorder="1" applyAlignment="1">
      <alignment horizontal="center" vertical="center" wrapText="1"/>
    </xf>
    <xf numFmtId="177" fontId="60" fillId="3" borderId="9" xfId="0" quotePrefix="1" applyNumberFormat="1" applyFont="1" applyFill="1" applyBorder="1" applyAlignment="1">
      <alignment horizontal="center" vertical="center"/>
    </xf>
    <xf numFmtId="177" fontId="60" fillId="35" borderId="9" xfId="0" quotePrefix="1" applyNumberFormat="1" applyFont="1" applyFill="1" applyBorder="1" applyAlignment="1">
      <alignment horizontal="center" vertical="center"/>
    </xf>
    <xf numFmtId="0" fontId="59" fillId="11" borderId="79" xfId="0" applyFont="1" applyFill="1" applyBorder="1" applyAlignment="1">
      <alignment horizontal="center" vertical="center" wrapText="1"/>
    </xf>
    <xf numFmtId="177" fontId="97" fillId="11" borderId="80" xfId="0" quotePrefix="1" applyNumberFormat="1" applyFont="1" applyFill="1" applyBorder="1" applyAlignment="1">
      <alignment horizontal="center" vertical="center"/>
    </xf>
    <xf numFmtId="177" fontId="97" fillId="35" borderId="80" xfId="0" quotePrefix="1" applyNumberFormat="1" applyFont="1" applyFill="1" applyBorder="1" applyAlignment="1">
      <alignment horizontal="center" vertical="center"/>
    </xf>
    <xf numFmtId="177" fontId="97" fillId="11" borderId="81" xfId="0" quotePrefix="1" applyNumberFormat="1" applyFont="1" applyFill="1" applyBorder="1" applyAlignment="1">
      <alignment horizontal="center" vertical="center"/>
    </xf>
    <xf numFmtId="0" fontId="109" fillId="3" borderId="29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32" xfId="1" applyFont="1" applyFill="1" applyBorder="1"/>
    <xf numFmtId="0" fontId="26" fillId="3" borderId="29" xfId="0" applyFont="1" applyFill="1" applyBorder="1" applyAlignment="1">
      <alignment horizontal="center" vertical="center"/>
    </xf>
    <xf numFmtId="164" fontId="0" fillId="3" borderId="32" xfId="1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3" borderId="30" xfId="1" applyFont="1" applyFill="1" applyBorder="1"/>
    <xf numFmtId="0" fontId="26" fillId="3" borderId="68" xfId="0" applyFont="1" applyFill="1" applyBorder="1" applyAlignment="1">
      <alignment horizontal="center" vertical="center"/>
    </xf>
    <xf numFmtId="0" fontId="0" fillId="3" borderId="33" xfId="0" quotePrefix="1" applyFill="1" applyBorder="1" applyAlignment="1">
      <alignment horizontal="center" vertical="center"/>
    </xf>
    <xf numFmtId="164" fontId="0" fillId="3" borderId="69" xfId="1" applyFont="1" applyFill="1" applyBorder="1"/>
    <xf numFmtId="0" fontId="62" fillId="3" borderId="68" xfId="0" applyFont="1" applyFill="1" applyBorder="1" applyAlignment="1">
      <alignment horizontal="center" vertical="center"/>
    </xf>
    <xf numFmtId="0" fontId="63" fillId="3" borderId="33" xfId="0" quotePrefix="1" applyFont="1" applyFill="1" applyBorder="1" applyAlignment="1">
      <alignment horizontal="center" vertical="center"/>
    </xf>
    <xf numFmtId="164" fontId="63" fillId="3" borderId="69" xfId="1" applyFont="1" applyFill="1" applyBorder="1"/>
    <xf numFmtId="164" fontId="9" fillId="32" borderId="1" xfId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9" fontId="56" fillId="20" borderId="1" xfId="11" applyFont="1" applyFill="1" applyBorder="1" applyAlignment="1">
      <alignment horizontal="center" vertical="center" wrapText="1"/>
    </xf>
    <xf numFmtId="9" fontId="116" fillId="20" borderId="1" xfId="11" applyFont="1" applyFill="1" applyBorder="1" applyAlignment="1">
      <alignment horizontal="center" vertical="center" wrapText="1"/>
    </xf>
    <xf numFmtId="178" fontId="12" fillId="0" borderId="0" xfId="0" applyNumberFormat="1" applyFont="1"/>
    <xf numFmtId="179" fontId="9" fillId="32" borderId="1" xfId="1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84" fillId="0" borderId="9" xfId="2" applyFont="1" applyBorder="1" applyAlignment="1">
      <alignment horizontal="center" vertical="center"/>
    </xf>
    <xf numFmtId="0" fontId="5" fillId="0" borderId="1" xfId="2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9" fontId="9" fillId="11" borderId="1" xfId="1" applyNumberFormat="1" applyFont="1" applyFill="1" applyBorder="1" applyAlignment="1">
      <alignment horizontal="center" vertical="center"/>
    </xf>
    <xf numFmtId="178" fontId="39" fillId="0" borderId="0" xfId="26" applyNumberFormat="1" applyFont="1" applyAlignment="1">
      <alignment horizontal="left" vertical="center"/>
    </xf>
    <xf numFmtId="178" fontId="12" fillId="0" borderId="0" xfId="26" applyNumberFormat="1" applyFont="1" applyAlignment="1">
      <alignment horizontal="left"/>
    </xf>
    <xf numFmtId="178" fontId="4" fillId="2" borderId="1" xfId="26" applyNumberFormat="1" applyFont="1" applyFill="1" applyBorder="1" applyAlignment="1">
      <alignment horizontal="left" vertical="center" wrapText="1"/>
    </xf>
    <xf numFmtId="178" fontId="4" fillId="2" borderId="1" xfId="26" applyNumberFormat="1" applyFont="1" applyFill="1" applyBorder="1" applyAlignment="1">
      <alignment horizontal="left" vertical="center"/>
    </xf>
    <xf numFmtId="178" fontId="9" fillId="32" borderId="1" xfId="26" applyNumberFormat="1" applyFont="1" applyFill="1" applyBorder="1" applyAlignment="1">
      <alignment horizontal="left" vertical="center"/>
    </xf>
    <xf numFmtId="178" fontId="9" fillId="15" borderId="1" xfId="26" applyNumberFormat="1" applyFont="1" applyFill="1" applyBorder="1" applyAlignment="1">
      <alignment horizontal="left" vertical="center"/>
    </xf>
    <xf numFmtId="178" fontId="5" fillId="3" borderId="4" xfId="26" applyNumberFormat="1" applyFont="1" applyFill="1" applyBorder="1" applyAlignment="1">
      <alignment horizontal="left" vertical="center" shrinkToFit="1"/>
    </xf>
    <xf numFmtId="178" fontId="7" fillId="11" borderId="2" xfId="26" applyNumberFormat="1" applyFont="1" applyFill="1" applyBorder="1" applyAlignment="1">
      <alignment horizontal="left" vertical="center"/>
    </xf>
    <xf numFmtId="178" fontId="7" fillId="11" borderId="1" xfId="26" applyNumberFormat="1" applyFont="1" applyFill="1" applyBorder="1" applyAlignment="1">
      <alignment horizontal="left" vertical="center"/>
    </xf>
    <xf numFmtId="178" fontId="7" fillId="3" borderId="1" xfId="26" applyNumberFormat="1" applyFont="1" applyFill="1" applyBorder="1" applyAlignment="1">
      <alignment horizontal="left" vertical="center"/>
    </xf>
    <xf numFmtId="178" fontId="5" fillId="11" borderId="1" xfId="26" applyNumberFormat="1" applyFont="1" applyFill="1" applyBorder="1" applyAlignment="1">
      <alignment horizontal="left" vertical="center"/>
    </xf>
    <xf numFmtId="178" fontId="5" fillId="3" borderId="1" xfId="26" applyNumberFormat="1" applyFont="1" applyFill="1" applyBorder="1" applyAlignment="1">
      <alignment horizontal="left" vertical="center"/>
    </xf>
    <xf numFmtId="178" fontId="5" fillId="0" borderId="4" xfId="26" applyNumberFormat="1" applyFont="1" applyBorder="1" applyAlignment="1">
      <alignment horizontal="left" vertical="center" shrinkToFit="1"/>
    </xf>
    <xf numFmtId="178" fontId="9" fillId="11" borderId="1" xfId="26" applyNumberFormat="1" applyFont="1" applyFill="1" applyBorder="1" applyAlignment="1">
      <alignment horizontal="left"/>
    </xf>
    <xf numFmtId="178" fontId="5" fillId="0" borderId="1" xfId="26" applyNumberFormat="1" applyFont="1" applyBorder="1" applyAlignment="1">
      <alignment horizontal="left" vertical="center" shrinkToFit="1"/>
    </xf>
    <xf numFmtId="178" fontId="5" fillId="11" borderId="1" xfId="26" applyNumberFormat="1" applyFont="1" applyFill="1" applyBorder="1" applyAlignment="1">
      <alignment horizontal="left" vertical="center" shrinkToFit="1"/>
    </xf>
    <xf numFmtId="178" fontId="5" fillId="3" borderId="1" xfId="26" applyNumberFormat="1" applyFont="1" applyFill="1" applyBorder="1" applyAlignment="1">
      <alignment horizontal="left" vertical="center" shrinkToFit="1"/>
    </xf>
    <xf numFmtId="178" fontId="5" fillId="0" borderId="1" xfId="26" applyNumberFormat="1" applyFont="1" applyFill="1" applyBorder="1" applyAlignment="1">
      <alignment horizontal="left" vertical="center"/>
    </xf>
    <xf numFmtId="178" fontId="5" fillId="0" borderId="1" xfId="26" applyNumberFormat="1" applyFont="1" applyFill="1" applyBorder="1" applyAlignment="1">
      <alignment horizontal="left" vertical="center" shrinkToFit="1"/>
    </xf>
    <xf numFmtId="178" fontId="9" fillId="3" borderId="1" xfId="26" applyNumberFormat="1" applyFont="1" applyFill="1" applyBorder="1" applyAlignment="1">
      <alignment horizontal="left"/>
    </xf>
    <xf numFmtId="178" fontId="9" fillId="11" borderId="1" xfId="26" applyNumberFormat="1" applyFont="1" applyFill="1" applyBorder="1" applyAlignment="1">
      <alignment horizontal="left" vertical="center"/>
    </xf>
    <xf numFmtId="178" fontId="9" fillId="3" borderId="1" xfId="26" applyNumberFormat="1" applyFont="1" applyFill="1" applyBorder="1" applyAlignment="1">
      <alignment horizontal="left" vertical="center"/>
    </xf>
    <xf numFmtId="178" fontId="12" fillId="3" borderId="1" xfId="26" applyNumberFormat="1" applyFont="1" applyFill="1" applyBorder="1" applyAlignment="1">
      <alignment horizontal="left"/>
    </xf>
    <xf numFmtId="178" fontId="12" fillId="11" borderId="1" xfId="26" applyNumberFormat="1" applyFont="1" applyFill="1" applyBorder="1" applyAlignment="1">
      <alignment horizontal="left"/>
    </xf>
    <xf numFmtId="178" fontId="12" fillId="3" borderId="1" xfId="26" applyNumberFormat="1" applyFont="1" applyFill="1" applyBorder="1" applyAlignment="1">
      <alignment horizontal="left" vertical="center"/>
    </xf>
    <xf numFmtId="178" fontId="12" fillId="11" borderId="1" xfId="26" applyNumberFormat="1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/>
    </xf>
    <xf numFmtId="0" fontId="5" fillId="3" borderId="5" xfId="6" applyFont="1" applyFill="1" applyBorder="1" applyAlignment="1">
      <alignment horizontal="center" vertical="center" shrinkToFit="1"/>
    </xf>
    <xf numFmtId="178" fontId="5" fillId="3" borderId="5" xfId="26" applyNumberFormat="1" applyFont="1" applyFill="1" applyBorder="1" applyAlignment="1">
      <alignment horizontal="left" vertical="center" shrinkToFit="1"/>
    </xf>
    <xf numFmtId="179" fontId="9" fillId="3" borderId="1" xfId="1" applyNumberFormat="1" applyFont="1" applyFill="1" applyBorder="1" applyAlignment="1">
      <alignment horizontal="center" vertical="center"/>
    </xf>
    <xf numFmtId="49" fontId="84" fillId="3" borderId="1" xfId="2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2" xfId="26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49" fillId="0" borderId="1" xfId="0" applyNumberFormat="1" applyFont="1" applyBorder="1" applyAlignment="1">
      <alignment horizontal="center" vertical="center"/>
    </xf>
    <xf numFmtId="0" fontId="12" fillId="13" borderId="24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167" fontId="9" fillId="11" borderId="24" xfId="0" applyNumberFormat="1" applyFont="1" applyFill="1" applyBorder="1" applyAlignment="1">
      <alignment horizontal="center" vertical="center"/>
    </xf>
    <xf numFmtId="167" fontId="9" fillId="11" borderId="3" xfId="0" applyNumberFormat="1" applyFont="1" applyFill="1" applyBorder="1" applyAlignment="1">
      <alignment horizontal="center" vertical="center"/>
    </xf>
    <xf numFmtId="167" fontId="9" fillId="11" borderId="9" xfId="0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" fontId="9" fillId="21" borderId="1" xfId="0" applyNumberFormat="1" applyFont="1" applyFill="1" applyBorder="1" applyAlignment="1">
      <alignment horizontal="center" vertical="center"/>
    </xf>
    <xf numFmtId="0" fontId="86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74" fontId="9" fillId="3" borderId="1" xfId="11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9" fillId="15" borderId="24" xfId="0" applyNumberFormat="1" applyFont="1" applyFill="1" applyBorder="1" applyAlignment="1">
      <alignment horizontal="center" vertical="center"/>
    </xf>
    <xf numFmtId="1" fontId="9" fillId="15" borderId="9" xfId="0" applyNumberFormat="1" applyFont="1" applyFill="1" applyBorder="1" applyAlignment="1">
      <alignment horizontal="center" vertical="center"/>
    </xf>
    <xf numFmtId="9" fontId="9" fillId="0" borderId="2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/>
    </xf>
    <xf numFmtId="9" fontId="9" fillId="0" borderId="24" xfId="11" applyFont="1" applyFill="1" applyBorder="1" applyAlignment="1">
      <alignment horizontal="center" vertical="center"/>
    </xf>
    <xf numFmtId="9" fontId="9" fillId="0" borderId="3" xfId="11" applyFont="1" applyFill="1" applyBorder="1" applyAlignment="1">
      <alignment horizontal="center" vertical="center"/>
    </xf>
    <xf numFmtId="9" fontId="9" fillId="0" borderId="9" xfId="1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74" fontId="9" fillId="0" borderId="24" xfId="0" applyNumberFormat="1" applyFont="1" applyBorder="1" applyAlignment="1">
      <alignment horizontal="center" vertical="center"/>
    </xf>
    <xf numFmtId="174" fontId="9" fillId="0" borderId="9" xfId="0" applyNumberFormat="1" applyFont="1" applyBorder="1" applyAlignment="1">
      <alignment horizontal="center" vertical="center"/>
    </xf>
    <xf numFmtId="9" fontId="9" fillId="3" borderId="24" xfId="0" applyNumberFormat="1" applyFont="1" applyFill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9" fontId="9" fillId="3" borderId="9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9" fillId="0" borderId="55" xfId="7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61" fillId="3" borderId="5" xfId="1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14" borderId="8" xfId="1" applyNumberFormat="1" applyFont="1" applyFill="1" applyBorder="1" applyAlignment="1">
      <alignment horizontal="center" vertical="center"/>
    </xf>
    <xf numFmtId="0" fontId="9" fillId="14" borderId="1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9" fillId="3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64" fontId="38" fillId="15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164" fontId="9" fillId="15" borderId="5" xfId="1" applyFont="1" applyFill="1" applyBorder="1" applyAlignment="1">
      <alignment horizontal="center" vertical="center" wrapText="1"/>
    </xf>
    <xf numFmtId="164" fontId="9" fillId="15" borderId="6" xfId="1" applyFont="1" applyFill="1" applyBorder="1" applyAlignment="1">
      <alignment horizontal="center" vertical="center"/>
    </xf>
    <xf numFmtId="164" fontId="9" fillId="15" borderId="2" xfId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0" fontId="9" fillId="15" borderId="8" xfId="1" applyNumberFormat="1" applyFont="1" applyFill="1" applyBorder="1" applyAlignment="1">
      <alignment horizontal="center" vertical="center"/>
    </xf>
    <xf numFmtId="0" fontId="9" fillId="15" borderId="11" xfId="1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67" fontId="9" fillId="13" borderId="24" xfId="0" applyNumberFormat="1" applyFont="1" applyFill="1" applyBorder="1" applyAlignment="1">
      <alignment horizontal="center" vertical="center"/>
    </xf>
    <xf numFmtId="167" fontId="9" fillId="13" borderId="3" xfId="0" applyNumberFormat="1" applyFont="1" applyFill="1" applyBorder="1" applyAlignment="1">
      <alignment horizontal="center" vertical="center"/>
    </xf>
    <xf numFmtId="167" fontId="9" fillId="13" borderId="9" xfId="0" applyNumberFormat="1" applyFont="1" applyFill="1" applyBorder="1" applyAlignment="1">
      <alignment horizontal="center" vertical="center"/>
    </xf>
    <xf numFmtId="9" fontId="9" fillId="13" borderId="24" xfId="11" applyFont="1" applyFill="1" applyBorder="1" applyAlignment="1">
      <alignment horizontal="center" vertical="center"/>
    </xf>
    <xf numFmtId="9" fontId="9" fillId="13" borderId="3" xfId="11" applyFont="1" applyFill="1" applyBorder="1" applyAlignment="1">
      <alignment horizontal="center" vertical="center"/>
    </xf>
    <xf numFmtId="9" fontId="9" fillId="13" borderId="9" xfId="1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174" fontId="9" fillId="3" borderId="24" xfId="11" applyNumberFormat="1" applyFont="1" applyFill="1" applyBorder="1" applyAlignment="1">
      <alignment horizontal="center" vertical="center"/>
    </xf>
    <xf numFmtId="174" fontId="9" fillId="3" borderId="3" xfId="11" applyNumberFormat="1" applyFont="1" applyFill="1" applyBorder="1" applyAlignment="1">
      <alignment horizontal="center" vertical="center"/>
    </xf>
    <xf numFmtId="174" fontId="9" fillId="3" borderId="9" xfId="11" applyNumberFormat="1" applyFont="1" applyFill="1" applyBorder="1" applyAlignment="1">
      <alignment horizontal="center" vertical="center"/>
    </xf>
    <xf numFmtId="174" fontId="9" fillId="0" borderId="1" xfId="11" applyNumberFormat="1" applyFont="1" applyFill="1" applyBorder="1" applyAlignment="1">
      <alignment horizontal="center" vertical="center"/>
    </xf>
    <xf numFmtId="174" fontId="9" fillId="11" borderId="1" xfId="11" applyNumberFormat="1" applyFont="1" applyFill="1" applyBorder="1" applyAlignment="1">
      <alignment horizontal="center" vertical="center"/>
    </xf>
    <xf numFmtId="174" fontId="9" fillId="0" borderId="24" xfId="11" applyNumberFormat="1" applyFont="1" applyFill="1" applyBorder="1" applyAlignment="1">
      <alignment horizontal="center" vertical="center"/>
    </xf>
    <xf numFmtId="174" fontId="9" fillId="0" borderId="3" xfId="11" applyNumberFormat="1" applyFont="1" applyFill="1" applyBorder="1" applyAlignment="1">
      <alignment horizontal="center" vertical="center"/>
    </xf>
    <xf numFmtId="174" fontId="9" fillId="0" borderId="9" xfId="11" applyNumberFormat="1" applyFont="1" applyFill="1" applyBorder="1" applyAlignment="1">
      <alignment horizontal="center" vertical="center"/>
    </xf>
    <xf numFmtId="174" fontId="9" fillId="3" borderId="24" xfId="0" applyNumberFormat="1" applyFont="1" applyFill="1" applyBorder="1" applyAlignment="1">
      <alignment horizontal="center" vertical="center"/>
    </xf>
    <xf numFmtId="174" fontId="9" fillId="3" borderId="3" xfId="0" applyNumberFormat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6" xfId="1" applyNumberFormat="1" applyFont="1" applyFill="1" applyBorder="1" applyAlignment="1">
      <alignment horizontal="center" vertical="center"/>
    </xf>
    <xf numFmtId="0" fontId="9" fillId="3" borderId="2" xfId="1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86" fillId="3" borderId="8" xfId="0" applyFont="1" applyFill="1" applyBorder="1" applyAlignment="1">
      <alignment horizontal="center" vertical="center" wrapText="1"/>
    </xf>
    <xf numFmtId="9" fontId="9" fillId="2" borderId="24" xfId="11" applyFont="1" applyFill="1" applyBorder="1" applyAlignment="1">
      <alignment horizontal="center" vertical="center"/>
    </xf>
    <xf numFmtId="9" fontId="9" fillId="2" borderId="3" xfId="11" applyFont="1" applyFill="1" applyBorder="1" applyAlignment="1">
      <alignment horizontal="center" vertical="center"/>
    </xf>
    <xf numFmtId="9" fontId="9" fillId="2" borderId="9" xfId="11" applyFont="1" applyFill="1" applyBorder="1" applyAlignment="1">
      <alignment horizontal="center" vertical="center"/>
    </xf>
    <xf numFmtId="9" fontId="9" fillId="3" borderId="24" xfId="11" applyFont="1" applyFill="1" applyBorder="1" applyAlignment="1">
      <alignment horizontal="center" vertical="center"/>
    </xf>
    <xf numFmtId="9" fontId="9" fillId="3" borderId="3" xfId="11" applyFont="1" applyFill="1" applyBorder="1" applyAlignment="1">
      <alignment horizontal="center" vertical="center"/>
    </xf>
    <xf numFmtId="9" fontId="9" fillId="3" borderId="9" xfId="11" applyFont="1" applyFill="1" applyBorder="1" applyAlignment="1">
      <alignment horizontal="center" vertical="center"/>
    </xf>
    <xf numFmtId="0" fontId="79" fillId="29" borderId="77" xfId="24" applyFont="1" applyFill="1" applyBorder="1" applyAlignment="1">
      <alignment horizontal="center"/>
    </xf>
    <xf numFmtId="0" fontId="64" fillId="0" borderId="73" xfId="24" applyFont="1" applyBorder="1"/>
    <xf numFmtId="0" fontId="64" fillId="0" borderId="74" xfId="24" applyFont="1" applyBorder="1"/>
    <xf numFmtId="0" fontId="73" fillId="0" borderId="76" xfId="24" applyFont="1" applyBorder="1" applyAlignment="1">
      <alignment horizontal="center"/>
    </xf>
    <xf numFmtId="0" fontId="64" fillId="0" borderId="72" xfId="24" applyFont="1" applyBorder="1"/>
    <xf numFmtId="0" fontId="78" fillId="27" borderId="77" xfId="24" applyFont="1" applyFill="1" applyBorder="1" applyAlignment="1">
      <alignment horizontal="center"/>
    </xf>
    <xf numFmtId="0" fontId="78" fillId="24" borderId="73" xfId="24" applyFont="1" applyFill="1" applyBorder="1" applyAlignment="1">
      <alignment horizontal="center"/>
    </xf>
    <xf numFmtId="0" fontId="79" fillId="0" borderId="77" xfId="24" applyFont="1" applyBorder="1" applyAlignment="1">
      <alignment horizontal="center"/>
    </xf>
    <xf numFmtId="176" fontId="73" fillId="0" borderId="76" xfId="24" applyNumberFormat="1" applyFont="1" applyBorder="1" applyAlignment="1">
      <alignment horizontal="center"/>
    </xf>
    <xf numFmtId="0" fontId="64" fillId="0" borderId="76" xfId="24" applyFont="1" applyBorder="1"/>
    <xf numFmtId="0" fontId="73" fillId="0" borderId="76" xfId="24" applyFont="1" applyBorder="1"/>
    <xf numFmtId="0" fontId="67" fillId="0" borderId="0" xfId="24" applyFont="1"/>
    <xf numFmtId="0" fontId="3" fillId="0" borderId="0" xfId="24"/>
    <xf numFmtId="0" fontId="79" fillId="30" borderId="77" xfId="24" applyFont="1" applyFill="1" applyBorder="1" applyAlignment="1">
      <alignment horizontal="center"/>
    </xf>
    <xf numFmtId="0" fontId="78" fillId="0" borderId="77" xfId="24" applyFont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0" fillId="32" borderId="24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12" fillId="0" borderId="5" xfId="11" applyFont="1" applyFill="1" applyBorder="1" applyAlignment="1">
      <alignment horizontal="center" vertical="center"/>
    </xf>
    <xf numFmtId="9" fontId="112" fillId="0" borderId="6" xfId="11" applyFont="1" applyFill="1" applyBorder="1" applyAlignment="1">
      <alignment horizontal="center" vertical="center"/>
    </xf>
    <xf numFmtId="9" fontId="112" fillId="0" borderId="2" xfId="11" applyFont="1" applyFill="1" applyBorder="1" applyAlignment="1">
      <alignment horizontal="center" vertical="center"/>
    </xf>
    <xf numFmtId="9" fontId="112" fillId="0" borderId="1" xfId="11" applyFont="1" applyFill="1" applyBorder="1" applyAlignment="1">
      <alignment horizontal="center" vertical="center"/>
    </xf>
    <xf numFmtId="0" fontId="106" fillId="0" borderId="5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101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111" fillId="0" borderId="8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78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0" fontId="111" fillId="0" borderId="27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9" fontId="60" fillId="3" borderId="7" xfId="11" applyFont="1" applyFill="1" applyBorder="1" applyAlignment="1">
      <alignment horizontal="center" vertical="center"/>
    </xf>
    <xf numFmtId="9" fontId="60" fillId="3" borderId="8" xfId="11" applyFont="1" applyFill="1" applyBorder="1" applyAlignment="1">
      <alignment horizontal="center" vertical="center"/>
    </xf>
    <xf numFmtId="9" fontId="60" fillId="3" borderId="78" xfId="11" applyFont="1" applyFill="1" applyBorder="1" applyAlignment="1">
      <alignment horizontal="center" vertical="center"/>
    </xf>
    <xf numFmtId="9" fontId="60" fillId="3" borderId="0" xfId="1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2" fillId="0" borderId="5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 wrapText="1"/>
    </xf>
    <xf numFmtId="0" fontId="109" fillId="0" borderId="65" xfId="0" applyFont="1" applyBorder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0" borderId="1" xfId="1" applyFont="1" applyBorder="1" applyAlignment="1">
      <alignment horizontal="center" vertical="center" wrapText="1"/>
    </xf>
    <xf numFmtId="164" fontId="58" fillId="0" borderId="5" xfId="1" applyFont="1" applyBorder="1" applyAlignment="1">
      <alignment horizontal="center" vertical="center" wrapText="1"/>
    </xf>
    <xf numFmtId="0" fontId="68" fillId="0" borderId="49" xfId="0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8" fillId="0" borderId="70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107" fillId="0" borderId="5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/>
    </xf>
    <xf numFmtId="9" fontId="112" fillId="3" borderId="5" xfId="11" applyFont="1" applyFill="1" applyBorder="1" applyAlignment="1">
      <alignment horizontal="center" vertical="center"/>
    </xf>
    <xf numFmtId="9" fontId="112" fillId="3" borderId="6" xfId="11" applyFont="1" applyFill="1" applyBorder="1" applyAlignment="1">
      <alignment horizontal="center" vertical="center"/>
    </xf>
    <xf numFmtId="9" fontId="112" fillId="3" borderId="2" xfId="11" applyFont="1" applyFill="1" applyBorder="1" applyAlignment="1">
      <alignment horizontal="center" vertical="center"/>
    </xf>
    <xf numFmtId="0" fontId="96" fillId="0" borderId="7" xfId="0" applyFont="1" applyBorder="1" applyAlignment="1">
      <alignment horizontal="center" vertical="center" wrapText="1"/>
    </xf>
    <xf numFmtId="0" fontId="96" fillId="0" borderId="78" xfId="0" applyFont="1" applyBorder="1" applyAlignment="1">
      <alignment horizontal="center" vertical="center" wrapText="1"/>
    </xf>
    <xf numFmtId="0" fontId="96" fillId="0" borderId="27" xfId="0" applyFont="1" applyBorder="1" applyAlignment="1">
      <alignment horizontal="center" vertical="center" wrapText="1"/>
    </xf>
    <xf numFmtId="0" fontId="95" fillId="0" borderId="7" xfId="0" quotePrefix="1" applyFont="1" applyBorder="1" applyAlignment="1">
      <alignment horizontal="center" vertical="center"/>
    </xf>
    <xf numFmtId="0" fontId="95" fillId="0" borderId="78" xfId="0" quotePrefix="1" applyFont="1" applyBorder="1" applyAlignment="1">
      <alignment horizontal="center" vertical="center"/>
    </xf>
    <xf numFmtId="0" fontId="95" fillId="0" borderId="27" xfId="0" quotePrefix="1" applyFont="1" applyBorder="1" applyAlignment="1">
      <alignment horizontal="center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166" fontId="115" fillId="37" borderId="9" xfId="21" applyNumberFormat="1" applyFont="1" applyFill="1" applyBorder="1" applyAlignment="1">
      <alignment horizontal="center" vertical="center" wrapText="1"/>
    </xf>
    <xf numFmtId="9" fontId="26" fillId="34" borderId="5" xfId="21" applyNumberFormat="1" applyFont="1" applyFill="1" applyBorder="1" applyAlignment="1">
      <alignment horizontal="center" vertical="center"/>
    </xf>
    <xf numFmtId="9" fontId="26" fillId="34" borderId="6" xfId="21" applyNumberFormat="1" applyFont="1" applyFill="1" applyBorder="1" applyAlignment="1">
      <alignment horizontal="center" vertical="center"/>
    </xf>
    <xf numFmtId="9" fontId="26" fillId="34" borderId="2" xfId="21" applyNumberFormat="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/>
    </xf>
    <xf numFmtId="0" fontId="26" fillId="34" borderId="6" xfId="21" applyFont="1" applyFill="1" applyBorder="1" applyAlignment="1">
      <alignment horizontal="center" vertical="center"/>
    </xf>
    <xf numFmtId="0" fontId="26" fillId="34" borderId="2" xfId="21" applyFont="1" applyFill="1" applyBorder="1" applyAlignment="1">
      <alignment horizontal="center" vertical="center"/>
    </xf>
    <xf numFmtId="9" fontId="69" fillId="0" borderId="5" xfId="21" applyNumberFormat="1" applyFont="1" applyBorder="1" applyAlignment="1">
      <alignment horizontal="center" vertical="center"/>
    </xf>
    <xf numFmtId="0" fontId="69" fillId="0" borderId="6" xfId="21" applyFont="1" applyBorder="1" applyAlignment="1">
      <alignment horizontal="center" vertical="center"/>
    </xf>
    <xf numFmtId="0" fontId="69" fillId="0" borderId="2" xfId="21" applyFont="1" applyBorder="1" applyAlignment="1">
      <alignment horizontal="center" vertical="center"/>
    </xf>
    <xf numFmtId="166" fontId="26" fillId="34" borderId="5" xfId="21" applyNumberFormat="1" applyFont="1" applyFill="1" applyBorder="1" applyAlignment="1">
      <alignment horizontal="center" vertical="center"/>
    </xf>
    <xf numFmtId="166" fontId="26" fillId="34" borderId="6" xfId="21" applyNumberFormat="1" applyFont="1" applyFill="1" applyBorder="1" applyAlignment="1">
      <alignment horizontal="center" vertical="center"/>
    </xf>
    <xf numFmtId="166" fontId="26" fillId="34" borderId="2" xfId="21" applyNumberFormat="1" applyFont="1" applyFill="1" applyBorder="1" applyAlignment="1">
      <alignment horizontal="center" vertical="center"/>
    </xf>
    <xf numFmtId="166" fontId="26" fillId="34" borderId="24" xfId="21" applyNumberFormat="1" applyFont="1" applyFill="1" applyBorder="1" applyAlignment="1">
      <alignment horizontal="center" vertical="center"/>
    </xf>
    <xf numFmtId="166" fontId="26" fillId="34" borderId="9" xfId="21" applyNumberFormat="1" applyFont="1" applyFill="1" applyBorder="1" applyAlignment="1">
      <alignment horizontal="center" vertical="center"/>
    </xf>
    <xf numFmtId="177" fontId="26" fillId="34" borderId="5" xfId="21" applyNumberFormat="1" applyFont="1" applyFill="1" applyBorder="1" applyAlignment="1">
      <alignment horizontal="center" vertical="center"/>
    </xf>
    <xf numFmtId="177" fontId="26" fillId="34" borderId="2" xfId="21" applyNumberFormat="1" applyFont="1" applyFill="1" applyBorder="1" applyAlignment="1">
      <alignment horizontal="center" vertical="center"/>
    </xf>
    <xf numFmtId="177" fontId="26" fillId="34" borderId="6" xfId="21" applyNumberFormat="1" applyFont="1" applyFill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 wrapText="1"/>
    </xf>
    <xf numFmtId="0" fontId="113" fillId="34" borderId="1" xfId="21" applyFont="1" applyFill="1" applyBorder="1" applyAlignment="1">
      <alignment horizontal="center" vertical="center" wrapText="1"/>
    </xf>
    <xf numFmtId="0" fontId="26" fillId="34" borderId="5" xfId="21" applyFont="1" applyFill="1" applyBorder="1" applyAlignment="1">
      <alignment horizontal="center" vertical="center" wrapText="1"/>
    </xf>
    <xf numFmtId="0" fontId="26" fillId="34" borderId="6" xfId="21" applyFont="1" applyFill="1" applyBorder="1" applyAlignment="1">
      <alignment horizontal="center" vertical="center" wrapText="1"/>
    </xf>
    <xf numFmtId="0" fontId="26" fillId="34" borderId="2" xfId="21" applyFont="1" applyFill="1" applyBorder="1" applyAlignment="1">
      <alignment horizontal="center" vertical="center" wrapText="1"/>
    </xf>
    <xf numFmtId="0" fontId="26" fillId="0" borderId="5" xfId="21" applyFont="1" applyBorder="1" applyAlignment="1">
      <alignment horizontal="center" vertical="center"/>
    </xf>
    <xf numFmtId="0" fontId="26" fillId="0" borderId="6" xfId="21" applyFont="1" applyBorder="1" applyAlignment="1">
      <alignment horizontal="center" vertical="center"/>
    </xf>
    <xf numFmtId="0" fontId="26" fillId="0" borderId="2" xfId="21" applyFont="1" applyBorder="1" applyAlignment="1">
      <alignment horizontal="center" vertical="center"/>
    </xf>
    <xf numFmtId="0" fontId="26" fillId="36" borderId="24" xfId="21" applyFont="1" applyFill="1" applyBorder="1" applyAlignment="1">
      <alignment horizontal="center" vertical="center"/>
    </xf>
    <xf numFmtId="0" fontId="26" fillId="36" borderId="3" xfId="21" applyFont="1" applyFill="1" applyBorder="1" applyAlignment="1">
      <alignment horizontal="center" vertical="center"/>
    </xf>
    <xf numFmtId="0" fontId="26" fillId="36" borderId="9" xfId="21" applyFont="1" applyFill="1" applyBorder="1" applyAlignment="1">
      <alignment horizontal="center" vertical="center"/>
    </xf>
    <xf numFmtId="166" fontId="26" fillId="34" borderId="7" xfId="21" applyNumberFormat="1" applyFont="1" applyFill="1" applyBorder="1" applyAlignment="1">
      <alignment horizontal="center" vertical="center"/>
    </xf>
    <xf numFmtId="166" fontId="26" fillId="34" borderId="8" xfId="21" applyNumberFormat="1" applyFont="1" applyFill="1" applyBorder="1" applyAlignment="1">
      <alignment horizontal="center" vertical="center"/>
    </xf>
    <xf numFmtId="166" fontId="26" fillId="34" borderId="11" xfId="21" applyNumberFormat="1" applyFont="1" applyFill="1" applyBorder="1" applyAlignment="1">
      <alignment horizontal="center" vertical="center"/>
    </xf>
    <xf numFmtId="166" fontId="26" fillId="34" borderId="78" xfId="21" applyNumberFormat="1" applyFont="1" applyFill="1" applyBorder="1" applyAlignment="1">
      <alignment horizontal="center" vertical="center"/>
    </xf>
    <xf numFmtId="166" fontId="26" fillId="34" borderId="0" xfId="21" applyNumberFormat="1" applyFont="1" applyFill="1" applyAlignment="1">
      <alignment horizontal="center" vertical="center"/>
    </xf>
    <xf numFmtId="166" fontId="26" fillId="34" borderId="12" xfId="21" applyNumberFormat="1" applyFont="1" applyFill="1" applyBorder="1" applyAlignment="1">
      <alignment horizontal="center" vertical="center"/>
    </xf>
    <xf numFmtId="166" fontId="26" fillId="34" borderId="27" xfId="21" applyNumberFormat="1" applyFont="1" applyFill="1" applyBorder="1" applyAlignment="1">
      <alignment horizontal="center" vertical="center"/>
    </xf>
    <xf numFmtId="166" fontId="26" fillId="34" borderId="4" xfId="21" applyNumberFormat="1" applyFont="1" applyFill="1" applyBorder="1" applyAlignment="1">
      <alignment horizontal="center" vertical="center"/>
    </xf>
    <xf numFmtId="166" fontId="26" fillId="34" borderId="10" xfId="21" applyNumberFormat="1" applyFont="1" applyFill="1" applyBorder="1" applyAlignment="1">
      <alignment horizontal="center" vertical="center"/>
    </xf>
    <xf numFmtId="0" fontId="26" fillId="34" borderId="7" xfId="21" applyFont="1" applyFill="1" applyBorder="1" applyAlignment="1">
      <alignment horizontal="center" vertical="center"/>
    </xf>
    <xf numFmtId="0" fontId="26" fillId="34" borderId="11" xfId="21" applyFont="1" applyFill="1" applyBorder="1" applyAlignment="1">
      <alignment horizontal="center" vertical="center"/>
    </xf>
    <xf numFmtId="0" fontId="26" fillId="34" borderId="78" xfId="21" applyFont="1" applyFill="1" applyBorder="1" applyAlignment="1">
      <alignment horizontal="center" vertical="center"/>
    </xf>
    <xf numFmtId="0" fontId="26" fillId="34" borderId="12" xfId="21" applyFont="1" applyFill="1" applyBorder="1" applyAlignment="1">
      <alignment horizontal="center" vertical="center"/>
    </xf>
    <xf numFmtId="0" fontId="26" fillId="34" borderId="27" xfId="21" applyFont="1" applyFill="1" applyBorder="1" applyAlignment="1">
      <alignment horizontal="center" vertical="center"/>
    </xf>
    <xf numFmtId="0" fontId="26" fillId="34" borderId="10" xfId="21" applyFont="1" applyFill="1" applyBorder="1" applyAlignment="1">
      <alignment horizontal="center" vertical="center"/>
    </xf>
    <xf numFmtId="0" fontId="26" fillId="31" borderId="24" xfId="21" applyFont="1" applyFill="1" applyBorder="1" applyAlignment="1">
      <alignment horizontal="center" vertical="center"/>
    </xf>
    <xf numFmtId="0" fontId="26" fillId="31" borderId="3" xfId="21" applyFont="1" applyFill="1" applyBorder="1" applyAlignment="1">
      <alignment horizontal="center" vertical="center"/>
    </xf>
    <xf numFmtId="0" fontId="26" fillId="31" borderId="9" xfId="21" applyFont="1" applyFill="1" applyBorder="1" applyAlignment="1">
      <alignment horizontal="center" vertical="center"/>
    </xf>
    <xf numFmtId="0" fontId="70" fillId="0" borderId="0" xfId="21" applyFont="1" applyAlignment="1">
      <alignment horizontal="center"/>
    </xf>
    <xf numFmtId="0" fontId="57" fillId="31" borderId="1" xfId="21" applyFont="1" applyFill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9" fontId="26" fillId="38" borderId="1" xfId="21" applyNumberFormat="1" applyFont="1" applyFill="1" applyBorder="1" applyAlignment="1">
      <alignment horizontal="center" vertical="center"/>
    </xf>
    <xf numFmtId="9" fontId="26" fillId="34" borderId="5" xfId="21" applyNumberFormat="1" applyFont="1" applyFill="1" applyBorder="1" applyAlignment="1">
      <alignment horizontal="center" vertical="center" wrapText="1"/>
    </xf>
    <xf numFmtId="9" fontId="26" fillId="34" borderId="6" xfId="21" applyNumberFormat="1" applyFont="1" applyFill="1" applyBorder="1" applyAlignment="1">
      <alignment horizontal="center" vertical="center" wrapText="1"/>
    </xf>
    <xf numFmtId="9" fontId="26" fillId="34" borderId="2" xfId="21" applyNumberFormat="1" applyFont="1" applyFill="1" applyBorder="1" applyAlignment="1">
      <alignment horizontal="center" vertical="center" wrapText="1"/>
    </xf>
    <xf numFmtId="0" fontId="26" fillId="31" borderId="5" xfId="21" applyFont="1" applyFill="1" applyBorder="1" applyAlignment="1">
      <alignment horizontal="center" vertical="center"/>
    </xf>
    <xf numFmtId="0" fontId="26" fillId="31" borderId="2" xfId="21" applyFont="1" applyFill="1" applyBorder="1" applyAlignment="1">
      <alignment horizontal="center" vertical="center"/>
    </xf>
    <xf numFmtId="0" fontId="26" fillId="3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28" fillId="17" borderId="38" xfId="0" applyFont="1" applyFill="1" applyBorder="1" applyAlignment="1">
      <alignment horizontal="center" vertical="center"/>
    </xf>
    <xf numFmtId="0" fontId="28" fillId="17" borderId="39" xfId="0" applyFont="1" applyFill="1" applyBorder="1" applyAlignment="1">
      <alignment horizontal="center" vertical="center"/>
    </xf>
    <xf numFmtId="0" fontId="28" fillId="17" borderId="40" xfId="0" applyFont="1" applyFill="1" applyBorder="1" applyAlignment="1">
      <alignment horizontal="center" vertical="center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9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9" fontId="26" fillId="18" borderId="2" xfId="11" applyFont="1" applyFill="1" applyBorder="1" applyAlignment="1">
      <alignment horizontal="center" vertical="center" wrapText="1"/>
    </xf>
    <xf numFmtId="9" fontId="26" fillId="18" borderId="1" xfId="11" applyFont="1" applyFill="1" applyBorder="1" applyAlignment="1">
      <alignment horizontal="center" vertical="center" wrapText="1"/>
    </xf>
    <xf numFmtId="0" fontId="26" fillId="18" borderId="31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26" fillId="19" borderId="41" xfId="0" applyFont="1" applyFill="1" applyBorder="1" applyAlignment="1">
      <alignment horizontal="center" vertical="center"/>
    </xf>
    <xf numFmtId="0" fontId="26" fillId="19" borderId="43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/>
    </xf>
    <xf numFmtId="0" fontId="28" fillId="17" borderId="42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1" fontId="26" fillId="19" borderId="41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0" fontId="26" fillId="19" borderId="56" xfId="0" applyFont="1" applyFill="1" applyBorder="1" applyAlignment="1">
      <alignment horizontal="center" vertical="center"/>
    </xf>
    <xf numFmtId="0" fontId="26" fillId="19" borderId="57" xfId="0" applyFont="1" applyFill="1" applyBorder="1" applyAlignment="1">
      <alignment horizontal="center" vertical="center"/>
    </xf>
    <xf numFmtId="174" fontId="26" fillId="18" borderId="2" xfId="11" applyNumberFormat="1" applyFont="1" applyFill="1" applyBorder="1" applyAlignment="1">
      <alignment horizontal="center" vertical="center" wrapText="1"/>
    </xf>
    <xf numFmtId="174" fontId="26" fillId="18" borderId="1" xfId="11" applyNumberFormat="1" applyFont="1" applyFill="1" applyBorder="1" applyAlignment="1">
      <alignment horizontal="center" vertical="center" wrapText="1"/>
    </xf>
    <xf numFmtId="0" fontId="28" fillId="17" borderId="38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28" fillId="17" borderId="40" xfId="0" applyFont="1" applyFill="1" applyBorder="1" applyAlignment="1">
      <alignment horizontal="center"/>
    </xf>
    <xf numFmtId="0" fontId="26" fillId="18" borderId="34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9" fontId="26" fillId="18" borderId="10" xfId="11" applyFont="1" applyFill="1" applyBorder="1" applyAlignment="1">
      <alignment horizontal="center" vertical="center" wrapText="1"/>
    </xf>
    <xf numFmtId="9" fontId="26" fillId="18" borderId="9" xfId="11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1" fontId="26" fillId="19" borderId="62" xfId="0" applyNumberFormat="1" applyFont="1" applyFill="1" applyBorder="1" applyAlignment="1">
      <alignment horizontal="center" vertical="center"/>
    </xf>
    <xf numFmtId="1" fontId="26" fillId="19" borderId="63" xfId="0" applyNumberFormat="1" applyFont="1" applyFill="1" applyBorder="1" applyAlignment="1">
      <alignment horizontal="center" vertical="center"/>
    </xf>
    <xf numFmtId="0" fontId="26" fillId="18" borderId="64" xfId="0" applyFont="1" applyFill="1" applyBorder="1" applyAlignment="1">
      <alignment horizontal="center" vertical="center" wrapText="1"/>
    </xf>
    <xf numFmtId="1" fontId="26" fillId="19" borderId="56" xfId="0" applyNumberFormat="1" applyFont="1" applyFill="1" applyBorder="1" applyAlignment="1">
      <alignment horizontal="center" vertical="center"/>
    </xf>
    <xf numFmtId="0" fontId="26" fillId="19" borderId="42" xfId="0" applyFont="1" applyFill="1" applyBorder="1" applyAlignment="1">
      <alignment horizontal="center" vertical="center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6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5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18" borderId="52" xfId="0" applyFont="1" applyFill="1" applyBorder="1" applyAlignment="1">
      <alignment horizontal="center" vertical="center" wrapText="1"/>
    </xf>
    <xf numFmtId="0" fontId="26" fillId="18" borderId="35" xfId="0" applyFont="1" applyFill="1" applyBorder="1" applyAlignment="1">
      <alignment horizontal="center" vertical="center" wrapText="1"/>
    </xf>
    <xf numFmtId="0" fontId="26" fillId="18" borderId="47" xfId="0" applyFont="1" applyFill="1" applyBorder="1" applyAlignment="1">
      <alignment horizontal="center" vertical="center" wrapText="1"/>
    </xf>
    <xf numFmtId="2" fontId="26" fillId="19" borderId="41" xfId="0" applyNumberFormat="1" applyFont="1" applyFill="1" applyBorder="1" applyAlignment="1">
      <alignment horizontal="center"/>
    </xf>
    <xf numFmtId="2" fontId="26" fillId="19" borderId="43" xfId="0" applyNumberFormat="1" applyFont="1" applyFill="1" applyBorder="1" applyAlignment="1">
      <alignment horizontal="center"/>
    </xf>
    <xf numFmtId="9" fontId="26" fillId="18" borderId="52" xfId="11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5" xfId="11" applyFont="1" applyBorder="1" applyAlignment="1">
      <alignment vertical="center"/>
    </xf>
    <xf numFmtId="9" fontId="0" fillId="0" borderId="2" xfId="11" applyFont="1" applyBorder="1" applyAlignment="1">
      <alignment vertical="center"/>
    </xf>
    <xf numFmtId="0" fontId="28" fillId="17" borderId="41" xfId="0" applyFont="1" applyFill="1" applyBorder="1" applyAlignment="1">
      <alignment horizontal="center" vertical="center"/>
    </xf>
    <xf numFmtId="0" fontId="28" fillId="17" borderId="42" xfId="0" applyFont="1" applyFill="1" applyBorder="1" applyAlignment="1">
      <alignment horizontal="center" vertical="center"/>
    </xf>
    <xf numFmtId="0" fontId="28" fillId="17" borderId="43" xfId="0" applyFont="1" applyFill="1" applyBorder="1" applyAlignment="1">
      <alignment horizontal="center" vertical="center"/>
    </xf>
    <xf numFmtId="171" fontId="15" fillId="5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171" fontId="15" fillId="0" borderId="17" xfId="0" applyNumberFormat="1" applyFont="1" applyBorder="1" applyAlignment="1">
      <alignment horizontal="left" vertical="center"/>
    </xf>
    <xf numFmtId="171" fontId="15" fillId="0" borderId="23" xfId="0" applyNumberFormat="1" applyFont="1" applyBorder="1" applyAlignment="1">
      <alignment horizontal="left" vertical="center"/>
    </xf>
    <xf numFmtId="171" fontId="15" fillId="0" borderId="15" xfId="0" applyNumberFormat="1" applyFont="1" applyBorder="1" applyAlignment="1">
      <alignment horizontal="left" vertical="center"/>
    </xf>
    <xf numFmtId="171" fontId="15" fillId="12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171" fontId="15" fillId="12" borderId="26" xfId="0" applyNumberFormat="1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 indent="1"/>
    </xf>
  </cellXfs>
  <cellStyles count="27">
    <cellStyle name="Comma [0] 2" xfId="4" xr:uid="{A269256D-7EBB-4423-B440-A196F2518A74}"/>
    <cellStyle name="Currency 2" xfId="14" xr:uid="{ECBEAE54-E403-4300-8803-5CDB7A51A31F}"/>
    <cellStyle name="Hyperlink 2" xfId="12" xr:uid="{EE9332D7-5460-494D-9677-2C34F767FA57}"/>
    <cellStyle name="Normal 11 2 4" xfId="17" xr:uid="{B9F505C0-5519-4EDC-AB29-67D91FE531D2}"/>
    <cellStyle name="Normal 2 4" xfId="2" xr:uid="{EED815E7-7ADA-4172-852A-1302A68A8392}"/>
    <cellStyle name="Normal 2 6 3" xfId="15" xr:uid="{B3946C32-A1E6-4115-954A-6E6E5F097324}"/>
    <cellStyle name="Percent 2" xfId="13" xr:uid="{AF42F13B-5F3D-4A91-93C8-5114F58F70F8}"/>
    <cellStyle name="백분율" xfId="11" builtinId="5"/>
    <cellStyle name="백분율 2" xfId="19" xr:uid="{B25F0A7E-E98D-431C-9F39-023B487635B4}"/>
    <cellStyle name="쉼표" xfId="26" builtinId="3"/>
    <cellStyle name="통화" xfId="1" builtinId="4"/>
    <cellStyle name="통화 2" xfId="20" xr:uid="{35167944-E63D-4CEE-B72D-4B3180023FA3}"/>
    <cellStyle name="표준" xfId="0" builtinId="0"/>
    <cellStyle name="표준 11" xfId="18" xr:uid="{99EFDC5A-DC17-4741-88E6-3CA82B8AE9A8}"/>
    <cellStyle name="표준 118" xfId="6" xr:uid="{FAE368CE-0259-496E-BF0A-70EB9C6CB865}"/>
    <cellStyle name="표준 12" xfId="16" xr:uid="{9A8916C4-3AF0-413D-A0AD-DD080F856B8B}"/>
    <cellStyle name="표준 12 4 3" xfId="9" xr:uid="{1473246B-F46D-43B6-930A-2C4A5CE7DB36}"/>
    <cellStyle name="표준 13 3 2" xfId="3" xr:uid="{174FEFA9-084E-4FFB-BF69-012F98306D73}"/>
    <cellStyle name="표준 2" xfId="21" xr:uid="{9E64345B-38F8-45D1-90BB-D6E91D0B10ED}"/>
    <cellStyle name="표준 2 2" xfId="7" xr:uid="{F9916D32-C14F-4C6D-AC5F-6F89666AD690}"/>
    <cellStyle name="표준 29 3" xfId="5" xr:uid="{7B7724C0-3F0C-4504-BDDB-281F9617618F}"/>
    <cellStyle name="표준 3" xfId="22" xr:uid="{2182D316-7CAD-4790-8CE5-C13344F0F095}"/>
    <cellStyle name="표준 4" xfId="23" xr:uid="{8A5F605C-8B93-4980-A851-A64CB498AF39}"/>
    <cellStyle name="표준 43" xfId="8" xr:uid="{729F92A9-DC01-4627-B413-A34EB4AE0289}"/>
    <cellStyle name="표준 5" xfId="24" xr:uid="{E7C8E7F7-AEBA-4F33-804F-6F85199D6BF8}"/>
    <cellStyle name="표준 9 2 3" xfId="10" xr:uid="{34949F3D-146F-4215-ADA1-16C9C36E961B}"/>
    <cellStyle name="하이퍼링크" xfId="2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sheetMetadata" Target="metadata.xml"/><Relationship Id="rId16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microsoft.com/office/2017/06/relationships/rdRichValue" Target="richData/rdrichvalue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microsoft.com/office/2017/06/relationships/rdSupportingPropertyBagStructure" Target="richData/rdsupportingpropertybagstructure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224118</xdr:colOff>
      <xdr:row>9</xdr:row>
      <xdr:rowOff>123265</xdr:rowOff>
    </xdr:from>
    <xdr:to>
      <xdr:col>23</xdr:col>
      <xdr:colOff>436030</xdr:colOff>
      <xdr:row>20</xdr:row>
      <xdr:rowOff>208656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2032CC-6805-53A8-DE9F-C407D7FE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030" y="3272118"/>
          <a:ext cx="9187824" cy="2610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C477D4-5B2A-4A7B-9350-AB8458D7C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8F7A47-19A2-4A7E-AE10-2342208C3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3CCFC5B-7375-4441-8E3B-21838C39E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FEC18AF-EAE1-42CD-AF30-1D2DF39E0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35CC83-0D00-4467-ACE3-F9E2F23C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508D45C-9E25-4591-8084-8AA7C50FCB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19AC73-9CBF-45CB-9377-51A627AB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AB7109-9AB5-43D7-B1E4-D6DD0CE18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DB2B91-AEA8-4AF9-99B1-2B01A1074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89FEC7C-05C7-4B60-8405-3AFD58765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BB1ACB-D9EF-4F38-A975-CFDA6673B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11036D3-AE7E-47F0-88D0-8A2455D19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028019-9751-454C-974F-1FCED4DA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4C81B7-857A-4FCB-A553-F12609719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2F1C72-25C9-4947-89D5-CA4E47128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7BEFFBE-F6B2-4B68-AAC6-2ECDCB6679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FE8179-5D5E-4329-93F9-84097836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A712F0B-0D35-44DB-81E2-1F4C669CA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58C44C5-923C-4AB6-82DE-5D7C847E1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4C9F9AE-CFE9-429C-92B5-BEF90E728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9C076B-C806-4586-8BB5-F59EE494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BC7F5DC-F7E6-4871-B6B3-F42878754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62E2D7-507F-4744-88D4-5CF248CB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7FD3917-D952-45F2-ACBF-68D5C5DCD1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F1920C-4936-4BDD-A108-8C7CFB223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3AB09CD-D103-40C1-B1E4-CEC2F2336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B022FA-B231-44BF-8F84-BE3CF46B2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5DBC06A-99F4-4EDA-B0F2-39DD9AC5E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249A13F-057E-4675-8F66-E8B92355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79FC843-E723-4B2B-9D1B-77C34E61D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A93DA2-823D-4E9A-9EA2-BAD8310FC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0A0BC7-8A79-40BE-A4F0-CEBE25155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9A2E41D-50F3-46DA-9259-076D356DE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6A73FA3-95EC-4017-8AED-36C35C6D0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A180E4B-9D54-4174-905B-FC316BB307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B54FDD8-00FA-48A8-8882-5172DF56B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5A9A87E-2010-45A4-9558-5A6A8806E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A45171C-6732-4813-A7DC-9D1EFABBC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760DB75-B866-48D3-8E37-57036FE9A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5815713-C624-4B81-8482-41C9BF212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5C8AFB0-73C7-4B1A-A370-2CFCD64B0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D2CFE5-EC2B-4162-8301-73462A14B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A2A8502-7CA6-4F5C-926B-170F400D2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F1F9CD-7BDA-48C0-931C-002E33743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3361509-913A-41EF-875E-BC9262448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EABD858-EDFA-4352-A86A-9C2BC4DB2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C91CF2F-5139-47D3-934F-9C21F7D72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EA616D4-9DD6-4818-AE6D-92039B90D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E8EF382-F713-4744-98F9-A77001BB08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FDEA194-A0AF-40E7-8D63-A025E168C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63DFF61-328A-45F7-B818-B42F748FF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DA986CB-F9D7-4EFC-AF1E-EC5165BD6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3F8A3FC-139C-48FB-8957-EFDBEEE44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E6484EB-9CE7-4DC6-83EE-B8D6D3911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DC6ED6-7679-46BE-ACE0-DC53CFC52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57181B-869E-4F17-B840-420FEC317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F96DBB-B5D0-4150-BE7F-90344771E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F132D37-3FAB-4445-B8B7-FD7D9B7EE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A0BFA35-FBEF-43F0-A6CE-84746111F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49FA1C-3032-4A59-903B-9FA6E3B3D5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7A4E25-2D1A-4DCB-8FE8-9DDEEDE907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24B9421-D602-4B3E-8D17-AA8F25E55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6FB3C34-BE03-414E-B65A-5E9D2EBAB1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EB93033-A1D4-4230-8152-7E6F2BC7B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A3716-879A-4D8E-849C-58E7E75A4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6B60604-A82D-4927-90B5-3A64CF1C9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8EBFD86-F42A-40CC-B81B-533B662AF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2CA3AC4-AB32-4F64-8922-DE57079B3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8932D7A-B58A-4F5D-AF6E-15EC3ECC0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CA6E35-4140-4D58-9E2A-8F5D69AC5E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3AFE2F1-09AF-4B3C-816D-1B986BEBF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EC857DC-5110-495E-BBEF-7E0411A5C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0AF4D5-ACA2-4E83-9AC0-EE36306C1B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7B6F41B-AFA1-414F-A247-552A47822C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1BED705-4722-4B89-B5E1-56C018FD90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ED445DD-312D-443A-B836-A0DA59C26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8BCCDD0-F8FF-47F0-BB13-BF91AE93F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C589698-746F-4103-B91B-9FDE1EDA1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91C367F-835E-4D83-AB8C-49FAA2068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4A6E26A-C16B-405C-8F47-E2630AF9C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AB1D2E1-728C-4FFE-B6D6-28C8240F7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8DA0E3F-F7D7-472F-B224-B5B1C4C3E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6282AE7-FD99-40C5-B345-C9784EA92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B029A73-2E68-497C-A05C-A6051762D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355BCDF-EFF4-47B5-9558-D99E0813D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EDB8E60-F7BD-43F9-B611-3A8DE328A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5A14B09-471C-478E-B41E-EECB25F1F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855DCF5-7AC6-4B51-8CA3-5912FA6C48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DC5DC56-7A69-4A7A-8E3F-BE2A73F85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61F01E3-C499-4588-8D91-84B34EBFD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2EC9302-65C9-4911-9014-591071A43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9ED13D0-3708-4423-97EE-15C95B934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2FDBDA-2312-403D-B0F9-D52352FB4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250B475-E804-4AEB-B6C0-47BDEA9D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7CD889-B3B3-473C-B704-BE2F0D128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179ED4-A7F3-4A23-AD0E-69A4AEE592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FD9F84-F517-48BB-8167-6DC5B2F0D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949419-28AB-44EA-B522-C4EBCDAAA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5DA6E7-C9EC-482F-AE17-3EA9C9049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CAA653-85F5-4B6F-AFCD-EFCF99884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C9F028-C334-4B5C-8A09-A47BDAEC2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5472184-2C77-4F95-ACC6-E8556FB992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AC52298-B8DC-4877-ABE8-69847EEC6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D6EEF-B75D-4EEF-BE85-D3580ADA0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7C56FEF-D069-4DF7-BA62-592004CE3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2ACE3F-8A40-47D0-AF0F-E7A09A380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A59A725-314D-45DD-B1D0-B11457F7D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725838E-62A1-4AFF-90AD-D7085D3E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F4362B-A3D1-4AFE-8C66-45F50CDDC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73744-712B-49C7-B77F-FB4C60A8A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670270-C2A2-4271-9526-76D92028F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C84364D-1343-4126-98A9-9314CED52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B43AD0C-7754-4F8A-9726-977A42AC0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E7C51E7-FCB1-4479-9218-024740C6F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C3C077-E8B3-41B2-95F3-1DB5FA9ED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89DADCE-2BEC-42C8-B3D5-1F5D0B523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ED1330-7F3E-448C-88AD-7A959674D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68D37DF-BD08-44B3-A7C6-899EA5CE1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A23508-4EF5-44E6-8612-5EB368139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4F1F326-CE06-43EE-8B59-21A2A076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C9AB67B-0444-40A3-B79F-383144F7F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7FB0B8-56AF-493E-8558-F153604FA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138182-B7F3-4D69-933F-A7D77E88B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C1FB9E3-0A72-4ED5-B9DF-5F3F3B5BA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1BA673F-9F47-4F60-A284-6B181CA4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96056B-DA1D-457C-AADB-F960D435C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0B5D26-4DC7-4C07-9037-CF64592D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DCEAA9-886F-425A-9E2B-8010AD91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05C775-865B-48C3-B289-BCB7442BC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0E395B9-34A2-4A69-A933-707BA4CEA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03DD41-B064-40F8-BA80-48124F969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269F86-56AB-4692-A293-6564DA52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1B0B22-1645-46C5-A014-02FDD2B3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29657B-8681-479F-AECE-D5B7B030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9ED799-8D9D-441A-ACEA-25185E66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A6B5ED-EFBB-4992-86B3-30E32DAD9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AA0F0-3D2D-4DA7-8097-F847061E5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132A99-E5D5-46CD-B007-B5E841A36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CF10C7-11F3-4ADE-9592-E23CE02F0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6E1FB4-EDEF-4AE3-AB26-0AFCBC90D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E097CA-9C29-46A5-AD08-AD800778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CD10F2D-0C25-4B4F-B210-00F7C55A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064BA4F-E61C-4E27-B68F-6A4E17BC1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2E1AEA1-F5EE-40DF-A612-E43CA91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0386AA-D096-4910-84C8-412202096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DC16A3-C435-4A9E-9BF7-5ED5CF7C1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46E715-771F-4DD4-B35C-34D5AD447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33A593-FFEA-48B3-B887-9586EB803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BF8B9B-5F33-44E0-9834-3E5BFD7B2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845D04B-36FF-4547-8FA0-67429F39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97FF996-C336-4FC6-A5BE-4AC545AD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avynw7</v>
    <v>268435456</v>
    <v>1</v>
    <v>Con tecnología de Refinitiv</v>
    <v>0</v>
    <v>1</v>
    <v>USD/HNL</v>
    <v>3</v>
    <v>4</v>
    <v>Finance</v>
    <v>5</v>
    <v>26.344899999999999</v>
    <v>1.06E-2</v>
    <v>4.0239999999999997E-4</v>
    <v>26.344899999999999</v>
    <v>USD</v>
    <v>46043.719606481478</v>
    <v>26.408300000000001</v>
    <v>26.430800000000001</v>
    <v>26.4</v>
    <v>25.35</v>
    <v>HNL</v>
    <v>US Dollar/Honduras Lempira FX Spot Rate</v>
    <v>26.355499999999999</v>
    <v>USDHNL</v>
    <v>Par de divisa</v>
    <v>USD/HNL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_-[$L-es-HN]* #,##0.00_-;-[$L-es-HN]* #,##0.00_-;_-[$L-es-HN]*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fadis.com/order/restaurant/popeyes-louisiana-kitchen---robinson-rd-menu/4" TargetMode="External"/><Relationship Id="rId2" Type="http://schemas.openxmlformats.org/officeDocument/2006/relationships/hyperlink" Target="https://www.kfcnassau.com/" TargetMode="External"/><Relationship Id="rId1" Type="http://schemas.openxmlformats.org/officeDocument/2006/relationships/hyperlink" Target="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57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58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5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0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1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4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5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6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6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68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69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0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1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2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3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4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5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6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77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78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79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0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1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2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3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4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5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86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87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88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89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0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2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3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4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5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96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97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98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99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0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1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2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3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4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5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06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07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08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09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0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1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2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3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4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5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16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17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18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19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0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1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2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3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4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5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26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31.bin"/><Relationship Id="rId4" Type="http://schemas.openxmlformats.org/officeDocument/2006/relationships/comments" Target="../comments127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2.bin"/><Relationship Id="rId4" Type="http://schemas.openxmlformats.org/officeDocument/2006/relationships/comments" Target="../comments128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3.bin"/><Relationship Id="rId4" Type="http://schemas.openxmlformats.org/officeDocument/2006/relationships/comments" Target="../comments129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4.bin"/><Relationship Id="rId4" Type="http://schemas.openxmlformats.org/officeDocument/2006/relationships/comments" Target="../comments130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5.bin"/><Relationship Id="rId4" Type="http://schemas.openxmlformats.org/officeDocument/2006/relationships/comments" Target="../comments131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132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7.bin"/><Relationship Id="rId4" Type="http://schemas.openxmlformats.org/officeDocument/2006/relationships/comments" Target="../comments133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8.bin"/><Relationship Id="rId4" Type="http://schemas.openxmlformats.org/officeDocument/2006/relationships/comments" Target="../comments134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9.bin"/><Relationship Id="rId4" Type="http://schemas.openxmlformats.org/officeDocument/2006/relationships/comments" Target="../comments135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136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41.bin"/><Relationship Id="rId4" Type="http://schemas.openxmlformats.org/officeDocument/2006/relationships/comments" Target="../comments137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8.vml"/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42.bin"/><Relationship Id="rId4" Type="http://schemas.openxmlformats.org/officeDocument/2006/relationships/comments" Target="../comments138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3.bin"/><Relationship Id="rId4" Type="http://schemas.openxmlformats.org/officeDocument/2006/relationships/comments" Target="../comments139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0.vml"/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4.bin"/><Relationship Id="rId4" Type="http://schemas.openxmlformats.org/officeDocument/2006/relationships/comments" Target="../comments140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1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5.bin"/><Relationship Id="rId4" Type="http://schemas.openxmlformats.org/officeDocument/2006/relationships/comments" Target="../comments141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2.vml"/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6.bin"/><Relationship Id="rId4" Type="http://schemas.openxmlformats.org/officeDocument/2006/relationships/comments" Target="../comments142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7.bin"/><Relationship Id="rId4" Type="http://schemas.openxmlformats.org/officeDocument/2006/relationships/comments" Target="../comments143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4.vml"/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8.bin"/><Relationship Id="rId4" Type="http://schemas.openxmlformats.org/officeDocument/2006/relationships/comments" Target="../comments144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5.vml"/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9.bin"/><Relationship Id="rId4" Type="http://schemas.openxmlformats.org/officeDocument/2006/relationships/comments" Target="../comments145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50.bin"/><Relationship Id="rId4" Type="http://schemas.openxmlformats.org/officeDocument/2006/relationships/comments" Target="../comments146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7.vml"/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51.bin"/><Relationship Id="rId4" Type="http://schemas.openxmlformats.org/officeDocument/2006/relationships/comments" Target="../comments147.xml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8.vml"/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52.bin"/><Relationship Id="rId4" Type="http://schemas.openxmlformats.org/officeDocument/2006/relationships/comments" Target="../comments148.xml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9.vml"/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3.bin"/><Relationship Id="rId4" Type="http://schemas.openxmlformats.org/officeDocument/2006/relationships/comments" Target="../comments149.xml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0.vml"/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4.bin"/><Relationship Id="rId4" Type="http://schemas.openxmlformats.org/officeDocument/2006/relationships/comments" Target="../comments150.xml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1.vml"/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5.bin"/><Relationship Id="rId4" Type="http://schemas.openxmlformats.org/officeDocument/2006/relationships/comments" Target="../comments1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859-B8DC-4BF2-8943-FBC1A7DF916F}">
  <sheetPr>
    <outlinePr summaryBelow="0" summaryRight="0"/>
  </sheetPr>
  <dimension ref="A1:Z1019"/>
  <sheetViews>
    <sheetView zoomScale="70" zoomScaleNormal="70" workbookViewId="0">
      <selection activeCell="D60" sqref="D60"/>
    </sheetView>
  </sheetViews>
  <sheetFormatPr defaultColWidth="12.5703125" defaultRowHeight="15" customHeight="1"/>
  <cols>
    <col min="1" max="1" width="12.5703125" style="233"/>
    <col min="2" max="2" width="44.28515625" style="233" customWidth="1"/>
    <col min="3" max="3" width="17.140625" style="233" customWidth="1"/>
    <col min="4" max="4" width="34.7109375" style="233" customWidth="1"/>
    <col min="5" max="5" width="12.5703125" style="233"/>
    <col min="6" max="6" width="19.85546875" style="233" customWidth="1"/>
    <col min="7" max="7" width="15.42578125" style="233" customWidth="1"/>
    <col min="8" max="8" width="54.42578125" style="233" bestFit="1" customWidth="1"/>
    <col min="9" max="16384" width="12.5703125" style="233"/>
  </cols>
  <sheetData>
    <row r="1" spans="1:26" ht="15" customHeight="1">
      <c r="A1" s="229"/>
      <c r="B1" s="229"/>
      <c r="C1" s="229"/>
      <c r="D1" s="229"/>
      <c r="E1" s="229"/>
      <c r="F1" s="230"/>
      <c r="G1" s="231"/>
      <c r="H1" s="232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5" customHeight="1">
      <c r="A2" s="229"/>
      <c r="B2" s="229"/>
      <c r="C2" s="229"/>
      <c r="D2" s="229"/>
      <c r="E2" s="229"/>
      <c r="F2" s="229"/>
      <c r="G2" s="231"/>
      <c r="H2" s="234" t="s">
        <v>423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spans="1:26" ht="15" customHeight="1">
      <c r="A3" s="229"/>
      <c r="B3" s="229"/>
      <c r="C3" s="229"/>
      <c r="D3" s="229"/>
      <c r="E3" s="229"/>
      <c r="F3" s="229"/>
      <c r="G3" s="231"/>
      <c r="H3" s="234" t="s">
        <v>424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 spans="1:26" ht="15" customHeight="1">
      <c r="A4" s="235"/>
      <c r="B4" s="236" t="s">
        <v>425</v>
      </c>
      <c r="C4" s="237" t="s">
        <v>426</v>
      </c>
      <c r="D4" s="237" t="s">
        <v>427</v>
      </c>
      <c r="E4" s="237" t="s">
        <v>428</v>
      </c>
      <c r="F4" s="237" t="s">
        <v>429</v>
      </c>
      <c r="G4" s="237" t="s">
        <v>430</v>
      </c>
      <c r="H4" s="237" t="s">
        <v>3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 spans="1:26" ht="15" customHeight="1">
      <c r="A5" s="229"/>
      <c r="B5" s="238" t="s">
        <v>221</v>
      </c>
      <c r="C5" s="239">
        <v>4.12</v>
      </c>
      <c r="D5" s="240">
        <v>2.61</v>
      </c>
      <c r="E5" s="241">
        <v>-0.36580000000000001</v>
      </c>
      <c r="F5" s="242" t="s">
        <v>431</v>
      </c>
      <c r="G5" s="243"/>
      <c r="H5" s="244" t="s">
        <v>432</v>
      </c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spans="1:26" ht="15" customHeight="1">
      <c r="A6" s="229"/>
      <c r="B6" s="238" t="s">
        <v>433</v>
      </c>
      <c r="C6" s="239">
        <v>1.61</v>
      </c>
      <c r="D6" s="244" t="s">
        <v>119</v>
      </c>
      <c r="E6" s="245"/>
      <c r="F6" s="244" t="s">
        <v>119</v>
      </c>
      <c r="G6" s="245"/>
      <c r="H6" s="705" t="s">
        <v>434</v>
      </c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 spans="1:26" ht="15" customHeight="1">
      <c r="A7" s="229"/>
      <c r="B7" s="238" t="s">
        <v>435</v>
      </c>
      <c r="C7" s="239">
        <v>1.62</v>
      </c>
      <c r="D7" s="244" t="s">
        <v>119</v>
      </c>
      <c r="E7" s="245"/>
      <c r="F7" s="244" t="s">
        <v>119</v>
      </c>
      <c r="G7" s="245"/>
      <c r="H7" s="706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26" ht="15" customHeight="1">
      <c r="A8" s="229"/>
      <c r="B8" s="238" t="s">
        <v>533</v>
      </c>
      <c r="C8" s="246" t="s">
        <v>534</v>
      </c>
      <c r="D8" s="244" t="s">
        <v>436</v>
      </c>
      <c r="E8" s="245"/>
      <c r="F8" s="244" t="s">
        <v>437</v>
      </c>
      <c r="G8" s="245"/>
      <c r="H8" s="244" t="s">
        <v>535</v>
      </c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 spans="1:26" ht="15" customHeight="1">
      <c r="A9" s="229"/>
      <c r="B9" s="238" t="s">
        <v>438</v>
      </c>
      <c r="C9" s="239">
        <v>4.95</v>
      </c>
      <c r="D9" s="240">
        <v>4.09</v>
      </c>
      <c r="E9" s="241">
        <v>-0.17369999999999999</v>
      </c>
      <c r="F9" s="240">
        <v>5.65</v>
      </c>
      <c r="G9" s="247">
        <v>0.1414</v>
      </c>
      <c r="H9" s="244" t="s">
        <v>439</v>
      </c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 spans="1:26" ht="15" customHeight="1">
      <c r="A10" s="229"/>
      <c r="B10" s="238" t="s">
        <v>440</v>
      </c>
      <c r="C10" s="239">
        <v>1.95</v>
      </c>
      <c r="D10" s="240">
        <v>0.28000000000000003</v>
      </c>
      <c r="E10" s="241">
        <v>-0.85640000000000005</v>
      </c>
      <c r="F10" s="240">
        <v>0.65</v>
      </c>
      <c r="G10" s="241">
        <v>-0.66669999999999996</v>
      </c>
      <c r="H10" s="244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 spans="1:26" ht="15" customHeight="1">
      <c r="A11" s="229"/>
      <c r="B11" s="238" t="s">
        <v>441</v>
      </c>
      <c r="C11" s="239">
        <v>2.38</v>
      </c>
      <c r="D11" s="240">
        <v>2.27</v>
      </c>
      <c r="E11" s="241">
        <v>-4.6199999999999998E-2</v>
      </c>
      <c r="F11" s="240">
        <v>3.25</v>
      </c>
      <c r="G11" s="247">
        <v>0.36549999999999999</v>
      </c>
      <c r="H11" s="244" t="s">
        <v>442</v>
      </c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 spans="1:26" ht="15" customHeight="1">
      <c r="A12" s="229"/>
      <c r="B12" s="229"/>
      <c r="C12" s="229"/>
      <c r="D12" s="229"/>
      <c r="E12" s="229"/>
      <c r="F12" s="229"/>
      <c r="G12" s="231"/>
      <c r="H12" s="232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 spans="1:26" ht="15" customHeight="1">
      <c r="A13" s="229"/>
      <c r="B13" s="229"/>
      <c r="C13" s="229"/>
      <c r="D13" s="229"/>
      <c r="E13" s="229"/>
      <c r="F13" s="229"/>
      <c r="G13" s="231"/>
      <c r="H13" s="232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 spans="1:26" ht="15" customHeight="1">
      <c r="A14" s="229"/>
      <c r="B14" s="229"/>
      <c r="C14" s="229"/>
      <c r="D14" s="229"/>
      <c r="E14" s="229"/>
      <c r="F14" s="229"/>
      <c r="G14" s="231"/>
      <c r="H14" s="232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 spans="1:26" ht="15" customHeight="1">
      <c r="A15" s="248"/>
      <c r="B15" s="707" t="s">
        <v>443</v>
      </c>
      <c r="C15" s="703"/>
      <c r="D15" s="704"/>
      <c r="E15" s="708" t="s">
        <v>536</v>
      </c>
      <c r="F15" s="703"/>
      <c r="G15" s="703"/>
      <c r="H15" s="704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 spans="1:26" ht="15" customHeight="1">
      <c r="A16" s="229"/>
      <c r="B16" s="709" t="s">
        <v>396</v>
      </c>
      <c r="C16" s="704"/>
      <c r="D16" s="249" t="s">
        <v>397</v>
      </c>
      <c r="E16" s="249" t="s">
        <v>398</v>
      </c>
      <c r="F16" s="250" t="s">
        <v>399</v>
      </c>
      <c r="G16" s="250" t="s">
        <v>444</v>
      </c>
      <c r="H16" s="250" t="s">
        <v>445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 spans="1:26" ht="15" customHeight="1">
      <c r="A17" s="229"/>
      <c r="B17" s="251" t="s">
        <v>446</v>
      </c>
      <c r="C17" s="252" t="s">
        <v>402</v>
      </c>
      <c r="D17" s="244" t="s">
        <v>537</v>
      </c>
      <c r="E17" s="252">
        <v>2</v>
      </c>
      <c r="F17" s="253">
        <v>11.95</v>
      </c>
      <c r="G17" s="240">
        <v>5.98</v>
      </c>
      <c r="H17" s="710">
        <v>4.12</v>
      </c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 spans="1:26" ht="15" customHeight="1">
      <c r="A18" s="229"/>
      <c r="B18" s="251" t="s">
        <v>446</v>
      </c>
      <c r="C18" s="252" t="s">
        <v>402</v>
      </c>
      <c r="D18" s="244" t="s">
        <v>538</v>
      </c>
      <c r="E18" s="252">
        <v>3</v>
      </c>
      <c r="F18" s="253">
        <v>12.95</v>
      </c>
      <c r="G18" s="240">
        <v>4.32</v>
      </c>
      <c r="H18" s="711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spans="1:26" ht="15" customHeight="1">
      <c r="A19" s="229"/>
      <c r="B19" s="251" t="s">
        <v>446</v>
      </c>
      <c r="C19" s="252" t="s">
        <v>402</v>
      </c>
      <c r="D19" s="244" t="s">
        <v>447</v>
      </c>
      <c r="E19" s="252">
        <v>5</v>
      </c>
      <c r="F19" s="253">
        <v>17.95</v>
      </c>
      <c r="G19" s="240">
        <v>3.59</v>
      </c>
      <c r="H19" s="711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spans="1:26" ht="15" customHeight="1">
      <c r="A20" s="229"/>
      <c r="B20" s="251" t="s">
        <v>446</v>
      </c>
      <c r="C20" s="252" t="s">
        <v>402</v>
      </c>
      <c r="D20" s="244" t="s">
        <v>448</v>
      </c>
      <c r="E20" s="252">
        <v>10</v>
      </c>
      <c r="F20" s="253">
        <v>31.95</v>
      </c>
      <c r="G20" s="240">
        <v>3.2</v>
      </c>
      <c r="H20" s="711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spans="1:26" ht="15" customHeight="1">
      <c r="A21" s="229"/>
      <c r="B21" s="251" t="s">
        <v>446</v>
      </c>
      <c r="C21" s="252" t="s">
        <v>402</v>
      </c>
      <c r="D21" s="244" t="s">
        <v>539</v>
      </c>
      <c r="E21" s="244">
        <v>2</v>
      </c>
      <c r="F21" s="240">
        <v>11.95</v>
      </c>
      <c r="G21" s="240">
        <v>5.98</v>
      </c>
      <c r="H21" s="711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spans="1:26" ht="15" customHeight="1">
      <c r="A22" s="229"/>
      <c r="B22" s="251" t="s">
        <v>446</v>
      </c>
      <c r="C22" s="252" t="s">
        <v>402</v>
      </c>
      <c r="D22" s="244" t="s">
        <v>538</v>
      </c>
      <c r="E22" s="244">
        <v>3</v>
      </c>
      <c r="F22" s="240">
        <v>12.95</v>
      </c>
      <c r="G22" s="240">
        <v>4.32</v>
      </c>
      <c r="H22" s="711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spans="1:26" ht="15" customHeight="1">
      <c r="A23" s="229"/>
      <c r="B23" s="251" t="s">
        <v>446</v>
      </c>
      <c r="C23" s="252" t="s">
        <v>402</v>
      </c>
      <c r="D23" s="244" t="s">
        <v>447</v>
      </c>
      <c r="E23" s="244">
        <v>5</v>
      </c>
      <c r="F23" s="240">
        <v>17.95</v>
      </c>
      <c r="G23" s="240">
        <v>3.59</v>
      </c>
      <c r="H23" s="711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1:26" ht="15" customHeight="1">
      <c r="A24" s="229"/>
      <c r="B24" s="251" t="s">
        <v>446</v>
      </c>
      <c r="C24" s="252" t="s">
        <v>402</v>
      </c>
      <c r="D24" s="244" t="s">
        <v>448</v>
      </c>
      <c r="E24" s="244">
        <v>10</v>
      </c>
      <c r="F24" s="240">
        <v>31.95</v>
      </c>
      <c r="G24" s="240">
        <v>3.2</v>
      </c>
      <c r="H24" s="711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spans="1:26" ht="15" customHeight="1">
      <c r="A25" s="229"/>
      <c r="B25" s="251" t="s">
        <v>446</v>
      </c>
      <c r="C25" s="252" t="s">
        <v>402</v>
      </c>
      <c r="D25" s="244" t="s">
        <v>540</v>
      </c>
      <c r="E25" s="244">
        <v>2</v>
      </c>
      <c r="F25" s="240">
        <v>11.95</v>
      </c>
      <c r="G25" s="240">
        <v>5.98</v>
      </c>
      <c r="H25" s="711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ht="15" customHeight="1">
      <c r="A26" s="229"/>
      <c r="B26" s="251" t="s">
        <v>446</v>
      </c>
      <c r="C26" s="252" t="s">
        <v>402</v>
      </c>
      <c r="D26" s="244" t="s">
        <v>538</v>
      </c>
      <c r="E26" s="244">
        <v>3</v>
      </c>
      <c r="F26" s="240">
        <v>12.95</v>
      </c>
      <c r="G26" s="240">
        <v>4.32</v>
      </c>
      <c r="H26" s="711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spans="1:26" ht="15" customHeight="1">
      <c r="A27" s="229"/>
      <c r="B27" s="251" t="s">
        <v>446</v>
      </c>
      <c r="C27" s="252" t="s">
        <v>402</v>
      </c>
      <c r="D27" s="244" t="s">
        <v>447</v>
      </c>
      <c r="E27" s="244">
        <v>5</v>
      </c>
      <c r="F27" s="240">
        <v>17.95</v>
      </c>
      <c r="G27" s="240">
        <v>3.59</v>
      </c>
      <c r="H27" s="711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spans="1:26" ht="15" customHeight="1">
      <c r="A28" s="229"/>
      <c r="B28" s="251" t="s">
        <v>446</v>
      </c>
      <c r="C28" s="252" t="s">
        <v>402</v>
      </c>
      <c r="D28" s="244" t="s">
        <v>448</v>
      </c>
      <c r="E28" s="244">
        <v>10</v>
      </c>
      <c r="F28" s="240">
        <v>31.95</v>
      </c>
      <c r="G28" s="240">
        <v>3.2</v>
      </c>
      <c r="H28" s="711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spans="1:26" ht="15" customHeight="1">
      <c r="A29" s="229"/>
      <c r="B29" s="251" t="s">
        <v>406</v>
      </c>
      <c r="C29" s="252" t="s">
        <v>402</v>
      </c>
      <c r="D29" s="244" t="s">
        <v>407</v>
      </c>
      <c r="E29" s="244">
        <v>10</v>
      </c>
      <c r="F29" s="240">
        <v>31.95</v>
      </c>
      <c r="G29" s="240">
        <v>3.2</v>
      </c>
      <c r="H29" s="711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spans="1:26" ht="15" customHeight="1">
      <c r="A30" s="229"/>
      <c r="B30" s="251" t="s">
        <v>406</v>
      </c>
      <c r="C30" s="252" t="s">
        <v>402</v>
      </c>
      <c r="D30" s="244" t="s">
        <v>408</v>
      </c>
      <c r="E30" s="244">
        <v>10</v>
      </c>
      <c r="F30" s="240">
        <v>31.95</v>
      </c>
      <c r="G30" s="240">
        <v>3.2</v>
      </c>
      <c r="H30" s="706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spans="1:26" ht="15" customHeight="1">
      <c r="A31" s="229"/>
      <c r="B31" s="251" t="s">
        <v>446</v>
      </c>
      <c r="C31" s="252" t="s">
        <v>409</v>
      </c>
      <c r="D31" s="244" t="s">
        <v>410</v>
      </c>
      <c r="E31" s="252">
        <v>6</v>
      </c>
      <c r="F31" s="253">
        <v>10.95</v>
      </c>
      <c r="G31" s="240">
        <v>1.83</v>
      </c>
      <c r="H31" s="710">
        <v>1.7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spans="1:26" ht="15" customHeight="1">
      <c r="A32" s="229"/>
      <c r="B32" s="251" t="s">
        <v>446</v>
      </c>
      <c r="C32" s="252" t="s">
        <v>409</v>
      </c>
      <c r="D32" s="244"/>
      <c r="E32" s="252">
        <v>12</v>
      </c>
      <c r="F32" s="253">
        <v>19.95</v>
      </c>
      <c r="G32" s="240">
        <v>1.66</v>
      </c>
      <c r="H32" s="711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spans="1:26" ht="15" customHeight="1">
      <c r="A33" s="229"/>
      <c r="B33" s="251" t="s">
        <v>446</v>
      </c>
      <c r="C33" s="252" t="s">
        <v>409</v>
      </c>
      <c r="D33" s="244"/>
      <c r="E33" s="252">
        <v>18</v>
      </c>
      <c r="F33" s="253">
        <v>28.95</v>
      </c>
      <c r="G33" s="240">
        <v>1.61</v>
      </c>
      <c r="H33" s="711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 spans="1:26" ht="15" customHeight="1">
      <c r="A34" s="229"/>
      <c r="B34" s="251" t="s">
        <v>446</v>
      </c>
      <c r="C34" s="252" t="s">
        <v>409</v>
      </c>
      <c r="D34" s="244" t="s">
        <v>411</v>
      </c>
      <c r="E34" s="244">
        <v>6</v>
      </c>
      <c r="F34" s="240">
        <v>10.95</v>
      </c>
      <c r="G34" s="240">
        <v>1.83</v>
      </c>
      <c r="H34" s="711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 spans="1:26" ht="15" customHeight="1">
      <c r="A35" s="229"/>
      <c r="B35" s="251" t="s">
        <v>446</v>
      </c>
      <c r="C35" s="252" t="s">
        <v>409</v>
      </c>
      <c r="D35" s="244"/>
      <c r="E35" s="244">
        <v>12</v>
      </c>
      <c r="F35" s="240">
        <v>19.95</v>
      </c>
      <c r="G35" s="240">
        <v>1.66</v>
      </c>
      <c r="H35" s="711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 spans="1:26" ht="15" customHeight="1">
      <c r="A36" s="229"/>
      <c r="B36" s="251" t="s">
        <v>446</v>
      </c>
      <c r="C36" s="252" t="s">
        <v>409</v>
      </c>
      <c r="D36" s="244"/>
      <c r="E36" s="244">
        <v>18</v>
      </c>
      <c r="F36" s="240">
        <v>28.95</v>
      </c>
      <c r="G36" s="240">
        <v>1.61</v>
      </c>
      <c r="H36" s="711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 spans="1:26" ht="15" customHeight="1">
      <c r="A37" s="229"/>
      <c r="B37" s="251" t="s">
        <v>446</v>
      </c>
      <c r="C37" s="252" t="s">
        <v>409</v>
      </c>
      <c r="D37" s="244" t="s">
        <v>412</v>
      </c>
      <c r="E37" s="244">
        <v>6</v>
      </c>
      <c r="F37" s="240">
        <v>10.95</v>
      </c>
      <c r="G37" s="240">
        <v>1.83</v>
      </c>
      <c r="H37" s="711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 spans="1:26" ht="15" customHeight="1">
      <c r="A38" s="229"/>
      <c r="B38" s="251" t="s">
        <v>446</v>
      </c>
      <c r="C38" s="252" t="s">
        <v>409</v>
      </c>
      <c r="D38" s="244"/>
      <c r="E38" s="244">
        <v>12</v>
      </c>
      <c r="F38" s="240">
        <v>19.95</v>
      </c>
      <c r="G38" s="240">
        <v>1.66</v>
      </c>
      <c r="H38" s="711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 spans="1:26" ht="15" customHeight="1">
      <c r="A39" s="229"/>
      <c r="B39" s="251" t="s">
        <v>446</v>
      </c>
      <c r="C39" s="252" t="s">
        <v>409</v>
      </c>
      <c r="D39" s="244"/>
      <c r="E39" s="244">
        <v>18</v>
      </c>
      <c r="F39" s="240">
        <v>28.95</v>
      </c>
      <c r="G39" s="240">
        <v>1.61</v>
      </c>
      <c r="H39" s="711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 spans="1:26" ht="15" customHeight="1">
      <c r="A40" s="229"/>
      <c r="B40" s="251" t="s">
        <v>446</v>
      </c>
      <c r="C40" s="252" t="s">
        <v>409</v>
      </c>
      <c r="D40" s="244" t="s">
        <v>449</v>
      </c>
      <c r="E40" s="244">
        <v>6</v>
      </c>
      <c r="F40" s="240">
        <v>10.95</v>
      </c>
      <c r="G40" s="240">
        <v>1.83</v>
      </c>
      <c r="H40" s="711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 spans="1:26" ht="15" customHeight="1">
      <c r="A41" s="229"/>
      <c r="B41" s="251" t="s">
        <v>446</v>
      </c>
      <c r="C41" s="252" t="s">
        <v>409</v>
      </c>
      <c r="D41" s="244"/>
      <c r="E41" s="244">
        <v>12</v>
      </c>
      <c r="F41" s="240">
        <v>19.95</v>
      </c>
      <c r="G41" s="240">
        <v>1.66</v>
      </c>
      <c r="H41" s="711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 spans="1:26" ht="15" customHeight="1">
      <c r="A42" s="229"/>
      <c r="B42" s="251" t="s">
        <v>446</v>
      </c>
      <c r="C42" s="252" t="s">
        <v>409</v>
      </c>
      <c r="D42" s="244"/>
      <c r="E42" s="244">
        <v>18</v>
      </c>
      <c r="F42" s="240">
        <v>28.95</v>
      </c>
      <c r="G42" s="240">
        <v>1.61</v>
      </c>
      <c r="H42" s="711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 spans="1:26" ht="15" customHeight="1">
      <c r="A43" s="229"/>
      <c r="B43" s="251" t="s">
        <v>446</v>
      </c>
      <c r="C43" s="252" t="s">
        <v>409</v>
      </c>
      <c r="D43" s="244" t="s">
        <v>450</v>
      </c>
      <c r="E43" s="244">
        <v>6</v>
      </c>
      <c r="F43" s="240">
        <v>10.95</v>
      </c>
      <c r="G43" s="240">
        <v>1.83</v>
      </c>
      <c r="H43" s="711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 spans="1:26" ht="15" customHeight="1">
      <c r="A44" s="229"/>
      <c r="B44" s="251" t="s">
        <v>446</v>
      </c>
      <c r="C44" s="252" t="s">
        <v>409</v>
      </c>
      <c r="D44" s="244"/>
      <c r="E44" s="244">
        <v>12</v>
      </c>
      <c r="F44" s="240">
        <v>19.95</v>
      </c>
      <c r="G44" s="240">
        <v>1.66</v>
      </c>
      <c r="H44" s="711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 spans="1:26" ht="15" customHeight="1">
      <c r="A45" s="229"/>
      <c r="B45" s="251" t="s">
        <v>446</v>
      </c>
      <c r="C45" s="252" t="s">
        <v>409</v>
      </c>
      <c r="D45" s="244"/>
      <c r="E45" s="244">
        <v>18</v>
      </c>
      <c r="F45" s="240">
        <v>28.95</v>
      </c>
      <c r="G45" s="240">
        <v>1.61</v>
      </c>
      <c r="H45" s="711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 spans="1:26" ht="15" customHeight="1">
      <c r="A46" s="229"/>
      <c r="B46" s="251" t="s">
        <v>446</v>
      </c>
      <c r="C46" s="252" t="s">
        <v>409</v>
      </c>
      <c r="D46" s="244" t="s">
        <v>413</v>
      </c>
      <c r="E46" s="244">
        <v>6</v>
      </c>
      <c r="F46" s="240">
        <v>10.95</v>
      </c>
      <c r="G46" s="240">
        <v>1.83</v>
      </c>
      <c r="H46" s="711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 spans="1:26" ht="15" customHeight="1">
      <c r="A47" s="229"/>
      <c r="B47" s="251" t="s">
        <v>446</v>
      </c>
      <c r="C47" s="252" t="s">
        <v>409</v>
      </c>
      <c r="D47" s="244"/>
      <c r="E47" s="244">
        <v>12</v>
      </c>
      <c r="F47" s="240">
        <v>19.95</v>
      </c>
      <c r="G47" s="240">
        <v>1.66</v>
      </c>
      <c r="H47" s="711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 spans="1:26" ht="15" customHeight="1">
      <c r="A48" s="229"/>
      <c r="B48" s="251" t="s">
        <v>446</v>
      </c>
      <c r="C48" s="252" t="s">
        <v>409</v>
      </c>
      <c r="D48" s="244"/>
      <c r="E48" s="244">
        <v>18</v>
      </c>
      <c r="F48" s="240">
        <v>28.95</v>
      </c>
      <c r="G48" s="240">
        <v>1.61</v>
      </c>
      <c r="H48" s="711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 spans="1:26" ht="15" customHeight="1">
      <c r="A49" s="229"/>
      <c r="B49" s="251" t="s">
        <v>446</v>
      </c>
      <c r="C49" s="252" t="s">
        <v>409</v>
      </c>
      <c r="D49" s="244" t="s">
        <v>414</v>
      </c>
      <c r="E49" s="244">
        <v>6</v>
      </c>
      <c r="F49" s="240">
        <v>10.95</v>
      </c>
      <c r="G49" s="240">
        <v>1.83</v>
      </c>
      <c r="H49" s="711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spans="1:26" ht="15" customHeight="1">
      <c r="A50" s="229"/>
      <c r="B50" s="251" t="s">
        <v>446</v>
      </c>
      <c r="C50" s="252" t="s">
        <v>409</v>
      </c>
      <c r="D50" s="244"/>
      <c r="E50" s="244">
        <v>12</v>
      </c>
      <c r="F50" s="240">
        <v>19.95</v>
      </c>
      <c r="G50" s="240">
        <v>1.66</v>
      </c>
      <c r="H50" s="711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 spans="1:26" ht="15" customHeight="1">
      <c r="A51" s="229"/>
      <c r="B51" s="251" t="s">
        <v>446</v>
      </c>
      <c r="C51" s="252" t="s">
        <v>409</v>
      </c>
      <c r="D51" s="244"/>
      <c r="E51" s="244">
        <v>18</v>
      </c>
      <c r="F51" s="240">
        <v>28.95</v>
      </c>
      <c r="G51" s="240">
        <v>1.61</v>
      </c>
      <c r="H51" s="711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spans="1:26" ht="15" customHeight="1">
      <c r="A52" s="229"/>
      <c r="B52" s="251" t="s">
        <v>446</v>
      </c>
      <c r="C52" s="252" t="s">
        <v>409</v>
      </c>
      <c r="D52" s="244" t="s">
        <v>451</v>
      </c>
      <c r="E52" s="244">
        <v>6</v>
      </c>
      <c r="F52" s="240">
        <v>10.95</v>
      </c>
      <c r="G52" s="240">
        <v>1.83</v>
      </c>
      <c r="H52" s="711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spans="1:26" ht="15" customHeight="1">
      <c r="A53" s="229"/>
      <c r="B53" s="251" t="s">
        <v>446</v>
      </c>
      <c r="C53" s="252" t="s">
        <v>409</v>
      </c>
      <c r="D53" s="244"/>
      <c r="E53" s="244">
        <v>12</v>
      </c>
      <c r="F53" s="240">
        <v>19.95</v>
      </c>
      <c r="G53" s="240">
        <v>1.66</v>
      </c>
      <c r="H53" s="711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 spans="1:26" ht="15" customHeight="1">
      <c r="A54" s="229"/>
      <c r="B54" s="251" t="s">
        <v>446</v>
      </c>
      <c r="C54" s="252" t="s">
        <v>409</v>
      </c>
      <c r="D54" s="244"/>
      <c r="E54" s="244">
        <v>18</v>
      </c>
      <c r="F54" s="240">
        <v>28.95</v>
      </c>
      <c r="G54" s="240">
        <v>1.61</v>
      </c>
      <c r="H54" s="711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 spans="1:26" ht="15" customHeight="1">
      <c r="A55" s="229"/>
      <c r="B55" s="251" t="s">
        <v>446</v>
      </c>
      <c r="C55" s="252" t="s">
        <v>409</v>
      </c>
      <c r="D55" s="244" t="s">
        <v>452</v>
      </c>
      <c r="E55" s="244">
        <v>6</v>
      </c>
      <c r="F55" s="240">
        <v>10.95</v>
      </c>
      <c r="G55" s="240">
        <v>1.83</v>
      </c>
      <c r="H55" s="711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 spans="1:26" ht="15" customHeight="1">
      <c r="A56" s="229"/>
      <c r="B56" s="251" t="s">
        <v>446</v>
      </c>
      <c r="C56" s="252" t="s">
        <v>409</v>
      </c>
      <c r="D56" s="244"/>
      <c r="E56" s="244">
        <v>12</v>
      </c>
      <c r="F56" s="240">
        <v>19.95</v>
      </c>
      <c r="G56" s="240">
        <v>1.66</v>
      </c>
      <c r="H56" s="711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 spans="1:26" ht="15" customHeight="1">
      <c r="A57" s="229"/>
      <c r="B57" s="251" t="s">
        <v>446</v>
      </c>
      <c r="C57" s="252" t="s">
        <v>409</v>
      </c>
      <c r="D57" s="244"/>
      <c r="E57" s="244">
        <v>18</v>
      </c>
      <c r="F57" s="240">
        <v>28.95</v>
      </c>
      <c r="G57" s="240">
        <v>1.61</v>
      </c>
      <c r="H57" s="711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spans="1:26" ht="15" customHeight="1">
      <c r="A58" s="229"/>
      <c r="B58" s="251" t="s">
        <v>446</v>
      </c>
      <c r="C58" s="252" t="s">
        <v>409</v>
      </c>
      <c r="D58" s="244" t="s">
        <v>415</v>
      </c>
      <c r="E58" s="244">
        <v>6</v>
      </c>
      <c r="F58" s="240">
        <v>10.95</v>
      </c>
      <c r="G58" s="240">
        <v>1.83</v>
      </c>
      <c r="H58" s="711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spans="1:26" ht="15" customHeight="1">
      <c r="A59" s="229"/>
      <c r="B59" s="251" t="s">
        <v>446</v>
      </c>
      <c r="C59" s="252" t="s">
        <v>409</v>
      </c>
      <c r="D59" s="244"/>
      <c r="E59" s="244">
        <v>12</v>
      </c>
      <c r="F59" s="240">
        <v>19.95</v>
      </c>
      <c r="G59" s="240">
        <v>1.66</v>
      </c>
      <c r="H59" s="711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spans="1:26" ht="15" customHeight="1">
      <c r="A60" s="229"/>
      <c r="B60" s="251" t="s">
        <v>446</v>
      </c>
      <c r="C60" s="252" t="s">
        <v>409</v>
      </c>
      <c r="D60" s="244"/>
      <c r="E60" s="244">
        <v>18</v>
      </c>
      <c r="F60" s="240">
        <v>28.95</v>
      </c>
      <c r="G60" s="240">
        <v>1.61</v>
      </c>
      <c r="H60" s="706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spans="1:26" ht="15" customHeight="1">
      <c r="A61" s="229"/>
      <c r="B61" s="251" t="s">
        <v>446</v>
      </c>
      <c r="C61" s="252" t="s">
        <v>416</v>
      </c>
      <c r="D61" s="244" t="s">
        <v>453</v>
      </c>
      <c r="E61" s="252">
        <v>6</v>
      </c>
      <c r="F61" s="253">
        <v>9.9499999999999993</v>
      </c>
      <c r="G61" s="240">
        <v>1.66</v>
      </c>
      <c r="H61" s="710">
        <v>1.6</v>
      </c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spans="1:26" ht="15" customHeight="1">
      <c r="A62" s="229"/>
      <c r="B62" s="251" t="s">
        <v>446</v>
      </c>
      <c r="C62" s="252" t="s">
        <v>416</v>
      </c>
      <c r="D62" s="244"/>
      <c r="E62" s="252">
        <v>12</v>
      </c>
      <c r="F62" s="253">
        <v>18.95</v>
      </c>
      <c r="G62" s="240">
        <v>1.58</v>
      </c>
      <c r="H62" s="711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spans="1:26" ht="15" customHeight="1">
      <c r="A63" s="229"/>
      <c r="B63" s="251" t="s">
        <v>446</v>
      </c>
      <c r="C63" s="252" t="s">
        <v>416</v>
      </c>
      <c r="D63" s="244"/>
      <c r="E63" s="252">
        <v>18</v>
      </c>
      <c r="F63" s="253">
        <v>27.95</v>
      </c>
      <c r="G63" s="240">
        <v>1.55</v>
      </c>
      <c r="H63" s="711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spans="1:26" ht="15" customHeight="1">
      <c r="A64" s="229"/>
      <c r="B64" s="251" t="s">
        <v>446</v>
      </c>
      <c r="C64" s="252" t="s">
        <v>416</v>
      </c>
      <c r="D64" s="244" t="s">
        <v>454</v>
      </c>
      <c r="E64" s="244">
        <v>6</v>
      </c>
      <c r="F64" s="240">
        <v>9.9499999999999993</v>
      </c>
      <c r="G64" s="240">
        <v>1.66</v>
      </c>
      <c r="H64" s="711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spans="1:26" ht="15" customHeight="1">
      <c r="A65" s="229"/>
      <c r="B65" s="251" t="s">
        <v>446</v>
      </c>
      <c r="C65" s="252" t="s">
        <v>416</v>
      </c>
      <c r="D65" s="244"/>
      <c r="E65" s="244">
        <v>12</v>
      </c>
      <c r="F65" s="240">
        <v>18.95</v>
      </c>
      <c r="G65" s="240">
        <v>1.58</v>
      </c>
      <c r="H65" s="711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spans="1:26" ht="15" customHeight="1">
      <c r="A66" s="229"/>
      <c r="B66" s="251" t="s">
        <v>446</v>
      </c>
      <c r="C66" s="252" t="s">
        <v>416</v>
      </c>
      <c r="D66" s="244"/>
      <c r="E66" s="244">
        <v>18</v>
      </c>
      <c r="F66" s="240">
        <v>27.95</v>
      </c>
      <c r="G66" s="240">
        <v>1.55</v>
      </c>
      <c r="H66" s="711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spans="1:26" ht="15" customHeight="1">
      <c r="A67" s="229"/>
      <c r="B67" s="251" t="s">
        <v>446</v>
      </c>
      <c r="C67" s="252" t="s">
        <v>416</v>
      </c>
      <c r="D67" s="244" t="s">
        <v>455</v>
      </c>
      <c r="E67" s="244">
        <v>6</v>
      </c>
      <c r="F67" s="240">
        <v>9.9499999999999993</v>
      </c>
      <c r="G67" s="240">
        <v>1.66</v>
      </c>
      <c r="H67" s="711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spans="1:26" ht="15" customHeight="1">
      <c r="A68" s="229"/>
      <c r="B68" s="251" t="s">
        <v>446</v>
      </c>
      <c r="C68" s="252" t="s">
        <v>416</v>
      </c>
      <c r="D68" s="244"/>
      <c r="E68" s="244">
        <v>12</v>
      </c>
      <c r="F68" s="240">
        <v>18.95</v>
      </c>
      <c r="G68" s="240">
        <v>1.58</v>
      </c>
      <c r="H68" s="711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spans="1:26" ht="15" customHeight="1">
      <c r="A69" s="229"/>
      <c r="B69" s="251" t="s">
        <v>446</v>
      </c>
      <c r="C69" s="252" t="s">
        <v>416</v>
      </c>
      <c r="D69" s="244"/>
      <c r="E69" s="244">
        <v>18</v>
      </c>
      <c r="F69" s="240">
        <v>27.95</v>
      </c>
      <c r="G69" s="240">
        <v>1.55</v>
      </c>
      <c r="H69" s="711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spans="1:26" ht="15" customHeight="1">
      <c r="A70" s="229"/>
      <c r="B70" s="251" t="s">
        <v>446</v>
      </c>
      <c r="C70" s="252" t="s">
        <v>416</v>
      </c>
      <c r="D70" s="244" t="s">
        <v>456</v>
      </c>
      <c r="E70" s="244">
        <v>6</v>
      </c>
      <c r="F70" s="240">
        <v>9.9499999999999993</v>
      </c>
      <c r="G70" s="240">
        <v>1.66</v>
      </c>
      <c r="H70" s="711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spans="1:26" ht="15" customHeight="1">
      <c r="A71" s="229"/>
      <c r="B71" s="251" t="s">
        <v>446</v>
      </c>
      <c r="C71" s="252" t="s">
        <v>416</v>
      </c>
      <c r="D71" s="244"/>
      <c r="E71" s="244">
        <v>12</v>
      </c>
      <c r="F71" s="240">
        <v>18.95</v>
      </c>
      <c r="G71" s="240">
        <v>1.58</v>
      </c>
      <c r="H71" s="711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spans="1:26" ht="15" customHeight="1">
      <c r="A72" s="229"/>
      <c r="B72" s="251" t="s">
        <v>446</v>
      </c>
      <c r="C72" s="252" t="s">
        <v>416</v>
      </c>
      <c r="D72" s="244"/>
      <c r="E72" s="244">
        <v>18</v>
      </c>
      <c r="F72" s="240">
        <v>27.95</v>
      </c>
      <c r="G72" s="240">
        <v>1.55</v>
      </c>
      <c r="H72" s="711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spans="1:26" ht="15" customHeight="1">
      <c r="A73" s="229"/>
      <c r="B73" s="251" t="s">
        <v>446</v>
      </c>
      <c r="C73" s="252" t="s">
        <v>416</v>
      </c>
      <c r="D73" s="244" t="s">
        <v>457</v>
      </c>
      <c r="E73" s="244">
        <v>6</v>
      </c>
      <c r="F73" s="240">
        <v>9.9499999999999993</v>
      </c>
      <c r="G73" s="240">
        <v>1.66</v>
      </c>
      <c r="H73" s="711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spans="1:26" ht="15" customHeight="1">
      <c r="A74" s="229"/>
      <c r="B74" s="251" t="s">
        <v>446</v>
      </c>
      <c r="C74" s="252" t="s">
        <v>416</v>
      </c>
      <c r="D74" s="244"/>
      <c r="E74" s="244">
        <v>12</v>
      </c>
      <c r="F74" s="240">
        <v>18.95</v>
      </c>
      <c r="G74" s="240">
        <v>1.58</v>
      </c>
      <c r="H74" s="711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spans="1:26" ht="15" customHeight="1">
      <c r="A75" s="229"/>
      <c r="B75" s="251" t="s">
        <v>446</v>
      </c>
      <c r="C75" s="252" t="s">
        <v>416</v>
      </c>
      <c r="D75" s="244"/>
      <c r="E75" s="244">
        <v>18</v>
      </c>
      <c r="F75" s="240">
        <v>27.95</v>
      </c>
      <c r="G75" s="240">
        <v>1.55</v>
      </c>
      <c r="H75" s="711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spans="1:26" ht="15" customHeight="1">
      <c r="A76" s="229"/>
      <c r="B76" s="251" t="s">
        <v>446</v>
      </c>
      <c r="C76" s="252" t="s">
        <v>416</v>
      </c>
      <c r="D76" s="244" t="s">
        <v>458</v>
      </c>
      <c r="E76" s="244">
        <v>6</v>
      </c>
      <c r="F76" s="240">
        <v>9.9499999999999993</v>
      </c>
      <c r="G76" s="240">
        <v>1.66</v>
      </c>
      <c r="H76" s="711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spans="1:26" ht="15" customHeight="1">
      <c r="A77" s="229"/>
      <c r="B77" s="251" t="s">
        <v>446</v>
      </c>
      <c r="C77" s="252" t="s">
        <v>416</v>
      </c>
      <c r="D77" s="244"/>
      <c r="E77" s="244">
        <v>12</v>
      </c>
      <c r="F77" s="240">
        <v>18.95</v>
      </c>
      <c r="G77" s="240">
        <v>1.58</v>
      </c>
      <c r="H77" s="711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spans="1:26" ht="15" customHeight="1">
      <c r="A78" s="229"/>
      <c r="B78" s="251" t="s">
        <v>446</v>
      </c>
      <c r="C78" s="252" t="s">
        <v>416</v>
      </c>
      <c r="D78" s="244"/>
      <c r="E78" s="244">
        <v>18</v>
      </c>
      <c r="F78" s="240">
        <v>27.95</v>
      </c>
      <c r="G78" s="240">
        <v>1.55</v>
      </c>
      <c r="H78" s="711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spans="1:26" ht="15" customHeight="1">
      <c r="A79" s="229"/>
      <c r="B79" s="251" t="s">
        <v>446</v>
      </c>
      <c r="C79" s="252" t="s">
        <v>416</v>
      </c>
      <c r="D79" s="244" t="s">
        <v>459</v>
      </c>
      <c r="E79" s="244">
        <v>6</v>
      </c>
      <c r="F79" s="240">
        <v>9.9499999999999993</v>
      </c>
      <c r="G79" s="240">
        <v>1.66</v>
      </c>
      <c r="H79" s="711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spans="1:26" ht="15" customHeight="1">
      <c r="A80" s="229"/>
      <c r="B80" s="251" t="s">
        <v>446</v>
      </c>
      <c r="C80" s="252" t="s">
        <v>416</v>
      </c>
      <c r="D80" s="244"/>
      <c r="E80" s="244">
        <v>12</v>
      </c>
      <c r="F80" s="240">
        <v>18.95</v>
      </c>
      <c r="G80" s="240">
        <v>1.58</v>
      </c>
      <c r="H80" s="711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spans="1:26" ht="15" customHeight="1">
      <c r="A81" s="229"/>
      <c r="B81" s="251" t="s">
        <v>446</v>
      </c>
      <c r="C81" s="252" t="s">
        <v>416</v>
      </c>
      <c r="D81" s="244"/>
      <c r="E81" s="244">
        <v>18</v>
      </c>
      <c r="F81" s="240">
        <v>27.95</v>
      </c>
      <c r="G81" s="240">
        <v>1.55</v>
      </c>
      <c r="H81" s="711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spans="1:26" ht="15" customHeight="1">
      <c r="A82" s="229"/>
      <c r="B82" s="251" t="s">
        <v>446</v>
      </c>
      <c r="C82" s="252" t="s">
        <v>416</v>
      </c>
      <c r="D82" s="244" t="s">
        <v>460</v>
      </c>
      <c r="E82" s="244">
        <v>6</v>
      </c>
      <c r="F82" s="240">
        <v>9.9499999999999993</v>
      </c>
      <c r="G82" s="240">
        <v>1.66</v>
      </c>
      <c r="H82" s="711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spans="1:26" ht="15" customHeight="1">
      <c r="A83" s="229"/>
      <c r="B83" s="251" t="s">
        <v>446</v>
      </c>
      <c r="C83" s="252" t="s">
        <v>416</v>
      </c>
      <c r="D83" s="244"/>
      <c r="E83" s="244">
        <v>12</v>
      </c>
      <c r="F83" s="240">
        <v>18.95</v>
      </c>
      <c r="G83" s="240">
        <v>1.58</v>
      </c>
      <c r="H83" s="711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spans="1:26" ht="15" customHeight="1">
      <c r="A84" s="229"/>
      <c r="B84" s="251" t="s">
        <v>446</v>
      </c>
      <c r="C84" s="252" t="s">
        <v>416</v>
      </c>
      <c r="D84" s="244"/>
      <c r="E84" s="244">
        <v>18</v>
      </c>
      <c r="F84" s="240">
        <v>27.95</v>
      </c>
      <c r="G84" s="240">
        <v>1.55</v>
      </c>
      <c r="H84" s="711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spans="1:26" ht="15" customHeight="1">
      <c r="A85" s="229"/>
      <c r="B85" s="251" t="s">
        <v>446</v>
      </c>
      <c r="C85" s="252" t="s">
        <v>416</v>
      </c>
      <c r="D85" s="244" t="s">
        <v>461</v>
      </c>
      <c r="E85" s="244">
        <v>6</v>
      </c>
      <c r="F85" s="240">
        <v>9.9499999999999993</v>
      </c>
      <c r="G85" s="240">
        <v>1.66</v>
      </c>
      <c r="H85" s="711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spans="1:26" ht="15" customHeight="1">
      <c r="A86" s="229"/>
      <c r="B86" s="251" t="s">
        <v>446</v>
      </c>
      <c r="C86" s="252" t="s">
        <v>416</v>
      </c>
      <c r="D86" s="244"/>
      <c r="E86" s="244">
        <v>12</v>
      </c>
      <c r="F86" s="240">
        <v>18.95</v>
      </c>
      <c r="G86" s="240">
        <v>1.58</v>
      </c>
      <c r="H86" s="711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spans="1:26" ht="15" customHeight="1">
      <c r="A87" s="229"/>
      <c r="B87" s="251" t="s">
        <v>446</v>
      </c>
      <c r="C87" s="252" t="s">
        <v>416</v>
      </c>
      <c r="D87" s="244"/>
      <c r="E87" s="244">
        <v>18</v>
      </c>
      <c r="F87" s="240">
        <v>27.95</v>
      </c>
      <c r="G87" s="240">
        <v>1.55</v>
      </c>
      <c r="H87" s="711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spans="1:26" ht="15" customHeight="1">
      <c r="A88" s="229"/>
      <c r="B88" s="251" t="s">
        <v>446</v>
      </c>
      <c r="C88" s="252" t="s">
        <v>416</v>
      </c>
      <c r="D88" s="244" t="s">
        <v>462</v>
      </c>
      <c r="E88" s="244">
        <v>6</v>
      </c>
      <c r="F88" s="240">
        <v>9.9499999999999993</v>
      </c>
      <c r="G88" s="240">
        <v>1.66</v>
      </c>
      <c r="H88" s="711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spans="1:26" ht="15" customHeight="1">
      <c r="A89" s="229"/>
      <c r="B89" s="251" t="s">
        <v>446</v>
      </c>
      <c r="C89" s="252" t="s">
        <v>416</v>
      </c>
      <c r="D89" s="244"/>
      <c r="E89" s="244">
        <v>12</v>
      </c>
      <c r="F89" s="240">
        <v>18.95</v>
      </c>
      <c r="G89" s="240">
        <v>1.58</v>
      </c>
      <c r="H89" s="711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spans="1:26" ht="15" customHeight="1">
      <c r="A90" s="229"/>
      <c r="B90" s="251" t="s">
        <v>446</v>
      </c>
      <c r="C90" s="252" t="s">
        <v>416</v>
      </c>
      <c r="D90" s="244"/>
      <c r="E90" s="244">
        <v>18</v>
      </c>
      <c r="F90" s="240">
        <v>27.95</v>
      </c>
      <c r="G90" s="240">
        <v>1.55</v>
      </c>
      <c r="H90" s="706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spans="1:26" ht="15" customHeight="1">
      <c r="A91" s="229"/>
      <c r="B91" s="251" t="s">
        <v>464</v>
      </c>
      <c r="C91" s="252" t="s">
        <v>465</v>
      </c>
      <c r="D91" s="244" t="s">
        <v>465</v>
      </c>
      <c r="E91" s="254" t="s">
        <v>541</v>
      </c>
      <c r="F91" s="253">
        <v>13.95</v>
      </c>
      <c r="G91" s="240">
        <v>13.95</v>
      </c>
      <c r="H91" s="712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spans="1:26" ht="15" customHeight="1">
      <c r="A92" s="229"/>
      <c r="B92" s="251" t="s">
        <v>464</v>
      </c>
      <c r="C92" s="252" t="s">
        <v>465</v>
      </c>
      <c r="D92" s="244" t="s">
        <v>466</v>
      </c>
      <c r="E92" s="254" t="s">
        <v>541</v>
      </c>
      <c r="F92" s="253">
        <v>14.95</v>
      </c>
      <c r="G92" s="240">
        <v>14.95</v>
      </c>
      <c r="H92" s="711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spans="1:26" ht="15" customHeight="1">
      <c r="A93" s="229"/>
      <c r="B93" s="251" t="s">
        <v>464</v>
      </c>
      <c r="C93" s="252" t="s">
        <v>465</v>
      </c>
      <c r="D93" s="244" t="s">
        <v>467</v>
      </c>
      <c r="E93" s="254" t="s">
        <v>541</v>
      </c>
      <c r="F93" s="253">
        <v>14.95</v>
      </c>
      <c r="G93" s="240">
        <v>14.95</v>
      </c>
      <c r="H93" s="711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spans="1:26" ht="15" customHeight="1">
      <c r="A94" s="229"/>
      <c r="B94" s="251" t="s">
        <v>464</v>
      </c>
      <c r="C94" s="252" t="s">
        <v>468</v>
      </c>
      <c r="D94" s="244" t="s">
        <v>469</v>
      </c>
      <c r="E94" s="254" t="s">
        <v>541</v>
      </c>
      <c r="F94" s="253">
        <v>7.95</v>
      </c>
      <c r="G94" s="240">
        <v>7.95</v>
      </c>
      <c r="H94" s="711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spans="1:26" ht="15" customHeight="1">
      <c r="A95" s="229"/>
      <c r="B95" s="251" t="s">
        <v>464</v>
      </c>
      <c r="C95" s="252" t="s">
        <v>468</v>
      </c>
      <c r="D95" s="244" t="s">
        <v>470</v>
      </c>
      <c r="E95" s="254" t="s">
        <v>541</v>
      </c>
      <c r="F95" s="253">
        <v>9.9499999999999993</v>
      </c>
      <c r="G95" s="240">
        <v>9.9499999999999993</v>
      </c>
      <c r="H95" s="711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spans="1:26" ht="15" customHeight="1">
      <c r="A96" s="229"/>
      <c r="B96" s="251" t="s">
        <v>464</v>
      </c>
      <c r="C96" s="252" t="s">
        <v>468</v>
      </c>
      <c r="D96" s="244" t="s">
        <v>471</v>
      </c>
      <c r="E96" s="254"/>
      <c r="F96" s="253">
        <v>10.95</v>
      </c>
      <c r="G96" s="240">
        <v>10.95</v>
      </c>
      <c r="H96" s="711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spans="1:26" ht="15" customHeight="1">
      <c r="A97" s="229"/>
      <c r="B97" s="251" t="s">
        <v>464</v>
      </c>
      <c r="C97" s="252" t="s">
        <v>468</v>
      </c>
      <c r="D97" s="244" t="s">
        <v>472</v>
      </c>
      <c r="E97" s="254"/>
      <c r="F97" s="253">
        <v>10.95</v>
      </c>
      <c r="G97" s="240">
        <v>10.95</v>
      </c>
      <c r="H97" s="711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spans="1:26" ht="15" customHeight="1">
      <c r="A98" s="229"/>
      <c r="B98" s="251" t="s">
        <v>464</v>
      </c>
      <c r="C98" s="252" t="s">
        <v>468</v>
      </c>
      <c r="D98" s="244" t="s">
        <v>473</v>
      </c>
      <c r="E98" s="254"/>
      <c r="F98" s="253">
        <v>10.95</v>
      </c>
      <c r="G98" s="240">
        <v>10.95</v>
      </c>
      <c r="H98" s="706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spans="1:26" ht="15" customHeight="1">
      <c r="A99" s="229"/>
      <c r="B99" s="251" t="s">
        <v>474</v>
      </c>
      <c r="C99" s="252" t="s">
        <v>474</v>
      </c>
      <c r="D99" s="244" t="s">
        <v>475</v>
      </c>
      <c r="E99" s="255"/>
      <c r="F99" s="253">
        <v>4.95</v>
      </c>
      <c r="G99" s="240">
        <v>4.95</v>
      </c>
      <c r="H99" s="712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spans="1:26" ht="15" customHeight="1">
      <c r="A100" s="229"/>
      <c r="B100" s="251" t="s">
        <v>474</v>
      </c>
      <c r="C100" s="252" t="s">
        <v>474</v>
      </c>
      <c r="D100" s="244" t="s">
        <v>476</v>
      </c>
      <c r="E100" s="255"/>
      <c r="F100" s="253">
        <v>7.95</v>
      </c>
      <c r="G100" s="240">
        <v>7.95</v>
      </c>
      <c r="H100" s="711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spans="1:26" ht="15" customHeight="1">
      <c r="A101" s="229"/>
      <c r="B101" s="251" t="s">
        <v>474</v>
      </c>
      <c r="C101" s="252" t="s">
        <v>474</v>
      </c>
      <c r="D101" s="244" t="s">
        <v>477</v>
      </c>
      <c r="E101" s="255"/>
      <c r="F101" s="253">
        <v>11.95</v>
      </c>
      <c r="G101" s="240">
        <v>11.95</v>
      </c>
      <c r="H101" s="711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spans="1:26" ht="15" customHeight="1">
      <c r="A102" s="229"/>
      <c r="B102" s="251" t="s">
        <v>474</v>
      </c>
      <c r="C102" s="252" t="s">
        <v>474</v>
      </c>
      <c r="D102" s="244" t="s">
        <v>478</v>
      </c>
      <c r="E102" s="255"/>
      <c r="F102" s="253">
        <v>9.9499999999999993</v>
      </c>
      <c r="G102" s="240">
        <v>9.9499999999999993</v>
      </c>
      <c r="H102" s="711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spans="1:26" ht="15" customHeight="1">
      <c r="A103" s="229"/>
      <c r="B103" s="251" t="s">
        <v>474</v>
      </c>
      <c r="C103" s="252" t="s">
        <v>474</v>
      </c>
      <c r="D103" s="244" t="s">
        <v>122</v>
      </c>
      <c r="E103" s="255"/>
      <c r="F103" s="253">
        <v>4.95</v>
      </c>
      <c r="G103" s="240">
        <v>4.95</v>
      </c>
      <c r="H103" s="711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spans="1:26" ht="15" customHeight="1">
      <c r="A104" s="229"/>
      <c r="B104" s="251" t="s">
        <v>474</v>
      </c>
      <c r="C104" s="252" t="s">
        <v>474</v>
      </c>
      <c r="D104" s="244" t="s">
        <v>139</v>
      </c>
      <c r="E104" s="255"/>
      <c r="F104" s="253">
        <v>1.95</v>
      </c>
      <c r="G104" s="240">
        <v>1.95</v>
      </c>
      <c r="H104" s="711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spans="1:26" ht="15" customHeight="1">
      <c r="A105" s="229"/>
      <c r="B105" s="251" t="s">
        <v>474</v>
      </c>
      <c r="C105" s="252" t="s">
        <v>474</v>
      </c>
      <c r="D105" s="244" t="s">
        <v>479</v>
      </c>
      <c r="E105" s="255"/>
      <c r="F105" s="253">
        <v>5.95</v>
      </c>
      <c r="G105" s="240">
        <v>5.95</v>
      </c>
      <c r="H105" s="711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spans="1:26" ht="15" customHeight="1">
      <c r="A106" s="229"/>
      <c r="B106" s="251" t="s">
        <v>474</v>
      </c>
      <c r="C106" s="252" t="s">
        <v>474</v>
      </c>
      <c r="D106" s="244" t="s">
        <v>480</v>
      </c>
      <c r="E106" s="255"/>
      <c r="F106" s="253">
        <v>1.95</v>
      </c>
      <c r="G106" s="240">
        <v>1.95</v>
      </c>
      <c r="H106" s="711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spans="1:26" ht="15" customHeight="1">
      <c r="A107" s="229"/>
      <c r="B107" s="251" t="s">
        <v>474</v>
      </c>
      <c r="C107" s="252" t="s">
        <v>474</v>
      </c>
      <c r="D107" s="244" t="s">
        <v>481</v>
      </c>
      <c r="E107" s="255"/>
      <c r="F107" s="253">
        <v>1.95</v>
      </c>
      <c r="G107" s="240">
        <v>1.95</v>
      </c>
      <c r="H107" s="711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spans="1:26" ht="15" customHeight="1">
      <c r="A108" s="229"/>
      <c r="B108" s="251" t="s">
        <v>474</v>
      </c>
      <c r="C108" s="252" t="s">
        <v>474</v>
      </c>
      <c r="D108" s="244" t="s">
        <v>482</v>
      </c>
      <c r="E108" s="255"/>
      <c r="F108" s="253">
        <v>1.95</v>
      </c>
      <c r="G108" s="240">
        <v>1.95</v>
      </c>
      <c r="H108" s="711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spans="1:26" ht="15" customHeight="1">
      <c r="A109" s="229"/>
      <c r="B109" s="251" t="s">
        <v>474</v>
      </c>
      <c r="C109" s="252" t="s">
        <v>474</v>
      </c>
      <c r="D109" s="244" t="s">
        <v>483</v>
      </c>
      <c r="E109" s="255"/>
      <c r="F109" s="253">
        <v>1.95</v>
      </c>
      <c r="G109" s="240">
        <v>1.95</v>
      </c>
      <c r="H109" s="706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spans="1:26" ht="15" customHeight="1">
      <c r="A110" s="229"/>
      <c r="B110" s="251" t="s">
        <v>441</v>
      </c>
      <c r="C110" s="252" t="s">
        <v>441</v>
      </c>
      <c r="D110" s="244" t="s">
        <v>484</v>
      </c>
      <c r="E110" s="255"/>
      <c r="F110" s="253">
        <v>2.75</v>
      </c>
      <c r="G110" s="240">
        <v>2.75</v>
      </c>
      <c r="H110" s="712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spans="1:26" ht="15" customHeight="1">
      <c r="A111" s="229"/>
      <c r="B111" s="251" t="s">
        <v>441</v>
      </c>
      <c r="C111" s="252" t="s">
        <v>441</v>
      </c>
      <c r="D111" s="244" t="s">
        <v>485</v>
      </c>
      <c r="E111" s="255"/>
      <c r="F111" s="253">
        <v>2</v>
      </c>
      <c r="G111" s="240">
        <v>2</v>
      </c>
      <c r="H111" s="706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spans="1:26" ht="15" customHeight="1">
      <c r="A112" s="229"/>
      <c r="B112" s="256"/>
      <c r="C112" s="257"/>
      <c r="D112" s="257"/>
      <c r="E112" s="257"/>
      <c r="F112" s="258"/>
      <c r="G112" s="244"/>
      <c r="H112" s="25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spans="1:26" ht="15" customHeight="1">
      <c r="A113" s="229"/>
      <c r="B113" s="256"/>
      <c r="C113" s="257"/>
      <c r="D113" s="257"/>
      <c r="E113" s="257"/>
      <c r="F113" s="258"/>
      <c r="G113" s="244"/>
      <c r="H113" s="25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spans="1:26" ht="15" customHeight="1">
      <c r="A114" s="229"/>
      <c r="B114" s="702" t="s">
        <v>427</v>
      </c>
      <c r="C114" s="703"/>
      <c r="D114" s="703"/>
      <c r="E114" s="703"/>
      <c r="F114" s="703"/>
      <c r="G114" s="703"/>
      <c r="H114" s="704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spans="1:26" ht="15" customHeight="1">
      <c r="A115" s="229"/>
      <c r="B115" s="702" t="s">
        <v>486</v>
      </c>
      <c r="C115" s="703"/>
      <c r="D115" s="703"/>
      <c r="E115" s="703"/>
      <c r="F115" s="703"/>
      <c r="G115" s="703"/>
      <c r="H115" s="704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spans="1:26" ht="15" customHeight="1">
      <c r="A116" s="229"/>
      <c r="B116" s="709" t="s">
        <v>396</v>
      </c>
      <c r="C116" s="704"/>
      <c r="D116" s="250" t="s">
        <v>397</v>
      </c>
      <c r="E116" s="250" t="s">
        <v>487</v>
      </c>
      <c r="F116" s="250" t="s">
        <v>55</v>
      </c>
      <c r="G116" s="250" t="s">
        <v>444</v>
      </c>
      <c r="H116" s="250" t="s">
        <v>445</v>
      </c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spans="1:26" ht="15" customHeight="1">
      <c r="A117" s="229"/>
      <c r="B117" s="251" t="s">
        <v>446</v>
      </c>
      <c r="C117" s="252" t="s">
        <v>402</v>
      </c>
      <c r="D117" s="244" t="s">
        <v>488</v>
      </c>
      <c r="E117" s="244">
        <v>8</v>
      </c>
      <c r="F117" s="253">
        <v>20.91</v>
      </c>
      <c r="G117" s="240">
        <v>2.61</v>
      </c>
      <c r="H117" s="710">
        <v>2.61</v>
      </c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spans="1:26" ht="15" customHeight="1">
      <c r="A118" s="229"/>
      <c r="B118" s="251" t="s">
        <v>446</v>
      </c>
      <c r="C118" s="252" t="s">
        <v>402</v>
      </c>
      <c r="D118" s="244" t="s">
        <v>489</v>
      </c>
      <c r="E118" s="244">
        <v>15</v>
      </c>
      <c r="F118" s="253">
        <v>39.090000000000003</v>
      </c>
      <c r="G118" s="240">
        <v>2.61</v>
      </c>
      <c r="H118" s="711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spans="1:26" ht="15" customHeight="1">
      <c r="A119" s="229"/>
      <c r="B119" s="251" t="s">
        <v>446</v>
      </c>
      <c r="C119" s="252" t="s">
        <v>402</v>
      </c>
      <c r="D119" s="244" t="s">
        <v>490</v>
      </c>
      <c r="E119" s="244">
        <v>8</v>
      </c>
      <c r="F119" s="253">
        <v>20.91</v>
      </c>
      <c r="G119" s="240">
        <v>2.61</v>
      </c>
      <c r="H119" s="711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spans="1:26" ht="15" customHeight="1">
      <c r="A120" s="229"/>
      <c r="B120" s="251" t="s">
        <v>446</v>
      </c>
      <c r="C120" s="252" t="s">
        <v>402</v>
      </c>
      <c r="D120" s="244" t="s">
        <v>491</v>
      </c>
      <c r="E120" s="244">
        <v>15</v>
      </c>
      <c r="F120" s="253">
        <v>39.090000000000003</v>
      </c>
      <c r="G120" s="240">
        <v>2.61</v>
      </c>
      <c r="H120" s="706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spans="1:26" ht="15" customHeight="1">
      <c r="A121" s="229"/>
      <c r="B121" s="251" t="s">
        <v>463</v>
      </c>
      <c r="C121" s="252" t="s">
        <v>463</v>
      </c>
      <c r="D121" s="244" t="s">
        <v>492</v>
      </c>
      <c r="E121" s="244">
        <v>2</v>
      </c>
      <c r="F121" s="253">
        <v>7.77</v>
      </c>
      <c r="G121" s="240">
        <v>3.89</v>
      </c>
      <c r="H121" s="710">
        <v>3.71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spans="1:26" ht="15" customHeight="1">
      <c r="A122" s="229"/>
      <c r="B122" s="251" t="s">
        <v>463</v>
      </c>
      <c r="C122" s="252" t="s">
        <v>463</v>
      </c>
      <c r="D122" s="244" t="s">
        <v>493</v>
      </c>
      <c r="E122" s="244">
        <v>2</v>
      </c>
      <c r="F122" s="253">
        <v>8.14</v>
      </c>
      <c r="G122" s="240">
        <v>4.07</v>
      </c>
      <c r="H122" s="711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spans="1:26" ht="15" customHeight="1">
      <c r="A123" s="229"/>
      <c r="B123" s="251" t="s">
        <v>463</v>
      </c>
      <c r="C123" s="252" t="s">
        <v>463</v>
      </c>
      <c r="D123" s="244" t="s">
        <v>542</v>
      </c>
      <c r="E123" s="244">
        <v>3</v>
      </c>
      <c r="F123" s="253">
        <v>9.9499999999999993</v>
      </c>
      <c r="G123" s="240">
        <v>3.32</v>
      </c>
      <c r="H123" s="711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spans="1:26" ht="15" customHeight="1">
      <c r="A124" s="229"/>
      <c r="B124" s="251" t="s">
        <v>463</v>
      </c>
      <c r="C124" s="252" t="s">
        <v>463</v>
      </c>
      <c r="D124" s="244" t="s">
        <v>494</v>
      </c>
      <c r="E124" s="244">
        <v>3</v>
      </c>
      <c r="F124" s="253">
        <v>11.77</v>
      </c>
      <c r="G124" s="240">
        <v>3.92</v>
      </c>
      <c r="H124" s="711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spans="1:26" ht="15" customHeight="1">
      <c r="A125" s="229"/>
      <c r="B125" s="251" t="s">
        <v>463</v>
      </c>
      <c r="C125" s="252" t="s">
        <v>463</v>
      </c>
      <c r="D125" s="244" t="s">
        <v>495</v>
      </c>
      <c r="E125" s="244">
        <v>6</v>
      </c>
      <c r="F125" s="253">
        <v>20</v>
      </c>
      <c r="G125" s="240">
        <v>3.33</v>
      </c>
      <c r="H125" s="706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spans="1:26" ht="15" customHeight="1">
      <c r="A126" s="229"/>
      <c r="B126" s="251" t="s">
        <v>474</v>
      </c>
      <c r="C126" s="252" t="s">
        <v>474</v>
      </c>
      <c r="D126" s="244" t="s">
        <v>496</v>
      </c>
      <c r="E126" s="244">
        <v>1</v>
      </c>
      <c r="F126" s="253">
        <v>2.27</v>
      </c>
      <c r="G126" s="240">
        <v>2.27</v>
      </c>
      <c r="H126" s="705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spans="1:26" ht="15" customHeight="1">
      <c r="A127" s="229"/>
      <c r="B127" s="251" t="s">
        <v>474</v>
      </c>
      <c r="C127" s="252" t="s">
        <v>474</v>
      </c>
      <c r="D127" s="244" t="s">
        <v>497</v>
      </c>
      <c r="E127" s="244">
        <v>1</v>
      </c>
      <c r="F127" s="253">
        <v>2.95</v>
      </c>
      <c r="G127" s="240">
        <v>2.95</v>
      </c>
      <c r="H127" s="711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spans="1:26" ht="15" customHeight="1">
      <c r="A128" s="229"/>
      <c r="B128" s="251" t="s">
        <v>474</v>
      </c>
      <c r="C128" s="252" t="s">
        <v>474</v>
      </c>
      <c r="D128" s="244" t="s">
        <v>498</v>
      </c>
      <c r="E128" s="244">
        <v>1</v>
      </c>
      <c r="F128" s="253">
        <v>4.09</v>
      </c>
      <c r="G128" s="240">
        <v>4.09</v>
      </c>
      <c r="H128" s="711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spans="1:26" ht="15" customHeight="1">
      <c r="A129" s="229"/>
      <c r="B129" s="251" t="s">
        <v>474</v>
      </c>
      <c r="C129" s="252" t="s">
        <v>474</v>
      </c>
      <c r="D129" s="244" t="s">
        <v>122</v>
      </c>
      <c r="E129" s="244">
        <v>1</v>
      </c>
      <c r="F129" s="253">
        <v>2.27</v>
      </c>
      <c r="G129" s="240">
        <v>2.27</v>
      </c>
      <c r="H129" s="711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spans="1:26" ht="15" customHeight="1">
      <c r="A130" s="229"/>
      <c r="B130" s="251" t="s">
        <v>474</v>
      </c>
      <c r="C130" s="252" t="s">
        <v>474</v>
      </c>
      <c r="D130" s="244" t="s">
        <v>499</v>
      </c>
      <c r="E130" s="244">
        <v>1</v>
      </c>
      <c r="F130" s="253">
        <v>0.91</v>
      </c>
      <c r="G130" s="240">
        <v>0.91</v>
      </c>
      <c r="H130" s="711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spans="1:26" ht="15" customHeight="1">
      <c r="A131" s="229"/>
      <c r="B131" s="251" t="s">
        <v>474</v>
      </c>
      <c r="C131" s="252" t="s">
        <v>500</v>
      </c>
      <c r="D131" s="244" t="s">
        <v>501</v>
      </c>
      <c r="E131" s="244">
        <v>1</v>
      </c>
      <c r="F131" s="253">
        <v>0.28000000000000003</v>
      </c>
      <c r="G131" s="240">
        <v>0.28000000000000003</v>
      </c>
      <c r="H131" s="711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spans="1:26" ht="15" customHeight="1">
      <c r="A132" s="229"/>
      <c r="B132" s="251" t="s">
        <v>474</v>
      </c>
      <c r="C132" s="252" t="s">
        <v>500</v>
      </c>
      <c r="D132" s="244" t="s">
        <v>502</v>
      </c>
      <c r="E132" s="244">
        <v>1</v>
      </c>
      <c r="F132" s="253">
        <v>0.28000000000000003</v>
      </c>
      <c r="G132" s="240">
        <v>0.28000000000000003</v>
      </c>
      <c r="H132" s="706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spans="1:26" ht="15" customHeight="1">
      <c r="A133" s="229"/>
      <c r="B133" s="251" t="s">
        <v>441</v>
      </c>
      <c r="C133" s="252" t="s">
        <v>441</v>
      </c>
      <c r="D133" s="244" t="s">
        <v>503</v>
      </c>
      <c r="E133" s="244">
        <v>1</v>
      </c>
      <c r="F133" s="240">
        <v>2.27</v>
      </c>
      <c r="G133" s="240">
        <v>2.27</v>
      </c>
      <c r="H133" s="705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spans="1:26" ht="15" customHeight="1">
      <c r="A134" s="229"/>
      <c r="B134" s="251" t="s">
        <v>441</v>
      </c>
      <c r="C134" s="252" t="s">
        <v>441</v>
      </c>
      <c r="D134" s="244" t="s">
        <v>504</v>
      </c>
      <c r="E134" s="244">
        <v>1</v>
      </c>
      <c r="F134" s="240">
        <v>1.86</v>
      </c>
      <c r="G134" s="240">
        <v>1.86</v>
      </c>
      <c r="H134" s="711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spans="1:26" ht="15" customHeight="1">
      <c r="A135" s="229"/>
      <c r="B135" s="251" t="s">
        <v>441</v>
      </c>
      <c r="C135" s="252" t="s">
        <v>441</v>
      </c>
      <c r="D135" s="244" t="s">
        <v>505</v>
      </c>
      <c r="E135" s="244">
        <v>1</v>
      </c>
      <c r="F135" s="240">
        <v>5.35</v>
      </c>
      <c r="G135" s="240">
        <v>5.35</v>
      </c>
      <c r="H135" s="706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spans="1:26" ht="15" customHeight="1">
      <c r="A136" s="229"/>
      <c r="B136" s="231" t="s">
        <v>506</v>
      </c>
      <c r="C136" s="260" t="s">
        <v>507</v>
      </c>
      <c r="D136" s="229"/>
      <c r="E136" s="229"/>
      <c r="F136" s="229"/>
      <c r="G136" s="232"/>
      <c r="H136" s="232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spans="1:26" ht="15" customHeight="1">
      <c r="A137" s="229"/>
      <c r="B137" s="231" t="s">
        <v>508</v>
      </c>
      <c r="C137" s="260" t="s">
        <v>509</v>
      </c>
      <c r="D137" s="229"/>
      <c r="E137" s="229"/>
      <c r="F137" s="229"/>
      <c r="G137" s="232"/>
      <c r="H137" s="232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spans="1:26" ht="15" customHeight="1">
      <c r="A138" s="229"/>
      <c r="B138" s="229"/>
      <c r="C138" s="229"/>
      <c r="D138" s="229"/>
      <c r="E138" s="229"/>
      <c r="F138" s="229"/>
      <c r="G138" s="232"/>
      <c r="H138" s="232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spans="1:26" ht="15" customHeight="1">
      <c r="A139" s="229"/>
      <c r="B139" s="229"/>
      <c r="C139" s="229"/>
      <c r="D139" s="229"/>
      <c r="E139" s="229"/>
      <c r="F139" s="229"/>
      <c r="G139" s="232"/>
      <c r="H139" s="232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spans="1:26" ht="15" customHeight="1">
      <c r="A140" s="229"/>
      <c r="B140" s="715" t="s">
        <v>429</v>
      </c>
      <c r="C140" s="703"/>
      <c r="D140" s="703"/>
      <c r="E140" s="703"/>
      <c r="F140" s="703"/>
      <c r="G140" s="703"/>
      <c r="H140" s="704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spans="1:26" ht="15" customHeight="1">
      <c r="A141" s="229"/>
      <c r="B141" s="715" t="s">
        <v>510</v>
      </c>
      <c r="C141" s="703"/>
      <c r="D141" s="703"/>
      <c r="E141" s="703"/>
      <c r="F141" s="703"/>
      <c r="G141" s="703"/>
      <c r="H141" s="704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spans="1:26" ht="15" customHeight="1">
      <c r="A142" s="229"/>
      <c r="B142" s="716" t="s">
        <v>396</v>
      </c>
      <c r="C142" s="704"/>
      <c r="D142" s="250" t="s">
        <v>397</v>
      </c>
      <c r="E142" s="250" t="s">
        <v>487</v>
      </c>
      <c r="F142" s="250" t="s">
        <v>55</v>
      </c>
      <c r="G142" s="250" t="s">
        <v>444</v>
      </c>
      <c r="H142" s="250" t="s">
        <v>445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spans="1:26" ht="15" customHeight="1">
      <c r="A143" s="229"/>
      <c r="B143" s="251" t="s">
        <v>463</v>
      </c>
      <c r="C143" s="252" t="s">
        <v>463</v>
      </c>
      <c r="D143" s="244" t="s">
        <v>511</v>
      </c>
      <c r="E143" s="244">
        <v>2</v>
      </c>
      <c r="F143" s="253">
        <v>11.25</v>
      </c>
      <c r="G143" s="240">
        <v>5.63</v>
      </c>
      <c r="H143" s="710">
        <v>3.99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spans="1:26" ht="15" customHeight="1">
      <c r="A144" s="229"/>
      <c r="B144" s="251" t="s">
        <v>463</v>
      </c>
      <c r="C144" s="252" t="s">
        <v>463</v>
      </c>
      <c r="D144" s="244" t="s">
        <v>512</v>
      </c>
      <c r="E144" s="244">
        <v>3</v>
      </c>
      <c r="F144" s="253">
        <v>13.65</v>
      </c>
      <c r="G144" s="240">
        <v>4.55</v>
      </c>
      <c r="H144" s="711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spans="1:26" ht="15" customHeight="1">
      <c r="A145" s="229"/>
      <c r="B145" s="251" t="s">
        <v>463</v>
      </c>
      <c r="C145" s="252" t="s">
        <v>463</v>
      </c>
      <c r="D145" s="244" t="s">
        <v>513</v>
      </c>
      <c r="E145" s="244">
        <v>4</v>
      </c>
      <c r="F145" s="253">
        <v>15.35</v>
      </c>
      <c r="G145" s="240">
        <v>3.84</v>
      </c>
      <c r="H145" s="711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spans="1:26" ht="15" customHeight="1">
      <c r="A146" s="229"/>
      <c r="B146" s="251" t="s">
        <v>463</v>
      </c>
      <c r="C146" s="252" t="s">
        <v>463</v>
      </c>
      <c r="D146" s="244" t="s">
        <v>543</v>
      </c>
      <c r="E146" s="244">
        <v>3</v>
      </c>
      <c r="F146" s="253">
        <v>9.15</v>
      </c>
      <c r="G146" s="240">
        <v>3.05</v>
      </c>
      <c r="H146" s="711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spans="1:26" ht="15" customHeight="1">
      <c r="A147" s="229"/>
      <c r="B147" s="251" t="s">
        <v>463</v>
      </c>
      <c r="C147" s="252" t="s">
        <v>463</v>
      </c>
      <c r="D147" s="244" t="s">
        <v>514</v>
      </c>
      <c r="E147" s="244">
        <v>3</v>
      </c>
      <c r="F147" s="253">
        <v>10.55</v>
      </c>
      <c r="G147" s="240">
        <v>3.52</v>
      </c>
      <c r="H147" s="711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spans="1:26" ht="15" customHeight="1">
      <c r="A148" s="229"/>
      <c r="B148" s="251" t="s">
        <v>463</v>
      </c>
      <c r="C148" s="252" t="s">
        <v>463</v>
      </c>
      <c r="D148" s="244" t="s">
        <v>515</v>
      </c>
      <c r="E148" s="244">
        <v>5</v>
      </c>
      <c r="F148" s="253">
        <v>13.15</v>
      </c>
      <c r="G148" s="240">
        <v>2.63</v>
      </c>
      <c r="H148" s="711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spans="1:26" ht="15" customHeight="1">
      <c r="A149" s="229"/>
      <c r="B149" s="251" t="s">
        <v>463</v>
      </c>
      <c r="C149" s="252" t="s">
        <v>463</v>
      </c>
      <c r="D149" s="244" t="s">
        <v>544</v>
      </c>
      <c r="E149" s="244">
        <v>4</v>
      </c>
      <c r="F149" s="253">
        <v>22.55</v>
      </c>
      <c r="G149" s="240">
        <v>5.64</v>
      </c>
      <c r="H149" s="711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spans="1:26" ht="15" customHeight="1">
      <c r="A150" s="229"/>
      <c r="B150" s="251" t="s">
        <v>463</v>
      </c>
      <c r="C150" s="252" t="s">
        <v>463</v>
      </c>
      <c r="D150" s="244" t="s">
        <v>516</v>
      </c>
      <c r="E150" s="244">
        <v>8</v>
      </c>
      <c r="F150" s="253">
        <v>31.95</v>
      </c>
      <c r="G150" s="240">
        <v>3.99</v>
      </c>
      <c r="H150" s="711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spans="1:26" ht="15" customHeight="1">
      <c r="A151" s="229"/>
      <c r="B151" s="251" t="s">
        <v>463</v>
      </c>
      <c r="C151" s="252" t="s">
        <v>463</v>
      </c>
      <c r="D151" s="244" t="s">
        <v>517</v>
      </c>
      <c r="E151" s="244">
        <v>12</v>
      </c>
      <c r="F151" s="253">
        <v>42.15</v>
      </c>
      <c r="G151" s="240">
        <v>3.51</v>
      </c>
      <c r="H151" s="711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spans="1:26" ht="15" customHeight="1">
      <c r="A152" s="229"/>
      <c r="B152" s="251" t="s">
        <v>463</v>
      </c>
      <c r="C152" s="252" t="s">
        <v>463</v>
      </c>
      <c r="D152" s="244" t="s">
        <v>518</v>
      </c>
      <c r="E152" s="244">
        <v>16</v>
      </c>
      <c r="F152" s="253">
        <v>56.42</v>
      </c>
      <c r="G152" s="240">
        <v>3.53</v>
      </c>
      <c r="H152" s="706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spans="1:26" ht="15" customHeight="1">
      <c r="A153" s="229"/>
      <c r="B153" s="251" t="s">
        <v>474</v>
      </c>
      <c r="C153" s="252" t="s">
        <v>474</v>
      </c>
      <c r="D153" s="244" t="s">
        <v>519</v>
      </c>
      <c r="E153" s="244">
        <v>1</v>
      </c>
      <c r="F153" s="253">
        <v>3.05</v>
      </c>
      <c r="G153" s="240">
        <v>3.05</v>
      </c>
      <c r="H153" s="712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spans="1:26" ht="15" customHeight="1">
      <c r="A154" s="229"/>
      <c r="B154" s="251" t="s">
        <v>474</v>
      </c>
      <c r="C154" s="252" t="s">
        <v>474</v>
      </c>
      <c r="D154" s="244" t="s">
        <v>520</v>
      </c>
      <c r="E154" s="244">
        <v>1</v>
      </c>
      <c r="F154" s="253">
        <v>5.65</v>
      </c>
      <c r="G154" s="240">
        <v>5.65</v>
      </c>
      <c r="H154" s="711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spans="1:26" ht="15" customHeight="1">
      <c r="A155" s="229"/>
      <c r="B155" s="251" t="s">
        <v>474</v>
      </c>
      <c r="C155" s="252" t="s">
        <v>474</v>
      </c>
      <c r="D155" s="244" t="s">
        <v>521</v>
      </c>
      <c r="E155" s="244">
        <v>1</v>
      </c>
      <c r="F155" s="253">
        <v>3.05</v>
      </c>
      <c r="G155" s="240">
        <v>3.05</v>
      </c>
      <c r="H155" s="711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spans="1:26" ht="15" customHeight="1">
      <c r="A156" s="229"/>
      <c r="B156" s="251" t="s">
        <v>474</v>
      </c>
      <c r="C156" s="252" t="s">
        <v>474</v>
      </c>
      <c r="D156" s="244" t="s">
        <v>522</v>
      </c>
      <c r="E156" s="244">
        <v>1</v>
      </c>
      <c r="F156" s="253">
        <v>5.65</v>
      </c>
      <c r="G156" s="240">
        <v>5.65</v>
      </c>
      <c r="H156" s="711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spans="1:26" ht="15" customHeight="1">
      <c r="A157" s="229"/>
      <c r="B157" s="251" t="s">
        <v>474</v>
      </c>
      <c r="C157" s="252" t="s">
        <v>474</v>
      </c>
      <c r="D157" s="244" t="s">
        <v>523</v>
      </c>
      <c r="E157" s="244">
        <v>1</v>
      </c>
      <c r="F157" s="253">
        <v>3.05</v>
      </c>
      <c r="G157" s="240">
        <v>3.05</v>
      </c>
      <c r="H157" s="711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spans="1:26" ht="15" customHeight="1">
      <c r="A158" s="229"/>
      <c r="B158" s="251" t="s">
        <v>474</v>
      </c>
      <c r="C158" s="252" t="s">
        <v>474</v>
      </c>
      <c r="D158" s="244" t="s">
        <v>524</v>
      </c>
      <c r="E158" s="244">
        <v>1</v>
      </c>
      <c r="F158" s="253">
        <v>5.65</v>
      </c>
      <c r="G158" s="240">
        <v>5.65</v>
      </c>
      <c r="H158" s="711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spans="1:26" ht="15" customHeight="1">
      <c r="A159" s="229"/>
      <c r="B159" s="251" t="s">
        <v>474</v>
      </c>
      <c r="C159" s="252" t="s">
        <v>500</v>
      </c>
      <c r="D159" s="244" t="s">
        <v>525</v>
      </c>
      <c r="E159" s="244">
        <v>1</v>
      </c>
      <c r="F159" s="253">
        <v>0.65</v>
      </c>
      <c r="G159" s="240">
        <v>0.65</v>
      </c>
      <c r="H159" s="711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spans="1:26" ht="15" customHeight="1">
      <c r="A160" s="229"/>
      <c r="B160" s="251" t="s">
        <v>474</v>
      </c>
      <c r="C160" s="252" t="s">
        <v>500</v>
      </c>
      <c r="D160" s="244" t="s">
        <v>526</v>
      </c>
      <c r="E160" s="244">
        <v>1</v>
      </c>
      <c r="F160" s="253">
        <v>0.65</v>
      </c>
      <c r="G160" s="240">
        <v>0.65</v>
      </c>
      <c r="H160" s="711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spans="1:26" ht="15" customHeight="1">
      <c r="A161" s="229"/>
      <c r="B161" s="251" t="s">
        <v>474</v>
      </c>
      <c r="C161" s="252" t="s">
        <v>500</v>
      </c>
      <c r="D161" s="244" t="s">
        <v>527</v>
      </c>
      <c r="E161" s="244">
        <v>1</v>
      </c>
      <c r="F161" s="253">
        <v>0.65</v>
      </c>
      <c r="G161" s="240">
        <v>0.65</v>
      </c>
      <c r="H161" s="706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spans="1:26" ht="15" customHeight="1">
      <c r="A162" s="229"/>
      <c r="B162" s="251" t="s">
        <v>441</v>
      </c>
      <c r="C162" s="252" t="s">
        <v>441</v>
      </c>
      <c r="D162" s="244" t="s">
        <v>504</v>
      </c>
      <c r="E162" s="244">
        <v>1</v>
      </c>
      <c r="F162" s="253">
        <v>3.05</v>
      </c>
      <c r="G162" s="240">
        <v>3.05</v>
      </c>
      <c r="H162" s="712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spans="1:26" ht="15" customHeight="1">
      <c r="A163" s="229"/>
      <c r="B163" s="251" t="s">
        <v>441</v>
      </c>
      <c r="C163" s="252" t="s">
        <v>441</v>
      </c>
      <c r="D163" s="244" t="s">
        <v>528</v>
      </c>
      <c r="E163" s="244">
        <v>1</v>
      </c>
      <c r="F163" s="253">
        <v>3.25</v>
      </c>
      <c r="G163" s="240">
        <v>3.25</v>
      </c>
      <c r="H163" s="711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spans="1:26" ht="15" customHeight="1">
      <c r="A164" s="229"/>
      <c r="B164" s="251" t="s">
        <v>441</v>
      </c>
      <c r="C164" s="252" t="s">
        <v>441</v>
      </c>
      <c r="D164" s="244" t="s">
        <v>529</v>
      </c>
      <c r="E164" s="244">
        <v>1</v>
      </c>
      <c r="F164" s="253">
        <v>3.75</v>
      </c>
      <c r="G164" s="240">
        <v>3.75</v>
      </c>
      <c r="H164" s="706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spans="1:26" ht="15" customHeight="1">
      <c r="A165" s="229"/>
      <c r="B165" s="231" t="s">
        <v>530</v>
      </c>
      <c r="C165" s="713" t="s">
        <v>531</v>
      </c>
      <c r="D165" s="714"/>
      <c r="E165" s="714"/>
      <c r="F165" s="714"/>
      <c r="G165" s="232"/>
      <c r="H165" s="232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spans="1:26" ht="15" customHeight="1">
      <c r="A166" s="229"/>
      <c r="B166" s="229"/>
      <c r="C166" s="229"/>
      <c r="D166" s="229"/>
      <c r="E166" s="229"/>
      <c r="F166" s="229"/>
      <c r="G166" s="232"/>
      <c r="H166" s="232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spans="1:26" ht="15" customHeight="1">
      <c r="A167" s="229"/>
      <c r="B167" s="229"/>
      <c r="C167" s="229"/>
      <c r="D167" s="229"/>
      <c r="E167" s="229"/>
      <c r="F167" s="229"/>
      <c r="G167" s="232"/>
      <c r="H167" s="232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spans="1:26" ht="15" customHeight="1">
      <c r="A168" s="229"/>
      <c r="B168" s="229"/>
      <c r="C168" s="229"/>
      <c r="D168" s="229"/>
      <c r="E168" s="229"/>
      <c r="F168" s="230"/>
      <c r="G168" s="231"/>
      <c r="H168" s="232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spans="1:26" ht="15" customHeight="1">
      <c r="A169" s="229"/>
      <c r="B169" s="229"/>
      <c r="C169" s="229"/>
      <c r="D169" s="229"/>
      <c r="E169" s="229"/>
      <c r="F169" s="230"/>
      <c r="G169" s="231"/>
      <c r="H169" s="232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spans="1:26" ht="15" customHeight="1">
      <c r="A170" s="229"/>
      <c r="B170" s="229"/>
      <c r="C170" s="229"/>
      <c r="D170" s="229"/>
      <c r="E170" s="229"/>
      <c r="F170" s="230"/>
      <c r="G170" s="231"/>
      <c r="H170" s="232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spans="1:26" ht="15" customHeight="1">
      <c r="A171" s="229"/>
      <c r="B171" s="229"/>
      <c r="C171" s="229"/>
      <c r="D171" s="229"/>
      <c r="E171" s="229"/>
      <c r="F171" s="230"/>
      <c r="G171" s="231"/>
      <c r="H171" s="232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spans="1:26" ht="15" customHeight="1">
      <c r="A172" s="229"/>
      <c r="B172" s="229"/>
      <c r="C172" s="229"/>
      <c r="D172" s="229"/>
      <c r="E172" s="229"/>
      <c r="F172" s="230"/>
      <c r="G172" s="231"/>
      <c r="H172" s="232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spans="1:26" ht="15" customHeight="1">
      <c r="A173" s="229"/>
      <c r="B173" s="229"/>
      <c r="C173" s="229"/>
      <c r="D173" s="229"/>
      <c r="E173" s="229"/>
      <c r="F173" s="230"/>
      <c r="G173" s="231"/>
      <c r="H173" s="232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spans="1:26" ht="15" customHeight="1">
      <c r="A174" s="229"/>
      <c r="B174" s="229"/>
      <c r="C174" s="229"/>
      <c r="D174" s="229"/>
      <c r="E174" s="229"/>
      <c r="F174" s="230"/>
      <c r="G174" s="231"/>
      <c r="H174" s="232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spans="1:26" ht="15" customHeight="1">
      <c r="A175" s="229"/>
      <c r="B175" s="229"/>
      <c r="C175" s="229"/>
      <c r="D175" s="229"/>
      <c r="E175" s="229"/>
      <c r="F175" s="230"/>
      <c r="G175" s="231"/>
      <c r="H175" s="232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spans="1:26" ht="15" customHeight="1">
      <c r="A176" s="229"/>
      <c r="B176" s="229"/>
      <c r="C176" s="229"/>
      <c r="D176" s="229"/>
      <c r="E176" s="229"/>
      <c r="F176" s="230"/>
      <c r="G176" s="231"/>
      <c r="H176" s="232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spans="1:26" ht="15" customHeight="1">
      <c r="A177" s="229"/>
      <c r="B177" s="229"/>
      <c r="C177" s="229"/>
      <c r="D177" s="229"/>
      <c r="E177" s="229"/>
      <c r="F177" s="230"/>
      <c r="G177" s="231"/>
      <c r="H177" s="232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spans="1:26" ht="15" customHeight="1">
      <c r="A178" s="229"/>
      <c r="B178" s="229"/>
      <c r="C178" s="229"/>
      <c r="D178" s="229"/>
      <c r="E178" s="229"/>
      <c r="F178" s="230"/>
      <c r="G178" s="231"/>
      <c r="H178" s="232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spans="1:26" ht="15" customHeight="1">
      <c r="A179" s="229"/>
      <c r="B179" s="229"/>
      <c r="C179" s="229"/>
      <c r="D179" s="229"/>
      <c r="E179" s="229"/>
      <c r="F179" s="230"/>
      <c r="G179" s="231"/>
      <c r="H179" s="232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spans="1:26" ht="15" customHeight="1">
      <c r="A180" s="229"/>
      <c r="B180" s="229"/>
      <c r="C180" s="229"/>
      <c r="D180" s="229"/>
      <c r="E180" s="229"/>
      <c r="F180" s="230"/>
      <c r="G180" s="231"/>
      <c r="H180" s="232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spans="1:26" ht="15" customHeight="1">
      <c r="A181" s="229"/>
      <c r="B181" s="229"/>
      <c r="C181" s="229"/>
      <c r="D181" s="229"/>
      <c r="E181" s="229"/>
      <c r="F181" s="230"/>
      <c r="G181" s="231"/>
      <c r="H181" s="232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1:26" ht="15" customHeight="1">
      <c r="A182" s="229"/>
      <c r="B182" s="229"/>
      <c r="C182" s="229"/>
      <c r="D182" s="229"/>
      <c r="E182" s="229"/>
      <c r="F182" s="230"/>
      <c r="G182" s="231"/>
      <c r="H182" s="232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spans="1:26" ht="15" customHeight="1">
      <c r="A183" s="229"/>
      <c r="B183" s="229"/>
      <c r="C183" s="229"/>
      <c r="D183" s="229"/>
      <c r="E183" s="229"/>
      <c r="F183" s="230"/>
      <c r="G183" s="231"/>
      <c r="H183" s="232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spans="1:26" ht="15" customHeight="1">
      <c r="A184" s="229"/>
      <c r="B184" s="229"/>
      <c r="C184" s="229"/>
      <c r="D184" s="229"/>
      <c r="E184" s="229"/>
      <c r="F184" s="230"/>
      <c r="G184" s="231"/>
      <c r="H184" s="232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spans="1:26" ht="15" customHeight="1">
      <c r="A185" s="229"/>
      <c r="B185" s="229"/>
      <c r="C185" s="229"/>
      <c r="D185" s="229"/>
      <c r="E185" s="229"/>
      <c r="F185" s="230"/>
      <c r="G185" s="231"/>
      <c r="H185" s="232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spans="1:26" ht="15" customHeight="1">
      <c r="A186" s="229"/>
      <c r="B186" s="229"/>
      <c r="C186" s="229"/>
      <c r="D186" s="229"/>
      <c r="E186" s="229"/>
      <c r="F186" s="230"/>
      <c r="G186" s="231"/>
      <c r="H186" s="232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spans="1:26" ht="15" customHeight="1">
      <c r="A187" s="229"/>
      <c r="B187" s="229"/>
      <c r="C187" s="229"/>
      <c r="D187" s="229"/>
      <c r="E187" s="229"/>
      <c r="F187" s="230"/>
      <c r="G187" s="231"/>
      <c r="H187" s="232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spans="1:26" ht="15" customHeight="1">
      <c r="A188" s="229"/>
      <c r="B188" s="229"/>
      <c r="C188" s="229"/>
      <c r="D188" s="229"/>
      <c r="E188" s="229"/>
      <c r="F188" s="230"/>
      <c r="G188" s="231"/>
      <c r="H188" s="232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spans="1:26" ht="15" customHeight="1">
      <c r="A189" s="229"/>
      <c r="B189" s="229"/>
      <c r="C189" s="229"/>
      <c r="D189" s="229"/>
      <c r="E189" s="229"/>
      <c r="F189" s="230"/>
      <c r="G189" s="231"/>
      <c r="H189" s="232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spans="1:26" ht="15" customHeight="1">
      <c r="A190" s="229"/>
      <c r="B190" s="229"/>
      <c r="C190" s="229"/>
      <c r="D190" s="229"/>
      <c r="E190" s="229"/>
      <c r="F190" s="230"/>
      <c r="G190" s="231"/>
      <c r="H190" s="232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spans="1:26" ht="15" customHeight="1">
      <c r="A191" s="229"/>
      <c r="B191" s="229"/>
      <c r="C191" s="229"/>
      <c r="D191" s="229"/>
      <c r="E191" s="229"/>
      <c r="F191" s="230"/>
      <c r="G191" s="231"/>
      <c r="H191" s="232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spans="1:26" ht="15" customHeight="1">
      <c r="A192" s="229"/>
      <c r="B192" s="229"/>
      <c r="C192" s="229"/>
      <c r="D192" s="229"/>
      <c r="E192" s="229"/>
      <c r="F192" s="230"/>
      <c r="G192" s="231"/>
      <c r="H192" s="232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spans="1:26" ht="15" customHeight="1">
      <c r="A193" s="229"/>
      <c r="B193" s="229"/>
      <c r="C193" s="229"/>
      <c r="D193" s="229"/>
      <c r="E193" s="229"/>
      <c r="F193" s="230"/>
      <c r="G193" s="231"/>
      <c r="H193" s="232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spans="1:26" ht="15" customHeight="1">
      <c r="A194" s="229"/>
      <c r="B194" s="229"/>
      <c r="C194" s="229"/>
      <c r="D194" s="229"/>
      <c r="E194" s="229"/>
      <c r="F194" s="230"/>
      <c r="G194" s="231"/>
      <c r="H194" s="232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spans="1:26" ht="15" customHeight="1">
      <c r="A195" s="229"/>
      <c r="B195" s="229"/>
      <c r="C195" s="229"/>
      <c r="D195" s="229"/>
      <c r="E195" s="229"/>
      <c r="F195" s="230"/>
      <c r="G195" s="231"/>
      <c r="H195" s="232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spans="1:26" ht="15" customHeight="1">
      <c r="A196" s="229"/>
      <c r="B196" s="229"/>
      <c r="C196" s="229"/>
      <c r="D196" s="229"/>
      <c r="E196" s="229"/>
      <c r="F196" s="230"/>
      <c r="G196" s="231"/>
      <c r="H196" s="232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spans="1:26" ht="15" customHeight="1">
      <c r="A197" s="229"/>
      <c r="B197" s="229"/>
      <c r="C197" s="229"/>
      <c r="D197" s="229"/>
      <c r="E197" s="229"/>
      <c r="F197" s="230"/>
      <c r="G197" s="231"/>
      <c r="H197" s="232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spans="1:26" ht="15" customHeight="1">
      <c r="A198" s="229"/>
      <c r="B198" s="229"/>
      <c r="C198" s="229"/>
      <c r="D198" s="229"/>
      <c r="E198" s="229"/>
      <c r="F198" s="230"/>
      <c r="G198" s="231"/>
      <c r="H198" s="232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spans="1:26" ht="15" customHeight="1">
      <c r="A199" s="229"/>
      <c r="B199" s="229"/>
      <c r="C199" s="229"/>
      <c r="D199" s="229"/>
      <c r="E199" s="229"/>
      <c r="F199" s="230"/>
      <c r="G199" s="231"/>
      <c r="H199" s="232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1:26" ht="15" customHeight="1">
      <c r="A200" s="229"/>
      <c r="B200" s="229"/>
      <c r="C200" s="229"/>
      <c r="D200" s="229"/>
      <c r="E200" s="229"/>
      <c r="F200" s="230"/>
      <c r="G200" s="231"/>
      <c r="H200" s="232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1:26" ht="15" customHeight="1">
      <c r="A201" s="229"/>
      <c r="B201" s="229"/>
      <c r="C201" s="229"/>
      <c r="D201" s="229"/>
      <c r="E201" s="229"/>
      <c r="F201" s="230"/>
      <c r="G201" s="231"/>
      <c r="H201" s="232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spans="1:26" ht="15" customHeight="1">
      <c r="A202" s="229"/>
      <c r="B202" s="229"/>
      <c r="C202" s="229"/>
      <c r="D202" s="229"/>
      <c r="E202" s="229"/>
      <c r="F202" s="230"/>
      <c r="G202" s="231"/>
      <c r="H202" s="232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spans="1:26" ht="15" customHeight="1">
      <c r="A203" s="229"/>
      <c r="B203" s="229"/>
      <c r="C203" s="229"/>
      <c r="D203" s="229"/>
      <c r="E203" s="229"/>
      <c r="F203" s="230"/>
      <c r="G203" s="231"/>
      <c r="H203" s="232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spans="1:26" ht="15" customHeight="1">
      <c r="A204" s="229"/>
      <c r="B204" s="229"/>
      <c r="C204" s="229"/>
      <c r="D204" s="229"/>
      <c r="E204" s="229"/>
      <c r="F204" s="230"/>
      <c r="G204" s="231"/>
      <c r="H204" s="232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spans="1:26" ht="15" customHeight="1">
      <c r="A205" s="229"/>
      <c r="B205" s="229"/>
      <c r="C205" s="229"/>
      <c r="D205" s="229"/>
      <c r="E205" s="229"/>
      <c r="F205" s="230"/>
      <c r="G205" s="231"/>
      <c r="H205" s="232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spans="1:26" ht="15" customHeight="1">
      <c r="A206" s="229"/>
      <c r="B206" s="229"/>
      <c r="C206" s="229"/>
      <c r="D206" s="229"/>
      <c r="E206" s="229"/>
      <c r="F206" s="230"/>
      <c r="G206" s="231"/>
      <c r="H206" s="232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spans="1:26" ht="15" customHeight="1">
      <c r="A207" s="229"/>
      <c r="B207" s="229"/>
      <c r="C207" s="229"/>
      <c r="D207" s="229"/>
      <c r="E207" s="229"/>
      <c r="F207" s="230"/>
      <c r="G207" s="231"/>
      <c r="H207" s="232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spans="1:26" ht="15" customHeight="1">
      <c r="A208" s="229"/>
      <c r="B208" s="229"/>
      <c r="C208" s="229"/>
      <c r="D208" s="229"/>
      <c r="E208" s="229"/>
      <c r="F208" s="230"/>
      <c r="G208" s="231"/>
      <c r="H208" s="232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spans="1:26" ht="15" customHeight="1">
      <c r="A209" s="229"/>
      <c r="B209" s="229"/>
      <c r="C209" s="229"/>
      <c r="D209" s="229"/>
      <c r="E209" s="229"/>
      <c r="F209" s="230"/>
      <c r="G209" s="231"/>
      <c r="H209" s="232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spans="1:26" ht="15" customHeight="1">
      <c r="A210" s="229"/>
      <c r="B210" s="229"/>
      <c r="C210" s="229"/>
      <c r="D210" s="229"/>
      <c r="E210" s="229"/>
      <c r="F210" s="230"/>
      <c r="G210" s="231"/>
      <c r="H210" s="232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spans="1:26" ht="15" customHeight="1">
      <c r="A211" s="229"/>
      <c r="B211" s="229"/>
      <c r="C211" s="229"/>
      <c r="D211" s="229"/>
      <c r="E211" s="229"/>
      <c r="F211" s="230"/>
      <c r="G211" s="231"/>
      <c r="H211" s="232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spans="1:26" ht="15" customHeight="1">
      <c r="A212" s="229"/>
      <c r="B212" s="229"/>
      <c r="C212" s="229"/>
      <c r="D212" s="229"/>
      <c r="E212" s="229"/>
      <c r="F212" s="230"/>
      <c r="G212" s="231"/>
      <c r="H212" s="232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spans="1:26" ht="15" customHeight="1">
      <c r="A213" s="229"/>
      <c r="B213" s="229"/>
      <c r="C213" s="229"/>
      <c r="D213" s="229"/>
      <c r="E213" s="229"/>
      <c r="F213" s="230"/>
      <c r="G213" s="231"/>
      <c r="H213" s="232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spans="1:26" ht="15" customHeight="1">
      <c r="A214" s="229"/>
      <c r="B214" s="229"/>
      <c r="C214" s="229"/>
      <c r="D214" s="229"/>
      <c r="E214" s="229"/>
      <c r="F214" s="230"/>
      <c r="G214" s="231"/>
      <c r="H214" s="232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spans="1:26" ht="15" customHeight="1">
      <c r="A215" s="229"/>
      <c r="B215" s="229"/>
      <c r="C215" s="229"/>
      <c r="D215" s="229"/>
      <c r="E215" s="229"/>
      <c r="F215" s="230"/>
      <c r="G215" s="231"/>
      <c r="H215" s="232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spans="1:26" ht="15" customHeight="1">
      <c r="A216" s="229"/>
      <c r="B216" s="229"/>
      <c r="C216" s="229"/>
      <c r="D216" s="229"/>
      <c r="E216" s="229"/>
      <c r="F216" s="230"/>
      <c r="G216" s="231"/>
      <c r="H216" s="232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spans="1:26" ht="15" customHeight="1">
      <c r="A217" s="229"/>
      <c r="B217" s="229"/>
      <c r="C217" s="229"/>
      <c r="D217" s="229"/>
      <c r="E217" s="229"/>
      <c r="F217" s="230"/>
      <c r="G217" s="231"/>
      <c r="H217" s="232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spans="1:26" ht="15" customHeight="1">
      <c r="A218" s="229"/>
      <c r="B218" s="229"/>
      <c r="C218" s="229"/>
      <c r="D218" s="229"/>
      <c r="E218" s="229"/>
      <c r="F218" s="230"/>
      <c r="G218" s="231"/>
      <c r="H218" s="232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spans="1:26" ht="15" customHeight="1">
      <c r="A219" s="229"/>
      <c r="B219" s="229"/>
      <c r="C219" s="229"/>
      <c r="D219" s="229"/>
      <c r="E219" s="229"/>
      <c r="F219" s="230"/>
      <c r="G219" s="231"/>
      <c r="H219" s="232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spans="1:26" ht="15" customHeight="1">
      <c r="A220" s="229"/>
      <c r="B220" s="229"/>
      <c r="C220" s="229"/>
      <c r="D220" s="229"/>
      <c r="E220" s="229"/>
      <c r="F220" s="230"/>
      <c r="G220" s="231"/>
      <c r="H220" s="232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spans="1:26" ht="15" customHeight="1">
      <c r="A221" s="229"/>
      <c r="B221" s="229"/>
      <c r="C221" s="229"/>
      <c r="D221" s="229"/>
      <c r="E221" s="229"/>
      <c r="F221" s="230"/>
      <c r="G221" s="231"/>
      <c r="H221" s="232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spans="1:26" ht="15" customHeight="1">
      <c r="A222" s="229"/>
      <c r="B222" s="229"/>
      <c r="C222" s="229"/>
      <c r="D222" s="229"/>
      <c r="E222" s="229"/>
      <c r="F222" s="230"/>
      <c r="G222" s="231"/>
      <c r="H222" s="232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spans="1:26" ht="15" customHeight="1">
      <c r="A223" s="229"/>
      <c r="B223" s="229"/>
      <c r="C223" s="229"/>
      <c r="D223" s="229"/>
      <c r="E223" s="229"/>
      <c r="F223" s="230"/>
      <c r="G223" s="231"/>
      <c r="H223" s="232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spans="1:26" ht="15" customHeight="1">
      <c r="A224" s="229"/>
      <c r="B224" s="229"/>
      <c r="C224" s="229"/>
      <c r="D224" s="229"/>
      <c r="E224" s="229"/>
      <c r="F224" s="230"/>
      <c r="G224" s="231"/>
      <c r="H224" s="232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spans="1:26" ht="15" customHeight="1">
      <c r="A225" s="229"/>
      <c r="B225" s="229"/>
      <c r="C225" s="229"/>
      <c r="D225" s="229"/>
      <c r="E225" s="229"/>
      <c r="F225" s="230"/>
      <c r="G225" s="231"/>
      <c r="H225" s="232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spans="1:26" ht="15" customHeight="1">
      <c r="A226" s="229"/>
      <c r="B226" s="229"/>
      <c r="C226" s="229"/>
      <c r="D226" s="229"/>
      <c r="E226" s="229"/>
      <c r="F226" s="230"/>
      <c r="G226" s="231"/>
      <c r="H226" s="232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spans="1:26" ht="15" customHeight="1">
      <c r="A227" s="229"/>
      <c r="B227" s="229"/>
      <c r="C227" s="229"/>
      <c r="D227" s="229"/>
      <c r="E227" s="229"/>
      <c r="F227" s="230"/>
      <c r="G227" s="231"/>
      <c r="H227" s="232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spans="1:26" ht="15" customHeight="1">
      <c r="A228" s="229"/>
      <c r="B228" s="229"/>
      <c r="C228" s="229"/>
      <c r="D228" s="229"/>
      <c r="E228" s="229"/>
      <c r="F228" s="230"/>
      <c r="G228" s="231"/>
      <c r="H228" s="232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spans="1:26" ht="15" customHeight="1">
      <c r="A229" s="229"/>
      <c r="B229" s="229"/>
      <c r="C229" s="229"/>
      <c r="D229" s="229"/>
      <c r="E229" s="229"/>
      <c r="F229" s="230"/>
      <c r="G229" s="231"/>
      <c r="H229" s="232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spans="1:26" ht="15" customHeight="1">
      <c r="A230" s="229"/>
      <c r="B230" s="229"/>
      <c r="C230" s="229"/>
      <c r="D230" s="229"/>
      <c r="E230" s="229"/>
      <c r="F230" s="230"/>
      <c r="G230" s="231"/>
      <c r="H230" s="232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spans="1:26" ht="15" customHeight="1">
      <c r="A231" s="229"/>
      <c r="B231" s="229"/>
      <c r="C231" s="229"/>
      <c r="D231" s="229"/>
      <c r="E231" s="229"/>
      <c r="F231" s="230"/>
      <c r="G231" s="231"/>
      <c r="H231" s="232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spans="1:26" ht="15" customHeight="1">
      <c r="A232" s="229"/>
      <c r="B232" s="229"/>
      <c r="C232" s="229"/>
      <c r="D232" s="229"/>
      <c r="E232" s="229"/>
      <c r="F232" s="230"/>
      <c r="G232" s="231"/>
      <c r="H232" s="232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spans="1:26" ht="15" customHeight="1">
      <c r="A233" s="229"/>
      <c r="B233" s="229"/>
      <c r="C233" s="229"/>
      <c r="D233" s="229"/>
      <c r="E233" s="229"/>
      <c r="F233" s="230"/>
      <c r="G233" s="231"/>
      <c r="H233" s="232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spans="1:26" ht="15" customHeight="1">
      <c r="A234" s="229"/>
      <c r="B234" s="229"/>
      <c r="C234" s="229"/>
      <c r="D234" s="229"/>
      <c r="E234" s="229"/>
      <c r="F234" s="230"/>
      <c r="G234" s="231"/>
      <c r="H234" s="232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spans="1:26" ht="15" customHeight="1">
      <c r="A235" s="229"/>
      <c r="B235" s="229"/>
      <c r="C235" s="229"/>
      <c r="D235" s="229"/>
      <c r="E235" s="229"/>
      <c r="F235" s="230"/>
      <c r="G235" s="231"/>
      <c r="H235" s="232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spans="1:26" ht="15" customHeight="1">
      <c r="A236" s="229"/>
      <c r="B236" s="229"/>
      <c r="C236" s="229"/>
      <c r="D236" s="229"/>
      <c r="E236" s="229"/>
      <c r="F236" s="230"/>
      <c r="G236" s="231"/>
      <c r="H236" s="232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spans="1:26" ht="15" customHeight="1">
      <c r="A237" s="229"/>
      <c r="B237" s="229"/>
      <c r="C237" s="229"/>
      <c r="D237" s="229"/>
      <c r="E237" s="229"/>
      <c r="F237" s="230"/>
      <c r="G237" s="231"/>
      <c r="H237" s="232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spans="1:26" ht="15" customHeight="1">
      <c r="A238" s="229"/>
      <c r="B238" s="229"/>
      <c r="C238" s="229"/>
      <c r="D238" s="229"/>
      <c r="E238" s="229"/>
      <c r="F238" s="230"/>
      <c r="G238" s="231"/>
      <c r="H238" s="232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spans="1:26" ht="15" customHeight="1">
      <c r="A239" s="229"/>
      <c r="B239" s="229"/>
      <c r="C239" s="229"/>
      <c r="D239" s="229"/>
      <c r="E239" s="229"/>
      <c r="F239" s="230"/>
      <c r="G239" s="231"/>
      <c r="H239" s="232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spans="1:26" ht="15" customHeight="1">
      <c r="A240" s="229"/>
      <c r="B240" s="229"/>
      <c r="C240" s="229"/>
      <c r="D240" s="229"/>
      <c r="E240" s="229"/>
      <c r="F240" s="230"/>
      <c r="G240" s="231"/>
      <c r="H240" s="232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spans="1:26" ht="15" customHeight="1">
      <c r="A241" s="229"/>
      <c r="B241" s="229"/>
      <c r="C241" s="229"/>
      <c r="D241" s="229"/>
      <c r="E241" s="229"/>
      <c r="F241" s="230"/>
      <c r="G241" s="231"/>
      <c r="H241" s="232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spans="1:26" ht="15" customHeight="1">
      <c r="A242" s="229"/>
      <c r="B242" s="229"/>
      <c r="C242" s="229"/>
      <c r="D242" s="229"/>
      <c r="E242" s="229"/>
      <c r="F242" s="230"/>
      <c r="G242" s="231"/>
      <c r="H242" s="232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spans="1:26" ht="15" customHeight="1">
      <c r="A243" s="229"/>
      <c r="B243" s="229"/>
      <c r="C243" s="229"/>
      <c r="D243" s="229"/>
      <c r="E243" s="229"/>
      <c r="F243" s="230"/>
      <c r="G243" s="231"/>
      <c r="H243" s="232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spans="1:26" ht="15" customHeight="1">
      <c r="A244" s="229"/>
      <c r="B244" s="229"/>
      <c r="C244" s="229"/>
      <c r="D244" s="229"/>
      <c r="E244" s="229"/>
      <c r="F244" s="230"/>
      <c r="G244" s="231"/>
      <c r="H244" s="232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spans="1:26" ht="15" customHeight="1">
      <c r="A245" s="229"/>
      <c r="B245" s="229"/>
      <c r="C245" s="229"/>
      <c r="D245" s="229"/>
      <c r="E245" s="229"/>
      <c r="F245" s="230"/>
      <c r="G245" s="231"/>
      <c r="H245" s="232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spans="1:26" ht="15" customHeight="1">
      <c r="A246" s="229"/>
      <c r="B246" s="229"/>
      <c r="C246" s="229"/>
      <c r="D246" s="229"/>
      <c r="E246" s="229"/>
      <c r="F246" s="230"/>
      <c r="G246" s="231"/>
      <c r="H246" s="232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spans="1:26" ht="15" customHeight="1">
      <c r="A247" s="229"/>
      <c r="B247" s="229"/>
      <c r="C247" s="229"/>
      <c r="D247" s="229"/>
      <c r="E247" s="229"/>
      <c r="F247" s="230"/>
      <c r="G247" s="231"/>
      <c r="H247" s="232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spans="1:26" ht="15" customHeight="1">
      <c r="A248" s="229"/>
      <c r="B248" s="229"/>
      <c r="C248" s="229"/>
      <c r="D248" s="229"/>
      <c r="E248" s="229"/>
      <c r="F248" s="230"/>
      <c r="G248" s="231"/>
      <c r="H248" s="232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spans="1:26" ht="15" customHeight="1">
      <c r="A249" s="229"/>
      <c r="B249" s="229"/>
      <c r="C249" s="229"/>
      <c r="D249" s="229"/>
      <c r="E249" s="229"/>
      <c r="F249" s="230"/>
      <c r="G249" s="231"/>
      <c r="H249" s="232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spans="1:26" ht="15" customHeight="1">
      <c r="A250" s="229"/>
      <c r="B250" s="229"/>
      <c r="C250" s="229"/>
      <c r="D250" s="229"/>
      <c r="E250" s="229"/>
      <c r="F250" s="230"/>
      <c r="G250" s="231"/>
      <c r="H250" s="232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spans="1:26" ht="15" customHeight="1">
      <c r="A251" s="229"/>
      <c r="B251" s="229"/>
      <c r="C251" s="229"/>
      <c r="D251" s="229"/>
      <c r="E251" s="229"/>
      <c r="F251" s="230"/>
      <c r="G251" s="231"/>
      <c r="H251" s="232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spans="1:26" ht="15" customHeight="1">
      <c r="A252" s="229"/>
      <c r="B252" s="229"/>
      <c r="C252" s="229"/>
      <c r="D252" s="229"/>
      <c r="E252" s="229"/>
      <c r="F252" s="230"/>
      <c r="G252" s="231"/>
      <c r="H252" s="232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spans="1:26" ht="15" customHeight="1">
      <c r="A253" s="229"/>
      <c r="B253" s="229"/>
      <c r="C253" s="229"/>
      <c r="D253" s="229"/>
      <c r="E253" s="229"/>
      <c r="F253" s="230"/>
      <c r="G253" s="231"/>
      <c r="H253" s="232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spans="1:26" ht="15" customHeight="1">
      <c r="A254" s="229"/>
      <c r="B254" s="229"/>
      <c r="C254" s="229"/>
      <c r="D254" s="229"/>
      <c r="E254" s="229"/>
      <c r="F254" s="230"/>
      <c r="G254" s="231"/>
      <c r="H254" s="232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spans="1:26" ht="15" customHeight="1">
      <c r="A255" s="229"/>
      <c r="B255" s="229"/>
      <c r="C255" s="229"/>
      <c r="D255" s="229"/>
      <c r="E255" s="229"/>
      <c r="F255" s="230"/>
      <c r="G255" s="231"/>
      <c r="H255" s="232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spans="1:26" ht="15" customHeight="1">
      <c r="A256" s="229"/>
      <c r="B256" s="229"/>
      <c r="C256" s="229"/>
      <c r="D256" s="229"/>
      <c r="E256" s="229"/>
      <c r="F256" s="230"/>
      <c r="G256" s="231"/>
      <c r="H256" s="232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spans="1:26" ht="15" customHeight="1">
      <c r="A257" s="229"/>
      <c r="B257" s="229"/>
      <c r="C257" s="229"/>
      <c r="D257" s="229"/>
      <c r="E257" s="229"/>
      <c r="F257" s="230"/>
      <c r="G257" s="231"/>
      <c r="H257" s="232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spans="1:26" ht="15" customHeight="1">
      <c r="A258" s="229"/>
      <c r="B258" s="229"/>
      <c r="C258" s="229"/>
      <c r="D258" s="229"/>
      <c r="E258" s="229"/>
      <c r="F258" s="230"/>
      <c r="G258" s="231"/>
      <c r="H258" s="232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spans="1:26" ht="15" customHeight="1">
      <c r="A259" s="229"/>
      <c r="B259" s="229"/>
      <c r="C259" s="229"/>
      <c r="D259" s="229"/>
      <c r="E259" s="229"/>
      <c r="F259" s="230"/>
      <c r="G259" s="231"/>
      <c r="H259" s="232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spans="1:26" ht="15" customHeight="1">
      <c r="A260" s="229"/>
      <c r="B260" s="229"/>
      <c r="C260" s="229"/>
      <c r="D260" s="229"/>
      <c r="E260" s="229"/>
      <c r="F260" s="230"/>
      <c r="G260" s="231"/>
      <c r="H260" s="232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spans="1:26" ht="15" customHeight="1">
      <c r="A261" s="229"/>
      <c r="B261" s="229"/>
      <c r="C261" s="229"/>
      <c r="D261" s="229"/>
      <c r="E261" s="229"/>
      <c r="F261" s="230"/>
      <c r="G261" s="231"/>
      <c r="H261" s="232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spans="1:26" ht="15" customHeight="1">
      <c r="A262" s="229"/>
      <c r="B262" s="229"/>
      <c r="C262" s="229"/>
      <c r="D262" s="229"/>
      <c r="E262" s="229"/>
      <c r="F262" s="230"/>
      <c r="G262" s="231"/>
      <c r="H262" s="232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spans="1:26" ht="15" customHeight="1">
      <c r="A263" s="229"/>
      <c r="B263" s="229"/>
      <c r="C263" s="229"/>
      <c r="D263" s="229"/>
      <c r="E263" s="229"/>
      <c r="F263" s="230"/>
      <c r="G263" s="231"/>
      <c r="H263" s="232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spans="1:26" ht="15" customHeight="1">
      <c r="A264" s="229"/>
      <c r="B264" s="229"/>
      <c r="C264" s="229"/>
      <c r="D264" s="229"/>
      <c r="E264" s="229"/>
      <c r="F264" s="230"/>
      <c r="G264" s="231"/>
      <c r="H264" s="232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spans="1:26" ht="15" customHeight="1">
      <c r="A265" s="229"/>
      <c r="B265" s="229"/>
      <c r="C265" s="229"/>
      <c r="D265" s="229"/>
      <c r="E265" s="229"/>
      <c r="F265" s="230"/>
      <c r="G265" s="231"/>
      <c r="H265" s="232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spans="1:26" ht="15" customHeight="1">
      <c r="A266" s="229"/>
      <c r="B266" s="229"/>
      <c r="C266" s="229"/>
      <c r="D266" s="229"/>
      <c r="E266" s="229"/>
      <c r="F266" s="230"/>
      <c r="G266" s="231"/>
      <c r="H266" s="232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spans="1:26" ht="15" customHeight="1">
      <c r="A267" s="229"/>
      <c r="B267" s="229"/>
      <c r="C267" s="229"/>
      <c r="D267" s="229"/>
      <c r="E267" s="229"/>
      <c r="F267" s="230"/>
      <c r="G267" s="231"/>
      <c r="H267" s="232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spans="1:26" ht="15" customHeight="1">
      <c r="A268" s="229"/>
      <c r="B268" s="229"/>
      <c r="C268" s="229"/>
      <c r="D268" s="229"/>
      <c r="E268" s="229"/>
      <c r="F268" s="230"/>
      <c r="G268" s="231"/>
      <c r="H268" s="232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spans="1:26" ht="15" customHeight="1">
      <c r="A269" s="229"/>
      <c r="B269" s="229"/>
      <c r="C269" s="229"/>
      <c r="D269" s="229"/>
      <c r="E269" s="229"/>
      <c r="F269" s="230"/>
      <c r="G269" s="231"/>
      <c r="H269" s="232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spans="1:26" ht="15" customHeight="1">
      <c r="A270" s="229"/>
      <c r="B270" s="229"/>
      <c r="C270" s="229"/>
      <c r="D270" s="229"/>
      <c r="E270" s="229"/>
      <c r="F270" s="230"/>
      <c r="G270" s="231"/>
      <c r="H270" s="232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spans="1:26" ht="15" customHeight="1">
      <c r="A271" s="229"/>
      <c r="B271" s="229"/>
      <c r="C271" s="229"/>
      <c r="D271" s="229"/>
      <c r="E271" s="229"/>
      <c r="F271" s="230"/>
      <c r="G271" s="231"/>
      <c r="H271" s="232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spans="1:26" ht="15" customHeight="1">
      <c r="A272" s="229"/>
      <c r="B272" s="229"/>
      <c r="C272" s="229"/>
      <c r="D272" s="229"/>
      <c r="E272" s="229"/>
      <c r="F272" s="230"/>
      <c r="G272" s="231"/>
      <c r="H272" s="232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spans="1:26" ht="15" customHeight="1">
      <c r="A273" s="229"/>
      <c r="B273" s="229"/>
      <c r="C273" s="229"/>
      <c r="D273" s="229"/>
      <c r="E273" s="229"/>
      <c r="F273" s="230"/>
      <c r="G273" s="231"/>
      <c r="H273" s="232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spans="1:26" ht="15" customHeight="1">
      <c r="A274" s="229"/>
      <c r="B274" s="229"/>
      <c r="C274" s="229"/>
      <c r="D274" s="229"/>
      <c r="E274" s="229"/>
      <c r="F274" s="230"/>
      <c r="G274" s="231"/>
      <c r="H274" s="232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spans="1:26" ht="15" customHeight="1">
      <c r="A275" s="229"/>
      <c r="B275" s="229"/>
      <c r="C275" s="229"/>
      <c r="D275" s="229"/>
      <c r="E275" s="229"/>
      <c r="F275" s="230"/>
      <c r="G275" s="231"/>
      <c r="H275" s="232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spans="1:26" ht="15" customHeight="1">
      <c r="A276" s="229"/>
      <c r="B276" s="229"/>
      <c r="C276" s="229"/>
      <c r="D276" s="229"/>
      <c r="E276" s="229"/>
      <c r="F276" s="230"/>
      <c r="G276" s="231"/>
      <c r="H276" s="232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spans="1:26" ht="15" customHeight="1">
      <c r="A277" s="229"/>
      <c r="B277" s="229"/>
      <c r="C277" s="229"/>
      <c r="D277" s="229"/>
      <c r="E277" s="229"/>
      <c r="F277" s="230"/>
      <c r="G277" s="231"/>
      <c r="H277" s="232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spans="1:26" ht="15" customHeight="1">
      <c r="A278" s="229"/>
      <c r="B278" s="229"/>
      <c r="C278" s="229"/>
      <c r="D278" s="229"/>
      <c r="E278" s="229"/>
      <c r="F278" s="230"/>
      <c r="G278" s="231"/>
      <c r="H278" s="232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spans="1:26" ht="15" customHeight="1">
      <c r="A279" s="229"/>
      <c r="B279" s="229"/>
      <c r="C279" s="229"/>
      <c r="D279" s="229"/>
      <c r="E279" s="229"/>
      <c r="F279" s="230"/>
      <c r="G279" s="231"/>
      <c r="H279" s="232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spans="1:26" ht="15" customHeight="1">
      <c r="A280" s="229"/>
      <c r="B280" s="229"/>
      <c r="C280" s="229"/>
      <c r="D280" s="229"/>
      <c r="E280" s="229"/>
      <c r="F280" s="230"/>
      <c r="G280" s="231"/>
      <c r="H280" s="232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spans="1:26" ht="15" customHeight="1">
      <c r="A281" s="229"/>
      <c r="B281" s="229"/>
      <c r="C281" s="229"/>
      <c r="D281" s="229"/>
      <c r="E281" s="229"/>
      <c r="F281" s="230"/>
      <c r="G281" s="231"/>
      <c r="H281" s="232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spans="1:26" ht="15" customHeight="1">
      <c r="A282" s="229"/>
      <c r="B282" s="229"/>
      <c r="C282" s="229"/>
      <c r="D282" s="229"/>
      <c r="E282" s="229"/>
      <c r="F282" s="230"/>
      <c r="G282" s="231"/>
      <c r="H282" s="232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spans="1:26" ht="15" customHeight="1">
      <c r="A283" s="229"/>
      <c r="B283" s="229"/>
      <c r="C283" s="229"/>
      <c r="D283" s="229"/>
      <c r="E283" s="229"/>
      <c r="F283" s="230"/>
      <c r="G283" s="231"/>
      <c r="H283" s="232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spans="1:26" ht="15" customHeight="1">
      <c r="A284" s="229"/>
      <c r="B284" s="229"/>
      <c r="C284" s="229"/>
      <c r="D284" s="229"/>
      <c r="E284" s="229"/>
      <c r="F284" s="230"/>
      <c r="G284" s="231"/>
      <c r="H284" s="232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spans="1:26" ht="15" customHeight="1">
      <c r="A285" s="229"/>
      <c r="B285" s="229"/>
      <c r="C285" s="229"/>
      <c r="D285" s="229"/>
      <c r="E285" s="229"/>
      <c r="F285" s="230"/>
      <c r="G285" s="231"/>
      <c r="H285" s="232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spans="1:26" ht="15" customHeight="1">
      <c r="A286" s="229"/>
      <c r="B286" s="229"/>
      <c r="C286" s="229"/>
      <c r="D286" s="229"/>
      <c r="E286" s="229"/>
      <c r="F286" s="230"/>
      <c r="G286" s="231"/>
      <c r="H286" s="232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spans="1:26" ht="15" customHeight="1">
      <c r="A287" s="229"/>
      <c r="B287" s="229"/>
      <c r="C287" s="229"/>
      <c r="D287" s="229"/>
      <c r="E287" s="229"/>
      <c r="F287" s="230"/>
      <c r="G287" s="231"/>
      <c r="H287" s="232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spans="1:26" ht="15" customHeight="1">
      <c r="A288" s="229"/>
      <c r="B288" s="229"/>
      <c r="C288" s="229"/>
      <c r="D288" s="229"/>
      <c r="E288" s="229"/>
      <c r="F288" s="230"/>
      <c r="G288" s="231"/>
      <c r="H288" s="232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spans="1:26" ht="15" customHeight="1">
      <c r="A289" s="229"/>
      <c r="B289" s="229"/>
      <c r="C289" s="229"/>
      <c r="D289" s="229"/>
      <c r="E289" s="229"/>
      <c r="F289" s="230"/>
      <c r="G289" s="231"/>
      <c r="H289" s="232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spans="1:26" ht="15" customHeight="1">
      <c r="A290" s="229"/>
      <c r="B290" s="229"/>
      <c r="C290" s="229"/>
      <c r="D290" s="229"/>
      <c r="E290" s="229"/>
      <c r="F290" s="230"/>
      <c r="G290" s="231"/>
      <c r="H290" s="232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spans="1:26" ht="15" customHeight="1">
      <c r="A291" s="229"/>
      <c r="B291" s="229"/>
      <c r="C291" s="229"/>
      <c r="D291" s="229"/>
      <c r="E291" s="229"/>
      <c r="F291" s="230"/>
      <c r="G291" s="231"/>
      <c r="H291" s="232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spans="1:26" ht="15" customHeight="1">
      <c r="A292" s="229"/>
      <c r="B292" s="229"/>
      <c r="C292" s="229"/>
      <c r="D292" s="229"/>
      <c r="E292" s="229"/>
      <c r="F292" s="230"/>
      <c r="G292" s="231"/>
      <c r="H292" s="232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spans="1:26" ht="15" customHeight="1">
      <c r="A293" s="229"/>
      <c r="B293" s="229"/>
      <c r="C293" s="229"/>
      <c r="D293" s="229"/>
      <c r="E293" s="229"/>
      <c r="F293" s="230"/>
      <c r="G293" s="231"/>
      <c r="H293" s="232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spans="1:26" ht="15" customHeight="1">
      <c r="A294" s="229"/>
      <c r="B294" s="229"/>
      <c r="C294" s="229"/>
      <c r="D294" s="229"/>
      <c r="E294" s="229"/>
      <c r="F294" s="230"/>
      <c r="G294" s="231"/>
      <c r="H294" s="232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spans="1:26" ht="15" customHeight="1">
      <c r="A295" s="229"/>
      <c r="B295" s="229"/>
      <c r="C295" s="229"/>
      <c r="D295" s="229"/>
      <c r="E295" s="229"/>
      <c r="F295" s="230"/>
      <c r="G295" s="231"/>
      <c r="H295" s="232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spans="1:26" ht="15" customHeight="1">
      <c r="A296" s="229"/>
      <c r="B296" s="229"/>
      <c r="C296" s="229"/>
      <c r="D296" s="229"/>
      <c r="E296" s="229"/>
      <c r="F296" s="230"/>
      <c r="G296" s="231"/>
      <c r="H296" s="232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spans="1:26" ht="15" customHeight="1">
      <c r="A297" s="229"/>
      <c r="B297" s="229"/>
      <c r="C297" s="229"/>
      <c r="D297" s="229"/>
      <c r="E297" s="229"/>
      <c r="F297" s="230"/>
      <c r="G297" s="231"/>
      <c r="H297" s="232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spans="1:26" ht="15" customHeight="1">
      <c r="A298" s="229"/>
      <c r="B298" s="229"/>
      <c r="C298" s="229"/>
      <c r="D298" s="229"/>
      <c r="E298" s="229"/>
      <c r="F298" s="230"/>
      <c r="G298" s="231"/>
      <c r="H298" s="232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spans="1:26" ht="15" customHeight="1">
      <c r="A299" s="229"/>
      <c r="B299" s="229"/>
      <c r="C299" s="229"/>
      <c r="D299" s="229"/>
      <c r="E299" s="229"/>
      <c r="F299" s="230"/>
      <c r="G299" s="231"/>
      <c r="H299" s="232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spans="1:26" ht="15" customHeight="1">
      <c r="A300" s="229"/>
      <c r="B300" s="229"/>
      <c r="C300" s="229"/>
      <c r="D300" s="229"/>
      <c r="E300" s="229"/>
      <c r="F300" s="230"/>
      <c r="G300" s="231"/>
      <c r="H300" s="232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spans="1:26" ht="15" customHeight="1">
      <c r="A301" s="229"/>
      <c r="B301" s="229"/>
      <c r="C301" s="229"/>
      <c r="D301" s="229"/>
      <c r="E301" s="229"/>
      <c r="F301" s="230"/>
      <c r="G301" s="231"/>
      <c r="H301" s="232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spans="1:26" ht="15" customHeight="1">
      <c r="A302" s="229"/>
      <c r="B302" s="229"/>
      <c r="C302" s="229"/>
      <c r="D302" s="229"/>
      <c r="E302" s="229"/>
      <c r="F302" s="230"/>
      <c r="G302" s="231"/>
      <c r="H302" s="232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spans="1:26" ht="15" customHeight="1">
      <c r="A303" s="229"/>
      <c r="B303" s="229"/>
      <c r="C303" s="229"/>
      <c r="D303" s="229"/>
      <c r="E303" s="229"/>
      <c r="F303" s="230"/>
      <c r="G303" s="231"/>
      <c r="H303" s="232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spans="1:26" ht="15" customHeight="1">
      <c r="A304" s="229"/>
      <c r="B304" s="229"/>
      <c r="C304" s="229"/>
      <c r="D304" s="229"/>
      <c r="E304" s="229"/>
      <c r="F304" s="230"/>
      <c r="G304" s="231"/>
      <c r="H304" s="232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spans="1:26" ht="15" customHeight="1">
      <c r="A305" s="229"/>
      <c r="B305" s="229"/>
      <c r="C305" s="229"/>
      <c r="D305" s="229"/>
      <c r="E305" s="229"/>
      <c r="F305" s="230"/>
      <c r="G305" s="231"/>
      <c r="H305" s="232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spans="1:26" ht="15" customHeight="1">
      <c r="A306" s="229"/>
      <c r="B306" s="229"/>
      <c r="C306" s="229"/>
      <c r="D306" s="229"/>
      <c r="E306" s="229"/>
      <c r="F306" s="230"/>
      <c r="G306" s="231"/>
      <c r="H306" s="232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spans="1:26" ht="15" customHeight="1">
      <c r="A307" s="229"/>
      <c r="B307" s="229"/>
      <c r="C307" s="229"/>
      <c r="D307" s="229"/>
      <c r="E307" s="229"/>
      <c r="F307" s="230"/>
      <c r="G307" s="231"/>
      <c r="H307" s="232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spans="1:26" ht="15" customHeight="1">
      <c r="A308" s="229"/>
      <c r="B308" s="229"/>
      <c r="C308" s="229"/>
      <c r="D308" s="229"/>
      <c r="E308" s="229"/>
      <c r="F308" s="230"/>
      <c r="G308" s="231"/>
      <c r="H308" s="232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spans="1:26" ht="15" customHeight="1">
      <c r="A309" s="229"/>
      <c r="B309" s="229"/>
      <c r="C309" s="229"/>
      <c r="D309" s="229"/>
      <c r="E309" s="229"/>
      <c r="F309" s="230"/>
      <c r="G309" s="231"/>
      <c r="H309" s="232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spans="1:26" ht="15" customHeight="1">
      <c r="A310" s="229"/>
      <c r="B310" s="229"/>
      <c r="C310" s="229"/>
      <c r="D310" s="229"/>
      <c r="E310" s="229"/>
      <c r="F310" s="230"/>
      <c r="G310" s="231"/>
      <c r="H310" s="232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spans="1:26" ht="15" customHeight="1">
      <c r="A311" s="229"/>
      <c r="B311" s="229"/>
      <c r="C311" s="229"/>
      <c r="D311" s="229"/>
      <c r="E311" s="229"/>
      <c r="F311" s="230"/>
      <c r="G311" s="231"/>
      <c r="H311" s="232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spans="1:26" ht="15" customHeight="1">
      <c r="A312" s="229"/>
      <c r="B312" s="229"/>
      <c r="C312" s="229"/>
      <c r="D312" s="229"/>
      <c r="E312" s="229"/>
      <c r="F312" s="230"/>
      <c r="G312" s="231"/>
      <c r="H312" s="232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spans="1:26" ht="15" customHeight="1">
      <c r="A313" s="229"/>
      <c r="B313" s="229"/>
      <c r="C313" s="229"/>
      <c r="D313" s="229"/>
      <c r="E313" s="229"/>
      <c r="F313" s="230"/>
      <c r="G313" s="231"/>
      <c r="H313" s="232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spans="1:26" ht="15" customHeight="1">
      <c r="A314" s="229"/>
      <c r="B314" s="229"/>
      <c r="C314" s="229"/>
      <c r="D314" s="229"/>
      <c r="E314" s="229"/>
      <c r="F314" s="230"/>
      <c r="G314" s="231"/>
      <c r="H314" s="232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spans="1:26" ht="15" customHeight="1">
      <c r="A315" s="229"/>
      <c r="B315" s="229"/>
      <c r="C315" s="229"/>
      <c r="D315" s="229"/>
      <c r="E315" s="229"/>
      <c r="F315" s="230"/>
      <c r="G315" s="231"/>
      <c r="H315" s="232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spans="1:26" ht="15" customHeight="1">
      <c r="A316" s="229"/>
      <c r="B316" s="229"/>
      <c r="C316" s="229"/>
      <c r="D316" s="229"/>
      <c r="E316" s="229"/>
      <c r="F316" s="230"/>
      <c r="G316" s="231"/>
      <c r="H316" s="232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spans="1:26" ht="15" customHeight="1">
      <c r="A317" s="229"/>
      <c r="B317" s="229"/>
      <c r="C317" s="229"/>
      <c r="D317" s="229"/>
      <c r="E317" s="229"/>
      <c r="F317" s="230"/>
      <c r="G317" s="231"/>
      <c r="H317" s="232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spans="1:26" ht="15" customHeight="1">
      <c r="A318" s="229"/>
      <c r="B318" s="229"/>
      <c r="C318" s="229"/>
      <c r="D318" s="229"/>
      <c r="E318" s="229"/>
      <c r="F318" s="230"/>
      <c r="G318" s="231"/>
      <c r="H318" s="232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spans="1:26" ht="15" customHeight="1">
      <c r="A319" s="229"/>
      <c r="B319" s="229"/>
      <c r="C319" s="229"/>
      <c r="D319" s="229"/>
      <c r="E319" s="229"/>
      <c r="F319" s="230"/>
      <c r="G319" s="231"/>
      <c r="H319" s="232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spans="1:26" ht="15" customHeight="1">
      <c r="A320" s="229"/>
      <c r="B320" s="229"/>
      <c r="C320" s="229"/>
      <c r="D320" s="229"/>
      <c r="E320" s="229"/>
      <c r="F320" s="230"/>
      <c r="G320" s="231"/>
      <c r="H320" s="232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spans="1:26" ht="15" customHeight="1">
      <c r="A321" s="229"/>
      <c r="B321" s="229"/>
      <c r="C321" s="229"/>
      <c r="D321" s="229"/>
      <c r="E321" s="229"/>
      <c r="F321" s="230"/>
      <c r="G321" s="231"/>
      <c r="H321" s="232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spans="1:26" ht="15" customHeight="1">
      <c r="A322" s="229"/>
      <c r="B322" s="229"/>
      <c r="C322" s="229"/>
      <c r="D322" s="229"/>
      <c r="E322" s="229"/>
      <c r="F322" s="230"/>
      <c r="G322" s="231"/>
      <c r="H322" s="232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spans="1:26" ht="15" customHeight="1">
      <c r="A323" s="229"/>
      <c r="B323" s="229"/>
      <c r="C323" s="229"/>
      <c r="D323" s="229"/>
      <c r="E323" s="229"/>
      <c r="F323" s="230"/>
      <c r="G323" s="231"/>
      <c r="H323" s="232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spans="1:26" ht="15" customHeight="1">
      <c r="A324" s="229"/>
      <c r="B324" s="229"/>
      <c r="C324" s="229"/>
      <c r="D324" s="229"/>
      <c r="E324" s="229"/>
      <c r="F324" s="230"/>
      <c r="G324" s="231"/>
      <c r="H324" s="232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spans="1:26" ht="15" customHeight="1">
      <c r="A325" s="229"/>
      <c r="B325" s="229"/>
      <c r="C325" s="229"/>
      <c r="D325" s="229"/>
      <c r="E325" s="229"/>
      <c r="F325" s="230"/>
      <c r="G325" s="231"/>
      <c r="H325" s="232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spans="1:26" ht="15" customHeight="1">
      <c r="A326" s="229"/>
      <c r="B326" s="229"/>
      <c r="C326" s="229"/>
      <c r="D326" s="229"/>
      <c r="E326" s="229"/>
      <c r="F326" s="230"/>
      <c r="G326" s="231"/>
      <c r="H326" s="232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spans="1:26" ht="15" customHeight="1">
      <c r="A327" s="229"/>
      <c r="B327" s="229"/>
      <c r="C327" s="229"/>
      <c r="D327" s="229"/>
      <c r="E327" s="229"/>
      <c r="F327" s="230"/>
      <c r="G327" s="231"/>
      <c r="H327" s="232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spans="1:26" ht="15" customHeight="1">
      <c r="A328" s="229"/>
      <c r="B328" s="229"/>
      <c r="C328" s="229"/>
      <c r="D328" s="229"/>
      <c r="E328" s="229"/>
      <c r="F328" s="230"/>
      <c r="G328" s="231"/>
      <c r="H328" s="232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spans="1:26" ht="15" customHeight="1">
      <c r="A329" s="229"/>
      <c r="B329" s="229"/>
      <c r="C329" s="229"/>
      <c r="D329" s="229"/>
      <c r="E329" s="229"/>
      <c r="F329" s="230"/>
      <c r="G329" s="231"/>
      <c r="H329" s="232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spans="1:26" ht="15" customHeight="1">
      <c r="A330" s="229"/>
      <c r="B330" s="229"/>
      <c r="C330" s="229"/>
      <c r="D330" s="229"/>
      <c r="E330" s="229"/>
      <c r="F330" s="230"/>
      <c r="G330" s="231"/>
      <c r="H330" s="232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spans="1:26" ht="15" customHeight="1">
      <c r="A331" s="229"/>
      <c r="B331" s="229"/>
      <c r="C331" s="229"/>
      <c r="D331" s="229"/>
      <c r="E331" s="229"/>
      <c r="F331" s="230"/>
      <c r="G331" s="231"/>
      <c r="H331" s="232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spans="1:26" ht="15" customHeight="1">
      <c r="A332" s="229"/>
      <c r="B332" s="229"/>
      <c r="C332" s="229"/>
      <c r="D332" s="229"/>
      <c r="E332" s="229"/>
      <c r="F332" s="230"/>
      <c r="G332" s="231"/>
      <c r="H332" s="232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spans="1:26" ht="15" customHeight="1">
      <c r="A333" s="229"/>
      <c r="B333" s="229"/>
      <c r="C333" s="229"/>
      <c r="D333" s="229"/>
      <c r="E333" s="229"/>
      <c r="F333" s="230"/>
      <c r="G333" s="231"/>
      <c r="H333" s="232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spans="1:26" ht="15" customHeight="1">
      <c r="A334" s="229"/>
      <c r="B334" s="229"/>
      <c r="C334" s="229"/>
      <c r="D334" s="229"/>
      <c r="E334" s="229"/>
      <c r="F334" s="230"/>
      <c r="G334" s="231"/>
      <c r="H334" s="232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spans="1:26" ht="15" customHeight="1">
      <c r="A335" s="229"/>
      <c r="B335" s="229"/>
      <c r="C335" s="229"/>
      <c r="D335" s="229"/>
      <c r="E335" s="229"/>
      <c r="F335" s="230"/>
      <c r="G335" s="231"/>
      <c r="H335" s="232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spans="1:26" ht="15" customHeight="1">
      <c r="A336" s="229"/>
      <c r="B336" s="229"/>
      <c r="C336" s="229"/>
      <c r="D336" s="229"/>
      <c r="E336" s="229"/>
      <c r="F336" s="230"/>
      <c r="G336" s="231"/>
      <c r="H336" s="232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spans="1:26" ht="15" customHeight="1">
      <c r="A337" s="229"/>
      <c r="B337" s="229"/>
      <c r="C337" s="229"/>
      <c r="D337" s="229"/>
      <c r="E337" s="229"/>
      <c r="F337" s="230"/>
      <c r="G337" s="231"/>
      <c r="H337" s="232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spans="1:26" ht="15" customHeight="1">
      <c r="A338" s="229"/>
      <c r="B338" s="229"/>
      <c r="C338" s="229"/>
      <c r="D338" s="229"/>
      <c r="E338" s="229"/>
      <c r="F338" s="230"/>
      <c r="G338" s="231"/>
      <c r="H338" s="232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spans="1:26" ht="15" customHeight="1">
      <c r="A339" s="229"/>
      <c r="B339" s="229"/>
      <c r="C339" s="229"/>
      <c r="D339" s="229"/>
      <c r="E339" s="229"/>
      <c r="F339" s="230"/>
      <c r="G339" s="231"/>
      <c r="H339" s="232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spans="1:26" ht="15" customHeight="1">
      <c r="A340" s="229"/>
      <c r="B340" s="229"/>
      <c r="C340" s="229"/>
      <c r="D340" s="229"/>
      <c r="E340" s="229"/>
      <c r="F340" s="230"/>
      <c r="G340" s="231"/>
      <c r="H340" s="232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spans="1:26" ht="15" customHeight="1">
      <c r="A341" s="229"/>
      <c r="B341" s="229"/>
      <c r="C341" s="229"/>
      <c r="D341" s="229"/>
      <c r="E341" s="229"/>
      <c r="F341" s="230"/>
      <c r="G341" s="231"/>
      <c r="H341" s="232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spans="1:26" ht="15" customHeight="1">
      <c r="A342" s="229"/>
      <c r="B342" s="229"/>
      <c r="C342" s="229"/>
      <c r="D342" s="229"/>
      <c r="E342" s="229"/>
      <c r="F342" s="230"/>
      <c r="G342" s="231"/>
      <c r="H342" s="232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spans="1:26" ht="15" customHeight="1">
      <c r="A343" s="229"/>
      <c r="B343" s="229"/>
      <c r="C343" s="229"/>
      <c r="D343" s="229"/>
      <c r="E343" s="229"/>
      <c r="F343" s="230"/>
      <c r="G343" s="231"/>
      <c r="H343" s="232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spans="1:26" ht="15" customHeight="1">
      <c r="A344" s="229"/>
      <c r="B344" s="229"/>
      <c r="C344" s="229"/>
      <c r="D344" s="229"/>
      <c r="E344" s="229"/>
      <c r="F344" s="230"/>
      <c r="G344" s="231"/>
      <c r="H344" s="232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spans="1:26" ht="15" customHeight="1">
      <c r="A345" s="229"/>
      <c r="B345" s="229"/>
      <c r="C345" s="229"/>
      <c r="D345" s="229"/>
      <c r="E345" s="229"/>
      <c r="F345" s="230"/>
      <c r="G345" s="231"/>
      <c r="H345" s="232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spans="1:26" ht="15" customHeight="1">
      <c r="A346" s="229"/>
      <c r="B346" s="229"/>
      <c r="C346" s="229"/>
      <c r="D346" s="229"/>
      <c r="E346" s="229"/>
      <c r="F346" s="230"/>
      <c r="G346" s="231"/>
      <c r="H346" s="232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spans="1:26" ht="15" customHeight="1">
      <c r="A347" s="229"/>
      <c r="B347" s="229"/>
      <c r="C347" s="229"/>
      <c r="D347" s="229"/>
      <c r="E347" s="229"/>
      <c r="F347" s="230"/>
      <c r="G347" s="231"/>
      <c r="H347" s="232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spans="1:26" ht="15" customHeight="1">
      <c r="A348" s="229"/>
      <c r="B348" s="229"/>
      <c r="C348" s="229"/>
      <c r="D348" s="229"/>
      <c r="E348" s="229"/>
      <c r="F348" s="230"/>
      <c r="G348" s="231"/>
      <c r="H348" s="232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spans="1:26" ht="15" customHeight="1">
      <c r="A349" s="229"/>
      <c r="B349" s="229"/>
      <c r="C349" s="229"/>
      <c r="D349" s="229"/>
      <c r="E349" s="229"/>
      <c r="F349" s="230"/>
      <c r="G349" s="231"/>
      <c r="H349" s="232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spans="1:26" ht="15" customHeight="1">
      <c r="A350" s="229"/>
      <c r="B350" s="229"/>
      <c r="C350" s="229"/>
      <c r="D350" s="229"/>
      <c r="E350" s="229"/>
      <c r="F350" s="230"/>
      <c r="G350" s="231"/>
      <c r="H350" s="232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spans="1:26" ht="15" customHeight="1">
      <c r="A351" s="229"/>
      <c r="B351" s="229"/>
      <c r="C351" s="229"/>
      <c r="D351" s="229"/>
      <c r="E351" s="229"/>
      <c r="F351" s="230"/>
      <c r="G351" s="231"/>
      <c r="H351" s="232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spans="1:26" ht="15" customHeight="1">
      <c r="A352" s="229"/>
      <c r="B352" s="229"/>
      <c r="C352" s="229"/>
      <c r="D352" s="229"/>
      <c r="E352" s="229"/>
      <c r="F352" s="230"/>
      <c r="G352" s="231"/>
      <c r="H352" s="232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spans="1:26" ht="15" customHeight="1">
      <c r="A353" s="229"/>
      <c r="B353" s="229"/>
      <c r="C353" s="229"/>
      <c r="D353" s="229"/>
      <c r="E353" s="229"/>
      <c r="F353" s="230"/>
      <c r="G353" s="231"/>
      <c r="H353" s="232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spans="1:26" ht="15" customHeight="1">
      <c r="A354" s="229"/>
      <c r="B354" s="229"/>
      <c r="C354" s="229"/>
      <c r="D354" s="229"/>
      <c r="E354" s="229"/>
      <c r="F354" s="230"/>
      <c r="G354" s="231"/>
      <c r="H354" s="232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spans="1:26" ht="15" customHeight="1">
      <c r="A355" s="229"/>
      <c r="B355" s="229"/>
      <c r="C355" s="229"/>
      <c r="D355" s="229"/>
      <c r="E355" s="229"/>
      <c r="F355" s="230"/>
      <c r="G355" s="231"/>
      <c r="H355" s="232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spans="1:26" ht="15" customHeight="1">
      <c r="A356" s="229"/>
      <c r="B356" s="229"/>
      <c r="C356" s="229"/>
      <c r="D356" s="229"/>
      <c r="E356" s="229"/>
      <c r="F356" s="230"/>
      <c r="G356" s="231"/>
      <c r="H356" s="232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spans="1:26" ht="15" customHeight="1">
      <c r="A357" s="229"/>
      <c r="B357" s="229"/>
      <c r="C357" s="229"/>
      <c r="D357" s="229"/>
      <c r="E357" s="229"/>
      <c r="F357" s="230"/>
      <c r="G357" s="231"/>
      <c r="H357" s="232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spans="1:26" ht="15" customHeight="1">
      <c r="A358" s="229"/>
      <c r="B358" s="229"/>
      <c r="C358" s="229"/>
      <c r="D358" s="229"/>
      <c r="E358" s="229"/>
      <c r="F358" s="230"/>
      <c r="G358" s="231"/>
      <c r="H358" s="232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spans="1:26" ht="15" customHeight="1">
      <c r="A359" s="229"/>
      <c r="B359" s="229"/>
      <c r="C359" s="229"/>
      <c r="D359" s="229"/>
      <c r="E359" s="229"/>
      <c r="F359" s="230"/>
      <c r="G359" s="231"/>
      <c r="H359" s="232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spans="1:26" ht="15" customHeight="1">
      <c r="A360" s="229"/>
      <c r="B360" s="229"/>
      <c r="C360" s="229"/>
      <c r="D360" s="229"/>
      <c r="E360" s="229"/>
      <c r="F360" s="230"/>
      <c r="G360" s="231"/>
      <c r="H360" s="232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spans="1:26" ht="15" customHeight="1">
      <c r="A361" s="229"/>
      <c r="B361" s="229"/>
      <c r="C361" s="229"/>
      <c r="D361" s="229"/>
      <c r="E361" s="229"/>
      <c r="F361" s="230"/>
      <c r="G361" s="231"/>
      <c r="H361" s="232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spans="1:26" ht="15" customHeight="1">
      <c r="A362" s="229"/>
      <c r="B362" s="229"/>
      <c r="C362" s="229"/>
      <c r="D362" s="229"/>
      <c r="E362" s="229"/>
      <c r="F362" s="230"/>
      <c r="G362" s="231"/>
      <c r="H362" s="232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spans="1:26" ht="15" customHeight="1">
      <c r="A363" s="229"/>
      <c r="B363" s="229"/>
      <c r="C363" s="229"/>
      <c r="D363" s="229"/>
      <c r="E363" s="229"/>
      <c r="F363" s="230"/>
      <c r="G363" s="231"/>
      <c r="H363" s="232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spans="1:26" ht="15" customHeight="1">
      <c r="A364" s="229"/>
      <c r="B364" s="229"/>
      <c r="C364" s="229"/>
      <c r="D364" s="229"/>
      <c r="E364" s="229"/>
      <c r="F364" s="230"/>
      <c r="G364" s="231"/>
      <c r="H364" s="232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spans="1:26" ht="15" customHeight="1">
      <c r="A365" s="229"/>
      <c r="B365" s="229"/>
      <c r="C365" s="229"/>
      <c r="D365" s="229"/>
      <c r="E365" s="229"/>
      <c r="F365" s="230"/>
      <c r="G365" s="231"/>
      <c r="H365" s="232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spans="1:26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spans="1:26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spans="1:26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spans="1:26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spans="1:26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spans="1:26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spans="1:26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spans="1:26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spans="1:26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spans="1:26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spans="1:26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spans="1:26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spans="1:26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spans="1:26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spans="1:26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spans="1:26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spans="1:26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spans="1:26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spans="1:26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spans="1:26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spans="1:26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spans="1:26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spans="1:26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spans="1:26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spans="1:26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spans="1:26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spans="1:26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spans="1:26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spans="1:26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spans="1:26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spans="1:26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spans="1:26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spans="1:26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spans="1:26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spans="1:26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spans="1:26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spans="1:26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spans="1:26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spans="1:26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spans="1:26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spans="1:26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spans="1:26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spans="1:26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spans="1:26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spans="1:26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spans="1:26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spans="1:26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spans="1:26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spans="1:26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spans="1:26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spans="1:26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spans="1:26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spans="1:26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spans="1:26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spans="1:26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spans="1:26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spans="1:26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spans="1:26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spans="1:26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spans="1:26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spans="1:26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spans="1:26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spans="1:26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spans="1:26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spans="1:26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spans="1:26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spans="1:26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spans="1:26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spans="1:26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spans="1:26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spans="1:26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spans="1:26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spans="1:26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spans="1:26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spans="1:26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spans="1:26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spans="1:26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spans="1:26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spans="1:26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spans="1:26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spans="1:26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spans="1:26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spans="1:26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spans="1:26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spans="1:26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spans="1:26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spans="1:26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spans="1:26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spans="1:26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spans="1:26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spans="1:26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spans="1:26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spans="1:26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spans="1:26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spans="1:26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spans="1:26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spans="1:26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spans="1:26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spans="1:26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spans="1:26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spans="1:26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spans="1:26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spans="1:26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spans="1:26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spans="1:26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spans="1:26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spans="1:26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spans="1:26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spans="1:26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spans="1:26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spans="1:26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spans="1:26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spans="1:26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spans="1:26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spans="1:26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spans="1:26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spans="1:26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spans="1:26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spans="1:26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spans="1:26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spans="1:26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spans="1:26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spans="1:26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spans="1:26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spans="1:26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spans="1:26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spans="1:26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spans="1:26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spans="1:26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spans="1:26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spans="1:26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spans="1:26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spans="1:26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spans="1:26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spans="1:26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spans="1:26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spans="1:26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spans="1:26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spans="1:26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spans="1:26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spans="1:26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spans="1:26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spans="1:26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spans="1:26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spans="1:26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spans="1:26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spans="1:26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spans="1:26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spans="1:26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spans="1:26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spans="1:26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spans="1:26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spans="1:26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spans="1:26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spans="1:26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spans="1:26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spans="1:26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spans="1:26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spans="1:26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spans="1:26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spans="1:26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spans="1:26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spans="1:26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spans="1:26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spans="1:26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spans="1:26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spans="1:26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spans="1:26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spans="1:26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spans="1:26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spans="1:26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spans="1:26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spans="1:26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spans="1:26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spans="1:26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spans="1:26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spans="1:26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spans="1:26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spans="1:26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spans="1:26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spans="1:26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spans="1:26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spans="1:26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spans="1:26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spans="1:26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spans="1:26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spans="1:26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spans="1:26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spans="1:26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spans="1:26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spans="1:26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spans="1:26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spans="1:26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spans="1:26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spans="1:26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spans="1:26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spans="1:26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spans="1:26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spans="1:26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spans="1:26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spans="1:26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spans="1:26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spans="1:26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spans="1:26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spans="1:26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spans="1:26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spans="1:26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spans="1:26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spans="1:26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spans="1:26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spans="1:26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spans="1:26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spans="1:26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spans="1:26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spans="1:26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spans="1:26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spans="1:26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spans="1:26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spans="1:26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spans="1:26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spans="1:26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spans="1:26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spans="1:26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spans="1:26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spans="1:26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spans="1:26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spans="1:26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spans="1:26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spans="1:26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spans="1:26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spans="1:26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spans="1:26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spans="1:26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spans="1:26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spans="1:26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spans="1:26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spans="1:26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spans="1:26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spans="1:26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spans="1:26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spans="1:26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spans="1:26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spans="1:26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spans="1:26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spans="1:26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spans="1:26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spans="1:26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spans="1:26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spans="1:26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spans="1:26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spans="1:26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spans="1:26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spans="1:26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spans="1:26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spans="1:26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spans="1:26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spans="1:26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spans="1:26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spans="1:26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spans="1:26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spans="1:26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spans="1:26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spans="1:26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spans="1:26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spans="1:26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spans="1:26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spans="1:26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spans="1:26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spans="1:26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spans="1:26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spans="1:26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spans="1:26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spans="1:26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spans="1:26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spans="1:26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spans="1:26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spans="1:26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spans="1:26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spans="1:26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spans="1:26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spans="1:26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spans="1:26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spans="1:26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spans="1:26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spans="1:26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spans="1:26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spans="1:26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spans="1:26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spans="1:26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spans="1:26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spans="1:26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spans="1:26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spans="1:26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spans="1:26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spans="1:26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spans="1:26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spans="1:26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spans="1:26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spans="1:26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spans="1:26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spans="1:26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spans="1:26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spans="1:26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spans="1:26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spans="1:26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spans="1:26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spans="1:26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spans="1:26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spans="1:26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spans="1:26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spans="1:26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spans="1:26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spans="1:26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spans="1:26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spans="1:26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spans="1:26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spans="1:26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spans="1:26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spans="1:26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spans="1:26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spans="1:26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spans="1:26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spans="1:26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spans="1:26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spans="1:26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spans="1:26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spans="1:26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spans="1:26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spans="1:26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spans="1:26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spans="1:26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spans="1:26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spans="1:26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spans="1:26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spans="1:26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spans="1:26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spans="1:26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spans="1:26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spans="1:26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spans="1:26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spans="1:26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spans="1:26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spans="1:26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spans="1:26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spans="1:26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spans="1:26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spans="1:26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spans="1:26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spans="1:26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spans="1:26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spans="1:26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spans="1:26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spans="1:26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spans="1:26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spans="1:26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spans="1:26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spans="1:26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spans="1:26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spans="1:26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spans="1:26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spans="1:26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spans="1:26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spans="1:26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spans="1:26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spans="1:26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spans="1:26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spans="1:26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spans="1:26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spans="1:26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spans="1:26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spans="1:26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spans="1:26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spans="1:26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spans="1:26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spans="1:26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spans="1:26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spans="1:26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spans="1:26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spans="1:26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spans="1:26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spans="1:26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spans="1:26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spans="1:26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spans="1:26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spans="1:26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spans="1:26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spans="1:26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spans="1:26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spans="1:26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spans="1:26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spans="1:26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spans="1:26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spans="1:26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spans="1:26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spans="1:26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spans="1:26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spans="1:26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spans="1:26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spans="1:26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spans="1:26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spans="1:26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spans="1:26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spans="1:26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spans="1:26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spans="1:26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spans="1:26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spans="1:26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spans="1:26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spans="1:26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spans="1:26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spans="1:26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spans="1:26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spans="1:26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spans="1:26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spans="1:26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spans="1:26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spans="1:26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spans="1:26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spans="1:26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spans="1:26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spans="1:26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spans="1:26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spans="1:26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spans="1:26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spans="1:26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spans="1:26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spans="1:26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spans="1:26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spans="1:26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spans="1:26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spans="1:26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spans="1:26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spans="1:26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spans="1:26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spans="1:26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spans="1:26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spans="1:26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spans="1:26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spans="1:26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spans="1:26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spans="1:26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spans="1:26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spans="1:26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spans="1:26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spans="1:26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spans="1:26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spans="1:26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spans="1:26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spans="1:26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spans="1:26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spans="1:26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spans="1:26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spans="1:26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spans="1:26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spans="1:26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spans="1:26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spans="1:26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spans="1:26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spans="1:26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spans="1:26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spans="1:26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spans="1:26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spans="1:26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spans="1:26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spans="1:26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spans="1:26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spans="1:26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spans="1:26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spans="1:26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spans="1:26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spans="1:26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spans="1:26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spans="1:26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spans="1:26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spans="1:26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spans="1:26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spans="1:26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spans="1:26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spans="1:26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spans="1:26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spans="1:26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spans="1:26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spans="1:26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spans="1:26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spans="1:26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spans="1:26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spans="1:26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spans="1:26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spans="1:26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spans="1:26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spans="1:26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spans="1:26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spans="1:26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spans="1:26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spans="1:26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spans="1:26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spans="1:26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spans="1:26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spans="1:26" ht="1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spans="1:26" ht="1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spans="1:26" ht="1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spans="1:26" ht="1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spans="1:26" ht="1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spans="1:26" ht="1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spans="1:26" ht="1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spans="1:26" ht="1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spans="1:26" ht="1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spans="1:26" ht="1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spans="1:26" ht="1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spans="1:26" ht="1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spans="1:26" ht="1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spans="1:26" ht="1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spans="1:26" ht="1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spans="1:26" ht="1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spans="1:26" ht="1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spans="1:26" ht="1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spans="1:26" ht="1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spans="1:26" ht="1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spans="1:26" ht="1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spans="1:26" ht="1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spans="1:26" ht="1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spans="1:26" ht="1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spans="1:26" ht="1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spans="1:26" ht="1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spans="1:26" ht="1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spans="1:26" ht="1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spans="1:26" ht="1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spans="1:26" ht="1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spans="1:26" ht="1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spans="1:26" ht="1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spans="1:26" ht="1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spans="1:26" ht="1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spans="1:26" ht="1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spans="1:26" ht="1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spans="1:26" ht="1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spans="1:26" ht="1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spans="1:26" ht="1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spans="1:26" ht="1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spans="1:26" ht="1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spans="1:26" ht="1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spans="1:26" ht="1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spans="1:26" ht="1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spans="1:26" ht="1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spans="1:26" ht="1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spans="1:26" ht="1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spans="1:26" ht="1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spans="1:26" ht="1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spans="1:26" ht="1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spans="1:26" ht="1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spans="1:26" ht="1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spans="1:26" ht="1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spans="1:26" ht="1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spans="1:26" ht="1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spans="1:26" ht="1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spans="1:26" ht="1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spans="1:26" ht="1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spans="1:26" ht="1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spans="1:26" ht="1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spans="1:26" ht="1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spans="1:26" ht="1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spans="1:26" ht="1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spans="1:26" ht="1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spans="1:26" ht="1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spans="1:26" ht="1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spans="1:26" ht="1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spans="1:26" ht="1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spans="1:26" ht="1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spans="1:26" ht="1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spans="1:26" ht="1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spans="1:26" ht="1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spans="1:26" ht="1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spans="1:26" ht="1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spans="1:26" ht="1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spans="1:26" ht="1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spans="1:26" ht="1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spans="1:26" ht="1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spans="1:26" ht="1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spans="1:26" ht="1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spans="1:26" ht="1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spans="1:26" ht="1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spans="1:26" ht="1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spans="1:26" ht="1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spans="1:26" ht="1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spans="1:26" ht="1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spans="1:26" ht="1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spans="1:26" ht="1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spans="1:26" ht="1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spans="1:26" ht="1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spans="1:26" ht="1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spans="1:26" ht="1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spans="1:26" ht="1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spans="1:26" ht="1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spans="1:26" ht="1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spans="1:26" ht="1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spans="1:26" ht="1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spans="1:26" ht="1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spans="1:26" ht="1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spans="1:26" ht="1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spans="1:26" ht="1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spans="1:26" ht="1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spans="1:26" ht="1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spans="1:26" ht="1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spans="1:26" ht="1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spans="1:26" ht="1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spans="1:26" ht="1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spans="1:26" ht="1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spans="1:26" ht="1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spans="1:26" ht="1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spans="1:26" ht="1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spans="1:26" ht="1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spans="1:26" ht="1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spans="1:26" ht="1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spans="1:26" ht="1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spans="1:26" ht="1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spans="1:26" ht="1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spans="1:26" ht="1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spans="1:26" ht="1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spans="1:26" ht="1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spans="1:26" ht="1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spans="1:26" ht="1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spans="1:26" ht="1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spans="1:26" ht="1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spans="1:26" ht="1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spans="1:26" ht="1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spans="1:26" ht="1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spans="1:26" ht="1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spans="1:26" ht="1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spans="1:26" ht="1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spans="1:26" ht="1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spans="1:26" ht="1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spans="1:26" ht="1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 spans="1:26" ht="1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 spans="1:26" ht="1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 spans="1:26" ht="1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 spans="1:26" ht="1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  <row r="1001" spans="1:26" ht="15" customHeight="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</row>
    <row r="1002" spans="1:26" ht="15" customHeight="1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</row>
    <row r="1003" spans="1:26" ht="15" customHeight="1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</row>
    <row r="1004" spans="1:26" ht="15" customHeight="1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</row>
    <row r="1005" spans="1:26" ht="15" customHeight="1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</row>
    <row r="1006" spans="1:26" ht="15" customHeight="1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</row>
    <row r="1007" spans="1:26" ht="15" customHeight="1">
      <c r="A1007" s="229"/>
      <c r="B1007" s="229"/>
      <c r="C1007" s="229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</row>
    <row r="1008" spans="1:26" ht="15" customHeight="1">
      <c r="A1008" s="229"/>
      <c r="B1008" s="229"/>
      <c r="C1008" s="229"/>
      <c r="D1008" s="229"/>
      <c r="E1008" s="229"/>
      <c r="F1008" s="229"/>
      <c r="G1008" s="229"/>
      <c r="H1008" s="229"/>
      <c r="I1008" s="229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  <c r="X1008" s="229"/>
      <c r="Y1008" s="229"/>
      <c r="Z1008" s="229"/>
    </row>
    <row r="1009" spans="1:26" ht="15" customHeight="1">
      <c r="A1009" s="229"/>
      <c r="B1009" s="229"/>
      <c r="C1009" s="229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  <c r="X1009" s="229"/>
      <c r="Y1009" s="229"/>
      <c r="Z1009" s="229"/>
    </row>
    <row r="1010" spans="1:26" ht="15" customHeight="1">
      <c r="A1010" s="229"/>
      <c r="B1010" s="229"/>
      <c r="C1010" s="229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  <c r="X1010" s="229"/>
      <c r="Y1010" s="229"/>
      <c r="Z1010" s="229"/>
    </row>
    <row r="1011" spans="1:26" ht="15" customHeight="1">
      <c r="A1011" s="229"/>
      <c r="B1011" s="229"/>
      <c r="C1011" s="229"/>
      <c r="D1011" s="229"/>
      <c r="E1011" s="229"/>
      <c r="F1011" s="229"/>
      <c r="G1011" s="229"/>
      <c r="H1011" s="229"/>
      <c r="I1011" s="229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  <c r="X1011" s="229"/>
      <c r="Y1011" s="229"/>
      <c r="Z1011" s="229"/>
    </row>
    <row r="1012" spans="1:26" ht="15" customHeight="1">
      <c r="A1012" s="229"/>
      <c r="B1012" s="229"/>
      <c r="C1012" s="229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  <c r="X1012" s="229"/>
      <c r="Y1012" s="229"/>
      <c r="Z1012" s="229"/>
    </row>
    <row r="1013" spans="1:26" ht="15" customHeight="1">
      <c r="A1013" s="229"/>
      <c r="B1013" s="229"/>
      <c r="C1013" s="229"/>
      <c r="D1013" s="229"/>
      <c r="E1013" s="229"/>
      <c r="F1013" s="229"/>
      <c r="G1013" s="229"/>
      <c r="H1013" s="229"/>
      <c r="I1013" s="229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  <c r="X1013" s="229"/>
      <c r="Y1013" s="229"/>
      <c r="Z1013" s="229"/>
    </row>
    <row r="1014" spans="1:26" ht="15" customHeight="1">
      <c r="A1014" s="229"/>
      <c r="B1014" s="229"/>
      <c r="C1014" s="22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  <c r="X1014" s="229"/>
      <c r="Y1014" s="229"/>
      <c r="Z1014" s="229"/>
    </row>
    <row r="1015" spans="1:26" ht="15" customHeight="1">
      <c r="A1015" s="229"/>
      <c r="B1015" s="229"/>
      <c r="C1015" s="229"/>
      <c r="D1015" s="229"/>
      <c r="E1015" s="229"/>
      <c r="F1015" s="229"/>
      <c r="G1015" s="229"/>
      <c r="H1015" s="229"/>
      <c r="I1015" s="229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  <c r="X1015" s="229"/>
      <c r="Y1015" s="229"/>
      <c r="Z1015" s="229"/>
    </row>
    <row r="1016" spans="1:26" ht="15" customHeight="1">
      <c r="A1016" s="229"/>
      <c r="B1016" s="229"/>
      <c r="C1016" s="229"/>
      <c r="D1016" s="229"/>
      <c r="E1016" s="229"/>
      <c r="F1016" s="229"/>
      <c r="G1016" s="229"/>
      <c r="H1016" s="229"/>
      <c r="I1016" s="229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  <c r="X1016" s="229"/>
      <c r="Y1016" s="229"/>
      <c r="Z1016" s="229"/>
    </row>
    <row r="1017" spans="1:26" ht="15" customHeight="1">
      <c r="A1017" s="229"/>
      <c r="B1017" s="229"/>
      <c r="C1017" s="229"/>
      <c r="D1017" s="229"/>
      <c r="E1017" s="229"/>
      <c r="F1017" s="229"/>
      <c r="G1017" s="229"/>
      <c r="H1017" s="229"/>
      <c r="I1017" s="229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  <c r="X1017" s="229"/>
      <c r="Y1017" s="229"/>
      <c r="Z1017" s="229"/>
    </row>
    <row r="1018" spans="1:26" ht="15" customHeight="1">
      <c r="A1018" s="229"/>
      <c r="B1018" s="229"/>
      <c r="C1018" s="229"/>
      <c r="D1018" s="229"/>
      <c r="E1018" s="229"/>
      <c r="F1018" s="229"/>
      <c r="G1018" s="229"/>
      <c r="H1018" s="229"/>
      <c r="I1018" s="229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  <c r="X1018" s="229"/>
      <c r="Y1018" s="229"/>
      <c r="Z1018" s="229"/>
    </row>
    <row r="1019" spans="1:26" ht="15" customHeight="1">
      <c r="A1019" s="229"/>
      <c r="B1019" s="229"/>
      <c r="C1019" s="229"/>
      <c r="D1019" s="229"/>
      <c r="E1019" s="229"/>
      <c r="F1019" s="229"/>
      <c r="G1019" s="229"/>
      <c r="H1019" s="229"/>
      <c r="I1019" s="229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  <c r="X1019" s="229"/>
      <c r="Y1019" s="229"/>
      <c r="Z1019" s="229"/>
    </row>
  </sheetData>
  <mergeCells count="24">
    <mergeCell ref="C165:F165"/>
    <mergeCell ref="B116:C116"/>
    <mergeCell ref="H117:H120"/>
    <mergeCell ref="H121:H125"/>
    <mergeCell ref="H126:H132"/>
    <mergeCell ref="H133:H135"/>
    <mergeCell ref="B140:H140"/>
    <mergeCell ref="B141:H141"/>
    <mergeCell ref="B142:C142"/>
    <mergeCell ref="H143:H152"/>
    <mergeCell ref="H153:H161"/>
    <mergeCell ref="H162:H164"/>
    <mergeCell ref="B115:H115"/>
    <mergeCell ref="H6:H7"/>
    <mergeCell ref="B15:D15"/>
    <mergeCell ref="E15:H15"/>
    <mergeCell ref="B16:C16"/>
    <mergeCell ref="H17:H30"/>
    <mergeCell ref="H31:H60"/>
    <mergeCell ref="H61:H90"/>
    <mergeCell ref="H91:H98"/>
    <mergeCell ref="H99:H109"/>
    <mergeCell ref="H110:H111"/>
    <mergeCell ref="B114:H114"/>
  </mergeCells>
  <phoneticPr fontId="36" type="noConversion"/>
  <hyperlinks>
    <hyperlink ref="C136" r:id="rId1" xr:uid="{4EA216F2-0356-4CFF-949E-9DB02C6DA618}"/>
    <hyperlink ref="C137" r:id="rId2" xr:uid="{D33060D8-5E91-402A-BD26-FB610D69603B}"/>
    <hyperlink ref="C165" r:id="rId3" xr:uid="{59A1478D-C08C-4896-B386-BE855BF6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91-7B59-4E5D-8D7A-278D0D2FB4D4}">
  <sheetPr>
    <outlinePr summaryBelow="0" summaryRight="0"/>
  </sheetPr>
  <dimension ref="A1:Q863"/>
  <sheetViews>
    <sheetView topLeftCell="A4" zoomScale="85" zoomScaleNormal="85" workbookViewId="0">
      <selection activeCell="C27" sqref="C27"/>
    </sheetView>
  </sheetViews>
  <sheetFormatPr defaultColWidth="12.5703125" defaultRowHeight="15" customHeight="1"/>
  <cols>
    <col min="1" max="1" width="12.42578125" style="233" bestFit="1" customWidth="1"/>
    <col min="2" max="2" width="28.140625" style="233" bestFit="1" customWidth="1"/>
    <col min="3" max="3" width="76.42578125" style="233" bestFit="1" customWidth="1"/>
    <col min="4" max="4" width="12.5703125" style="233"/>
    <col min="5" max="5" width="14.42578125" style="233" customWidth="1"/>
    <col min="6" max="16384" width="12.5703125" style="233"/>
  </cols>
  <sheetData>
    <row r="1" spans="1:17" ht="1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 ht="15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</row>
    <row r="3" spans="1:17" ht="1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</row>
    <row r="4" spans="1:17" ht="15" customHeight="1">
      <c r="A4" s="89"/>
      <c r="B4" s="303" t="s">
        <v>634</v>
      </c>
      <c r="C4" s="303" t="s">
        <v>635</v>
      </c>
      <c r="D4" s="303" t="s">
        <v>636</v>
      </c>
      <c r="E4" s="303" t="s">
        <v>637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</row>
    <row r="5" spans="1:17" ht="15" customHeight="1">
      <c r="A5" s="718" t="s">
        <v>638</v>
      </c>
      <c r="B5" s="719"/>
      <c r="C5" s="719"/>
      <c r="D5" s="719"/>
      <c r="E5" s="720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</row>
    <row r="6" spans="1:17" ht="15" customHeight="1">
      <c r="A6" s="721" t="s">
        <v>639</v>
      </c>
      <c r="B6" s="722"/>
      <c r="C6" s="722"/>
      <c r="D6" s="722"/>
      <c r="E6" s="723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ht="15" customHeight="1">
      <c r="A7" s="724" t="s">
        <v>640</v>
      </c>
      <c r="B7" s="89" t="s">
        <v>641</v>
      </c>
      <c r="C7" s="89" t="s">
        <v>642</v>
      </c>
      <c r="D7" s="304">
        <v>5125</v>
      </c>
      <c r="E7" s="305">
        <f>D7/156</f>
        <v>32.852564102564102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</row>
    <row r="8" spans="1:17" ht="15" customHeight="1">
      <c r="A8" s="725"/>
      <c r="B8" s="89" t="s">
        <v>643</v>
      </c>
      <c r="C8" s="89" t="s">
        <v>644</v>
      </c>
      <c r="D8" s="304">
        <v>6745</v>
      </c>
      <c r="E8" s="305">
        <f t="shared" ref="E8:E30" si="0">D8/156</f>
        <v>43.237179487179489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5" customHeight="1">
      <c r="A9" s="725"/>
      <c r="B9" s="89" t="s">
        <v>645</v>
      </c>
      <c r="C9" s="89" t="s">
        <v>646</v>
      </c>
      <c r="D9" s="304">
        <v>6535</v>
      </c>
      <c r="E9" s="305">
        <f t="shared" si="0"/>
        <v>41.891025641025642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15" customHeight="1">
      <c r="A10" s="726"/>
      <c r="B10" s="89" t="s">
        <v>647</v>
      </c>
      <c r="C10" s="89" t="s">
        <v>648</v>
      </c>
      <c r="D10" s="304">
        <v>8735</v>
      </c>
      <c r="E10" s="305">
        <f t="shared" si="0"/>
        <v>55.993589743589745</v>
      </c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</row>
    <row r="11" spans="1:17" ht="15" customHeight="1">
      <c r="A11" s="727"/>
      <c r="B11" s="89" t="s">
        <v>649</v>
      </c>
      <c r="C11" s="89" t="s">
        <v>650</v>
      </c>
      <c r="D11" s="304">
        <v>1800</v>
      </c>
      <c r="E11" s="305">
        <f t="shared" si="0"/>
        <v>11.538461538461538</v>
      </c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</row>
    <row r="12" spans="1:17" ht="15" customHeight="1">
      <c r="A12" s="727"/>
      <c r="B12" s="89" t="s">
        <v>651</v>
      </c>
      <c r="C12" s="89" t="s">
        <v>652</v>
      </c>
      <c r="D12" s="304">
        <v>690</v>
      </c>
      <c r="E12" s="305">
        <f t="shared" si="0"/>
        <v>4.4230769230769234</v>
      </c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</row>
    <row r="13" spans="1:17" ht="15" customHeight="1">
      <c r="A13" s="727" t="s">
        <v>653</v>
      </c>
      <c r="B13" s="89" t="s">
        <v>654</v>
      </c>
      <c r="C13" s="89" t="s">
        <v>655</v>
      </c>
      <c r="D13" s="304">
        <v>1320</v>
      </c>
      <c r="E13" s="305">
        <f t="shared" si="0"/>
        <v>8.4615384615384617</v>
      </c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</row>
    <row r="14" spans="1:17" ht="15" customHeight="1">
      <c r="A14" s="727"/>
      <c r="B14" s="89" t="s">
        <v>656</v>
      </c>
      <c r="C14" s="89" t="s">
        <v>657</v>
      </c>
      <c r="D14" s="304">
        <v>1950</v>
      </c>
      <c r="E14" s="305">
        <f t="shared" si="0"/>
        <v>12.5</v>
      </c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</row>
    <row r="15" spans="1:17" ht="15" customHeight="1">
      <c r="A15" s="727"/>
      <c r="B15" s="89" t="s">
        <v>658</v>
      </c>
      <c r="C15" s="89" t="s">
        <v>659</v>
      </c>
      <c r="D15" s="304">
        <v>2750</v>
      </c>
      <c r="E15" s="305">
        <f t="shared" si="0"/>
        <v>17.628205128205128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</row>
    <row r="16" spans="1:17" ht="15" customHeight="1">
      <c r="A16" s="727"/>
      <c r="B16" s="89" t="s">
        <v>660</v>
      </c>
      <c r="C16" s="89" t="s">
        <v>661</v>
      </c>
      <c r="D16" s="304">
        <v>1045</v>
      </c>
      <c r="E16" s="305">
        <f t="shared" si="0"/>
        <v>6.6987179487179489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</row>
    <row r="17" spans="1:17" ht="15" customHeight="1">
      <c r="A17" s="727"/>
      <c r="B17" s="89" t="s">
        <v>662</v>
      </c>
      <c r="C17" s="89" t="s">
        <v>663</v>
      </c>
      <c r="D17" s="304">
        <v>1415</v>
      </c>
      <c r="E17" s="305">
        <f t="shared" si="0"/>
        <v>9.0705128205128212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</row>
    <row r="18" spans="1:17" ht="15" customHeight="1">
      <c r="A18" s="727"/>
      <c r="B18" s="89" t="s">
        <v>664</v>
      </c>
      <c r="C18" s="89" t="s">
        <v>665</v>
      </c>
      <c r="D18" s="304">
        <v>1200</v>
      </c>
      <c r="E18" s="305">
        <f t="shared" si="0"/>
        <v>7.6923076923076925</v>
      </c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</row>
    <row r="19" spans="1:17" ht="15" customHeight="1">
      <c r="A19" s="727"/>
      <c r="B19" s="89" t="s">
        <v>666</v>
      </c>
      <c r="C19" s="89" t="s">
        <v>667</v>
      </c>
      <c r="D19" s="304">
        <v>2445</v>
      </c>
      <c r="E19" s="305">
        <f t="shared" si="0"/>
        <v>15.673076923076923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</row>
    <row r="20" spans="1:17" ht="15" customHeight="1">
      <c r="A20" s="727"/>
      <c r="B20" s="89" t="s">
        <v>668</v>
      </c>
      <c r="C20" s="89" t="s">
        <v>669</v>
      </c>
      <c r="D20" s="304">
        <v>2935</v>
      </c>
      <c r="E20" s="305">
        <f t="shared" si="0"/>
        <v>18.814102564102566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</row>
    <row r="21" spans="1:17" ht="15" customHeight="1">
      <c r="A21" s="727" t="s">
        <v>417</v>
      </c>
      <c r="B21" s="89" t="s">
        <v>670</v>
      </c>
      <c r="C21" s="89"/>
      <c r="D21" s="304">
        <v>250</v>
      </c>
      <c r="E21" s="305">
        <f t="shared" si="0"/>
        <v>1.6025641025641026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</row>
    <row r="22" spans="1:17" ht="15" customHeight="1">
      <c r="A22" s="727"/>
      <c r="B22" s="89" t="s">
        <v>671</v>
      </c>
      <c r="C22" s="89"/>
      <c r="D22" s="304">
        <v>250</v>
      </c>
      <c r="E22" s="305">
        <f t="shared" si="0"/>
        <v>1.6025641025641026</v>
      </c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</row>
    <row r="23" spans="1:17" ht="15" customHeight="1">
      <c r="A23" s="727"/>
      <c r="B23" s="89" t="s">
        <v>122</v>
      </c>
      <c r="C23" s="89"/>
      <c r="D23" s="304">
        <v>300</v>
      </c>
      <c r="E23" s="305">
        <f t="shared" si="0"/>
        <v>1.9230769230769231</v>
      </c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</row>
    <row r="24" spans="1:17" ht="15" customHeight="1">
      <c r="A24" s="727"/>
      <c r="B24" s="89" t="s">
        <v>672</v>
      </c>
      <c r="C24" s="89"/>
      <c r="D24" s="304">
        <v>150</v>
      </c>
      <c r="E24" s="305">
        <f t="shared" si="0"/>
        <v>0.96153846153846156</v>
      </c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7" ht="15" customHeight="1">
      <c r="A25" s="727"/>
      <c r="B25" s="89" t="s">
        <v>673</v>
      </c>
      <c r="C25" s="89"/>
      <c r="D25" s="304">
        <v>120</v>
      </c>
      <c r="E25" s="305">
        <f t="shared" si="0"/>
        <v>0.76923076923076927</v>
      </c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7" ht="15" customHeight="1">
      <c r="A26" s="727"/>
      <c r="B26" s="89" t="s">
        <v>674</v>
      </c>
      <c r="C26" s="89"/>
      <c r="D26" s="304">
        <v>120</v>
      </c>
      <c r="E26" s="305">
        <f t="shared" si="0"/>
        <v>0.76923076923076927</v>
      </c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7" ht="15" customHeight="1">
      <c r="A27" s="727" t="s">
        <v>675</v>
      </c>
      <c r="B27" s="89" t="s">
        <v>676</v>
      </c>
      <c r="C27" s="89"/>
      <c r="D27" s="304">
        <v>300</v>
      </c>
      <c r="E27" s="305">
        <f t="shared" si="0"/>
        <v>1.9230769230769231</v>
      </c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  <row r="28" spans="1:17" ht="15" customHeight="1">
      <c r="A28" s="727"/>
      <c r="B28" s="89" t="s">
        <v>677</v>
      </c>
      <c r="C28" s="89"/>
      <c r="D28" s="304">
        <v>225</v>
      </c>
      <c r="E28" s="305">
        <f t="shared" si="0"/>
        <v>1.4423076923076923</v>
      </c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</row>
    <row r="29" spans="1:17" ht="15" customHeight="1">
      <c r="A29" s="727"/>
      <c r="B29" s="89" t="s">
        <v>678</v>
      </c>
      <c r="C29" s="89"/>
      <c r="D29" s="304">
        <v>150</v>
      </c>
      <c r="E29" s="305">
        <f t="shared" si="0"/>
        <v>0.96153846153846156</v>
      </c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</row>
    <row r="30" spans="1:17" ht="15" customHeight="1">
      <c r="A30" s="727"/>
      <c r="B30" s="89" t="s">
        <v>441</v>
      </c>
      <c r="C30" s="89"/>
      <c r="D30" s="304">
        <v>225</v>
      </c>
      <c r="E30" s="305">
        <f t="shared" si="0"/>
        <v>1.4423076923076923</v>
      </c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</row>
    <row r="31" spans="1:17" ht="15" customHeight="1">
      <c r="A31" s="717" t="s">
        <v>679</v>
      </c>
      <c r="B31" s="717"/>
      <c r="C31" s="717"/>
      <c r="D31" s="717"/>
      <c r="E31" s="717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</row>
    <row r="32" spans="1:17" ht="15" customHeight="1">
      <c r="A32" s="717"/>
      <c r="B32" s="717"/>
      <c r="C32" s="717"/>
      <c r="D32" s="717"/>
      <c r="E32" s="717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</row>
    <row r="33" spans="1:17" ht="15" customHeight="1">
      <c r="A33" s="89"/>
      <c r="B33" s="89" t="s">
        <v>680</v>
      </c>
      <c r="C33" s="89" t="s">
        <v>681</v>
      </c>
      <c r="D33" s="304">
        <v>1050</v>
      </c>
      <c r="E33" s="305">
        <f t="shared" ref="E33:E37" si="1">D33/156</f>
        <v>6.7307692307692308</v>
      </c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</row>
    <row r="34" spans="1:17" ht="15" customHeight="1">
      <c r="A34" s="89"/>
      <c r="B34" s="89" t="s">
        <v>682</v>
      </c>
      <c r="C34" s="89" t="s">
        <v>683</v>
      </c>
      <c r="D34" s="304">
        <v>1420</v>
      </c>
      <c r="E34" s="305">
        <f t="shared" si="1"/>
        <v>9.1025641025641022</v>
      </c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</row>
    <row r="35" spans="1:17" ht="15" customHeight="1">
      <c r="A35" s="89"/>
      <c r="B35" s="89" t="s">
        <v>684</v>
      </c>
      <c r="C35" s="89" t="s">
        <v>685</v>
      </c>
      <c r="D35" s="304">
        <v>2940</v>
      </c>
      <c r="E35" s="305">
        <f t="shared" si="1"/>
        <v>18.846153846153847</v>
      </c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</row>
    <row r="36" spans="1:17" ht="15" customHeight="1">
      <c r="A36" s="89"/>
      <c r="B36" s="89" t="s">
        <v>686</v>
      </c>
      <c r="C36" s="89" t="s">
        <v>687</v>
      </c>
      <c r="D36" s="304">
        <v>600</v>
      </c>
      <c r="E36" s="305">
        <f t="shared" si="1"/>
        <v>3.8461538461538463</v>
      </c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</row>
    <row r="37" spans="1:17" ht="15" customHeight="1">
      <c r="A37" s="89"/>
      <c r="B37" s="89" t="s">
        <v>688</v>
      </c>
      <c r="C37" s="89" t="s">
        <v>689</v>
      </c>
      <c r="D37" s="304">
        <v>680</v>
      </c>
      <c r="E37" s="305">
        <f t="shared" si="1"/>
        <v>4.3589743589743586</v>
      </c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</row>
    <row r="38" spans="1:17" ht="15" customHeight="1">
      <c r="A38" s="717" t="s">
        <v>690</v>
      </c>
      <c r="B38" s="717"/>
      <c r="C38" s="717"/>
      <c r="D38" s="717"/>
      <c r="E38" s="717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</row>
    <row r="39" spans="1:17" ht="15" customHeight="1">
      <c r="A39" s="717"/>
      <c r="B39" s="717"/>
      <c r="C39" s="717"/>
      <c r="D39" s="717"/>
      <c r="E39" s="717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</row>
    <row r="40" spans="1:17" ht="15" customHeight="1">
      <c r="A40" s="89"/>
      <c r="B40" s="89" t="s">
        <v>691</v>
      </c>
      <c r="C40" s="89" t="s">
        <v>692</v>
      </c>
      <c r="D40" s="304">
        <v>1060</v>
      </c>
      <c r="E40" s="305">
        <f t="shared" ref="E40:E45" si="2">D40/156</f>
        <v>6.7948717948717947</v>
      </c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</row>
    <row r="41" spans="1:17" ht="15" customHeight="1">
      <c r="A41" s="89"/>
      <c r="B41" s="89" t="s">
        <v>693</v>
      </c>
      <c r="C41" s="89" t="s">
        <v>694</v>
      </c>
      <c r="D41" s="304">
        <v>1410</v>
      </c>
      <c r="E41" s="305">
        <f t="shared" si="2"/>
        <v>9.0384615384615383</v>
      </c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</row>
    <row r="42" spans="1:17" ht="15" customHeight="1">
      <c r="A42" s="89"/>
      <c r="B42" s="89" t="s">
        <v>695</v>
      </c>
      <c r="C42" s="89" t="s">
        <v>696</v>
      </c>
      <c r="D42" s="304">
        <v>2370</v>
      </c>
      <c r="E42" s="305">
        <f t="shared" si="2"/>
        <v>15.192307692307692</v>
      </c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</row>
    <row r="43" spans="1:17" ht="15" customHeight="1">
      <c r="A43" s="89"/>
      <c r="B43" s="89" t="s">
        <v>697</v>
      </c>
      <c r="C43" s="89" t="s">
        <v>698</v>
      </c>
      <c r="D43" s="304">
        <v>7850</v>
      </c>
      <c r="E43" s="305">
        <f t="shared" si="2"/>
        <v>50.320512820512818</v>
      </c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</row>
    <row r="44" spans="1:17" ht="15" customHeight="1">
      <c r="A44" s="89"/>
      <c r="B44" s="89" t="s">
        <v>699</v>
      </c>
      <c r="C44" s="89" t="s">
        <v>700</v>
      </c>
      <c r="D44" s="304">
        <v>1490</v>
      </c>
      <c r="E44" s="305">
        <f t="shared" si="2"/>
        <v>9.5512820512820511</v>
      </c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</row>
    <row r="45" spans="1:17" ht="15" customHeight="1">
      <c r="A45" s="89"/>
      <c r="B45" s="89" t="s">
        <v>701</v>
      </c>
      <c r="C45" s="89" t="s">
        <v>702</v>
      </c>
      <c r="D45" s="304">
        <v>990</v>
      </c>
      <c r="E45" s="305">
        <f t="shared" si="2"/>
        <v>6.3461538461538458</v>
      </c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</row>
    <row r="46" spans="1:17" ht="15" customHeight="1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</row>
    <row r="47" spans="1:17" ht="15" customHeight="1">
      <c r="A47" s="229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</row>
    <row r="48" spans="1:17" ht="15" customHeight="1">
      <c r="A48" s="229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</row>
    <row r="49" spans="1:17" ht="15" customHeight="1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</row>
    <row r="50" spans="1:17" ht="1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</row>
    <row r="51" spans="1:17" ht="15" customHeight="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</row>
    <row r="52" spans="1:17" ht="15" customHeight="1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</row>
    <row r="53" spans="1:17" ht="15" customHeight="1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</row>
    <row r="54" spans="1:17" ht="1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</row>
    <row r="55" spans="1:17" ht="15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</row>
    <row r="56" spans="1:17" ht="15" customHeight="1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</row>
    <row r="57" spans="1:17" ht="15" customHeight="1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</row>
    <row r="58" spans="1:17" ht="15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</row>
    <row r="59" spans="1:17" ht="15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</row>
    <row r="60" spans="1:17" ht="1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</row>
    <row r="61" spans="1:17" ht="15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</row>
    <row r="62" spans="1:17" ht="15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</row>
    <row r="63" spans="1:17" ht="15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</row>
    <row r="64" spans="1:17" ht="15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</row>
    <row r="65" spans="1:17" ht="1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</row>
    <row r="66" spans="1:17" ht="15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</row>
    <row r="67" spans="1:17" ht="15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</row>
    <row r="68" spans="1:17" ht="15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</row>
    <row r="69" spans="1:17" ht="15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</row>
    <row r="70" spans="1:17" ht="15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</row>
    <row r="71" spans="1:17" ht="15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</row>
    <row r="72" spans="1:17" ht="15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</row>
    <row r="73" spans="1:17" ht="1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</row>
    <row r="74" spans="1:17" ht="15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</row>
    <row r="75" spans="1:17" ht="15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</row>
    <row r="76" spans="1:17" ht="15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</row>
    <row r="77" spans="1:17" ht="1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</row>
    <row r="78" spans="1:17" ht="1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</row>
    <row r="79" spans="1:17" ht="1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</row>
    <row r="80" spans="1:17" ht="1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</row>
    <row r="81" spans="1:17" ht="1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</row>
    <row r="82" spans="1:17" ht="1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</row>
    <row r="83" spans="1:17" ht="1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</row>
    <row r="84" spans="1:17" ht="1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</row>
    <row r="85" spans="1:17" ht="1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</row>
    <row r="86" spans="1:17" ht="1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</row>
    <row r="87" spans="1:17" ht="1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</row>
    <row r="88" spans="1:17" ht="1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</row>
    <row r="89" spans="1:17" ht="1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</row>
    <row r="90" spans="1:17" ht="1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</row>
    <row r="91" spans="1:17" ht="1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</row>
    <row r="92" spans="1:17" ht="1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</row>
    <row r="93" spans="1:17" ht="1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</row>
    <row r="94" spans="1:17" ht="1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</row>
    <row r="95" spans="1:17" ht="1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</row>
    <row r="96" spans="1:17" ht="1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</row>
    <row r="97" spans="1:17" ht="1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</row>
    <row r="98" spans="1:17" ht="1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</row>
    <row r="99" spans="1:17" ht="1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</row>
    <row r="100" spans="1:17" ht="1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</row>
    <row r="101" spans="1:17" ht="1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</row>
    <row r="102" spans="1:17" ht="1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</row>
    <row r="103" spans="1:17" ht="1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</row>
    <row r="104" spans="1:17" ht="1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</row>
    <row r="105" spans="1:17" ht="1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</row>
    <row r="106" spans="1:17" ht="1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</row>
    <row r="107" spans="1:17" ht="1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</row>
    <row r="108" spans="1:17" ht="1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</row>
    <row r="109" spans="1:17" ht="1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</row>
    <row r="110" spans="1:17" ht="1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</row>
    <row r="111" spans="1:17" ht="1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</row>
    <row r="112" spans="1:17" ht="1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</row>
    <row r="113" spans="1:17" ht="1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</row>
    <row r="114" spans="1:17" ht="1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</row>
    <row r="115" spans="1:17" ht="1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</row>
    <row r="116" spans="1:17" ht="1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</row>
    <row r="117" spans="1:17" ht="1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</row>
    <row r="118" spans="1:17" ht="1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</row>
    <row r="119" spans="1:17" ht="1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</row>
    <row r="120" spans="1:17" ht="1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</row>
    <row r="121" spans="1:17" ht="1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</row>
    <row r="122" spans="1:17" ht="1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</row>
    <row r="123" spans="1:17" ht="1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</row>
    <row r="124" spans="1:17" ht="1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</row>
    <row r="125" spans="1:17" ht="1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</row>
    <row r="126" spans="1:17" ht="1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</row>
    <row r="127" spans="1:17" ht="1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</row>
    <row r="128" spans="1:17" ht="1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</row>
    <row r="129" spans="1:17" ht="1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</row>
    <row r="130" spans="1:17" ht="1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</row>
    <row r="131" spans="1:17" ht="1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</row>
    <row r="132" spans="1:17" ht="1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</row>
    <row r="133" spans="1:17" ht="1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</row>
    <row r="134" spans="1:17" ht="1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</row>
    <row r="135" spans="1:17" ht="1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</row>
    <row r="136" spans="1:17" ht="1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</row>
    <row r="137" spans="1:17" ht="1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</row>
    <row r="138" spans="1:17" ht="1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</row>
    <row r="139" spans="1:17" ht="1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</row>
    <row r="140" spans="1:17" ht="1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</row>
    <row r="141" spans="1:17" ht="1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</row>
    <row r="142" spans="1:17" ht="1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</row>
    <row r="143" spans="1:17" ht="1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</row>
    <row r="144" spans="1:17" ht="1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</row>
    <row r="145" spans="1:17" ht="1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</row>
    <row r="146" spans="1:17" ht="1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</row>
    <row r="147" spans="1:17" ht="1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</row>
    <row r="148" spans="1:17" ht="1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</row>
    <row r="149" spans="1:17" ht="1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</row>
    <row r="150" spans="1:17" ht="1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</row>
    <row r="151" spans="1:17" ht="1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</row>
    <row r="152" spans="1:17" ht="1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</row>
    <row r="153" spans="1:17" ht="1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</row>
    <row r="154" spans="1:17" ht="1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</row>
    <row r="155" spans="1:17" ht="1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</row>
    <row r="156" spans="1:17" ht="1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</row>
    <row r="157" spans="1:17" ht="1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</row>
    <row r="158" spans="1:17" ht="1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</row>
    <row r="159" spans="1:17" ht="1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</row>
    <row r="160" spans="1:17" ht="1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</row>
    <row r="161" spans="1:17" ht="1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</row>
    <row r="162" spans="1:17" ht="1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</row>
    <row r="163" spans="1:17" ht="1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</row>
    <row r="164" spans="1:17" ht="1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</row>
    <row r="165" spans="1:17" ht="1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</row>
    <row r="166" spans="1:17" ht="1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</row>
    <row r="167" spans="1:17" ht="1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</row>
    <row r="168" spans="1:17" ht="1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</row>
    <row r="169" spans="1:17" ht="1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</row>
    <row r="170" spans="1:17" ht="1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</row>
    <row r="171" spans="1:17" ht="1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</row>
    <row r="172" spans="1:17" ht="1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</row>
    <row r="173" spans="1:17" ht="1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</row>
    <row r="174" spans="1:17" ht="1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</row>
    <row r="175" spans="1:17" ht="1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</row>
    <row r="176" spans="1:17" ht="1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</row>
    <row r="177" spans="1:17" ht="1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</row>
    <row r="178" spans="1:17" ht="1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</row>
    <row r="179" spans="1:17" ht="1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</row>
    <row r="180" spans="1:17" ht="1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</row>
    <row r="181" spans="1:17" ht="1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</row>
    <row r="182" spans="1:17" ht="1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</row>
    <row r="183" spans="1:17" ht="1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</row>
    <row r="184" spans="1:17" ht="1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</row>
    <row r="185" spans="1:17" ht="1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</row>
    <row r="186" spans="1:17" ht="1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</row>
    <row r="187" spans="1:17" ht="1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</row>
    <row r="188" spans="1:17" ht="1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</row>
    <row r="189" spans="1:17" ht="1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</row>
    <row r="190" spans="1:17" ht="1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</row>
    <row r="191" spans="1:17" ht="1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</row>
    <row r="192" spans="1:17" ht="1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</row>
    <row r="193" spans="1:17" ht="1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</row>
    <row r="194" spans="1:17" ht="1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</row>
    <row r="195" spans="1:17" ht="1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</row>
    <row r="196" spans="1:17" ht="1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</row>
    <row r="197" spans="1:17" ht="1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</row>
    <row r="198" spans="1:17" ht="1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</row>
    <row r="199" spans="1:17" ht="1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</row>
    <row r="200" spans="1:17" ht="1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</row>
    <row r="201" spans="1:17" ht="1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</row>
    <row r="202" spans="1:17" ht="1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</row>
    <row r="203" spans="1:17" ht="1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</row>
    <row r="204" spans="1:17" ht="1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</row>
    <row r="205" spans="1:17" ht="1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</row>
    <row r="206" spans="1:17" ht="1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</row>
    <row r="207" spans="1:17" ht="1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</row>
    <row r="208" spans="1:17" ht="1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</row>
    <row r="209" spans="1:17" ht="1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</row>
    <row r="210" spans="1:17" ht="1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</row>
    <row r="211" spans="1:17" ht="1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</row>
    <row r="212" spans="1:17" ht="1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</row>
    <row r="213" spans="1:17" ht="1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</row>
    <row r="214" spans="1:17" ht="1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</row>
    <row r="215" spans="1:17" ht="1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</row>
    <row r="216" spans="1:17" ht="1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</row>
    <row r="217" spans="1:17" ht="1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</row>
    <row r="218" spans="1:17" ht="1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</row>
    <row r="219" spans="1:17" ht="1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</row>
    <row r="220" spans="1:17" ht="1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</row>
    <row r="221" spans="1:17" ht="1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</row>
    <row r="222" spans="1:17" ht="1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</row>
    <row r="223" spans="1:17" ht="1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</row>
    <row r="224" spans="1:17" ht="1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</row>
    <row r="225" spans="1:17" ht="1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</row>
    <row r="226" spans="1:17" ht="1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</row>
    <row r="227" spans="1:17" ht="1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</row>
    <row r="228" spans="1:17" ht="1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</row>
    <row r="229" spans="1:17" ht="1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</row>
    <row r="230" spans="1:17" ht="1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</row>
    <row r="231" spans="1:17" ht="1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</row>
    <row r="232" spans="1:17" ht="1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</row>
    <row r="233" spans="1:17" ht="1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</row>
    <row r="234" spans="1:17" ht="1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</row>
    <row r="235" spans="1:17" ht="1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</row>
    <row r="236" spans="1:17" ht="1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</row>
    <row r="237" spans="1:17" ht="1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</row>
    <row r="238" spans="1:17" ht="1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</row>
    <row r="239" spans="1:17" ht="1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</row>
    <row r="240" spans="1:17" ht="1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</row>
    <row r="241" spans="1:17" ht="1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</row>
    <row r="242" spans="1:17" ht="1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</row>
    <row r="243" spans="1:17" ht="1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</row>
    <row r="244" spans="1:17" ht="1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</row>
    <row r="245" spans="1:17" ht="1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</row>
    <row r="246" spans="1:17" ht="1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</row>
    <row r="247" spans="1:17" ht="1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</row>
    <row r="248" spans="1:17" ht="1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</row>
    <row r="249" spans="1:17" ht="1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</row>
    <row r="250" spans="1:17" ht="1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</row>
    <row r="251" spans="1:17" ht="1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</row>
    <row r="252" spans="1:17" ht="1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</row>
    <row r="253" spans="1:17" ht="1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</row>
    <row r="254" spans="1:17" ht="1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</row>
    <row r="255" spans="1:17" ht="1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</row>
    <row r="256" spans="1:17" ht="1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</row>
    <row r="257" spans="1:17" ht="1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</row>
    <row r="258" spans="1:17" ht="1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</row>
    <row r="259" spans="1:17" ht="1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</row>
    <row r="260" spans="1:17" ht="1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</row>
    <row r="261" spans="1:17" ht="1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</row>
    <row r="262" spans="1:17" ht="1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</row>
    <row r="263" spans="1:17" ht="1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</row>
    <row r="264" spans="1:17" ht="1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</row>
    <row r="265" spans="1:17" ht="1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</row>
    <row r="266" spans="1:17" ht="1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</row>
    <row r="267" spans="1:17" ht="1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</row>
    <row r="268" spans="1:17" ht="1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</row>
    <row r="269" spans="1:17" ht="1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</row>
    <row r="270" spans="1:17" ht="1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</row>
    <row r="271" spans="1:17" ht="1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</row>
    <row r="272" spans="1:17" ht="1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</row>
    <row r="273" spans="1:17" ht="1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</row>
    <row r="274" spans="1:17" ht="1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</row>
    <row r="275" spans="1:17" ht="1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</row>
    <row r="276" spans="1:17" ht="1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</row>
    <row r="277" spans="1:17" ht="1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</row>
    <row r="278" spans="1:17" ht="1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</row>
    <row r="279" spans="1:17" ht="1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</row>
    <row r="280" spans="1:17" ht="1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</row>
    <row r="281" spans="1:17" ht="1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</row>
    <row r="282" spans="1:17" ht="1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</row>
    <row r="283" spans="1:17" ht="1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</row>
    <row r="284" spans="1:17" ht="1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</row>
    <row r="285" spans="1:17" ht="1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</row>
    <row r="286" spans="1:17" ht="1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</row>
    <row r="287" spans="1:17" ht="1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</row>
    <row r="288" spans="1:17" ht="1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</row>
    <row r="289" spans="1:17" ht="1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</row>
    <row r="290" spans="1:17" ht="1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</row>
    <row r="291" spans="1:17" ht="1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</row>
    <row r="292" spans="1:17" ht="1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</row>
    <row r="293" spans="1:17" ht="1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</row>
    <row r="294" spans="1:17" ht="1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</row>
    <row r="295" spans="1:17" ht="1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</row>
    <row r="296" spans="1:17" ht="1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</row>
    <row r="297" spans="1:17" ht="1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</row>
    <row r="298" spans="1:17" ht="1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</row>
    <row r="299" spans="1:17" ht="1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</row>
    <row r="300" spans="1:17" ht="1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</row>
    <row r="301" spans="1:17" ht="1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</row>
    <row r="302" spans="1:17" ht="1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</row>
    <row r="303" spans="1:17" ht="1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</row>
    <row r="304" spans="1:17" ht="1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</row>
    <row r="305" spans="1:17" ht="1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</row>
    <row r="306" spans="1:17" ht="1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</row>
    <row r="307" spans="1:17" ht="1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</row>
    <row r="308" spans="1:17" ht="1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</row>
    <row r="309" spans="1:17" ht="1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</row>
    <row r="310" spans="1:17" ht="1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</row>
    <row r="311" spans="1:17" ht="1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</row>
    <row r="312" spans="1:17" ht="1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</row>
    <row r="313" spans="1:17" ht="1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</row>
    <row r="314" spans="1:17" ht="1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</row>
    <row r="315" spans="1:17" ht="1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</row>
    <row r="316" spans="1:17" ht="1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</row>
    <row r="317" spans="1:17" ht="1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</row>
    <row r="318" spans="1:17" ht="1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</row>
    <row r="319" spans="1:17" ht="1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</row>
    <row r="320" spans="1:17" ht="1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</row>
    <row r="321" spans="1:17" ht="1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</row>
    <row r="322" spans="1:17" ht="1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</row>
    <row r="323" spans="1:17" ht="1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</row>
    <row r="324" spans="1:17" ht="1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</row>
    <row r="325" spans="1:17" ht="1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</row>
    <row r="326" spans="1:17" ht="1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</row>
    <row r="327" spans="1:17" ht="1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</row>
    <row r="328" spans="1:17" ht="1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</row>
    <row r="329" spans="1:17" ht="1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</row>
    <row r="330" spans="1:17" ht="1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</row>
    <row r="331" spans="1:17" ht="1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</row>
    <row r="332" spans="1:17" ht="1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</row>
    <row r="333" spans="1:17" ht="1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</row>
    <row r="334" spans="1:17" ht="1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</row>
    <row r="335" spans="1:17" ht="1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</row>
    <row r="336" spans="1:17" ht="1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</row>
    <row r="337" spans="1:17" ht="1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</row>
    <row r="338" spans="1:17" ht="1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</row>
    <row r="339" spans="1:17" ht="1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</row>
    <row r="340" spans="1:17" ht="1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</row>
    <row r="341" spans="1:17" ht="1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</row>
    <row r="342" spans="1:17" ht="1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</row>
    <row r="343" spans="1:17" ht="1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</row>
    <row r="344" spans="1:17" ht="1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</row>
    <row r="345" spans="1:17" ht="1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</row>
    <row r="346" spans="1:17" ht="1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</row>
    <row r="347" spans="1:17" ht="1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</row>
    <row r="348" spans="1:17" ht="1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</row>
    <row r="349" spans="1:17" ht="1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</row>
    <row r="350" spans="1:17" ht="1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</row>
    <row r="351" spans="1:17" ht="1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</row>
    <row r="352" spans="1:17" ht="1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</row>
    <row r="353" spans="1:17" ht="1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</row>
    <row r="354" spans="1:17" ht="1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</row>
    <row r="355" spans="1:17" ht="1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</row>
    <row r="356" spans="1:17" ht="1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</row>
    <row r="357" spans="1:17" ht="1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</row>
    <row r="358" spans="1:17" ht="1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</row>
    <row r="359" spans="1:17" ht="1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</row>
    <row r="360" spans="1:17" ht="1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</row>
    <row r="361" spans="1:17" ht="1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</row>
    <row r="362" spans="1:17" ht="1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</row>
    <row r="363" spans="1:17" ht="1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</row>
    <row r="364" spans="1:17" ht="1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</row>
    <row r="365" spans="1:17" ht="1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</row>
    <row r="366" spans="1:17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</row>
    <row r="367" spans="1:17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</row>
    <row r="368" spans="1:17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</row>
    <row r="369" spans="1:17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</row>
    <row r="370" spans="1:17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</row>
    <row r="371" spans="1:17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</row>
    <row r="372" spans="1:17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</row>
    <row r="373" spans="1:17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</row>
    <row r="374" spans="1:17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</row>
    <row r="375" spans="1:17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</row>
    <row r="376" spans="1:17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</row>
    <row r="377" spans="1:17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</row>
    <row r="378" spans="1:17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</row>
    <row r="379" spans="1:17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</row>
    <row r="380" spans="1:17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</row>
    <row r="381" spans="1:17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</row>
    <row r="382" spans="1:17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</row>
    <row r="383" spans="1:17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</row>
    <row r="384" spans="1:17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</row>
    <row r="385" spans="1:17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</row>
    <row r="386" spans="1:17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</row>
    <row r="387" spans="1:17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</row>
    <row r="388" spans="1:17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</row>
    <row r="389" spans="1:17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</row>
    <row r="390" spans="1:17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</row>
    <row r="391" spans="1:17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</row>
    <row r="392" spans="1:17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</row>
    <row r="393" spans="1:17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</row>
    <row r="394" spans="1:17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</row>
    <row r="395" spans="1:17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</row>
    <row r="396" spans="1:17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</row>
    <row r="397" spans="1:17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</row>
    <row r="398" spans="1:17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</row>
    <row r="399" spans="1:17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</row>
    <row r="400" spans="1:17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</row>
    <row r="401" spans="1:17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</row>
    <row r="402" spans="1:17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</row>
    <row r="403" spans="1:17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</row>
    <row r="404" spans="1:17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</row>
    <row r="405" spans="1:17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</row>
    <row r="406" spans="1:17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</row>
    <row r="407" spans="1:17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</row>
    <row r="408" spans="1:17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</row>
    <row r="409" spans="1:17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</row>
    <row r="410" spans="1:17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</row>
    <row r="411" spans="1:17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</row>
    <row r="412" spans="1:17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</row>
    <row r="413" spans="1:17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</row>
    <row r="414" spans="1:17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</row>
    <row r="415" spans="1:17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</row>
    <row r="416" spans="1:17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</row>
    <row r="417" spans="1:17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</row>
    <row r="418" spans="1:17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</row>
    <row r="419" spans="1:17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</row>
    <row r="420" spans="1:17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</row>
    <row r="421" spans="1:17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</row>
    <row r="422" spans="1:17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</row>
    <row r="423" spans="1:17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</row>
    <row r="424" spans="1:17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</row>
    <row r="425" spans="1:17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</row>
    <row r="426" spans="1:17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</row>
    <row r="427" spans="1:17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</row>
    <row r="428" spans="1:17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</row>
    <row r="429" spans="1:17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</row>
    <row r="430" spans="1:17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</row>
    <row r="431" spans="1:17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</row>
    <row r="432" spans="1:17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</row>
    <row r="433" spans="1:17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</row>
    <row r="434" spans="1:17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</row>
    <row r="435" spans="1:17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</row>
    <row r="436" spans="1:17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</row>
    <row r="437" spans="1:17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</row>
    <row r="438" spans="1:17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</row>
    <row r="439" spans="1:17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</row>
    <row r="440" spans="1:17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</row>
    <row r="441" spans="1:17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</row>
    <row r="442" spans="1:17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</row>
    <row r="443" spans="1:17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</row>
    <row r="444" spans="1:17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</row>
    <row r="445" spans="1:17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</row>
    <row r="446" spans="1:17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</row>
    <row r="447" spans="1:17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</row>
    <row r="448" spans="1:17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</row>
    <row r="449" spans="1:17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</row>
    <row r="450" spans="1:17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</row>
    <row r="451" spans="1:17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</row>
    <row r="452" spans="1:17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</row>
    <row r="453" spans="1:17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</row>
    <row r="454" spans="1:17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</row>
    <row r="455" spans="1:17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</row>
    <row r="456" spans="1:17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</row>
    <row r="457" spans="1:17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</row>
    <row r="458" spans="1:17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</row>
    <row r="459" spans="1:17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</row>
    <row r="460" spans="1:17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</row>
    <row r="461" spans="1:17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</row>
    <row r="462" spans="1:17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</row>
    <row r="463" spans="1:17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</row>
    <row r="464" spans="1:17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</row>
    <row r="465" spans="1:17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</row>
    <row r="466" spans="1:17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</row>
    <row r="467" spans="1:17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</row>
    <row r="468" spans="1:17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</row>
    <row r="469" spans="1:17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</row>
    <row r="470" spans="1:17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</row>
    <row r="471" spans="1:17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</row>
    <row r="472" spans="1:17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</row>
    <row r="473" spans="1:17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</row>
    <row r="474" spans="1:17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</row>
    <row r="475" spans="1:17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</row>
    <row r="476" spans="1:17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</row>
    <row r="477" spans="1:17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</row>
    <row r="478" spans="1:17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</row>
    <row r="479" spans="1:17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</row>
    <row r="480" spans="1:17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</row>
    <row r="481" spans="1:17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</row>
    <row r="482" spans="1:17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</row>
    <row r="483" spans="1:17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</row>
    <row r="484" spans="1:17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</row>
    <row r="485" spans="1:17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</row>
    <row r="486" spans="1:17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</row>
    <row r="487" spans="1:17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</row>
    <row r="488" spans="1:17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</row>
    <row r="489" spans="1:17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</row>
    <row r="490" spans="1:17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</row>
    <row r="491" spans="1:17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</row>
    <row r="492" spans="1:17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</row>
    <row r="493" spans="1:17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</row>
    <row r="494" spans="1:17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</row>
    <row r="495" spans="1:17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</row>
    <row r="496" spans="1:17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</row>
    <row r="497" spans="1:17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</row>
    <row r="498" spans="1:17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</row>
    <row r="499" spans="1:17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</row>
    <row r="500" spans="1:17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</row>
    <row r="501" spans="1:17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</row>
    <row r="502" spans="1:17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</row>
    <row r="503" spans="1:17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</row>
    <row r="504" spans="1:17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</row>
    <row r="505" spans="1:17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</row>
    <row r="506" spans="1:17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</row>
    <row r="507" spans="1:17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</row>
    <row r="508" spans="1:17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</row>
    <row r="509" spans="1:17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</row>
    <row r="510" spans="1:17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</row>
    <row r="511" spans="1:17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</row>
    <row r="512" spans="1:17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</row>
    <row r="513" spans="1:17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</row>
    <row r="514" spans="1:17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</row>
    <row r="515" spans="1:17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</row>
    <row r="516" spans="1:17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</row>
    <row r="517" spans="1:17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</row>
    <row r="518" spans="1:17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</row>
    <row r="519" spans="1:17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</row>
    <row r="520" spans="1:17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</row>
    <row r="521" spans="1:17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</row>
    <row r="522" spans="1:17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</row>
    <row r="523" spans="1:17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</row>
    <row r="524" spans="1:17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</row>
    <row r="525" spans="1:17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</row>
    <row r="526" spans="1:17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</row>
    <row r="527" spans="1:17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</row>
    <row r="528" spans="1:17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</row>
    <row r="529" spans="1:17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</row>
    <row r="530" spans="1:17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</row>
    <row r="531" spans="1:17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</row>
    <row r="532" spans="1:17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</row>
    <row r="533" spans="1:17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</row>
    <row r="534" spans="1:17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</row>
    <row r="535" spans="1:17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</row>
    <row r="536" spans="1:17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</row>
    <row r="537" spans="1:17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</row>
    <row r="538" spans="1:17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</row>
    <row r="539" spans="1:17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</row>
    <row r="540" spans="1:17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</row>
    <row r="541" spans="1:17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</row>
    <row r="542" spans="1:17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</row>
    <row r="543" spans="1:17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</row>
    <row r="544" spans="1:17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</row>
    <row r="545" spans="1:17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</row>
    <row r="546" spans="1:17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</row>
    <row r="547" spans="1:17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</row>
    <row r="548" spans="1:17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</row>
    <row r="549" spans="1:17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</row>
    <row r="550" spans="1:17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</row>
    <row r="551" spans="1:17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</row>
    <row r="552" spans="1:17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</row>
    <row r="553" spans="1:17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</row>
    <row r="554" spans="1:17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</row>
    <row r="555" spans="1:17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</row>
    <row r="556" spans="1:17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</row>
    <row r="557" spans="1:17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</row>
    <row r="558" spans="1:17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</row>
    <row r="559" spans="1:17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</row>
    <row r="560" spans="1:17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</row>
    <row r="561" spans="1:17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</row>
    <row r="562" spans="1:17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</row>
    <row r="563" spans="1:17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</row>
    <row r="564" spans="1:17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</row>
    <row r="565" spans="1:17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</row>
    <row r="566" spans="1:17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</row>
    <row r="567" spans="1:17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</row>
    <row r="568" spans="1:17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</row>
    <row r="569" spans="1:17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</row>
    <row r="570" spans="1:17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</row>
    <row r="571" spans="1:17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</row>
    <row r="572" spans="1:17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</row>
    <row r="573" spans="1:17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</row>
    <row r="574" spans="1:17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</row>
    <row r="575" spans="1:17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</row>
    <row r="576" spans="1:17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</row>
    <row r="577" spans="1:17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</row>
    <row r="578" spans="1:17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</row>
    <row r="579" spans="1:17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</row>
    <row r="580" spans="1:17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</row>
    <row r="581" spans="1:17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</row>
    <row r="582" spans="1:17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</row>
    <row r="583" spans="1:17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</row>
    <row r="584" spans="1:17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</row>
    <row r="585" spans="1:17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</row>
    <row r="586" spans="1:17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</row>
    <row r="587" spans="1:17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</row>
    <row r="588" spans="1:17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</row>
    <row r="589" spans="1:17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</row>
    <row r="590" spans="1:17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</row>
    <row r="591" spans="1:17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</row>
    <row r="592" spans="1:17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</row>
    <row r="593" spans="1:17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</row>
    <row r="594" spans="1:17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</row>
    <row r="595" spans="1:17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</row>
    <row r="596" spans="1:17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</row>
    <row r="597" spans="1:17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</row>
    <row r="598" spans="1:17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</row>
    <row r="599" spans="1:17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</row>
    <row r="600" spans="1:17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</row>
    <row r="601" spans="1:17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</row>
    <row r="602" spans="1:17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</row>
    <row r="603" spans="1:17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</row>
    <row r="604" spans="1:17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</row>
    <row r="605" spans="1:17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</row>
    <row r="606" spans="1:17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</row>
    <row r="607" spans="1:17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</row>
    <row r="608" spans="1:17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</row>
    <row r="609" spans="1:17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</row>
    <row r="610" spans="1:17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</row>
    <row r="611" spans="1:17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</row>
    <row r="612" spans="1:17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</row>
    <row r="613" spans="1:17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</row>
    <row r="614" spans="1:17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</row>
    <row r="615" spans="1:17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</row>
    <row r="616" spans="1:17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</row>
    <row r="617" spans="1:17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</row>
    <row r="618" spans="1:17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</row>
    <row r="619" spans="1:17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</row>
    <row r="620" spans="1:17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</row>
    <row r="621" spans="1:17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</row>
    <row r="622" spans="1:17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</row>
    <row r="623" spans="1:17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</row>
    <row r="624" spans="1:17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</row>
    <row r="625" spans="1:17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</row>
    <row r="626" spans="1:17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</row>
    <row r="627" spans="1:17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</row>
    <row r="628" spans="1:17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</row>
    <row r="629" spans="1:17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</row>
    <row r="630" spans="1:17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</row>
    <row r="631" spans="1:17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</row>
    <row r="632" spans="1:17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</row>
    <row r="633" spans="1:17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</row>
    <row r="634" spans="1:17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</row>
    <row r="635" spans="1:17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</row>
    <row r="636" spans="1:17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</row>
    <row r="637" spans="1:17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</row>
    <row r="638" spans="1:17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</row>
    <row r="639" spans="1:17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</row>
    <row r="640" spans="1:17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</row>
    <row r="641" spans="1:17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</row>
    <row r="642" spans="1:17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</row>
    <row r="643" spans="1:17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</row>
    <row r="644" spans="1:17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</row>
    <row r="645" spans="1:17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</row>
    <row r="646" spans="1:17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</row>
    <row r="647" spans="1:17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</row>
    <row r="648" spans="1:17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</row>
    <row r="649" spans="1:17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</row>
    <row r="650" spans="1:17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</row>
    <row r="651" spans="1:17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</row>
    <row r="652" spans="1:17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</row>
    <row r="653" spans="1:17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</row>
    <row r="654" spans="1:17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</row>
    <row r="655" spans="1:17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</row>
    <row r="656" spans="1:17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</row>
    <row r="657" spans="1:17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</row>
    <row r="658" spans="1:17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</row>
    <row r="659" spans="1:17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</row>
    <row r="660" spans="1:17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</row>
    <row r="661" spans="1:17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</row>
    <row r="662" spans="1:17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</row>
    <row r="663" spans="1:17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</row>
    <row r="664" spans="1:17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</row>
    <row r="665" spans="1:17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</row>
    <row r="666" spans="1:17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</row>
    <row r="667" spans="1:17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</row>
    <row r="668" spans="1:17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</row>
    <row r="669" spans="1:17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</row>
    <row r="670" spans="1:17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</row>
    <row r="671" spans="1:17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</row>
    <row r="672" spans="1:17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</row>
    <row r="673" spans="1:17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</row>
    <row r="674" spans="1:17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</row>
    <row r="675" spans="1:17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</row>
    <row r="676" spans="1:17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</row>
    <row r="677" spans="1:17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</row>
    <row r="678" spans="1:17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</row>
    <row r="679" spans="1:17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</row>
    <row r="680" spans="1:17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</row>
    <row r="681" spans="1:17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</row>
    <row r="682" spans="1:17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</row>
    <row r="683" spans="1:17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</row>
    <row r="684" spans="1:17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</row>
    <row r="685" spans="1:17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</row>
    <row r="686" spans="1:17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</row>
    <row r="687" spans="1:17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</row>
    <row r="688" spans="1:17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</row>
    <row r="689" spans="1:17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</row>
    <row r="690" spans="1:17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</row>
    <row r="691" spans="1:17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</row>
    <row r="692" spans="1:17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</row>
    <row r="693" spans="1:17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</row>
    <row r="694" spans="1:17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</row>
    <row r="695" spans="1:17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</row>
    <row r="696" spans="1:17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</row>
    <row r="697" spans="1:17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</row>
    <row r="698" spans="1:17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</row>
    <row r="699" spans="1:17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</row>
    <row r="700" spans="1:17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</row>
    <row r="701" spans="1:17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</row>
    <row r="702" spans="1:17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</row>
    <row r="703" spans="1:17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</row>
    <row r="704" spans="1:17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</row>
    <row r="705" spans="1:17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</row>
    <row r="706" spans="1:17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</row>
    <row r="707" spans="1:17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</row>
    <row r="708" spans="1:17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</row>
    <row r="709" spans="1:17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</row>
    <row r="710" spans="1:17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</row>
    <row r="711" spans="1:17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</row>
    <row r="712" spans="1:17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</row>
    <row r="713" spans="1:17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</row>
    <row r="714" spans="1:17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</row>
    <row r="715" spans="1:17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</row>
    <row r="716" spans="1:17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</row>
    <row r="717" spans="1:17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</row>
    <row r="718" spans="1:17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</row>
    <row r="719" spans="1:17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</row>
    <row r="720" spans="1:17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</row>
    <row r="721" spans="1:17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</row>
    <row r="722" spans="1:17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</row>
    <row r="723" spans="1:17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</row>
    <row r="724" spans="1:17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</row>
    <row r="725" spans="1:17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</row>
    <row r="726" spans="1:17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</row>
    <row r="727" spans="1:17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</row>
    <row r="728" spans="1:17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</row>
    <row r="729" spans="1:17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</row>
    <row r="730" spans="1:17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</row>
    <row r="731" spans="1:17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</row>
    <row r="732" spans="1:17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</row>
    <row r="733" spans="1:17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</row>
    <row r="734" spans="1:17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</row>
    <row r="735" spans="1:17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</row>
    <row r="736" spans="1:17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</row>
    <row r="737" spans="1:17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</row>
    <row r="738" spans="1:17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</row>
    <row r="739" spans="1:17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</row>
    <row r="740" spans="1:17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</row>
    <row r="741" spans="1:17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</row>
    <row r="742" spans="1:17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</row>
    <row r="743" spans="1:17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</row>
    <row r="744" spans="1:17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</row>
    <row r="745" spans="1:17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</row>
    <row r="746" spans="1:17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</row>
    <row r="747" spans="1:17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</row>
    <row r="748" spans="1:17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</row>
    <row r="749" spans="1:17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</row>
    <row r="750" spans="1:17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</row>
    <row r="751" spans="1:17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</row>
    <row r="752" spans="1:17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</row>
    <row r="753" spans="1:17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</row>
    <row r="754" spans="1:17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</row>
    <row r="755" spans="1:17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</row>
    <row r="756" spans="1:17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</row>
    <row r="757" spans="1:17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</row>
    <row r="758" spans="1:17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</row>
    <row r="759" spans="1:17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</row>
    <row r="760" spans="1:17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</row>
    <row r="761" spans="1:17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</row>
    <row r="762" spans="1:17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</row>
    <row r="763" spans="1:17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</row>
    <row r="764" spans="1:17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</row>
    <row r="765" spans="1:17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</row>
    <row r="766" spans="1:17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</row>
    <row r="767" spans="1:17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</row>
    <row r="768" spans="1:17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</row>
    <row r="769" spans="1:17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</row>
    <row r="770" spans="1:17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</row>
    <row r="771" spans="1:17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</row>
    <row r="772" spans="1:17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</row>
    <row r="773" spans="1:17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</row>
    <row r="774" spans="1:17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</row>
    <row r="775" spans="1:17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</row>
    <row r="776" spans="1:17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</row>
    <row r="777" spans="1:17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</row>
    <row r="778" spans="1:17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</row>
    <row r="779" spans="1:17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</row>
    <row r="780" spans="1:17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</row>
    <row r="781" spans="1:17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</row>
    <row r="782" spans="1:17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</row>
    <row r="783" spans="1:17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</row>
    <row r="784" spans="1:17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</row>
    <row r="785" spans="1:17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</row>
    <row r="786" spans="1:17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</row>
    <row r="787" spans="1:17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</row>
    <row r="788" spans="1:17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</row>
    <row r="789" spans="1:17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</row>
    <row r="790" spans="1:17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</row>
    <row r="791" spans="1:17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</row>
    <row r="792" spans="1:17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</row>
    <row r="793" spans="1:17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</row>
    <row r="794" spans="1:17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</row>
    <row r="795" spans="1:17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</row>
    <row r="796" spans="1:17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</row>
    <row r="797" spans="1:17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</row>
    <row r="798" spans="1:17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</row>
    <row r="799" spans="1:17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</row>
    <row r="800" spans="1:17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</row>
    <row r="801" spans="1:17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</row>
    <row r="802" spans="1:17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</row>
    <row r="803" spans="1:17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</row>
    <row r="804" spans="1:17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</row>
    <row r="805" spans="1:17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</row>
    <row r="806" spans="1:17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</row>
    <row r="807" spans="1:17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</row>
    <row r="808" spans="1:17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</row>
    <row r="809" spans="1:17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</row>
    <row r="810" spans="1:17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</row>
    <row r="811" spans="1:17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</row>
    <row r="812" spans="1:17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</row>
    <row r="813" spans="1:17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</row>
    <row r="814" spans="1:17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</row>
    <row r="815" spans="1:17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</row>
    <row r="816" spans="1:17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</row>
    <row r="817" spans="1:17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</row>
    <row r="818" spans="1:17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</row>
    <row r="819" spans="1:17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</row>
    <row r="820" spans="1:17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</row>
    <row r="821" spans="1:17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</row>
    <row r="822" spans="1:17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</row>
    <row r="823" spans="1:17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</row>
    <row r="824" spans="1:17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</row>
    <row r="825" spans="1:17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</row>
    <row r="826" spans="1:17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</row>
    <row r="827" spans="1:17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</row>
    <row r="828" spans="1:17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</row>
    <row r="829" spans="1:17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</row>
    <row r="830" spans="1:17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</row>
    <row r="831" spans="1:17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</row>
    <row r="832" spans="1:17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</row>
    <row r="833" spans="1:17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</row>
    <row r="834" spans="1:17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</row>
    <row r="835" spans="1:17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</row>
    <row r="836" spans="1:17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</row>
    <row r="837" spans="1:17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</row>
    <row r="838" spans="1:17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</row>
    <row r="839" spans="1:17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</row>
    <row r="840" spans="1:17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</row>
    <row r="841" spans="1:17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</row>
    <row r="842" spans="1:17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</row>
    <row r="843" spans="1:17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</row>
    <row r="844" spans="1:17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</row>
    <row r="845" spans="1:17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</row>
    <row r="846" spans="1:17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</row>
    <row r="847" spans="1:17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</row>
    <row r="848" spans="1:17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</row>
    <row r="849" spans="1:17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</row>
    <row r="850" spans="1:17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</row>
    <row r="851" spans="1:17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</row>
    <row r="852" spans="1:17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</row>
    <row r="853" spans="1:17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</row>
    <row r="854" spans="1:17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</row>
    <row r="855" spans="1:17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</row>
    <row r="856" spans="1:17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</row>
    <row r="857" spans="1:17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</row>
    <row r="858" spans="1:17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</row>
    <row r="859" spans="1:17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</row>
    <row r="860" spans="1:17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</row>
    <row r="861" spans="1:17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</row>
    <row r="862" spans="1:17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</row>
    <row r="863" spans="1:17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</row>
  </sheetData>
  <mergeCells count="9">
    <mergeCell ref="A38:E39"/>
    <mergeCell ref="A5:E5"/>
    <mergeCell ref="A6:E6"/>
    <mergeCell ref="A7:A10"/>
    <mergeCell ref="A11:A12"/>
    <mergeCell ref="A13:A20"/>
    <mergeCell ref="A21:A26"/>
    <mergeCell ref="A27:A30"/>
    <mergeCell ref="A31:E32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69E-D4D0-4F24-A21D-37DF034A8DCB}">
  <sheetPr>
    <tabColor rgb="FFFF0000"/>
    <pageSetUpPr fitToPage="1"/>
  </sheetPr>
  <dimension ref="A1:V171"/>
  <sheetViews>
    <sheetView zoomScale="70" zoomScaleNormal="70" zoomScaleSheetLayoutView="85" workbookViewId="0">
      <selection activeCell="M6" sqref="M6:M156"/>
    </sheetView>
  </sheetViews>
  <sheetFormatPr defaultColWidth="8.85546875" defaultRowHeight="15"/>
  <cols>
    <col min="1" max="1" width="16.5703125" style="166" customWidth="1"/>
    <col min="2" max="2" width="16.42578125" style="166" customWidth="1"/>
    <col min="3" max="3" width="39.140625" style="166" customWidth="1"/>
    <col min="4" max="4" width="0.5703125" style="213" customWidth="1"/>
    <col min="5" max="5" width="14.5703125" style="306" customWidth="1"/>
    <col min="6" max="6" width="16.5703125" style="306" customWidth="1"/>
    <col min="7" max="7" width="17.7109375" style="306" hidden="1" customWidth="1"/>
    <col min="8" max="8" width="16.7109375" style="214" hidden="1" customWidth="1"/>
    <col min="9" max="9" width="17.28515625" hidden="1" customWidth="1"/>
    <col min="10" max="10" width="14.5703125" style="93" customWidth="1"/>
    <col min="11" max="11" width="11.28515625" style="93" customWidth="1"/>
    <col min="12" max="13" width="12.28515625" style="215" bestFit="1" customWidth="1"/>
    <col min="14" max="14" width="8.85546875" customWidth="1"/>
    <col min="15" max="15" width="31.85546875" bestFit="1" customWidth="1"/>
    <col min="16" max="17" width="13.7109375" hidden="1" customWidth="1"/>
    <col min="18" max="18" width="13.7109375" customWidth="1"/>
    <col min="19" max="19" width="27.85546875" customWidth="1"/>
  </cols>
  <sheetData>
    <row r="1" spans="1:22" ht="1.5" customHeight="1" thickBot="1"/>
    <row r="2" spans="1:22" ht="75.75" customHeight="1" thickBot="1">
      <c r="A2" s="780" t="s">
        <v>776</v>
      </c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2"/>
      <c r="M2" s="312"/>
      <c r="O2" s="774" t="s">
        <v>1040</v>
      </c>
      <c r="P2" s="774"/>
      <c r="Q2" s="774"/>
      <c r="R2" s="774"/>
    </row>
    <row r="3" spans="1:22" ht="38.25" customHeight="1">
      <c r="A3" s="775" t="s">
        <v>714</v>
      </c>
      <c r="B3" s="776"/>
      <c r="C3" s="776"/>
      <c r="D3" s="262"/>
      <c r="E3" s="777"/>
      <c r="F3" s="777"/>
      <c r="G3" s="777"/>
      <c r="H3" s="777"/>
      <c r="I3" s="777"/>
      <c r="J3" s="777"/>
      <c r="K3" s="777"/>
      <c r="L3" s="777"/>
      <c r="M3" s="313"/>
      <c r="O3" s="216"/>
      <c r="P3" s="217" t="s">
        <v>394</v>
      </c>
      <c r="Q3" s="218" t="s">
        <v>395</v>
      </c>
      <c r="R3" s="219" t="s">
        <v>1110</v>
      </c>
    </row>
    <row r="4" spans="1:22" ht="19.5" thickBot="1">
      <c r="A4" s="738"/>
      <c r="B4" s="739"/>
      <c r="C4" s="262"/>
      <c r="D4" s="314"/>
      <c r="E4" s="778"/>
      <c r="F4" s="779"/>
      <c r="G4" s="778"/>
      <c r="H4" s="778"/>
      <c r="I4" s="778"/>
      <c r="J4" s="778"/>
      <c r="K4" s="778"/>
      <c r="L4" s="778"/>
      <c r="M4" s="315"/>
      <c r="O4" s="510" t="s">
        <v>1113</v>
      </c>
      <c r="P4" s="511">
        <v>1.9</v>
      </c>
      <c r="Q4" s="511">
        <v>3.85</v>
      </c>
      <c r="R4" s="512">
        <v>3.05</v>
      </c>
    </row>
    <row r="5" spans="1:22" ht="63" thickTop="1">
      <c r="A5" s="783" t="s">
        <v>396</v>
      </c>
      <c r="B5" s="783"/>
      <c r="C5" s="263" t="s">
        <v>397</v>
      </c>
      <c r="D5" s="264"/>
      <c r="E5" s="494" t="s">
        <v>635</v>
      </c>
      <c r="F5" s="506" t="s">
        <v>1051</v>
      </c>
      <c r="G5" s="503" t="s">
        <v>703</v>
      </c>
      <c r="H5" s="265" t="s">
        <v>1055</v>
      </c>
      <c r="I5" s="265" t="s">
        <v>1056</v>
      </c>
      <c r="J5" s="470" t="s">
        <v>1057</v>
      </c>
      <c r="K5" s="470" t="s">
        <v>1054</v>
      </c>
      <c r="L5" s="527" t="s">
        <v>1144</v>
      </c>
      <c r="M5" s="526" t="s">
        <v>1145</v>
      </c>
      <c r="O5" s="513" t="s">
        <v>401</v>
      </c>
      <c r="P5" s="511">
        <v>3.44</v>
      </c>
      <c r="Q5" s="511">
        <v>1.7</v>
      </c>
      <c r="R5" s="514">
        <v>5.39</v>
      </c>
    </row>
    <row r="6" spans="1:22" ht="17.45" customHeight="1">
      <c r="A6" s="769" t="s">
        <v>547</v>
      </c>
      <c r="B6" s="772" t="s">
        <v>545</v>
      </c>
      <c r="C6" s="736" t="s">
        <v>779</v>
      </c>
      <c r="D6" s="307"/>
      <c r="E6" s="495" t="s">
        <v>1111</v>
      </c>
      <c r="F6" s="507">
        <v>300</v>
      </c>
      <c r="G6" s="504">
        <f>F6/24.65</f>
        <v>12.170385395537526</v>
      </c>
      <c r="H6" s="266">
        <f ca="1">'BI_Golden Fried(5pc)'!$D$6</f>
        <v>4.5800397706694964</v>
      </c>
      <c r="I6" s="266">
        <f ca="1">'BI_Golden Fried(5pc)'!$D$7</f>
        <v>5.3742867027132695</v>
      </c>
      <c r="J6" s="225">
        <f ca="1">H6/G6</f>
        <v>0.37632660115667693</v>
      </c>
      <c r="K6" s="225">
        <f t="shared" ref="K6:K37" ca="1" si="0">I6/G6</f>
        <v>0.44158722407294027</v>
      </c>
      <c r="L6" s="728">
        <f ca="1">AVERAGE(J6:K35)</f>
        <v>0.379035232679511</v>
      </c>
      <c r="M6" s="728">
        <f ca="1">AVERAGE(L6,L36,L68,L98,L100,L109,L130,L135)</f>
        <v>0.27868523977697357</v>
      </c>
      <c r="O6" s="510" t="s">
        <v>403</v>
      </c>
      <c r="P6" s="511">
        <v>2.23</v>
      </c>
      <c r="Q6" s="511">
        <v>4.03</v>
      </c>
      <c r="R6" s="512">
        <v>4.47</v>
      </c>
    </row>
    <row r="7" spans="1:22" ht="19.149999999999999" customHeight="1">
      <c r="A7" s="770"/>
      <c r="B7" s="767"/>
      <c r="C7" s="737"/>
      <c r="D7" s="307"/>
      <c r="E7" s="495" t="s">
        <v>1112</v>
      </c>
      <c r="F7" s="507">
        <v>600</v>
      </c>
      <c r="G7" s="504">
        <f t="shared" ref="G7:G70" si="1">F7/24.65</f>
        <v>24.340770791075052</v>
      </c>
      <c r="H7" s="266">
        <f ca="1">'BI_Golden Fried(10pc)'!$D$6</f>
        <v>9.1600795413389928</v>
      </c>
      <c r="I7" s="266">
        <f ca="1">'BI_Golden Fried(10pc)'!$D$7</f>
        <v>10.043420883812615</v>
      </c>
      <c r="J7" s="225">
        <f ca="1">H7/G7</f>
        <v>0.37632660115667693</v>
      </c>
      <c r="K7" s="225">
        <f t="shared" ca="1" si="0"/>
        <v>0.41261720797663493</v>
      </c>
      <c r="L7" s="729"/>
      <c r="M7" s="729"/>
      <c r="O7" s="515"/>
      <c r="P7" s="516"/>
      <c r="Q7" s="516"/>
      <c r="R7" s="517"/>
    </row>
    <row r="8" spans="1:22" ht="19.149999999999999" customHeight="1" thickBot="1">
      <c r="A8" s="770"/>
      <c r="B8" s="767"/>
      <c r="C8" s="736" t="s">
        <v>778</v>
      </c>
      <c r="D8" s="267"/>
      <c r="E8" s="495" t="s">
        <v>1111</v>
      </c>
      <c r="F8" s="507">
        <v>300</v>
      </c>
      <c r="G8" s="504">
        <f t="shared" si="1"/>
        <v>12.170385395537526</v>
      </c>
      <c r="H8" s="266">
        <f ca="1">'BI_Classic(5pc)'!$D$6</f>
        <v>4.0285687623556754</v>
      </c>
      <c r="I8" s="266">
        <f ca="1">'BI_Classic(5pc)'!$D$7</f>
        <v>4.7018843186872612</v>
      </c>
      <c r="J8" s="225">
        <f ca="1">H8/G8</f>
        <v>0.33101406664022465</v>
      </c>
      <c r="K8" s="225">
        <f t="shared" ca="1" si="0"/>
        <v>0.38633816151880329</v>
      </c>
      <c r="L8" s="729"/>
      <c r="M8" s="729"/>
      <c r="O8" s="518" t="s">
        <v>404</v>
      </c>
      <c r="P8" s="519" t="s">
        <v>405</v>
      </c>
      <c r="Q8" s="519" t="s">
        <v>405</v>
      </c>
      <c r="R8" s="520">
        <v>6.06</v>
      </c>
    </row>
    <row r="9" spans="1:22" ht="19.149999999999999" customHeight="1" thickBot="1">
      <c r="A9" s="770"/>
      <c r="B9" s="767"/>
      <c r="C9" s="737"/>
      <c r="D9" s="267"/>
      <c r="E9" s="495" t="s">
        <v>1112</v>
      </c>
      <c r="F9" s="507">
        <v>600</v>
      </c>
      <c r="G9" s="504">
        <f t="shared" si="1"/>
        <v>24.340770791075052</v>
      </c>
      <c r="H9" s="266">
        <f ca="1">'BI_Classic(10pc)'!$D$6</f>
        <v>8.0571375247113508</v>
      </c>
      <c r="I9" s="266">
        <f ca="1">'BI_Classic(10pc)'!$D$7</f>
        <v>8.9404788671849733</v>
      </c>
      <c r="J9" s="225">
        <f ca="1">H9/G9</f>
        <v>0.33101406664022465</v>
      </c>
      <c r="K9" s="225">
        <f t="shared" ca="1" si="0"/>
        <v>0.36730467346018264</v>
      </c>
      <c r="L9" s="729"/>
      <c r="M9" s="729"/>
      <c r="N9" s="166"/>
      <c r="O9" s="521"/>
      <c r="P9" s="522"/>
      <c r="Q9" s="522"/>
      <c r="R9" s="523"/>
    </row>
    <row r="10" spans="1:22" ht="17.45" customHeight="1">
      <c r="A10" s="770"/>
      <c r="B10" s="772" t="s">
        <v>546</v>
      </c>
      <c r="C10" s="734" t="s">
        <v>780</v>
      </c>
      <c r="D10" s="267"/>
      <c r="E10" s="495" t="s">
        <v>1111</v>
      </c>
      <c r="F10" s="507">
        <v>350</v>
      </c>
      <c r="G10" s="504">
        <f t="shared" si="1"/>
        <v>14.198782961460447</v>
      </c>
      <c r="H10" s="266">
        <f ca="1">'BI_Secret (5pc)'!$D$6</f>
        <v>5.6382285911363397</v>
      </c>
      <c r="I10" s="266">
        <f ca="1">'BI_Secret (5pc)'!$D$7</f>
        <v>6.4471233677344664</v>
      </c>
      <c r="J10" s="225">
        <f ca="1">H10/G10</f>
        <v>0.39709238506145933</v>
      </c>
      <c r="K10" s="225">
        <f t="shared" ca="1" si="0"/>
        <v>0.45406168861329882</v>
      </c>
      <c r="L10" s="729"/>
      <c r="M10" s="729"/>
      <c r="N10" s="166"/>
      <c r="O10" s="787"/>
      <c r="P10" s="787"/>
      <c r="Q10" s="787"/>
      <c r="R10" s="787"/>
    </row>
    <row r="11" spans="1:22" ht="17.45" customHeight="1">
      <c r="A11" s="770"/>
      <c r="B11" s="767"/>
      <c r="C11" s="735"/>
      <c r="D11" s="267"/>
      <c r="E11" s="495" t="s">
        <v>1112</v>
      </c>
      <c r="F11" s="507">
        <v>700</v>
      </c>
      <c r="G11" s="504">
        <f t="shared" si="1"/>
        <v>28.397565922920894</v>
      </c>
      <c r="H11" s="266">
        <f ca="1">'BI_Secret (10pc)'!$D$6</f>
        <v>11.276457182272679</v>
      </c>
      <c r="I11" s="266">
        <f ca="1">'BI_Secret (10pc)'!$D$7</f>
        <v>12.174446369300655</v>
      </c>
      <c r="J11" s="225">
        <f t="shared" ref="J11:J37" ca="1" si="2">H11/G11</f>
        <v>0.39709238506145933</v>
      </c>
      <c r="K11" s="225">
        <f t="shared" ca="1" si="0"/>
        <v>0.42871443286180166</v>
      </c>
      <c r="L11" s="729"/>
      <c r="M11" s="729"/>
      <c r="N11" s="166"/>
      <c r="O11" s="226"/>
      <c r="P11" s="226"/>
      <c r="Q11" s="226"/>
      <c r="R11" s="226"/>
    </row>
    <row r="12" spans="1:22" ht="17.45" customHeight="1">
      <c r="A12" s="770"/>
      <c r="B12" s="767"/>
      <c r="C12" s="734" t="s">
        <v>781</v>
      </c>
      <c r="D12" s="267"/>
      <c r="E12" s="495" t="s">
        <v>1111</v>
      </c>
      <c r="F12" s="507">
        <v>350</v>
      </c>
      <c r="G12" s="504">
        <f t="shared" si="1"/>
        <v>14.198782961460447</v>
      </c>
      <c r="H12" s="266">
        <f ca="1">'BI_Hot Spicy(5pc)'!$D$6</f>
        <v>5.3358316095706373</v>
      </c>
      <c r="I12" s="266">
        <f ca="1">'BI_Hot Spicy(5pc)'!$D$7</f>
        <v>6.1447263861687649</v>
      </c>
      <c r="J12" s="225">
        <f t="shared" ca="1" si="2"/>
        <v>0.37579499764547486</v>
      </c>
      <c r="K12" s="225">
        <f t="shared" ca="1" si="0"/>
        <v>0.4327643011973144</v>
      </c>
      <c r="L12" s="729"/>
      <c r="M12" s="729"/>
      <c r="N12" s="166"/>
    </row>
    <row r="13" spans="1:22" ht="17.45" customHeight="1">
      <c r="A13" s="770"/>
      <c r="B13" s="767"/>
      <c r="C13" s="735"/>
      <c r="D13" s="267"/>
      <c r="E13" s="495" t="s">
        <v>1112</v>
      </c>
      <c r="F13" s="507">
        <v>700</v>
      </c>
      <c r="G13" s="504">
        <f t="shared" si="1"/>
        <v>28.397565922920894</v>
      </c>
      <c r="H13" s="266">
        <f ca="1">'BI_Hot Spicy (10pc)'!$D$6</f>
        <v>10.671663219141275</v>
      </c>
      <c r="I13" s="266">
        <f ca="1">'BI_Hot Spicy (10pc)'!$D$7</f>
        <v>11.569652406169251</v>
      </c>
      <c r="J13" s="225">
        <f t="shared" ca="1" si="2"/>
        <v>0.37579499764547486</v>
      </c>
      <c r="K13" s="225">
        <f t="shared" ca="1" si="0"/>
        <v>0.40741704544581719</v>
      </c>
      <c r="L13" s="729"/>
      <c r="M13" s="729"/>
      <c r="N13" s="166"/>
      <c r="O13" s="220"/>
    </row>
    <row r="14" spans="1:22" ht="17.45" customHeight="1">
      <c r="A14" s="770"/>
      <c r="B14" s="767"/>
      <c r="C14" s="734" t="s">
        <v>787</v>
      </c>
      <c r="D14" s="267"/>
      <c r="E14" s="495" t="s">
        <v>1111</v>
      </c>
      <c r="F14" s="507">
        <v>350</v>
      </c>
      <c r="G14" s="504">
        <f t="shared" si="1"/>
        <v>14.198782961460447</v>
      </c>
      <c r="H14" s="266">
        <f ca="1">'BI_Honey Garlic(5pc)'!$D$6</f>
        <v>4.5619905835962635</v>
      </c>
      <c r="I14" s="266">
        <f ca="1">'BI_Honey Garlic(5pc)'!$D$7</f>
        <v>5.3708853601943911</v>
      </c>
      <c r="J14" s="225">
        <f t="shared" ca="1" si="2"/>
        <v>0.32129447967327968</v>
      </c>
      <c r="K14" s="225">
        <f t="shared" ca="1" si="0"/>
        <v>0.37826378322511922</v>
      </c>
      <c r="L14" s="729"/>
      <c r="M14" s="729"/>
      <c r="N14" s="166"/>
      <c r="O14" s="220"/>
    </row>
    <row r="15" spans="1:22" ht="15.75">
      <c r="A15" s="770"/>
      <c r="B15" s="767"/>
      <c r="C15" s="735"/>
      <c r="D15" s="267"/>
      <c r="E15" s="495" t="s">
        <v>1112</v>
      </c>
      <c r="F15" s="507">
        <v>700</v>
      </c>
      <c r="G15" s="504">
        <f t="shared" si="1"/>
        <v>28.397565922920894</v>
      </c>
      <c r="H15" s="266">
        <f ca="1">'BI_Honey Garlic(10pc)'!$D$6</f>
        <v>9.1239811671925271</v>
      </c>
      <c r="I15" s="266">
        <f ca="1">'BI_Honey Garlic(10pc)'!$D$7</f>
        <v>10.021970354220503</v>
      </c>
      <c r="J15" s="225">
        <f t="shared" ca="1" si="2"/>
        <v>0.32129447967327968</v>
      </c>
      <c r="K15" s="225">
        <f t="shared" ca="1" si="0"/>
        <v>0.35291652747362201</v>
      </c>
      <c r="L15" s="729"/>
      <c r="M15" s="729"/>
      <c r="N15" s="166"/>
      <c r="O15" s="220"/>
    </row>
    <row r="16" spans="1:22" ht="18" customHeight="1">
      <c r="A16" s="770"/>
      <c r="B16" s="767"/>
      <c r="C16" s="736" t="s">
        <v>786</v>
      </c>
      <c r="D16" s="267"/>
      <c r="E16" s="495" t="s">
        <v>1111</v>
      </c>
      <c r="F16" s="507">
        <v>350</v>
      </c>
      <c r="G16" s="504">
        <f t="shared" si="1"/>
        <v>14.198782961460447</v>
      </c>
      <c r="H16" s="266">
        <f ca="1">'BI_Soy Garlic(5pc)'!$D$6</f>
        <v>4.3589609824817721</v>
      </c>
      <c r="I16" s="266">
        <f ca="1">'BI_Soy Garlic(5pc)'!$D$7</f>
        <v>5.1678557590798988</v>
      </c>
      <c r="J16" s="225">
        <f t="shared" ca="1" si="2"/>
        <v>0.30699539490907335</v>
      </c>
      <c r="K16" s="225">
        <f t="shared" ca="1" si="0"/>
        <v>0.36396469846091284</v>
      </c>
      <c r="L16" s="729"/>
      <c r="M16" s="729"/>
      <c r="N16" s="166"/>
      <c r="V16" t="s">
        <v>419</v>
      </c>
    </row>
    <row r="17" spans="1:19" ht="17.45" customHeight="1">
      <c r="A17" s="770"/>
      <c r="B17" s="767"/>
      <c r="C17" s="737"/>
      <c r="D17" s="267"/>
      <c r="E17" s="495" t="s">
        <v>1112</v>
      </c>
      <c r="F17" s="507">
        <v>700</v>
      </c>
      <c r="G17" s="504">
        <f t="shared" si="1"/>
        <v>28.397565922920894</v>
      </c>
      <c r="H17" s="266">
        <f ca="1">'BI_Soy Garlic(10pc)'!$D$6</f>
        <v>8.7179219649635442</v>
      </c>
      <c r="I17" s="266">
        <f ca="1">'BI_Soy Garlic(10pc)'!$D$7</f>
        <v>9.4679000667340318</v>
      </c>
      <c r="J17" s="225">
        <f t="shared" ca="1" si="2"/>
        <v>0.30699539490907335</v>
      </c>
      <c r="K17" s="225">
        <f t="shared" ca="1" si="0"/>
        <v>0.33340533806427697</v>
      </c>
      <c r="L17" s="729"/>
      <c r="M17" s="729"/>
      <c r="R17" s="466"/>
      <c r="S17" s="466"/>
    </row>
    <row r="18" spans="1:19" ht="15.75">
      <c r="A18" s="770"/>
      <c r="B18" s="767"/>
      <c r="C18" s="736" t="s">
        <v>785</v>
      </c>
      <c r="D18" s="267"/>
      <c r="E18" s="495" t="s">
        <v>1111</v>
      </c>
      <c r="F18" s="507">
        <v>350</v>
      </c>
      <c r="G18" s="504">
        <f t="shared" si="1"/>
        <v>14.198782961460447</v>
      </c>
      <c r="H18" s="266">
        <f ca="1">'BI_Galbi(5pc)'!$D$6</f>
        <v>4.9738891539908225</v>
      </c>
      <c r="I18" s="266">
        <f ca="1">'BI_Galbi(5pc)'!$D$7</f>
        <v>5.7827839305889501</v>
      </c>
      <c r="J18" s="225">
        <f t="shared" ca="1" si="2"/>
        <v>0.35030390755963936</v>
      </c>
      <c r="K18" s="225">
        <f t="shared" ca="1" si="0"/>
        <v>0.40727321111147891</v>
      </c>
      <c r="L18" s="729"/>
      <c r="M18" s="729"/>
      <c r="N18" s="166"/>
      <c r="O18" s="220"/>
      <c r="R18" s="466"/>
      <c r="S18" s="466"/>
    </row>
    <row r="19" spans="1:19" ht="17.45" customHeight="1">
      <c r="A19" s="770"/>
      <c r="B19" s="767"/>
      <c r="C19" s="737"/>
      <c r="D19" s="267"/>
      <c r="E19" s="495" t="s">
        <v>1112</v>
      </c>
      <c r="F19" s="507">
        <v>700</v>
      </c>
      <c r="G19" s="504">
        <f t="shared" si="1"/>
        <v>28.397565922920894</v>
      </c>
      <c r="H19" s="266">
        <f ca="1">'BI_Galbi (10pc)'!$D$6</f>
        <v>9.9368994974861078</v>
      </c>
      <c r="I19" s="266">
        <f ca="1">'BI_Galbi (10pc)'!$D$7</f>
        <v>10.834888684514084</v>
      </c>
      <c r="J19" s="225">
        <f t="shared" ca="1" si="2"/>
        <v>0.34992081801861791</v>
      </c>
      <c r="K19" s="225">
        <f t="shared" ca="1" si="0"/>
        <v>0.38154286581896024</v>
      </c>
      <c r="L19" s="729"/>
      <c r="M19" s="729"/>
      <c r="N19" s="166"/>
      <c r="O19" s="220"/>
      <c r="R19" s="222"/>
      <c r="S19" s="66"/>
    </row>
    <row r="20" spans="1:19" ht="17.45" customHeight="1">
      <c r="A20" s="770"/>
      <c r="B20" s="767"/>
      <c r="C20" s="736" t="s">
        <v>784</v>
      </c>
      <c r="D20" s="267"/>
      <c r="E20" s="495" t="s">
        <v>1111</v>
      </c>
      <c r="F20" s="507">
        <v>350</v>
      </c>
      <c r="G20" s="504">
        <f t="shared" si="1"/>
        <v>14.198782961460447</v>
      </c>
      <c r="H20" s="266">
        <f ca="1">'BI_Hot Galbi (5pc)'!$D$6</f>
        <v>4.9738891539908225</v>
      </c>
      <c r="I20" s="266">
        <f ca="1">'BI_Hot Galbi (5pc)'!$D$7</f>
        <v>5.7827839305889501</v>
      </c>
      <c r="J20" s="225">
        <f t="shared" ca="1" si="2"/>
        <v>0.35030390755963936</v>
      </c>
      <c r="K20" s="225">
        <f t="shared" ca="1" si="0"/>
        <v>0.40727321111147891</v>
      </c>
      <c r="L20" s="729"/>
      <c r="M20" s="729"/>
      <c r="N20" s="166"/>
      <c r="O20" s="220"/>
      <c r="R20" s="222"/>
      <c r="S20" s="102"/>
    </row>
    <row r="21" spans="1:19" ht="15.75">
      <c r="A21" s="770"/>
      <c r="B21" s="767"/>
      <c r="C21" s="737"/>
      <c r="D21" s="267"/>
      <c r="E21" s="495" t="s">
        <v>1112</v>
      </c>
      <c r="F21" s="507">
        <v>700</v>
      </c>
      <c r="G21" s="504">
        <f t="shared" si="1"/>
        <v>28.397565922920894</v>
      </c>
      <c r="H21" s="266">
        <f ca="1">'BI_Hot Galbi (10pc)'!$D$6</f>
        <v>12.227519656022395</v>
      </c>
      <c r="I21" s="266">
        <f ca="1">'BI_Hot Galbi (10pc)'!$D$7</f>
        <v>13.125508843050371</v>
      </c>
      <c r="J21" s="225">
        <f t="shared" ca="1" si="2"/>
        <v>0.43058337074421715</v>
      </c>
      <c r="K21" s="225">
        <f t="shared" ca="1" si="0"/>
        <v>0.46220541854455949</v>
      </c>
      <c r="L21" s="729"/>
      <c r="M21" s="729"/>
      <c r="R21" s="222"/>
      <c r="S21" s="102"/>
    </row>
    <row r="22" spans="1:19" ht="17.45" customHeight="1">
      <c r="A22" s="770"/>
      <c r="B22" s="767"/>
      <c r="C22" s="736" t="s">
        <v>783</v>
      </c>
      <c r="D22" s="267"/>
      <c r="E22" s="495" t="s">
        <v>1111</v>
      </c>
      <c r="F22" s="507">
        <v>350</v>
      </c>
      <c r="G22" s="504">
        <f t="shared" si="1"/>
        <v>14.198782961460447</v>
      </c>
      <c r="H22" s="266">
        <f ca="1">'BI_Gangjeong (5pc)'!$D$6</f>
        <v>5.0113418350296204</v>
      </c>
      <c r="I22" s="266">
        <f ca="1">'BI_Gangjeong (5pc)'!$D$7</f>
        <v>5.8202366116277471</v>
      </c>
      <c r="J22" s="225">
        <f t="shared" ca="1" si="2"/>
        <v>0.35294164638137182</v>
      </c>
      <c r="K22" s="225">
        <f t="shared" ca="1" si="0"/>
        <v>0.40991094993321131</v>
      </c>
      <c r="L22" s="729"/>
      <c r="M22" s="729"/>
      <c r="R22" s="222"/>
      <c r="S22" s="66"/>
    </row>
    <row r="23" spans="1:19" ht="17.45" customHeight="1">
      <c r="A23" s="770"/>
      <c r="B23" s="767"/>
      <c r="C23" s="737"/>
      <c r="D23" s="267"/>
      <c r="E23" s="495" t="s">
        <v>1112</v>
      </c>
      <c r="F23" s="507">
        <v>700</v>
      </c>
      <c r="G23" s="504">
        <f t="shared" si="1"/>
        <v>28.397565922920894</v>
      </c>
      <c r="H23" s="266">
        <f ca="1">'BI_Gangjeong(10pc)'!$D$6</f>
        <v>10.022683670059241</v>
      </c>
      <c r="I23" s="266">
        <f ca="1">'BI_Gangjeong(10pc)'!$D$7</f>
        <v>10.772661771829728</v>
      </c>
      <c r="J23" s="225">
        <f t="shared" ca="1" si="2"/>
        <v>0.35294164638137182</v>
      </c>
      <c r="K23" s="225">
        <f t="shared" ca="1" si="0"/>
        <v>0.37935158953657544</v>
      </c>
      <c r="L23" s="729"/>
      <c r="M23" s="729"/>
      <c r="R23" s="222"/>
      <c r="S23" s="66"/>
    </row>
    <row r="24" spans="1:19" ht="15.75">
      <c r="A24" s="770"/>
      <c r="B24" s="767"/>
      <c r="C24" s="734" t="s">
        <v>782</v>
      </c>
      <c r="D24" s="267"/>
      <c r="E24" s="495" t="s">
        <v>1111</v>
      </c>
      <c r="F24" s="507">
        <v>350</v>
      </c>
      <c r="G24" s="504">
        <f t="shared" si="1"/>
        <v>14.198782961460447</v>
      </c>
      <c r="H24" s="266">
        <f ca="1">'BI_Gangnam Style(5pc)'!$D$6</f>
        <v>4.5966379708000309</v>
      </c>
      <c r="I24" s="266">
        <f ca="1">'BI_Gangnam Style(5pc)'!$D$7</f>
        <v>5.4055327473981585</v>
      </c>
      <c r="J24" s="225">
        <f t="shared" ca="1" si="2"/>
        <v>0.3237346456577736</v>
      </c>
      <c r="K24" s="225">
        <f t="shared" ca="1" si="0"/>
        <v>0.38070394920961315</v>
      </c>
      <c r="L24" s="729"/>
      <c r="M24" s="729"/>
      <c r="R24" s="222"/>
      <c r="S24" s="102"/>
    </row>
    <row r="25" spans="1:19" ht="17.45" customHeight="1">
      <c r="A25" s="770"/>
      <c r="B25" s="767"/>
      <c r="C25" s="735"/>
      <c r="D25" s="267"/>
      <c r="E25" s="495" t="s">
        <v>1112</v>
      </c>
      <c r="F25" s="507">
        <v>700</v>
      </c>
      <c r="G25" s="504">
        <f t="shared" si="1"/>
        <v>28.397565922920894</v>
      </c>
      <c r="H25" s="266">
        <f ca="1">'BI_Gangnam Style(10pc)'!$D$6</f>
        <v>9.1932759416000618</v>
      </c>
      <c r="I25" s="266">
        <f ca="1">'BI_Gangnam Style(10pc)'!$D$7</f>
        <v>10.091265128628038</v>
      </c>
      <c r="J25" s="225">
        <f t="shared" ca="1" si="2"/>
        <v>0.3237346456577736</v>
      </c>
      <c r="K25" s="225">
        <f t="shared" ca="1" si="0"/>
        <v>0.35535669345811588</v>
      </c>
      <c r="L25" s="729"/>
      <c r="M25" s="729"/>
      <c r="R25" s="222"/>
      <c r="S25" s="102"/>
    </row>
    <row r="26" spans="1:19" ht="17.45" customHeight="1">
      <c r="A26" s="770"/>
      <c r="B26" s="767"/>
      <c r="C26" s="732" t="s">
        <v>1058</v>
      </c>
      <c r="D26" s="267"/>
      <c r="E26" s="495" t="s">
        <v>1111</v>
      </c>
      <c r="F26" s="507">
        <v>350</v>
      </c>
      <c r="G26" s="504">
        <f t="shared" si="1"/>
        <v>14.198782961460447</v>
      </c>
      <c r="H26" s="266">
        <f ca="1">'BI_Caribbean (5pc)'!$D$6</f>
        <v>4.9684960980702417</v>
      </c>
      <c r="I26" s="266">
        <f ca="1">'BI_Caribbean (5pc)'!$D$7</f>
        <v>5.7773908746683684</v>
      </c>
      <c r="J26" s="225">
        <f t="shared" ca="1" si="2"/>
        <v>0.34992408233551842</v>
      </c>
      <c r="K26" s="225">
        <f t="shared" ca="1" si="0"/>
        <v>0.40689338588735791</v>
      </c>
      <c r="L26" s="729"/>
      <c r="M26" s="729"/>
      <c r="R26" s="222"/>
      <c r="S26" s="102"/>
    </row>
    <row r="27" spans="1:19" ht="15.75">
      <c r="A27" s="770"/>
      <c r="B27" s="767"/>
      <c r="C27" s="733"/>
      <c r="D27" s="267"/>
      <c r="E27" s="495" t="s">
        <v>1112</v>
      </c>
      <c r="F27" s="507">
        <v>700</v>
      </c>
      <c r="G27" s="504">
        <f t="shared" si="1"/>
        <v>28.397565922920894</v>
      </c>
      <c r="H27" s="266">
        <f ca="1">'BI_Caribbean(10pc)'!$D$6</f>
        <v>9.9369921961404835</v>
      </c>
      <c r="I27" s="266">
        <f ca="1">'BI_Caribbean(10pc)'!$D$7</f>
        <v>10.83498138316846</v>
      </c>
      <c r="J27" s="225">
        <f t="shared" ca="1" si="2"/>
        <v>0.34992408233551842</v>
      </c>
      <c r="K27" s="225">
        <f t="shared" ca="1" si="0"/>
        <v>0.38154613013586075</v>
      </c>
      <c r="L27" s="729"/>
      <c r="M27" s="729"/>
      <c r="S27" s="223"/>
    </row>
    <row r="28" spans="1:19" ht="17.45" customHeight="1">
      <c r="A28" s="770"/>
      <c r="B28" s="767"/>
      <c r="C28" s="732" t="s">
        <v>1059</v>
      </c>
      <c r="D28" s="267"/>
      <c r="E28" s="495" t="s">
        <v>1111</v>
      </c>
      <c r="F28" s="507">
        <v>350</v>
      </c>
      <c r="G28" s="504">
        <f t="shared" si="1"/>
        <v>14.198782961460447</v>
      </c>
      <c r="H28" s="266">
        <f ca="1">'BI_Mala Hot(5pc)'!$D$6</f>
        <v>5.548171192911231</v>
      </c>
      <c r="I28" s="266">
        <f ca="1">'BI_Mala Hot(5pc)'!$D$7</f>
        <v>6.3570659695093585</v>
      </c>
      <c r="J28" s="225">
        <f t="shared" ca="1" si="2"/>
        <v>0.39074977115789095</v>
      </c>
      <c r="K28" s="225">
        <f t="shared" ca="1" si="0"/>
        <v>0.44771907470973049</v>
      </c>
      <c r="L28" s="729"/>
      <c r="M28" s="729"/>
      <c r="S28" s="223"/>
    </row>
    <row r="29" spans="1:19" ht="17.45" customHeight="1">
      <c r="A29" s="770"/>
      <c r="B29" s="768"/>
      <c r="C29" s="733"/>
      <c r="D29" s="267"/>
      <c r="E29" s="495" t="s">
        <v>1112</v>
      </c>
      <c r="F29" s="507">
        <v>700</v>
      </c>
      <c r="G29" s="504">
        <f t="shared" si="1"/>
        <v>28.397565922920894</v>
      </c>
      <c r="H29" s="266">
        <f ca="1">'BI_Mala Hot(10pc)'!$D$6</f>
        <v>11.096342385822462</v>
      </c>
      <c r="I29" s="266">
        <f ca="1">'BI_Mala Hot(10pc)'!$D$7</f>
        <v>11.994331572850438</v>
      </c>
      <c r="J29" s="225">
        <f t="shared" ca="1" si="2"/>
        <v>0.39074977115789095</v>
      </c>
      <c r="K29" s="225">
        <f t="shared" ca="1" si="0"/>
        <v>0.42237181895823328</v>
      </c>
      <c r="L29" s="729"/>
      <c r="M29" s="729"/>
      <c r="S29" s="223"/>
    </row>
    <row r="30" spans="1:19" ht="15.75">
      <c r="A30" s="770"/>
      <c r="B30" s="767" t="s">
        <v>548</v>
      </c>
      <c r="C30" s="732" t="s">
        <v>1060</v>
      </c>
      <c r="D30" s="267"/>
      <c r="E30" s="495" t="s">
        <v>1111</v>
      </c>
      <c r="F30" s="507">
        <v>350</v>
      </c>
      <c r="G30" s="504">
        <f t="shared" si="1"/>
        <v>14.198782961460447</v>
      </c>
      <c r="H30" s="266">
        <f ca="1">'BI_Creamy Onion(5pc)'!$D$6</f>
        <v>5.8189163545992626</v>
      </c>
      <c r="I30" s="266">
        <f ca="1">'BI_Creamy Onion(5pc)'!$D$7</f>
        <v>6.6278111311973902</v>
      </c>
      <c r="J30" s="225">
        <f t="shared" ca="1" si="2"/>
        <v>0.40981796611677662</v>
      </c>
      <c r="K30" s="225">
        <f t="shared" ca="1" si="0"/>
        <v>0.46678726966861617</v>
      </c>
      <c r="L30" s="729"/>
      <c r="M30" s="729"/>
      <c r="N30" s="224"/>
      <c r="S30" s="223"/>
    </row>
    <row r="31" spans="1:19" ht="15.75">
      <c r="A31" s="770"/>
      <c r="B31" s="767"/>
      <c r="C31" s="733"/>
      <c r="D31" s="267"/>
      <c r="E31" s="495" t="s">
        <v>1112</v>
      </c>
      <c r="F31" s="507">
        <v>700</v>
      </c>
      <c r="G31" s="504">
        <f t="shared" si="1"/>
        <v>28.397565922920894</v>
      </c>
      <c r="H31" s="266">
        <f ca="1">'BI_Creamy Onion(10pc)'!$D$6</f>
        <v>11.637832709198525</v>
      </c>
      <c r="I31" s="266">
        <f ca="1">'BI_Creamy Onion(10pc)'!$D$7</f>
        <v>12.535821896226501</v>
      </c>
      <c r="J31" s="225">
        <f t="shared" ca="1" si="2"/>
        <v>0.40981796611677662</v>
      </c>
      <c r="K31" s="225">
        <f t="shared" ca="1" si="0"/>
        <v>0.4414400139171189</v>
      </c>
      <c r="L31" s="729"/>
      <c r="M31" s="729"/>
      <c r="N31" s="224"/>
      <c r="S31" s="223"/>
    </row>
    <row r="32" spans="1:19" ht="17.45" customHeight="1">
      <c r="A32" s="770"/>
      <c r="B32" s="767"/>
      <c r="C32" s="732" t="s">
        <v>1061</v>
      </c>
      <c r="D32" s="267"/>
      <c r="E32" s="495" t="s">
        <v>1111</v>
      </c>
      <c r="F32" s="507">
        <v>350</v>
      </c>
      <c r="G32" s="504">
        <f t="shared" si="1"/>
        <v>14.198782961460447</v>
      </c>
      <c r="H32" s="266">
        <f ca="1">'BI_Creamy Jalapeno(5pc)'!$D$6</f>
        <v>4.982389211295752</v>
      </c>
      <c r="I32" s="266">
        <f ca="1">'BI_Creamy Jalapeno(5pc)'!$D$7</f>
        <v>5.7912839878938787</v>
      </c>
      <c r="J32" s="225">
        <f t="shared" ca="1" si="2"/>
        <v>0.35090255445268653</v>
      </c>
      <c r="K32" s="225">
        <f t="shared" ca="1" si="0"/>
        <v>0.40787185800452602</v>
      </c>
      <c r="L32" s="729"/>
      <c r="M32" s="729"/>
    </row>
    <row r="33" spans="1:13" ht="15.75">
      <c r="A33" s="770"/>
      <c r="B33" s="767"/>
      <c r="C33" s="733"/>
      <c r="D33" s="267"/>
      <c r="E33" s="495" t="s">
        <v>1112</v>
      </c>
      <c r="F33" s="507">
        <v>700</v>
      </c>
      <c r="G33" s="504">
        <f t="shared" si="1"/>
        <v>28.397565922920894</v>
      </c>
      <c r="H33" s="266">
        <f ca="1">'BI_Creamy Jalapeno(10pc)'!$D$6</f>
        <v>9.9647784225915039</v>
      </c>
      <c r="I33" s="266">
        <f ca="1">'BI_Creamy Jalapeno(10pc)'!$D$7</f>
        <v>10.86276760961948</v>
      </c>
      <c r="J33" s="225">
        <f t="shared" ca="1" si="2"/>
        <v>0.35090255445268653</v>
      </c>
      <c r="K33" s="225">
        <f t="shared" ca="1" si="0"/>
        <v>0.38252460225302881</v>
      </c>
      <c r="L33" s="729"/>
      <c r="M33" s="729"/>
    </row>
    <row r="34" spans="1:13" ht="17.45" customHeight="1">
      <c r="A34" s="770"/>
      <c r="B34" s="767"/>
      <c r="C34" s="734" t="s">
        <v>792</v>
      </c>
      <c r="D34" s="267"/>
      <c r="E34" s="495" t="s">
        <v>1111</v>
      </c>
      <c r="F34" s="507">
        <v>350</v>
      </c>
      <c r="G34" s="504">
        <f t="shared" si="1"/>
        <v>14.198782961460447</v>
      </c>
      <c r="H34" s="266">
        <f ca="1">'BI_Cheesling(5pc)'!$D$6</f>
        <v>4.6114320941761111</v>
      </c>
      <c r="I34" s="266">
        <f ca="1">'BI_Cheesling(5pc)'!$D$7</f>
        <v>5.4203268707742378</v>
      </c>
      <c r="J34" s="225">
        <f t="shared" ca="1" si="2"/>
        <v>0.32477657463268894</v>
      </c>
      <c r="K34" s="225">
        <f t="shared" ca="1" si="0"/>
        <v>0.38174587818452843</v>
      </c>
      <c r="L34" s="729"/>
      <c r="M34" s="729"/>
    </row>
    <row r="35" spans="1:13" ht="17.45" customHeight="1">
      <c r="A35" s="771"/>
      <c r="B35" s="768"/>
      <c r="C35" s="735"/>
      <c r="D35" s="267"/>
      <c r="E35" s="495" t="s">
        <v>1112</v>
      </c>
      <c r="F35" s="507">
        <v>700</v>
      </c>
      <c r="G35" s="504">
        <f t="shared" si="1"/>
        <v>28.397565922920894</v>
      </c>
      <c r="H35" s="266">
        <f ca="1">'BI_Cheesling(10pc)'!$D$6</f>
        <v>9.2228641883522222</v>
      </c>
      <c r="I35" s="266">
        <f ca="1">'BI_Cheesling(10pc)'!$D$7</f>
        <v>10.120853375380198</v>
      </c>
      <c r="J35" s="225">
        <f t="shared" ca="1" si="2"/>
        <v>0.32477657463268894</v>
      </c>
      <c r="K35" s="225">
        <f t="shared" ca="1" si="0"/>
        <v>0.35639862243303128</v>
      </c>
      <c r="L35" s="730"/>
      <c r="M35" s="729"/>
    </row>
    <row r="36" spans="1:13" ht="15.75">
      <c r="A36" s="769" t="s">
        <v>793</v>
      </c>
      <c r="B36" s="772" t="s">
        <v>545</v>
      </c>
      <c r="C36" s="736" t="s">
        <v>779</v>
      </c>
      <c r="D36" s="267"/>
      <c r="E36" s="495" t="s">
        <v>795</v>
      </c>
      <c r="F36" s="507">
        <v>300</v>
      </c>
      <c r="G36" s="504">
        <f t="shared" si="1"/>
        <v>12.170385395537526</v>
      </c>
      <c r="H36" s="266">
        <f ca="1">'BL_Golden Fried(10pc)'!$D$6</f>
        <v>3.7491815793247278</v>
      </c>
      <c r="I36" s="266">
        <f ca="1">'BL_Golden Fried(10pc)'!$D$7</f>
        <v>4.4224971356563136</v>
      </c>
      <c r="J36" s="225">
        <f t="shared" ca="1" si="2"/>
        <v>0.30805775310118177</v>
      </c>
      <c r="K36" s="225">
        <f t="shared" ca="1" si="0"/>
        <v>0.36338184797976042</v>
      </c>
      <c r="L36" s="728">
        <f ca="1">AVERAGE(J36:K67)</f>
        <v>0.31120416323663386</v>
      </c>
      <c r="M36" s="729"/>
    </row>
    <row r="37" spans="1:13" ht="17.45" customHeight="1">
      <c r="A37" s="770"/>
      <c r="B37" s="767"/>
      <c r="C37" s="737"/>
      <c r="D37" s="267"/>
      <c r="E37" s="495" t="s">
        <v>796</v>
      </c>
      <c r="F37" s="507">
        <v>600</v>
      </c>
      <c r="G37" s="504">
        <f t="shared" si="1"/>
        <v>24.340770791075052</v>
      </c>
      <c r="H37" s="266">
        <f ca="1">'BL_Golden Fried(20pc)'!$D$6</f>
        <v>7.4983631586494557</v>
      </c>
      <c r="I37" s="266">
        <f ca="1">'BL_Golden Fried(20pc)'!$D$7</f>
        <v>8.3203118470103909</v>
      </c>
      <c r="J37" s="225">
        <f t="shared" ca="1" si="2"/>
        <v>0.30805775310118177</v>
      </c>
      <c r="K37" s="225">
        <f t="shared" ca="1" si="0"/>
        <v>0.34182614504801023</v>
      </c>
      <c r="L37" s="729"/>
      <c r="M37" s="729"/>
    </row>
    <row r="38" spans="1:13" ht="17.45" customHeight="1">
      <c r="A38" s="770"/>
      <c r="B38" s="767"/>
      <c r="C38" s="736" t="s">
        <v>778</v>
      </c>
      <c r="D38" s="267"/>
      <c r="E38" s="495" t="s">
        <v>795</v>
      </c>
      <c r="F38" s="507">
        <v>300</v>
      </c>
      <c r="G38" s="504">
        <f t="shared" si="1"/>
        <v>12.170385395537526</v>
      </c>
      <c r="H38" s="266">
        <f ca="1">'BL_Classic(10pc)'!$D$6</f>
        <v>3.4098148049777612</v>
      </c>
      <c r="I38" s="266">
        <f ca="1">'BL_Classic(10pc)'!$D$7</f>
        <v>4.0831303613093475</v>
      </c>
      <c r="J38" s="225">
        <f t="shared" ref="J38:J69" ca="1" si="3">H38/G38</f>
        <v>0.28017311647567272</v>
      </c>
      <c r="K38" s="225">
        <f t="shared" ref="K38:K69" ca="1" si="4">I38/G38</f>
        <v>0.33549721135425137</v>
      </c>
      <c r="L38" s="729"/>
      <c r="M38" s="729"/>
    </row>
    <row r="39" spans="1:13" ht="15.75">
      <c r="A39" s="770"/>
      <c r="B39" s="767"/>
      <c r="C39" s="737"/>
      <c r="D39" s="267"/>
      <c r="E39" s="495" t="s">
        <v>796</v>
      </c>
      <c r="F39" s="507">
        <v>600</v>
      </c>
      <c r="G39" s="504">
        <f t="shared" si="1"/>
        <v>24.340770791075052</v>
      </c>
      <c r="H39" s="266">
        <f ca="1">'BL_Classic(20pc)'!$D$6</f>
        <v>6.8196296099555225</v>
      </c>
      <c r="I39" s="266">
        <f ca="1">'BL_Classic(20pc)'!$D$7</f>
        <v>7.6415782983164577</v>
      </c>
      <c r="J39" s="225">
        <f t="shared" ca="1" si="3"/>
        <v>0.28017311647567272</v>
      </c>
      <c r="K39" s="225">
        <f t="shared" ca="1" si="4"/>
        <v>0.31394150842250113</v>
      </c>
      <c r="L39" s="729"/>
      <c r="M39" s="729"/>
    </row>
    <row r="40" spans="1:13" ht="15.75">
      <c r="A40" s="770"/>
      <c r="B40" s="767"/>
      <c r="C40" s="736" t="s">
        <v>794</v>
      </c>
      <c r="D40" s="267"/>
      <c r="E40" s="495" t="s">
        <v>795</v>
      </c>
      <c r="F40" s="507">
        <v>300</v>
      </c>
      <c r="G40" s="504">
        <f t="shared" si="1"/>
        <v>12.170385395537526</v>
      </c>
      <c r="H40" s="266">
        <f ca="1">'Golden Fried Tender(10pc)'!$D$6</f>
        <v>4.5022685145569739</v>
      </c>
      <c r="I40" s="266">
        <f ca="1">'Golden Fried Tender(10pc)'!$D$7</f>
        <v>5.1755840708885597</v>
      </c>
      <c r="J40" s="225">
        <f t="shared" ca="1" si="3"/>
        <v>0.36993639627943131</v>
      </c>
      <c r="K40" s="225">
        <f t="shared" ca="1" si="4"/>
        <v>0.42526049115800996</v>
      </c>
      <c r="L40" s="729"/>
      <c r="M40" s="729"/>
    </row>
    <row r="41" spans="1:13" ht="15.75">
      <c r="A41" s="770"/>
      <c r="B41" s="768"/>
      <c r="C41" s="737"/>
      <c r="D41" s="267"/>
      <c r="E41" s="495" t="s">
        <v>796</v>
      </c>
      <c r="F41" s="507">
        <v>600</v>
      </c>
      <c r="G41" s="504">
        <f t="shared" si="1"/>
        <v>24.340770791075052</v>
      </c>
      <c r="H41" s="266">
        <f ca="1">'Golden Fried Tender(20pc)'!$D$6</f>
        <v>9.0045370291139477</v>
      </c>
      <c r="I41" s="266">
        <f ca="1">'Golden Fried Tender(20pc)'!$D$7</f>
        <v>9.8411335620292366</v>
      </c>
      <c r="J41" s="225">
        <f t="shared" ca="1" si="3"/>
        <v>0.36993639627943131</v>
      </c>
      <c r="K41" s="225">
        <f t="shared" ca="1" si="4"/>
        <v>0.4043065705067011</v>
      </c>
      <c r="L41" s="729"/>
      <c r="M41" s="729"/>
    </row>
    <row r="42" spans="1:13" ht="17.45" customHeight="1">
      <c r="A42" s="770"/>
      <c r="B42" s="772" t="s">
        <v>546</v>
      </c>
      <c r="C42" s="734" t="s">
        <v>780</v>
      </c>
      <c r="D42" s="267"/>
      <c r="E42" s="495" t="s">
        <v>795</v>
      </c>
      <c r="F42" s="507">
        <v>350</v>
      </c>
      <c r="G42" s="504">
        <f t="shared" si="1"/>
        <v>14.198782961460447</v>
      </c>
      <c r="H42" s="266">
        <f ca="1">'BL_Secret (10pc)'!$D$6</f>
        <v>4.4003746996120157</v>
      </c>
      <c r="I42" s="266">
        <f ca="1">'BL_Secret (10pc)'!$D$7</f>
        <v>5.088338100497956</v>
      </c>
      <c r="J42" s="225">
        <f t="shared" ca="1" si="3"/>
        <v>0.30991210384410339</v>
      </c>
      <c r="K42" s="225">
        <f t="shared" ca="1" si="4"/>
        <v>0.35836438336364174</v>
      </c>
      <c r="L42" s="729"/>
      <c r="M42" s="729"/>
    </row>
    <row r="43" spans="1:13" ht="17.45" customHeight="1">
      <c r="A43" s="770"/>
      <c r="B43" s="767"/>
      <c r="C43" s="735"/>
      <c r="D43" s="267"/>
      <c r="E43" s="495" t="s">
        <v>796</v>
      </c>
      <c r="F43" s="507">
        <v>700</v>
      </c>
      <c r="G43" s="504">
        <f t="shared" si="1"/>
        <v>28.397565922920894</v>
      </c>
      <c r="H43" s="266">
        <f ca="1">'BL_Secret (20pc)'!$D$6</f>
        <v>8.8007493992240313</v>
      </c>
      <c r="I43" s="266">
        <f ca="1">'BL_Secret (20pc)'!$D$7</f>
        <v>9.6373459321393202</v>
      </c>
      <c r="J43" s="225">
        <f t="shared" ca="1" si="3"/>
        <v>0.30991210384410339</v>
      </c>
      <c r="K43" s="225">
        <f t="shared" ca="1" si="4"/>
        <v>0.33937225318176317</v>
      </c>
      <c r="L43" s="729"/>
      <c r="M43" s="729"/>
    </row>
    <row r="44" spans="1:13" ht="15.75">
      <c r="A44" s="770"/>
      <c r="B44" s="767"/>
      <c r="C44" s="734" t="s">
        <v>781</v>
      </c>
      <c r="D44" s="267"/>
      <c r="E44" s="495" t="s">
        <v>795</v>
      </c>
      <c r="F44" s="507">
        <v>350</v>
      </c>
      <c r="G44" s="504">
        <f t="shared" si="1"/>
        <v>14.198782961460447</v>
      </c>
      <c r="H44" s="266">
        <f ca="1">'BL_Hot Spicy(10pc)'!$D$6</f>
        <v>4.2142842494177373</v>
      </c>
      <c r="I44" s="266">
        <f ca="1">'BL_Hot Spicy(10pc)'!$D$7</f>
        <v>4.9022476503036776</v>
      </c>
      <c r="J44" s="225">
        <f t="shared" ca="1" si="3"/>
        <v>0.29680601928042061</v>
      </c>
      <c r="K44" s="225">
        <f t="shared" ca="1" si="4"/>
        <v>0.34525829879995901</v>
      </c>
      <c r="L44" s="729"/>
      <c r="M44" s="729"/>
    </row>
    <row r="45" spans="1:13" ht="17.45" customHeight="1">
      <c r="A45" s="770"/>
      <c r="B45" s="767"/>
      <c r="C45" s="735"/>
      <c r="D45" s="267"/>
      <c r="E45" s="495" t="s">
        <v>796</v>
      </c>
      <c r="F45" s="507">
        <v>700</v>
      </c>
      <c r="G45" s="504">
        <f t="shared" si="1"/>
        <v>28.397565922920894</v>
      </c>
      <c r="H45" s="266">
        <f ca="1">'BL_Hot Spicy (20pc)'!$D$6</f>
        <v>8.4285684988354745</v>
      </c>
      <c r="I45" s="266">
        <f ca="1">'BL_Hot Spicy (20pc)'!$D$7</f>
        <v>9.2651650317507634</v>
      </c>
      <c r="J45" s="225">
        <f t="shared" ca="1" si="3"/>
        <v>0.29680601928042061</v>
      </c>
      <c r="K45" s="225">
        <f t="shared" ca="1" si="4"/>
        <v>0.32626616861808044</v>
      </c>
      <c r="L45" s="729"/>
      <c r="M45" s="729"/>
    </row>
    <row r="46" spans="1:13" ht="17.45" customHeight="1">
      <c r="A46" s="770"/>
      <c r="B46" s="767"/>
      <c r="C46" s="734" t="s">
        <v>787</v>
      </c>
      <c r="D46" s="267"/>
      <c r="E46" s="495" t="s">
        <v>795</v>
      </c>
      <c r="F46" s="507">
        <v>350</v>
      </c>
      <c r="G46" s="504">
        <f t="shared" si="1"/>
        <v>14.198782961460447</v>
      </c>
      <c r="H46" s="266">
        <f ca="1">'BL_Honey Garlic(10pc)'!$D$6</f>
        <v>3.7380743872796618</v>
      </c>
      <c r="I46" s="266">
        <f ca="1">'BL_Honey Garlic(10pc)'!$D$7</f>
        <v>4.4260377881656021</v>
      </c>
      <c r="J46" s="225">
        <f t="shared" ca="1" si="3"/>
        <v>0.263267238989839</v>
      </c>
      <c r="K46" s="225">
        <f t="shared" ca="1" si="4"/>
        <v>0.3117195185093774</v>
      </c>
      <c r="L46" s="729"/>
      <c r="M46" s="729"/>
    </row>
    <row r="47" spans="1:13" ht="15.75">
      <c r="A47" s="770"/>
      <c r="B47" s="767"/>
      <c r="C47" s="735"/>
      <c r="D47" s="267"/>
      <c r="E47" s="495" t="s">
        <v>796</v>
      </c>
      <c r="F47" s="507">
        <v>700</v>
      </c>
      <c r="G47" s="504">
        <f t="shared" si="1"/>
        <v>28.397565922920894</v>
      </c>
      <c r="H47" s="266">
        <f ca="1">'BL_Honey Garlic(20pc)'!$D$6</f>
        <v>7.4761487745593236</v>
      </c>
      <c r="I47" s="266">
        <f ca="1">'BL_Honey Garlic(20pc)'!$D$7</f>
        <v>8.3127453074746125</v>
      </c>
      <c r="J47" s="225">
        <f t="shared" ca="1" si="3"/>
        <v>0.263267238989839</v>
      </c>
      <c r="K47" s="225">
        <f t="shared" ca="1" si="4"/>
        <v>0.29272738832749884</v>
      </c>
      <c r="L47" s="729"/>
      <c r="M47" s="729"/>
    </row>
    <row r="48" spans="1:13" ht="17.45" customHeight="1">
      <c r="A48" s="770"/>
      <c r="B48" s="767"/>
      <c r="C48" s="736" t="s">
        <v>786</v>
      </c>
      <c r="D48" s="267"/>
      <c r="E48" s="495" t="s">
        <v>795</v>
      </c>
      <c r="F48" s="507">
        <v>350</v>
      </c>
      <c r="G48" s="504">
        <f t="shared" si="1"/>
        <v>14.198782961460447</v>
      </c>
      <c r="H48" s="266">
        <f ca="1">'BL_Soy Garlic(10pc)'!$D$6</f>
        <v>3.6131330942861282</v>
      </c>
      <c r="I48" s="266">
        <f ca="1">'BL_Soy Garlic(10pc)'!$D$7</f>
        <v>4.301096495172068</v>
      </c>
      <c r="J48" s="225">
        <f t="shared" ca="1" si="3"/>
        <v>0.25446780221186588</v>
      </c>
      <c r="K48" s="225">
        <f t="shared" ca="1" si="4"/>
        <v>0.30292008173140422</v>
      </c>
      <c r="L48" s="729"/>
      <c r="M48" s="729"/>
    </row>
    <row r="49" spans="1:13" ht="17.45" customHeight="1">
      <c r="A49" s="770"/>
      <c r="B49" s="767"/>
      <c r="C49" s="737"/>
      <c r="D49" s="267"/>
      <c r="E49" s="495" t="s">
        <v>796</v>
      </c>
      <c r="F49" s="507">
        <v>700</v>
      </c>
      <c r="G49" s="504">
        <f t="shared" si="1"/>
        <v>28.397565922920894</v>
      </c>
      <c r="H49" s="266">
        <f ca="1">'BL_Soy Garlic(20pc)'!$D$6</f>
        <v>7.2262661885722563</v>
      </c>
      <c r="I49" s="266">
        <f ca="1">'BL_Soy Garlic(20pc)'!$D$7</f>
        <v>7.9148516362300576</v>
      </c>
      <c r="J49" s="225">
        <f t="shared" ca="1" si="3"/>
        <v>0.25446780221186588</v>
      </c>
      <c r="K49" s="225">
        <f t="shared" ca="1" si="4"/>
        <v>0.278715846904387</v>
      </c>
      <c r="L49" s="729"/>
      <c r="M49" s="729"/>
    </row>
    <row r="50" spans="1:13" ht="15.75">
      <c r="A50" s="770"/>
      <c r="B50" s="767"/>
      <c r="C50" s="736" t="s">
        <v>785</v>
      </c>
      <c r="D50" s="267"/>
      <c r="E50" s="495" t="s">
        <v>795</v>
      </c>
      <c r="F50" s="507">
        <v>350</v>
      </c>
      <c r="G50" s="504">
        <f t="shared" si="1"/>
        <v>14.198782961460447</v>
      </c>
      <c r="H50" s="266">
        <f ca="1">'BL_Galbi(10pc)'!$D$6</f>
        <v>3.9957345884822901</v>
      </c>
      <c r="I50" s="266">
        <f ca="1">'BL_Galbi(10pc)'!$D$7</f>
        <v>4.6836979893682305</v>
      </c>
      <c r="J50" s="225">
        <f t="shared" ca="1" si="3"/>
        <v>0.28141387887453845</v>
      </c>
      <c r="K50" s="225">
        <f t="shared" ca="1" si="4"/>
        <v>0.32986615839407679</v>
      </c>
      <c r="L50" s="729"/>
      <c r="M50" s="729"/>
    </row>
    <row r="51" spans="1:13" ht="17.45" customHeight="1">
      <c r="A51" s="770"/>
      <c r="B51" s="767"/>
      <c r="C51" s="737"/>
      <c r="D51" s="267"/>
      <c r="E51" s="495" t="s">
        <v>796</v>
      </c>
      <c r="F51" s="507">
        <v>700</v>
      </c>
      <c r="G51" s="504">
        <f t="shared" si="1"/>
        <v>28.397565922920894</v>
      </c>
      <c r="H51" s="266">
        <f ca="1">'BL_Galbi (20pc)'!$D$6</f>
        <v>7.9805903664690421</v>
      </c>
      <c r="I51" s="266">
        <f ca="1">'BL_Galbi (20pc)'!$D$7</f>
        <v>8.8171868993843319</v>
      </c>
      <c r="J51" s="225">
        <f t="shared" ca="1" si="3"/>
        <v>0.28103078933351699</v>
      </c>
      <c r="K51" s="225">
        <f t="shared" ca="1" si="4"/>
        <v>0.31049093867117683</v>
      </c>
      <c r="L51" s="729"/>
      <c r="M51" s="729"/>
    </row>
    <row r="52" spans="1:13" ht="17.45" customHeight="1">
      <c r="A52" s="770"/>
      <c r="B52" s="767"/>
      <c r="C52" s="736" t="s">
        <v>784</v>
      </c>
      <c r="D52" s="267"/>
      <c r="E52" s="495" t="s">
        <v>795</v>
      </c>
      <c r="F52" s="507">
        <v>350</v>
      </c>
      <c r="G52" s="504">
        <f t="shared" si="1"/>
        <v>14.198782961460447</v>
      </c>
      <c r="H52" s="266">
        <f ca="1">'BL_Hot Galbi (10pc)'!$D$6</f>
        <v>3.9957345884822901</v>
      </c>
      <c r="I52" s="266">
        <f ca="1">'BL_Hot Galbi (10pc)'!$D$7</f>
        <v>4.6836979893682305</v>
      </c>
      <c r="J52" s="225">
        <f t="shared" ca="1" si="3"/>
        <v>0.28141387887453845</v>
      </c>
      <c r="K52" s="225">
        <f t="shared" ca="1" si="4"/>
        <v>0.32986615839407679</v>
      </c>
      <c r="L52" s="729"/>
      <c r="M52" s="729"/>
    </row>
    <row r="53" spans="1:13" ht="15.75">
      <c r="A53" s="770"/>
      <c r="B53" s="767"/>
      <c r="C53" s="737"/>
      <c r="D53" s="267"/>
      <c r="E53" s="495" t="s">
        <v>796</v>
      </c>
      <c r="F53" s="507">
        <v>700</v>
      </c>
      <c r="G53" s="504">
        <f t="shared" si="1"/>
        <v>28.397565922920894</v>
      </c>
      <c r="H53" s="266">
        <f ca="1">'BL_Hot Galbi (20pc)'!$D$6</f>
        <v>7.9805903664690421</v>
      </c>
      <c r="I53" s="266">
        <f ca="1">'BL_Hot Galbi (20pc)'!$D$7</f>
        <v>8.8171868993843319</v>
      </c>
      <c r="J53" s="225">
        <f t="shared" ca="1" si="3"/>
        <v>0.28103078933351699</v>
      </c>
      <c r="K53" s="225">
        <f t="shared" ca="1" si="4"/>
        <v>0.31049093867117683</v>
      </c>
      <c r="L53" s="729"/>
      <c r="M53" s="729"/>
    </row>
    <row r="54" spans="1:13" ht="15.75">
      <c r="A54" s="770"/>
      <c r="B54" s="767"/>
      <c r="C54" s="736" t="s">
        <v>783</v>
      </c>
      <c r="D54" s="267"/>
      <c r="E54" s="495" t="s">
        <v>795</v>
      </c>
      <c r="F54" s="507">
        <v>350</v>
      </c>
      <c r="G54" s="504">
        <f t="shared" si="1"/>
        <v>14.198782961460447</v>
      </c>
      <c r="H54" s="266">
        <f ca="1">'BL_Gangjeong (10pc)'!$D$6</f>
        <v>4.0157112889507944</v>
      </c>
      <c r="I54" s="266">
        <f ca="1">'BL_Gangjeong (10pc)'!$D$7</f>
        <v>4.7036746898367348</v>
      </c>
      <c r="J54" s="225">
        <f t="shared" ca="1" si="3"/>
        <v>0.28282080935039167</v>
      </c>
      <c r="K54" s="225">
        <f t="shared" ca="1" si="4"/>
        <v>0.33127308886993001</v>
      </c>
      <c r="L54" s="729"/>
      <c r="M54" s="729"/>
    </row>
    <row r="55" spans="1:13" ht="15.75">
      <c r="A55" s="770"/>
      <c r="B55" s="767"/>
      <c r="C55" s="737"/>
      <c r="D55" s="267"/>
      <c r="E55" s="495" t="s">
        <v>796</v>
      </c>
      <c r="F55" s="507">
        <v>700</v>
      </c>
      <c r="G55" s="504">
        <f t="shared" si="1"/>
        <v>28.397565922920894</v>
      </c>
      <c r="H55" s="266">
        <f ca="1">'BL_Gangjeong (20pc)'!$D$6</f>
        <v>8.0314225779015889</v>
      </c>
      <c r="I55" s="266">
        <f ca="1">'BL_Gangjeong (20pc)'!$D$7</f>
        <v>8.7200080255593893</v>
      </c>
      <c r="J55" s="225">
        <f t="shared" ca="1" si="3"/>
        <v>0.28282080935039167</v>
      </c>
      <c r="K55" s="225">
        <f t="shared" ca="1" si="4"/>
        <v>0.30706885404291279</v>
      </c>
      <c r="L55" s="729"/>
      <c r="M55" s="729"/>
    </row>
    <row r="56" spans="1:13" ht="15.75">
      <c r="A56" s="770"/>
      <c r="B56" s="767"/>
      <c r="C56" s="734" t="s">
        <v>782</v>
      </c>
      <c r="D56" s="267"/>
      <c r="E56" s="495" t="s">
        <v>795</v>
      </c>
      <c r="F56" s="507">
        <v>350</v>
      </c>
      <c r="G56" s="504">
        <f t="shared" si="1"/>
        <v>14.198782961460447</v>
      </c>
      <c r="H56" s="266">
        <f ca="1">'BL_Gangnam Style (10pc)'!$D$6</f>
        <v>3.8148098747842778</v>
      </c>
      <c r="I56" s="266">
        <f ca="1">'BL_Gangnam Style (10pc)'!$D$7</f>
        <v>4.5027732756702177</v>
      </c>
      <c r="J56" s="225">
        <f t="shared" ca="1" si="3"/>
        <v>0.26867160975266413</v>
      </c>
      <c r="K56" s="225">
        <f t="shared" ca="1" si="4"/>
        <v>0.31712388927220247</v>
      </c>
      <c r="L56" s="729"/>
      <c r="M56" s="729"/>
    </row>
    <row r="57" spans="1:13" ht="15.75">
      <c r="A57" s="770"/>
      <c r="B57" s="767"/>
      <c r="C57" s="735"/>
      <c r="D57" s="267"/>
      <c r="E57" s="495" t="s">
        <v>796</v>
      </c>
      <c r="F57" s="507">
        <v>700</v>
      </c>
      <c r="G57" s="504">
        <f t="shared" si="1"/>
        <v>28.397565922920894</v>
      </c>
      <c r="H57" s="266">
        <f ca="1">'BL_Gangnam Style(20pc)'!$D$6</f>
        <v>7.6296197495685556</v>
      </c>
      <c r="I57" s="266">
        <f ca="1">'BL_Gangnam Style(20pc)'!$D$7</f>
        <v>8.4662162824838454</v>
      </c>
      <c r="J57" s="225">
        <f t="shared" ca="1" si="3"/>
        <v>0.26867160975266413</v>
      </c>
      <c r="K57" s="225">
        <f t="shared" ca="1" si="4"/>
        <v>0.29813175909032397</v>
      </c>
      <c r="L57" s="729"/>
      <c r="M57" s="729"/>
    </row>
    <row r="58" spans="1:13" ht="15.75">
      <c r="A58" s="770"/>
      <c r="B58" s="767"/>
      <c r="C58" s="732" t="s">
        <v>1058</v>
      </c>
      <c r="D58" s="267"/>
      <c r="E58" s="495" t="s">
        <v>795</v>
      </c>
      <c r="F58" s="507">
        <v>350</v>
      </c>
      <c r="G58" s="504">
        <f t="shared" si="1"/>
        <v>14.198782961460447</v>
      </c>
      <c r="H58" s="266">
        <f ca="1">'BL_Caribbean (10pc)'!$D$6</f>
        <v>3.9882316269559555</v>
      </c>
      <c r="I58" s="266">
        <f ca="1">'BL_Caribbean (10pc)'!$D$7</f>
        <v>4.6761950278418958</v>
      </c>
      <c r="J58" s="225">
        <f t="shared" ca="1" si="3"/>
        <v>0.28088545601275516</v>
      </c>
      <c r="K58" s="225">
        <f t="shared" ca="1" si="4"/>
        <v>0.32933773553229351</v>
      </c>
      <c r="L58" s="729"/>
      <c r="M58" s="729"/>
    </row>
    <row r="59" spans="1:13" ht="15.75">
      <c r="A59" s="770"/>
      <c r="B59" s="767"/>
      <c r="C59" s="733"/>
      <c r="D59" s="267"/>
      <c r="E59" s="495" t="s">
        <v>796</v>
      </c>
      <c r="F59" s="507">
        <v>700</v>
      </c>
      <c r="G59" s="504">
        <f t="shared" si="1"/>
        <v>28.397565922920894</v>
      </c>
      <c r="H59" s="266">
        <f ca="1">'BL_Caribbean(20pc)'!$D$6</f>
        <v>7.9764632539119109</v>
      </c>
      <c r="I59" s="266">
        <f ca="1">'BL_Caribbean(20pc)'!$D$7</f>
        <v>8.8130597868271998</v>
      </c>
      <c r="J59" s="225">
        <f t="shared" ca="1" si="3"/>
        <v>0.28088545601275516</v>
      </c>
      <c r="K59" s="225">
        <f t="shared" ca="1" si="4"/>
        <v>0.31034560535041494</v>
      </c>
      <c r="L59" s="729"/>
      <c r="M59" s="729"/>
    </row>
    <row r="60" spans="1:13" ht="15.75">
      <c r="A60" s="770"/>
      <c r="B60" s="767"/>
      <c r="C60" s="732" t="s">
        <v>1059</v>
      </c>
      <c r="D60" s="267"/>
      <c r="E60" s="495" t="s">
        <v>795</v>
      </c>
      <c r="F60" s="507">
        <v>350</v>
      </c>
      <c r="G60" s="504">
        <f t="shared" si="1"/>
        <v>14.198782961460447</v>
      </c>
      <c r="H60" s="266">
        <f ca="1">'BL_Mala Hot(10pc)'!$D$6</f>
        <v>4.4025509160888721</v>
      </c>
      <c r="I60" s="266">
        <f ca="1">'BL_Mala Hot(10pc)'!$D$7</f>
        <v>5.0905143169748124</v>
      </c>
      <c r="J60" s="225">
        <f t="shared" ca="1" si="3"/>
        <v>0.31006537166168768</v>
      </c>
      <c r="K60" s="225">
        <f t="shared" ca="1" si="4"/>
        <v>0.35851765118122608</v>
      </c>
      <c r="L60" s="729"/>
      <c r="M60" s="729"/>
    </row>
    <row r="61" spans="1:13" ht="15.75">
      <c r="A61" s="770"/>
      <c r="B61" s="768"/>
      <c r="C61" s="733"/>
      <c r="D61" s="267"/>
      <c r="E61" s="495" t="s">
        <v>796</v>
      </c>
      <c r="F61" s="507">
        <v>700</v>
      </c>
      <c r="G61" s="504">
        <f t="shared" si="1"/>
        <v>28.397565922920894</v>
      </c>
      <c r="H61" s="266">
        <f ca="1">'BL_Mala Hot(20pc)'!$D$6</f>
        <v>8.8051018321777441</v>
      </c>
      <c r="I61" s="266">
        <f ca="1">'BL_Mala Hot(20pc)'!$D$7</f>
        <v>9.641698365093033</v>
      </c>
      <c r="J61" s="225">
        <f t="shared" ca="1" si="3"/>
        <v>0.31006537166168768</v>
      </c>
      <c r="K61" s="225">
        <f t="shared" ca="1" si="4"/>
        <v>0.33952552099934752</v>
      </c>
      <c r="L61" s="729"/>
      <c r="M61" s="729"/>
    </row>
    <row r="62" spans="1:13" ht="17.45" customHeight="1">
      <c r="A62" s="770"/>
      <c r="B62" s="767" t="s">
        <v>548</v>
      </c>
      <c r="C62" s="732" t="s">
        <v>1060</v>
      </c>
      <c r="D62" s="267"/>
      <c r="E62" s="495" t="s">
        <v>795</v>
      </c>
      <c r="F62" s="507">
        <v>350</v>
      </c>
      <c r="G62" s="504">
        <f t="shared" si="1"/>
        <v>14.198782961460447</v>
      </c>
      <c r="H62" s="266">
        <f ca="1">'BL_Creamy Onion (10pc)'!$D$6</f>
        <v>4.5115671694353523</v>
      </c>
      <c r="I62" s="266">
        <f ca="1">'BL_Creamy Onion (10pc)'!$D$7</f>
        <v>5.1995305703212926</v>
      </c>
      <c r="J62" s="225">
        <f t="shared" ca="1" si="3"/>
        <v>0.31774323064737553</v>
      </c>
      <c r="K62" s="225">
        <f t="shared" ca="1" si="4"/>
        <v>0.36619551016691387</v>
      </c>
      <c r="L62" s="729"/>
      <c r="M62" s="729"/>
    </row>
    <row r="63" spans="1:13" ht="17.45" customHeight="1">
      <c r="A63" s="770"/>
      <c r="B63" s="767"/>
      <c r="C63" s="733"/>
      <c r="D63" s="267"/>
      <c r="E63" s="495" t="s">
        <v>796</v>
      </c>
      <c r="F63" s="507">
        <v>700</v>
      </c>
      <c r="G63" s="504">
        <f t="shared" si="1"/>
        <v>28.397565922920894</v>
      </c>
      <c r="H63" s="266">
        <f ca="1">'BL_Creamy Onion (20pc)'!$D$6</f>
        <v>9.0231343388707046</v>
      </c>
      <c r="I63" s="266">
        <f ca="1">'BL_Creamy Onion (20pc)'!$D$7</f>
        <v>9.8597308717859935</v>
      </c>
      <c r="J63" s="225">
        <f t="shared" ca="1" si="3"/>
        <v>0.31774323064737553</v>
      </c>
      <c r="K63" s="225">
        <f t="shared" ca="1" si="4"/>
        <v>0.34720337998503531</v>
      </c>
      <c r="L63" s="729"/>
      <c r="M63" s="729"/>
    </row>
    <row r="64" spans="1:13" ht="17.45" customHeight="1">
      <c r="A64" s="770"/>
      <c r="B64" s="767"/>
      <c r="C64" s="732" t="s">
        <v>1061</v>
      </c>
      <c r="D64" s="267"/>
      <c r="E64" s="495" t="s">
        <v>795</v>
      </c>
      <c r="F64" s="507">
        <v>350</v>
      </c>
      <c r="G64" s="504">
        <f t="shared" si="1"/>
        <v>14.198782961460447</v>
      </c>
      <c r="H64" s="266">
        <f ca="1">'BL_Creamy Jalapeno (10pc)'!$D$6</f>
        <v>4.1322124140512306</v>
      </c>
      <c r="I64" s="266">
        <f ca="1">'BL_Creamy Jalapeno (10pc)'!$D$7</f>
        <v>4.820175814937171</v>
      </c>
      <c r="J64" s="225">
        <f t="shared" ca="1" si="3"/>
        <v>0.29102581716103665</v>
      </c>
      <c r="K64" s="225">
        <f t="shared" ca="1" si="4"/>
        <v>0.33947809668057505</v>
      </c>
      <c r="L64" s="729"/>
      <c r="M64" s="729"/>
    </row>
    <row r="65" spans="1:13" ht="17.45" customHeight="1">
      <c r="A65" s="770"/>
      <c r="B65" s="767"/>
      <c r="C65" s="733"/>
      <c r="D65" s="267"/>
      <c r="E65" s="495" t="s">
        <v>796</v>
      </c>
      <c r="F65" s="507">
        <v>700</v>
      </c>
      <c r="G65" s="504">
        <f t="shared" si="1"/>
        <v>28.397565922920894</v>
      </c>
      <c r="H65" s="266">
        <f ca="1">'BL_Creamy Jalapeno(20pc)'!$D$6</f>
        <v>8.2644248281024613</v>
      </c>
      <c r="I65" s="266">
        <f ca="1">'BL_Creamy Jalapeno(20pc)'!$D$7</f>
        <v>9.1010213610177502</v>
      </c>
      <c r="J65" s="225">
        <f t="shared" ca="1" si="3"/>
        <v>0.29102581716103665</v>
      </c>
      <c r="K65" s="225">
        <f t="shared" ca="1" si="4"/>
        <v>0.32048596649869648</v>
      </c>
      <c r="L65" s="729"/>
      <c r="M65" s="729"/>
    </row>
    <row r="66" spans="1:13" ht="17.45" customHeight="1">
      <c r="A66" s="770"/>
      <c r="B66" s="767"/>
      <c r="C66" s="734" t="s">
        <v>792</v>
      </c>
      <c r="D66" s="267"/>
      <c r="E66" s="495" t="s">
        <v>795</v>
      </c>
      <c r="F66" s="507">
        <v>350</v>
      </c>
      <c r="G66" s="504">
        <f t="shared" si="1"/>
        <v>14.198782961460447</v>
      </c>
      <c r="H66" s="266">
        <f ca="1">'BL_Cheesling(10pc)'!$D$6</f>
        <v>3.7684999322518755</v>
      </c>
      <c r="I66" s="266">
        <f ca="1">'BL_Cheesling(10pc)'!$D$7</f>
        <v>4.4564633331378154</v>
      </c>
      <c r="J66" s="225">
        <f t="shared" ca="1" si="3"/>
        <v>0.26541006665716782</v>
      </c>
      <c r="K66" s="225">
        <f t="shared" ca="1" si="4"/>
        <v>0.31386234617670611</v>
      </c>
      <c r="L66" s="729"/>
      <c r="M66" s="729"/>
    </row>
    <row r="67" spans="1:13" ht="17.45" customHeight="1">
      <c r="A67" s="771"/>
      <c r="B67" s="768"/>
      <c r="C67" s="735"/>
      <c r="D67" s="267"/>
      <c r="E67" s="495" t="s">
        <v>796</v>
      </c>
      <c r="F67" s="507">
        <v>700</v>
      </c>
      <c r="G67" s="504">
        <f t="shared" si="1"/>
        <v>28.397565922920894</v>
      </c>
      <c r="H67" s="266">
        <f ca="1">'BL_Cheesling(20pc)'!$D$6</f>
        <v>7.536999864503751</v>
      </c>
      <c r="I67" s="266">
        <f ca="1">'BL_Cheesling(20pc)'!$D$7</f>
        <v>8.3735963974190408</v>
      </c>
      <c r="J67" s="225">
        <f t="shared" ca="1" si="3"/>
        <v>0.26541006665716782</v>
      </c>
      <c r="K67" s="225">
        <f t="shared" ca="1" si="4"/>
        <v>0.29487021599482766</v>
      </c>
      <c r="L67" s="730"/>
      <c r="M67" s="729"/>
    </row>
    <row r="68" spans="1:13" ht="17.45" customHeight="1">
      <c r="A68" s="769" t="s">
        <v>797</v>
      </c>
      <c r="B68" s="772" t="s">
        <v>545</v>
      </c>
      <c r="C68" s="736" t="s">
        <v>779</v>
      </c>
      <c r="D68" s="267"/>
      <c r="E68" s="495" t="s">
        <v>795</v>
      </c>
      <c r="F68" s="507">
        <v>300</v>
      </c>
      <c r="G68" s="504">
        <f t="shared" si="1"/>
        <v>12.170385395537526</v>
      </c>
      <c r="H68" s="266">
        <f ca="1">'Wing_Golden Fried(10pc)'!$D$6</f>
        <v>3.2800702412838136</v>
      </c>
      <c r="I68" s="266">
        <f ca="1">'Wing_Golden Fried(10pc)'!$D$7</f>
        <v>4.0743171733275867</v>
      </c>
      <c r="J68" s="225">
        <f t="shared" ca="1" si="3"/>
        <v>0.26951243815882003</v>
      </c>
      <c r="K68" s="225">
        <f t="shared" ca="1" si="4"/>
        <v>0.33477306107508337</v>
      </c>
      <c r="L68" s="731">
        <f ca="1">AVERAGE(J68:K97)</f>
        <v>0.27801889295187387</v>
      </c>
      <c r="M68" s="729"/>
    </row>
    <row r="69" spans="1:13" ht="17.45" customHeight="1">
      <c r="A69" s="770"/>
      <c r="B69" s="767"/>
      <c r="C69" s="737"/>
      <c r="D69" s="267"/>
      <c r="E69" s="495" t="s">
        <v>796</v>
      </c>
      <c r="F69" s="507">
        <v>600</v>
      </c>
      <c r="G69" s="504">
        <f t="shared" si="1"/>
        <v>24.340770791075052</v>
      </c>
      <c r="H69" s="266">
        <f ca="1">'Wing_Golden Fried(20pc)'!$D$6</f>
        <v>6.5601404825676273</v>
      </c>
      <c r="I69" s="266">
        <f ca="1">'Wing_Golden Fried(20pc)'!$D$7</f>
        <v>7.4434818250412498</v>
      </c>
      <c r="J69" s="225">
        <f t="shared" ca="1" si="3"/>
        <v>0.26951243815882003</v>
      </c>
      <c r="K69" s="225">
        <f t="shared" ca="1" si="4"/>
        <v>0.30580304497877803</v>
      </c>
      <c r="L69" s="731"/>
      <c r="M69" s="729"/>
    </row>
    <row r="70" spans="1:13" ht="17.45" customHeight="1">
      <c r="A70" s="770"/>
      <c r="B70" s="767"/>
      <c r="C70" s="736" t="s">
        <v>778</v>
      </c>
      <c r="D70" s="267"/>
      <c r="E70" s="495" t="s">
        <v>795</v>
      </c>
      <c r="F70" s="507">
        <v>300</v>
      </c>
      <c r="G70" s="504">
        <f t="shared" si="1"/>
        <v>12.170385395537526</v>
      </c>
      <c r="H70" s="266">
        <f ca="1">'Wing_Classic(10pc)'!$D$6</f>
        <v>2.8558617733501053</v>
      </c>
      <c r="I70" s="266">
        <f ca="1">'Wing_Classic(10pc)'!$D$7</f>
        <v>3.6501087053938783</v>
      </c>
      <c r="J70" s="225">
        <f t="shared" ref="J70:J101" ca="1" si="5">H70/G70</f>
        <v>0.23465664237693365</v>
      </c>
      <c r="K70" s="225">
        <f t="shared" ref="K70:K101" ca="1" si="6">I70/G70</f>
        <v>0.29991726529319701</v>
      </c>
      <c r="L70" s="731"/>
      <c r="M70" s="729"/>
    </row>
    <row r="71" spans="1:13" ht="17.45" customHeight="1">
      <c r="A71" s="770"/>
      <c r="B71" s="767"/>
      <c r="C71" s="737"/>
      <c r="D71" s="267"/>
      <c r="E71" s="495" t="s">
        <v>796</v>
      </c>
      <c r="F71" s="507">
        <v>600</v>
      </c>
      <c r="G71" s="504">
        <f t="shared" ref="G71:G136" si="7">F71/24.65</f>
        <v>24.340770791075052</v>
      </c>
      <c r="H71" s="266">
        <f ca="1">'Wing_Classic(20pc)'!$D$6</f>
        <v>5.7117235467002105</v>
      </c>
      <c r="I71" s="266">
        <f ca="1">'Wing_Classic(20pc)'!$D$7</f>
        <v>6.595064889173833</v>
      </c>
      <c r="J71" s="225">
        <f t="shared" ca="1" si="5"/>
        <v>0.23465664237693365</v>
      </c>
      <c r="K71" s="225">
        <f t="shared" ca="1" si="6"/>
        <v>0.27094724919689162</v>
      </c>
      <c r="L71" s="731"/>
      <c r="M71" s="729"/>
    </row>
    <row r="72" spans="1:13" ht="17.45" customHeight="1">
      <c r="A72" s="770"/>
      <c r="B72" s="772" t="s">
        <v>546</v>
      </c>
      <c r="C72" s="734" t="s">
        <v>780</v>
      </c>
      <c r="D72" s="267"/>
      <c r="E72" s="495" t="s">
        <v>795</v>
      </c>
      <c r="F72" s="507">
        <v>350</v>
      </c>
      <c r="G72" s="504">
        <f t="shared" si="7"/>
        <v>14.198782961460447</v>
      </c>
      <c r="H72" s="266">
        <f ca="1">'Wing_Secret (10pc)'!$D$6</f>
        <v>4.0940616416429236</v>
      </c>
      <c r="I72" s="266">
        <f ca="1">'Wing_Secret (10pc)'!$D$7</f>
        <v>4.9029564182410503</v>
      </c>
      <c r="J72" s="225">
        <f t="shared" ca="1" si="5"/>
        <v>0.28833891276142304</v>
      </c>
      <c r="K72" s="225">
        <f t="shared" ca="1" si="6"/>
        <v>0.34530821631326253</v>
      </c>
      <c r="L72" s="731"/>
      <c r="M72" s="729"/>
    </row>
    <row r="73" spans="1:13" ht="17.45" customHeight="1">
      <c r="A73" s="770"/>
      <c r="B73" s="767"/>
      <c r="C73" s="735"/>
      <c r="D73" s="267"/>
      <c r="E73" s="495" t="s">
        <v>796</v>
      </c>
      <c r="F73" s="507">
        <v>700</v>
      </c>
      <c r="G73" s="504">
        <f t="shared" si="7"/>
        <v>28.397565922920894</v>
      </c>
      <c r="H73" s="266">
        <f ca="1">'Wing_Secret (20pc)'!$D$6</f>
        <v>8.1881232832858473</v>
      </c>
      <c r="I73" s="266">
        <f ca="1">'Wing_Secret (20pc)'!$D$7</f>
        <v>9.0861124703138234</v>
      </c>
      <c r="J73" s="225">
        <f t="shared" ca="1" si="5"/>
        <v>0.28833891276142304</v>
      </c>
      <c r="K73" s="225">
        <f t="shared" ca="1" si="6"/>
        <v>0.31996096056176532</v>
      </c>
      <c r="L73" s="731"/>
      <c r="M73" s="729"/>
    </row>
    <row r="74" spans="1:13" ht="17.45" customHeight="1">
      <c r="A74" s="770"/>
      <c r="B74" s="767"/>
      <c r="C74" s="734" t="s">
        <v>781</v>
      </c>
      <c r="D74" s="267"/>
      <c r="E74" s="495" t="s">
        <v>795</v>
      </c>
      <c r="F74" s="507">
        <v>350</v>
      </c>
      <c r="G74" s="504">
        <f t="shared" si="7"/>
        <v>14.198782961460447</v>
      </c>
      <c r="H74" s="266">
        <f ca="1">'Wing_Hot Spicy(10pc)'!$D$6</f>
        <v>3.8614485789000756</v>
      </c>
      <c r="I74" s="266">
        <f ca="1">'Wing_Hot Spicy(10pc)'!$D$7</f>
        <v>4.6703433554982023</v>
      </c>
      <c r="J74" s="225">
        <f t="shared" ca="1" si="5"/>
        <v>0.27195630705681961</v>
      </c>
      <c r="K74" s="225">
        <f t="shared" ca="1" si="6"/>
        <v>0.3289256106086591</v>
      </c>
      <c r="L74" s="731"/>
      <c r="M74" s="729"/>
    </row>
    <row r="75" spans="1:13" ht="17.45" customHeight="1">
      <c r="A75" s="770"/>
      <c r="B75" s="767"/>
      <c r="C75" s="735"/>
      <c r="D75" s="267"/>
      <c r="E75" s="495" t="s">
        <v>796</v>
      </c>
      <c r="F75" s="507">
        <v>700</v>
      </c>
      <c r="G75" s="504">
        <f t="shared" si="7"/>
        <v>28.397565922920894</v>
      </c>
      <c r="H75" s="266">
        <f ca="1">'Wing_Hot Spicy (20pc)'!$D$6</f>
        <v>7.7228971578001513</v>
      </c>
      <c r="I75" s="266">
        <f ca="1">'Wing_Hot Spicy (20pc)'!$D$7</f>
        <v>8.6208863448281274</v>
      </c>
      <c r="J75" s="225">
        <f t="shared" ca="1" si="5"/>
        <v>0.27195630705681961</v>
      </c>
      <c r="K75" s="225">
        <f t="shared" ca="1" si="6"/>
        <v>0.30357835485716189</v>
      </c>
      <c r="L75" s="731"/>
      <c r="M75" s="729"/>
    </row>
    <row r="76" spans="1:13" ht="17.45" customHeight="1">
      <c r="A76" s="770"/>
      <c r="B76" s="767"/>
      <c r="C76" s="734" t="s">
        <v>787</v>
      </c>
      <c r="D76" s="267"/>
      <c r="E76" s="495" t="s">
        <v>795</v>
      </c>
      <c r="F76" s="507">
        <v>350</v>
      </c>
      <c r="G76" s="504">
        <f t="shared" si="7"/>
        <v>14.198782961460447</v>
      </c>
      <c r="H76" s="266">
        <f ca="1">'Wing_Honey Garlic(10pc)'!$D$6</f>
        <v>3.2661862512274804</v>
      </c>
      <c r="I76" s="266">
        <f ca="1">'Wing_Honey Garlic(10pc)'!$D$7</f>
        <v>4.0750810278256075</v>
      </c>
      <c r="J76" s="225">
        <f t="shared" ca="1" si="5"/>
        <v>0.23003283169359254</v>
      </c>
      <c r="K76" s="225">
        <f t="shared" ca="1" si="6"/>
        <v>0.28700213524543206</v>
      </c>
      <c r="L76" s="731"/>
      <c r="M76" s="729"/>
    </row>
    <row r="77" spans="1:13" ht="17.45" customHeight="1">
      <c r="A77" s="770"/>
      <c r="B77" s="767"/>
      <c r="C77" s="735"/>
      <c r="D77" s="267"/>
      <c r="E77" s="495" t="s">
        <v>796</v>
      </c>
      <c r="F77" s="507">
        <v>700</v>
      </c>
      <c r="G77" s="504">
        <f t="shared" si="7"/>
        <v>28.397565922920894</v>
      </c>
      <c r="H77" s="266">
        <f ca="1">'Wing_Honey Garlic(20pc)'!$D$6</f>
        <v>6.5323725024549608</v>
      </c>
      <c r="I77" s="266">
        <f ca="1">'Wing_Honey Garlic(20pc)'!$D$7</f>
        <v>7.430361689482937</v>
      </c>
      <c r="J77" s="225">
        <f t="shared" ca="1" si="5"/>
        <v>0.23003283169359254</v>
      </c>
      <c r="K77" s="225">
        <f t="shared" ca="1" si="6"/>
        <v>0.26165487949393484</v>
      </c>
      <c r="L77" s="731"/>
      <c r="M77" s="729"/>
    </row>
    <row r="78" spans="1:13" ht="17.45" customHeight="1">
      <c r="A78" s="770"/>
      <c r="B78" s="767"/>
      <c r="C78" s="736" t="s">
        <v>786</v>
      </c>
      <c r="D78" s="267"/>
      <c r="E78" s="495" t="s">
        <v>795</v>
      </c>
      <c r="F78" s="507">
        <v>350</v>
      </c>
      <c r="G78" s="504">
        <f t="shared" si="7"/>
        <v>14.198782961460447</v>
      </c>
      <c r="H78" s="266">
        <f ca="1">'Wing_Soy Garlic(10pc)'!$D$6</f>
        <v>3.1100096349855639</v>
      </c>
      <c r="I78" s="266">
        <f ca="1">'Wing_Soy Garlic(10pc)'!$D$7</f>
        <v>3.9189044115836911</v>
      </c>
      <c r="J78" s="225">
        <f t="shared" ca="1" si="5"/>
        <v>0.21903353572112613</v>
      </c>
      <c r="K78" s="225">
        <f t="shared" ca="1" si="6"/>
        <v>0.27600283927296565</v>
      </c>
      <c r="L78" s="731"/>
      <c r="M78" s="729"/>
    </row>
    <row r="79" spans="1:13" ht="17.45" customHeight="1">
      <c r="A79" s="770"/>
      <c r="B79" s="767"/>
      <c r="C79" s="737"/>
      <c r="D79" s="267"/>
      <c r="E79" s="495" t="s">
        <v>796</v>
      </c>
      <c r="F79" s="507">
        <v>700</v>
      </c>
      <c r="G79" s="504">
        <f t="shared" si="7"/>
        <v>28.397565922920894</v>
      </c>
      <c r="H79" s="266">
        <f ca="1">'Wing_Soy Garlic(20pc)'!$D$6</f>
        <v>6.2200192699711279</v>
      </c>
      <c r="I79" s="266">
        <f ca="1">'Wing_Soy Garlic(20pc)'!$D$7</f>
        <v>6.9699973717416164</v>
      </c>
      <c r="J79" s="225">
        <f t="shared" ca="1" si="5"/>
        <v>0.21903353572112613</v>
      </c>
      <c r="K79" s="225">
        <f t="shared" ca="1" si="6"/>
        <v>0.24544347887632978</v>
      </c>
      <c r="L79" s="731"/>
      <c r="M79" s="729"/>
    </row>
    <row r="80" spans="1:13" ht="17.45" customHeight="1">
      <c r="A80" s="770"/>
      <c r="B80" s="767"/>
      <c r="C80" s="736" t="s">
        <v>785</v>
      </c>
      <c r="D80" s="267"/>
      <c r="E80" s="495" t="s">
        <v>795</v>
      </c>
      <c r="F80" s="507">
        <v>350</v>
      </c>
      <c r="G80" s="504">
        <f t="shared" si="7"/>
        <v>14.198782961460447</v>
      </c>
      <c r="H80" s="266">
        <f ca="1">'Wing_Galbi(10pc)'!$D$6</f>
        <v>3.5855418001068813</v>
      </c>
      <c r="I80" s="266">
        <f ca="1">'Wing_Galbi(10pc)'!$D$7</f>
        <v>4.394436576705008</v>
      </c>
      <c r="J80" s="225">
        <f t="shared" ca="1" si="5"/>
        <v>0.25252458677895606</v>
      </c>
      <c r="K80" s="225">
        <f t="shared" ca="1" si="6"/>
        <v>0.30949389033079555</v>
      </c>
      <c r="L80" s="731"/>
      <c r="M80" s="729"/>
    </row>
    <row r="81" spans="1:13" ht="17.45" customHeight="1">
      <c r="A81" s="770"/>
      <c r="B81" s="767"/>
      <c r="C81" s="737"/>
      <c r="D81" s="267"/>
      <c r="E81" s="495" t="s">
        <v>796</v>
      </c>
      <c r="F81" s="507">
        <v>700</v>
      </c>
      <c r="G81" s="504">
        <f t="shared" si="7"/>
        <v>28.397565922920894</v>
      </c>
      <c r="H81" s="266">
        <f ca="1">'Wing_Galbi (20pc)'!$D$6</f>
        <v>7.1602047897182244</v>
      </c>
      <c r="I81" s="266">
        <f ca="1">'Wing_Galbi (20pc)'!$D$7</f>
        <v>8.0581939767462014</v>
      </c>
      <c r="J81" s="225">
        <f t="shared" ca="1" si="5"/>
        <v>0.25214149723793461</v>
      </c>
      <c r="K81" s="225">
        <f t="shared" ca="1" si="6"/>
        <v>0.28376354503827694</v>
      </c>
      <c r="L81" s="731"/>
      <c r="M81" s="729"/>
    </row>
    <row r="82" spans="1:13" ht="17.45" customHeight="1">
      <c r="A82" s="770"/>
      <c r="B82" s="767"/>
      <c r="C82" s="736" t="s">
        <v>784</v>
      </c>
      <c r="D82" s="267"/>
      <c r="E82" s="495" t="s">
        <v>795</v>
      </c>
      <c r="F82" s="507">
        <v>350</v>
      </c>
      <c r="G82" s="504">
        <f t="shared" si="7"/>
        <v>14.198782961460447</v>
      </c>
      <c r="H82" s="266">
        <f ca="1">'Wing_Hot Galbi (10pc)'!$D$6</f>
        <v>3.5855418001068813</v>
      </c>
      <c r="I82" s="266">
        <f ca="1">'Wing_Hot Galbi (10pc)'!$D$7</f>
        <v>4.394436576705008</v>
      </c>
      <c r="J82" s="225">
        <f t="shared" ca="1" si="5"/>
        <v>0.25252458677895606</v>
      </c>
      <c r="K82" s="225">
        <f t="shared" ca="1" si="6"/>
        <v>0.30949389033079555</v>
      </c>
      <c r="L82" s="731"/>
      <c r="M82" s="729"/>
    </row>
    <row r="83" spans="1:13" ht="17.45" customHeight="1">
      <c r="A83" s="770"/>
      <c r="B83" s="767"/>
      <c r="C83" s="737"/>
      <c r="D83" s="267"/>
      <c r="E83" s="495" t="s">
        <v>796</v>
      </c>
      <c r="F83" s="507">
        <v>700</v>
      </c>
      <c r="G83" s="504">
        <f t="shared" si="7"/>
        <v>28.397565922920894</v>
      </c>
      <c r="H83" s="266">
        <f ca="1">'Wing_Hot Galbi (20pc)'!$D$6</f>
        <v>7.1602047897182244</v>
      </c>
      <c r="I83" s="266">
        <f ca="1">'Wing_Hot Galbi (20pc)'!$D$7</f>
        <v>8.0581939767462014</v>
      </c>
      <c r="J83" s="225">
        <f t="shared" ca="1" si="5"/>
        <v>0.25214149723793461</v>
      </c>
      <c r="K83" s="225">
        <f t="shared" ca="1" si="6"/>
        <v>0.28376354503827694</v>
      </c>
      <c r="L83" s="731"/>
      <c r="M83" s="729"/>
    </row>
    <row r="84" spans="1:13" ht="17.45" customHeight="1">
      <c r="A84" s="770"/>
      <c r="B84" s="767"/>
      <c r="C84" s="736" t="s">
        <v>783</v>
      </c>
      <c r="D84" s="267"/>
      <c r="E84" s="495" t="s">
        <v>795</v>
      </c>
      <c r="F84" s="507">
        <v>350</v>
      </c>
      <c r="G84" s="504">
        <f t="shared" si="7"/>
        <v>14.198782961460447</v>
      </c>
      <c r="H84" s="266">
        <f ca="1">'Wing_Gangjeong (10pc)'!$D$6</f>
        <v>3.6125088928035032</v>
      </c>
      <c r="I84" s="266">
        <f ca="1">'Wing_Gangjeong (10pc)'!$D$7</f>
        <v>4.4214036694016308</v>
      </c>
      <c r="J84" s="225">
        <f t="shared" ca="1" si="5"/>
        <v>0.25442384059316098</v>
      </c>
      <c r="K84" s="225">
        <f t="shared" ca="1" si="6"/>
        <v>0.31139314414500058</v>
      </c>
      <c r="L84" s="731"/>
      <c r="M84" s="729"/>
    </row>
    <row r="85" spans="1:13" ht="17.45" customHeight="1">
      <c r="A85" s="770"/>
      <c r="B85" s="767"/>
      <c r="C85" s="737"/>
      <c r="D85" s="267"/>
      <c r="E85" s="495" t="s">
        <v>796</v>
      </c>
      <c r="F85" s="507">
        <v>700</v>
      </c>
      <c r="G85" s="504">
        <f t="shared" si="7"/>
        <v>28.397565922920894</v>
      </c>
      <c r="H85" s="266">
        <f ca="1">'Wing_Gangjeong (20pc)'!$D$6</f>
        <v>7.2250177856070064</v>
      </c>
      <c r="I85" s="266">
        <f ca="1">'Wing_Gangjeong (20pc)'!$D$7</f>
        <v>7.9749958873774949</v>
      </c>
      <c r="J85" s="225">
        <f t="shared" ca="1" si="5"/>
        <v>0.25442384059316098</v>
      </c>
      <c r="K85" s="225">
        <f t="shared" ca="1" si="6"/>
        <v>0.28083378374836465</v>
      </c>
      <c r="L85" s="731"/>
      <c r="M85" s="729"/>
    </row>
    <row r="86" spans="1:13" ht="17.45" customHeight="1">
      <c r="A86" s="770"/>
      <c r="B86" s="767"/>
      <c r="C86" s="734" t="s">
        <v>782</v>
      </c>
      <c r="D86" s="267"/>
      <c r="E86" s="495" t="s">
        <v>795</v>
      </c>
      <c r="F86" s="507">
        <v>350</v>
      </c>
      <c r="G86" s="504">
        <f t="shared" si="7"/>
        <v>14.198782961460447</v>
      </c>
      <c r="H86" s="266">
        <f ca="1">'Wing_Gangnam Style (10pc)'!$D$6</f>
        <v>3.3260864986117573</v>
      </c>
      <c r="I86" s="266">
        <f ca="1">'Wing_Gangnam Style (10pc)'!$D$7</f>
        <v>4.1349812752098849</v>
      </c>
      <c r="J86" s="225">
        <f t="shared" ca="1" si="5"/>
        <v>0.23425152054508519</v>
      </c>
      <c r="K86" s="225">
        <f t="shared" ca="1" si="6"/>
        <v>0.29122082409692474</v>
      </c>
      <c r="L86" s="731"/>
      <c r="M86" s="729"/>
    </row>
    <row r="87" spans="1:13" ht="17.45" customHeight="1">
      <c r="A87" s="770"/>
      <c r="B87" s="767"/>
      <c r="C87" s="735"/>
      <c r="D87" s="267"/>
      <c r="E87" s="495" t="s">
        <v>796</v>
      </c>
      <c r="F87" s="507">
        <v>700</v>
      </c>
      <c r="G87" s="504">
        <f t="shared" si="7"/>
        <v>28.397565922920894</v>
      </c>
      <c r="H87" s="266">
        <f ca="1">'Wing_Gangnam Style(20pc)'!$D$6</f>
        <v>6.6521729972235146</v>
      </c>
      <c r="I87" s="266">
        <f ca="1">'Wing_Gangnam Style(20pc)'!$D$7</f>
        <v>7.5501621842514908</v>
      </c>
      <c r="J87" s="225">
        <f t="shared" ca="1" si="5"/>
        <v>0.23425152054508519</v>
      </c>
      <c r="K87" s="225">
        <f t="shared" ca="1" si="6"/>
        <v>0.26587356834542747</v>
      </c>
      <c r="L87" s="731"/>
      <c r="M87" s="729"/>
    </row>
    <row r="88" spans="1:13" ht="17.45" customHeight="1">
      <c r="A88" s="770"/>
      <c r="B88" s="767"/>
      <c r="C88" s="732" t="s">
        <v>1058</v>
      </c>
      <c r="D88" s="267"/>
      <c r="E88" s="495" t="s">
        <v>795</v>
      </c>
      <c r="F88" s="507">
        <v>350</v>
      </c>
      <c r="G88" s="504">
        <f t="shared" si="7"/>
        <v>14.198782961460447</v>
      </c>
      <c r="H88" s="266">
        <f ca="1">'Wing_Caribbean (10pc)'!$D$6</f>
        <v>3.5788828008228482</v>
      </c>
      <c r="I88" s="266">
        <f ca="1">'Wing_Caribbean (10pc)'!$D$7</f>
        <v>4.3877775774209749</v>
      </c>
      <c r="J88" s="225">
        <f t="shared" ca="1" si="5"/>
        <v>0.25205560297223772</v>
      </c>
      <c r="K88" s="225">
        <f t="shared" ca="1" si="6"/>
        <v>0.30902490652407721</v>
      </c>
      <c r="L88" s="731"/>
      <c r="M88" s="729"/>
    </row>
    <row r="89" spans="1:13" ht="17.45" customHeight="1">
      <c r="A89" s="770"/>
      <c r="B89" s="767"/>
      <c r="C89" s="733"/>
      <c r="D89" s="267"/>
      <c r="E89" s="495" t="s">
        <v>796</v>
      </c>
      <c r="F89" s="507">
        <v>700</v>
      </c>
      <c r="G89" s="504">
        <f t="shared" si="7"/>
        <v>28.397565922920894</v>
      </c>
      <c r="H89" s="266">
        <f ca="1">'Wing_Caribbean(20pc)'!$D$6</f>
        <v>7.1577656016456963</v>
      </c>
      <c r="I89" s="266">
        <f ca="1">'Wing_Caribbean(20pc)'!$D$7</f>
        <v>8.0557547886736725</v>
      </c>
      <c r="J89" s="225">
        <f t="shared" ca="1" si="5"/>
        <v>0.25205560297223772</v>
      </c>
      <c r="K89" s="225">
        <f t="shared" ca="1" si="6"/>
        <v>0.28367765077258</v>
      </c>
      <c r="L89" s="731"/>
      <c r="M89" s="729"/>
    </row>
    <row r="90" spans="1:13" ht="17.45" customHeight="1">
      <c r="A90" s="770"/>
      <c r="B90" s="767"/>
      <c r="C90" s="732" t="s">
        <v>1059</v>
      </c>
      <c r="D90" s="267"/>
      <c r="E90" s="495" t="s">
        <v>795</v>
      </c>
      <c r="F90" s="507">
        <v>350</v>
      </c>
      <c r="G90" s="504">
        <f t="shared" si="7"/>
        <v>14.198782961460447</v>
      </c>
      <c r="H90" s="266">
        <f ca="1">'Wing_Mala Hot(10pc)'!$D$6</f>
        <v>4.0593444122389943</v>
      </c>
      <c r="I90" s="266">
        <f ca="1">'Wing_Mala Hot(10pc)'!$D$7</f>
        <v>4.868239188837121</v>
      </c>
      <c r="J90" s="225">
        <f t="shared" ca="1" si="5"/>
        <v>0.28589382789054629</v>
      </c>
      <c r="K90" s="225">
        <f t="shared" ca="1" si="6"/>
        <v>0.34286313144238578</v>
      </c>
      <c r="L90" s="731"/>
      <c r="M90" s="729"/>
    </row>
    <row r="91" spans="1:13" ht="17.45" customHeight="1">
      <c r="A91" s="770"/>
      <c r="B91" s="768"/>
      <c r="C91" s="733"/>
      <c r="D91" s="267"/>
      <c r="E91" s="495" t="s">
        <v>796</v>
      </c>
      <c r="F91" s="507">
        <v>700</v>
      </c>
      <c r="G91" s="504">
        <f t="shared" si="7"/>
        <v>28.397565922920894</v>
      </c>
      <c r="H91" s="266">
        <f ca="1">'Wing_Mala Hot(20pc)'!$D$6</f>
        <v>8.1186888244779887</v>
      </c>
      <c r="I91" s="266">
        <f ca="1">'Wing_Mala Hot(20pc)'!$D$7</f>
        <v>9.0166780115059648</v>
      </c>
      <c r="J91" s="225">
        <f t="shared" ca="1" si="5"/>
        <v>0.28589382789054629</v>
      </c>
      <c r="K91" s="225">
        <f t="shared" ca="1" si="6"/>
        <v>0.31751587569088863</v>
      </c>
      <c r="L91" s="731"/>
      <c r="M91" s="729"/>
    </row>
    <row r="92" spans="1:13" ht="17.45" customHeight="1">
      <c r="A92" s="770"/>
      <c r="B92" s="767" t="s">
        <v>548</v>
      </c>
      <c r="C92" s="732" t="s">
        <v>1060</v>
      </c>
      <c r="D92" s="267"/>
      <c r="E92" s="495" t="s">
        <v>795</v>
      </c>
      <c r="F92" s="507">
        <v>350</v>
      </c>
      <c r="G92" s="504">
        <f t="shared" si="7"/>
        <v>14.198782961460447</v>
      </c>
      <c r="H92" s="266">
        <f ca="1">'Wing_Creamy Onion (10pc)'!$D$6</f>
        <v>4.2330522289220953</v>
      </c>
      <c r="I92" s="266">
        <f ca="1">'Wing_Creamy Onion (10pc)'!$D$7</f>
        <v>5.0419470055202229</v>
      </c>
      <c r="J92" s="225">
        <f t="shared" ca="1" si="5"/>
        <v>0.29812782126551329</v>
      </c>
      <c r="K92" s="225">
        <f t="shared" ca="1" si="6"/>
        <v>0.35509712481735284</v>
      </c>
      <c r="L92" s="731"/>
      <c r="M92" s="729"/>
    </row>
    <row r="93" spans="1:13" ht="17.45" customHeight="1">
      <c r="A93" s="770"/>
      <c r="B93" s="767"/>
      <c r="C93" s="733"/>
      <c r="D93" s="267"/>
      <c r="E93" s="495" t="s">
        <v>796</v>
      </c>
      <c r="F93" s="507">
        <v>700</v>
      </c>
      <c r="G93" s="504">
        <f t="shared" si="7"/>
        <v>28.397565922920894</v>
      </c>
      <c r="H93" s="266">
        <f ca="1">'Wing_Creamy Onion (20pc)'!$D$6</f>
        <v>8.4661044578441906</v>
      </c>
      <c r="I93" s="266">
        <f ca="1">'Wing_Creamy Onion (20pc)'!$D$7</f>
        <v>9.3640936448721668</v>
      </c>
      <c r="J93" s="225">
        <f t="shared" ca="1" si="5"/>
        <v>0.29812782126551329</v>
      </c>
      <c r="K93" s="225">
        <f t="shared" ca="1" si="6"/>
        <v>0.32974986906585557</v>
      </c>
      <c r="L93" s="731"/>
      <c r="M93" s="729"/>
    </row>
    <row r="94" spans="1:13" ht="17.45" customHeight="1">
      <c r="A94" s="770"/>
      <c r="B94" s="767"/>
      <c r="C94" s="732" t="s">
        <v>1061</v>
      </c>
      <c r="D94" s="267"/>
      <c r="E94" s="495" t="s">
        <v>795</v>
      </c>
      <c r="F94" s="507">
        <v>350</v>
      </c>
      <c r="G94" s="504">
        <f t="shared" si="7"/>
        <v>14.198782961460447</v>
      </c>
      <c r="H94" s="266">
        <f ca="1">'Wing_Creamy Jalapeno (10pc)'!$D$6</f>
        <v>3.6708285183702172</v>
      </c>
      <c r="I94" s="266">
        <f ca="1">'Wing_Creamy Jalapeno (10pc)'!$D$7</f>
        <v>4.4797232949683448</v>
      </c>
      <c r="J94" s="225">
        <f t="shared" ca="1" si="5"/>
        <v>0.25853120850807387</v>
      </c>
      <c r="K94" s="225">
        <f t="shared" ca="1" si="6"/>
        <v>0.31550051205991342</v>
      </c>
      <c r="L94" s="731"/>
      <c r="M94" s="729"/>
    </row>
    <row r="95" spans="1:13" ht="17.45" customHeight="1">
      <c r="A95" s="770"/>
      <c r="B95" s="767"/>
      <c r="C95" s="733"/>
      <c r="D95" s="267"/>
      <c r="E95" s="495" t="s">
        <v>796</v>
      </c>
      <c r="F95" s="507">
        <v>700</v>
      </c>
      <c r="G95" s="504">
        <f t="shared" si="7"/>
        <v>28.397565922920894</v>
      </c>
      <c r="H95" s="266">
        <f ca="1">'Wing_Creamy Jalapeno(20pc)'!$D$6</f>
        <v>7.3416570367404344</v>
      </c>
      <c r="I95" s="266">
        <f ca="1">'Wing_Creamy Jalapeno(20pc)'!$D$7</f>
        <v>8.2396462237684105</v>
      </c>
      <c r="J95" s="225">
        <f t="shared" ca="1" si="5"/>
        <v>0.25853120850807387</v>
      </c>
      <c r="K95" s="225">
        <f t="shared" ca="1" si="6"/>
        <v>0.29015325630841615</v>
      </c>
      <c r="L95" s="731"/>
      <c r="M95" s="729"/>
    </row>
    <row r="96" spans="1:13" ht="17.45" customHeight="1">
      <c r="A96" s="770"/>
      <c r="B96" s="767"/>
      <c r="C96" s="734" t="s">
        <v>792</v>
      </c>
      <c r="D96" s="267"/>
      <c r="E96" s="495" t="s">
        <v>795</v>
      </c>
      <c r="F96" s="507">
        <v>350</v>
      </c>
      <c r="G96" s="504">
        <f t="shared" si="7"/>
        <v>14.198782961460447</v>
      </c>
      <c r="H96" s="266">
        <f ca="1">'Wing_Cheesling(10pc)'!$D$6</f>
        <v>3.3042181824427481</v>
      </c>
      <c r="I96" s="266">
        <f ca="1">'Wing_Cheesling(10pc)'!$D$7</f>
        <v>4.1131129590408753</v>
      </c>
      <c r="J96" s="225">
        <f t="shared" ca="1" si="5"/>
        <v>0.23271136627775355</v>
      </c>
      <c r="K96" s="225">
        <f t="shared" ca="1" si="6"/>
        <v>0.28968066982959306</v>
      </c>
      <c r="L96" s="731"/>
      <c r="M96" s="729"/>
    </row>
    <row r="97" spans="1:13" ht="17.45" customHeight="1">
      <c r="A97" s="771"/>
      <c r="B97" s="768"/>
      <c r="C97" s="735"/>
      <c r="D97" s="267"/>
      <c r="E97" s="495" t="s">
        <v>796</v>
      </c>
      <c r="F97" s="507">
        <v>700</v>
      </c>
      <c r="G97" s="504">
        <f t="shared" si="7"/>
        <v>28.397565922920894</v>
      </c>
      <c r="H97" s="266">
        <f ca="1">'Wing_Cheesling(20pc)'!$D$6</f>
        <v>6.6084363648854962</v>
      </c>
      <c r="I97" s="266">
        <f ca="1">'Wing_Cheesling(20pc)'!$D$7</f>
        <v>7.5064255519134724</v>
      </c>
      <c r="J97" s="225">
        <f t="shared" ca="1" si="5"/>
        <v>0.23271136627775355</v>
      </c>
      <c r="K97" s="225">
        <f t="shared" ca="1" si="6"/>
        <v>0.26433341407809585</v>
      </c>
      <c r="L97" s="731"/>
      <c r="M97" s="729"/>
    </row>
    <row r="98" spans="1:13" ht="17.45" customHeight="1">
      <c r="A98" s="740" t="s">
        <v>798</v>
      </c>
      <c r="B98" s="464" t="s">
        <v>995</v>
      </c>
      <c r="C98" s="465" t="s">
        <v>1062</v>
      </c>
      <c r="D98" s="267"/>
      <c r="E98" s="495" t="s">
        <v>796</v>
      </c>
      <c r="F98" s="507">
        <v>750</v>
      </c>
      <c r="G98" s="504">
        <f t="shared" si="7"/>
        <v>30.425963488843816</v>
      </c>
      <c r="H98" s="266">
        <f ca="1">'BL_UFO Chicken'!$D$6</f>
        <v>10.707613626642642</v>
      </c>
      <c r="I98" s="266">
        <f ca="1">'BL_UFO Chicken'!$D$7</f>
        <v>10.707613626642642</v>
      </c>
      <c r="J98" s="225">
        <f t="shared" ca="1" si="5"/>
        <v>0.35192356786232148</v>
      </c>
      <c r="K98" s="225">
        <f t="shared" ca="1" si="6"/>
        <v>0.35192356786232148</v>
      </c>
      <c r="L98" s="731">
        <f ca="1">AVERAGE(J98:K99)</f>
        <v>0.33866382510311166</v>
      </c>
      <c r="M98" s="729"/>
    </row>
    <row r="99" spans="1:13" ht="17.45" customHeight="1">
      <c r="A99" s="741"/>
      <c r="B99" s="465" t="s">
        <v>401</v>
      </c>
      <c r="C99" s="465" t="s">
        <v>1062</v>
      </c>
      <c r="D99" s="267"/>
      <c r="E99" s="495" t="s">
        <v>796</v>
      </c>
      <c r="F99" s="507">
        <v>750</v>
      </c>
      <c r="G99" s="504">
        <f t="shared" si="7"/>
        <v>30.425963488843816</v>
      </c>
      <c r="H99" s="266">
        <f ca="1">'Wing_UFO Chicken'!$D$6</f>
        <v>9.9007327285162834</v>
      </c>
      <c r="I99" s="266">
        <f ca="1">'Wing_UFO Chicken'!$D$7</f>
        <v>9.9007327285162834</v>
      </c>
      <c r="J99" s="225">
        <f t="shared" ca="1" si="5"/>
        <v>0.32540408234390183</v>
      </c>
      <c r="K99" s="225">
        <f t="shared" ca="1" si="6"/>
        <v>0.32540408234390183</v>
      </c>
      <c r="L99" s="731"/>
      <c r="M99" s="729"/>
    </row>
    <row r="100" spans="1:13" ht="17.45" customHeight="1">
      <c r="A100" s="769" t="s">
        <v>800</v>
      </c>
      <c r="B100" s="736" t="s">
        <v>801</v>
      </c>
      <c r="C100" s="491" t="s">
        <v>1090</v>
      </c>
      <c r="D100" s="267"/>
      <c r="E100" s="794" t="s">
        <v>715</v>
      </c>
      <c r="F100" s="507">
        <v>300</v>
      </c>
      <c r="G100" s="504">
        <f t="shared" si="7"/>
        <v>12.170385395537526</v>
      </c>
      <c r="H100" s="266">
        <f ca="1">BI_Grilled_Jamaican!$D$6</f>
        <v>2.635473624692982</v>
      </c>
      <c r="I100" s="266">
        <f ca="1">BI_Grilled_Jamaican!$D$7</f>
        <v>3.1173851351181496</v>
      </c>
      <c r="J100" s="225">
        <f t="shared" ca="1" si="5"/>
        <v>0.21654808282894</v>
      </c>
      <c r="K100" s="225">
        <f t="shared" ca="1" si="6"/>
        <v>0.25614514526887461</v>
      </c>
      <c r="L100" s="728">
        <f ca="1">AVERAGE(J100:K108)</f>
        <v>0.22028905798558338</v>
      </c>
      <c r="M100" s="729"/>
    </row>
    <row r="101" spans="1:13" ht="17.45" customHeight="1">
      <c r="A101" s="770"/>
      <c r="B101" s="748"/>
      <c r="C101" s="491" t="s">
        <v>1091</v>
      </c>
      <c r="D101" s="267"/>
      <c r="E101" s="795"/>
      <c r="F101" s="507">
        <v>300</v>
      </c>
      <c r="G101" s="504">
        <f t="shared" si="7"/>
        <v>12.170385395537526</v>
      </c>
      <c r="H101" s="266">
        <f ca="1">Wing_Grilled_Soy!$D$6</f>
        <v>1.8381242893889209</v>
      </c>
      <c r="I101" s="266">
        <f ca="1">Wing_Grilled_Soy!$D$7</f>
        <v>2.3200357998140886</v>
      </c>
      <c r="J101" s="225">
        <f t="shared" ca="1" si="5"/>
        <v>0.151032545778123</v>
      </c>
      <c r="K101" s="225">
        <f t="shared" ca="1" si="6"/>
        <v>0.19062960821805761</v>
      </c>
      <c r="L101" s="729"/>
      <c r="M101" s="729"/>
    </row>
    <row r="102" spans="1:13" ht="17.45" customHeight="1">
      <c r="A102" s="770"/>
      <c r="B102" s="737"/>
      <c r="C102" s="491" t="s">
        <v>1092</v>
      </c>
      <c r="D102" s="267"/>
      <c r="E102" s="796"/>
      <c r="F102" s="507">
        <v>300</v>
      </c>
      <c r="G102" s="504">
        <f t="shared" si="7"/>
        <v>12.170385395537526</v>
      </c>
      <c r="H102" s="266">
        <f ca="1">Wing_Grilled_Spicy!$D$6</f>
        <v>1.797165278247046</v>
      </c>
      <c r="I102" s="266">
        <f ca="1">Wing_Grilled_Spicy!$D$7</f>
        <v>2.2790767886722136</v>
      </c>
      <c r="J102" s="225">
        <f t="shared" ref="J102:J133" ca="1" si="8">H102/G102</f>
        <v>0.14766708036263226</v>
      </c>
      <c r="K102" s="225">
        <f t="shared" ref="K102:K133" ca="1" si="9">I102/G102</f>
        <v>0.18726414280256687</v>
      </c>
      <c r="L102" s="729"/>
      <c r="M102" s="729"/>
    </row>
    <row r="103" spans="1:13" ht="17.45" customHeight="1">
      <c r="A103" s="770"/>
      <c r="B103" s="736" t="s">
        <v>401</v>
      </c>
      <c r="C103" s="491" t="s">
        <v>1090</v>
      </c>
      <c r="D103" s="267"/>
      <c r="E103" s="791" t="s">
        <v>1065</v>
      </c>
      <c r="F103" s="507">
        <v>300</v>
      </c>
      <c r="G103" s="504">
        <f t="shared" si="7"/>
        <v>12.170385395537526</v>
      </c>
      <c r="H103" s="266">
        <f ca="1">Wing_Grilled_Jamaican!$D$6</f>
        <v>2.0347376092345075</v>
      </c>
      <c r="I103" s="266">
        <f ca="1">Wing_Grilled_Jamaican!$D$7</f>
        <v>2.5166491196596752</v>
      </c>
      <c r="J103" s="225">
        <f t="shared" ca="1" si="8"/>
        <v>0.16718760689210202</v>
      </c>
      <c r="K103" s="225">
        <f t="shared" ca="1" si="9"/>
        <v>0.20678466933203662</v>
      </c>
      <c r="L103" s="729"/>
      <c r="M103" s="729"/>
    </row>
    <row r="104" spans="1:13" ht="17.45" customHeight="1">
      <c r="A104" s="770"/>
      <c r="B104" s="748"/>
      <c r="C104" s="491" t="s">
        <v>1091</v>
      </c>
      <c r="D104" s="267"/>
      <c r="E104" s="792"/>
      <c r="F104" s="507">
        <v>300</v>
      </c>
      <c r="G104" s="504">
        <f t="shared" si="7"/>
        <v>12.170385395537526</v>
      </c>
      <c r="H104" s="266">
        <f ca="1">BL_Grilled_Soy!$D$6</f>
        <v>2.7215170802836326</v>
      </c>
      <c r="I104" s="266">
        <f ca="1">BL_Grilled_Soy!$D$7</f>
        <v>3.2034285907088003</v>
      </c>
      <c r="J104" s="225">
        <f t="shared" ca="1" si="8"/>
        <v>0.22361798676330513</v>
      </c>
      <c r="K104" s="225">
        <f t="shared" ca="1" si="9"/>
        <v>0.26321504920323974</v>
      </c>
      <c r="L104" s="729"/>
      <c r="M104" s="729"/>
    </row>
    <row r="105" spans="1:13" ht="17.45" customHeight="1">
      <c r="A105" s="770"/>
      <c r="B105" s="737"/>
      <c r="C105" s="491" t="s">
        <v>1092</v>
      </c>
      <c r="D105" s="267"/>
      <c r="E105" s="793"/>
      <c r="F105" s="507">
        <v>300</v>
      </c>
      <c r="G105" s="504">
        <f t="shared" si="7"/>
        <v>12.170385395537526</v>
      </c>
      <c r="H105" s="266">
        <f ca="1">BL_Grilled_Spicy!$D$6</f>
        <v>2.6805580691417576</v>
      </c>
      <c r="I105" s="266">
        <f ca="1">BL_Grilled_Spicy!$D$7</f>
        <v>3.1624695795669253</v>
      </c>
      <c r="J105" s="225">
        <f t="shared" ca="1" si="8"/>
        <v>0.22025252134781442</v>
      </c>
      <c r="K105" s="225">
        <f t="shared" ca="1" si="9"/>
        <v>0.25984958378774903</v>
      </c>
      <c r="L105" s="729"/>
      <c r="M105" s="729"/>
    </row>
    <row r="106" spans="1:13" ht="17.45" customHeight="1">
      <c r="A106" s="770"/>
      <c r="B106" s="773" t="s">
        <v>802</v>
      </c>
      <c r="C106" s="491" t="s">
        <v>1090</v>
      </c>
      <c r="D106" s="267"/>
      <c r="E106" s="791" t="s">
        <v>715</v>
      </c>
      <c r="F106" s="507">
        <v>300</v>
      </c>
      <c r="G106" s="504">
        <f t="shared" si="7"/>
        <v>12.170385395537526</v>
      </c>
      <c r="H106" s="266">
        <f ca="1">BL_Grilled_Jamaican!$D$6</f>
        <v>2.850771709612669</v>
      </c>
      <c r="I106" s="266">
        <f ca="1">BL_Grilled_Jamaican!$D$7</f>
        <v>3.3326832200378367</v>
      </c>
      <c r="J106" s="225">
        <f t="shared" ca="1" si="8"/>
        <v>0.23423840880650762</v>
      </c>
      <c r="K106" s="225">
        <f t="shared" ca="1" si="9"/>
        <v>0.27383547124644225</v>
      </c>
      <c r="L106" s="729"/>
      <c r="M106" s="729"/>
    </row>
    <row r="107" spans="1:13" ht="17.45" customHeight="1">
      <c r="A107" s="770"/>
      <c r="B107" s="748"/>
      <c r="C107" s="491" t="s">
        <v>1091</v>
      </c>
      <c r="D107" s="267"/>
      <c r="E107" s="792"/>
      <c r="F107" s="507">
        <v>300</v>
      </c>
      <c r="G107" s="504">
        <f t="shared" si="7"/>
        <v>12.170385395537526</v>
      </c>
      <c r="H107" s="266">
        <f ca="1">BL_Grilled_Soy!$D$6</f>
        <v>2.7215170802836326</v>
      </c>
      <c r="I107" s="266">
        <f ca="1">BL_Grilled_Soy!$D$7</f>
        <v>3.2034285907088003</v>
      </c>
      <c r="J107" s="225">
        <f t="shared" ca="1" si="8"/>
        <v>0.22361798676330513</v>
      </c>
      <c r="K107" s="225">
        <f t="shared" ca="1" si="9"/>
        <v>0.26321504920323974</v>
      </c>
      <c r="L107" s="729"/>
      <c r="M107" s="729"/>
    </row>
    <row r="108" spans="1:13" ht="17.45" customHeight="1">
      <c r="A108" s="771"/>
      <c r="B108" s="737"/>
      <c r="C108" s="491" t="s">
        <v>1092</v>
      </c>
      <c r="D108" s="267"/>
      <c r="E108" s="793"/>
      <c r="F108" s="507">
        <v>300</v>
      </c>
      <c r="G108" s="504">
        <f t="shared" si="7"/>
        <v>12.170385395537526</v>
      </c>
      <c r="H108" s="266">
        <f ca="1">BL_Grilled_Spicy!$D$6</f>
        <v>2.6805580691417576</v>
      </c>
      <c r="I108" s="266">
        <f ca="1">BL_Grilled_Spicy!$D$7</f>
        <v>3.1624695795669253</v>
      </c>
      <c r="J108" s="225">
        <f t="shared" ca="1" si="8"/>
        <v>0.22025252134781442</v>
      </c>
      <c r="K108" s="225">
        <f t="shared" ca="1" si="9"/>
        <v>0.25984958378774903</v>
      </c>
      <c r="L108" s="729"/>
      <c r="M108" s="729"/>
    </row>
    <row r="109" spans="1:13" ht="17.45" customHeight="1">
      <c r="A109" s="769" t="s">
        <v>803</v>
      </c>
      <c r="B109" s="773" t="s">
        <v>812</v>
      </c>
      <c r="C109" s="491" t="s">
        <v>804</v>
      </c>
      <c r="D109" s="267"/>
      <c r="E109" s="496"/>
      <c r="F109" s="507">
        <v>200</v>
      </c>
      <c r="G109" s="504">
        <f t="shared" si="7"/>
        <v>8.1135902636916839</v>
      </c>
      <c r="H109" s="266">
        <f ca="1">'Fried Chicken Ricebowl(Soy)'!$D$6</f>
        <v>2.4983083922380822</v>
      </c>
      <c r="I109" s="266">
        <f ca="1">'Fried Chicken Ricebowl(Soy)'!$D$7</f>
        <v>2.8656814321812969</v>
      </c>
      <c r="J109" s="225">
        <f t="shared" ca="1" si="8"/>
        <v>0.30791650934334364</v>
      </c>
      <c r="K109" s="225">
        <f t="shared" ca="1" si="9"/>
        <v>0.35319523651634482</v>
      </c>
      <c r="L109" s="731">
        <f ca="1">AVERAGE(J109:K129)</f>
        <v>0.25315824627154898</v>
      </c>
      <c r="M109" s="729"/>
    </row>
    <row r="110" spans="1:13" ht="17.45" customHeight="1">
      <c r="A110" s="770"/>
      <c r="B110" s="748"/>
      <c r="C110" s="491" t="s">
        <v>805</v>
      </c>
      <c r="D110" s="267"/>
      <c r="E110" s="496"/>
      <c r="F110" s="507">
        <v>200</v>
      </c>
      <c r="G110" s="504">
        <f t="shared" si="7"/>
        <v>8.1135902636916839</v>
      </c>
      <c r="H110" s="266">
        <f ca="1">'Fried Chicken Ricebowl(Hot)'!$D$6</f>
        <v>2.4404050282726342</v>
      </c>
      <c r="I110" s="266">
        <f ca="1">'Fried Chicken Ricebowl(Hot)'!$D$7</f>
        <v>2.8077780682158489</v>
      </c>
      <c r="J110" s="225">
        <f t="shared" ca="1" si="8"/>
        <v>0.30077991973460216</v>
      </c>
      <c r="K110" s="225">
        <f t="shared" ca="1" si="9"/>
        <v>0.34605864690760335</v>
      </c>
      <c r="L110" s="731"/>
      <c r="M110" s="729"/>
    </row>
    <row r="111" spans="1:13" ht="17.45" customHeight="1">
      <c r="A111" s="770"/>
      <c r="B111" s="748"/>
      <c r="C111" s="491" t="s">
        <v>806</v>
      </c>
      <c r="D111" s="267"/>
      <c r="E111" s="497"/>
      <c r="F111" s="507">
        <v>200</v>
      </c>
      <c r="G111" s="504">
        <f t="shared" si="7"/>
        <v>8.1135902636916839</v>
      </c>
      <c r="H111" s="266">
        <f ca="1">'Fried Chicken Ricebowl(Secret)'!$D$6</f>
        <v>2.4108673694974376</v>
      </c>
      <c r="I111" s="266">
        <f ca="1">'Fried Chicken Ricebowl(Secret)'!$D$7</f>
        <v>2.7782404094406523</v>
      </c>
      <c r="J111" s="225">
        <f t="shared" ca="1" si="8"/>
        <v>0.29713940329055916</v>
      </c>
      <c r="K111" s="225">
        <f t="shared" ca="1" si="9"/>
        <v>0.3424181304635604</v>
      </c>
      <c r="L111" s="731"/>
      <c r="M111" s="729"/>
    </row>
    <row r="112" spans="1:13" ht="17.45" customHeight="1">
      <c r="A112" s="770"/>
      <c r="B112" s="748"/>
      <c r="C112" s="491" t="s">
        <v>807</v>
      </c>
      <c r="D112" s="267"/>
      <c r="E112" s="497"/>
      <c r="F112" s="507">
        <v>200</v>
      </c>
      <c r="G112" s="504">
        <f t="shared" si="7"/>
        <v>8.1135902636916839</v>
      </c>
      <c r="H112" s="266">
        <f ca="1">'Fried Chicken Ricebowl(Jamaican'!$D$6</f>
        <v>2.4231815808501729</v>
      </c>
      <c r="I112" s="266">
        <f ca="1">'Fried Chicken Ricebowl(Jamaican'!$D$7</f>
        <v>2.7905546207933876</v>
      </c>
      <c r="J112" s="225">
        <f t="shared" ca="1" si="8"/>
        <v>0.29865712983978382</v>
      </c>
      <c r="K112" s="225">
        <f t="shared" ca="1" si="9"/>
        <v>0.34393585701278501</v>
      </c>
      <c r="L112" s="731"/>
      <c r="M112" s="729"/>
    </row>
    <row r="113" spans="1:13" ht="17.45" customHeight="1">
      <c r="A113" s="770"/>
      <c r="B113" s="748"/>
      <c r="C113" s="491" t="s">
        <v>808</v>
      </c>
      <c r="D113" s="267"/>
      <c r="E113" s="497"/>
      <c r="F113" s="507">
        <v>250</v>
      </c>
      <c r="G113" s="504">
        <f t="shared" si="7"/>
        <v>10.141987829614605</v>
      </c>
      <c r="H113" s="266">
        <f ca="1">'Fried Chicken Saladbowl(Soy)'!$D$6</f>
        <v>3.4039522535960076</v>
      </c>
      <c r="I113" s="266">
        <f ca="1">'Fried Chicken Saladbowl(Soy)'!$D$7</f>
        <v>3.7713252935392223</v>
      </c>
      <c r="J113" s="225">
        <f t="shared" ca="1" si="8"/>
        <v>0.33562969220456634</v>
      </c>
      <c r="K113" s="225">
        <f t="shared" ca="1" si="9"/>
        <v>0.37185267394296728</v>
      </c>
      <c r="L113" s="731"/>
      <c r="M113" s="729"/>
    </row>
    <row r="114" spans="1:13" ht="17.45" customHeight="1">
      <c r="A114" s="770"/>
      <c r="B114" s="748"/>
      <c r="C114" s="491" t="s">
        <v>809</v>
      </c>
      <c r="D114" s="267"/>
      <c r="E114" s="496"/>
      <c r="F114" s="507">
        <v>250</v>
      </c>
      <c r="G114" s="504">
        <f t="shared" si="7"/>
        <v>10.141987829614605</v>
      </c>
      <c r="H114" s="266">
        <f ca="1">'Fried Chicken Saladbowl(Hot)'!$D$6</f>
        <v>3.3460488896305591</v>
      </c>
      <c r="I114" s="266">
        <f ca="1">'Fried Chicken Saladbowl(Hot)'!$D$7</f>
        <v>3.7134219295737738</v>
      </c>
      <c r="J114" s="225">
        <f t="shared" ca="1" si="8"/>
        <v>0.32992042051757314</v>
      </c>
      <c r="K114" s="225">
        <f t="shared" ca="1" si="9"/>
        <v>0.36614340225597408</v>
      </c>
      <c r="L114" s="731"/>
      <c r="M114" s="729"/>
    </row>
    <row r="115" spans="1:13" ht="17.45" customHeight="1">
      <c r="A115" s="770"/>
      <c r="B115" s="748"/>
      <c r="C115" s="491" t="s">
        <v>810</v>
      </c>
      <c r="D115" s="267"/>
      <c r="E115" s="496"/>
      <c r="F115" s="507">
        <v>250</v>
      </c>
      <c r="G115" s="504">
        <f t="shared" si="7"/>
        <v>10.141987829614605</v>
      </c>
      <c r="H115" s="266">
        <f ca="1">'Fried Chicken Saladbowl(Secret)'!$D$6</f>
        <v>3.316511230855363</v>
      </c>
      <c r="I115" s="266">
        <f ca="1">'Fried Chicken Saladbowl(Secret)'!$D$7</f>
        <v>3.6838842707985777</v>
      </c>
      <c r="J115" s="225">
        <f t="shared" ca="1" si="8"/>
        <v>0.32700800736233876</v>
      </c>
      <c r="K115" s="225">
        <f t="shared" ca="1" si="9"/>
        <v>0.36323098910073975</v>
      </c>
      <c r="L115" s="731"/>
      <c r="M115" s="729"/>
    </row>
    <row r="116" spans="1:13" ht="18" customHeight="1">
      <c r="A116" s="770"/>
      <c r="B116" s="737"/>
      <c r="C116" s="491" t="s">
        <v>811</v>
      </c>
      <c r="D116" s="267"/>
      <c r="E116" s="497"/>
      <c r="F116" s="507">
        <v>250</v>
      </c>
      <c r="G116" s="504">
        <f t="shared" si="7"/>
        <v>10.141987829614605</v>
      </c>
      <c r="H116" s="266">
        <f ca="1">'Fried Chicken Salabowl(Jamaican'!$D$6</f>
        <v>3.3288254422080983</v>
      </c>
      <c r="I116" s="266">
        <f ca="1">'Fried Chicken Salabowl(Jamaican'!$D$7</f>
        <v>3.696198482151313</v>
      </c>
      <c r="J116" s="225">
        <f t="shared" ca="1" si="8"/>
        <v>0.32822218860171848</v>
      </c>
      <c r="K116" s="225">
        <f t="shared" ca="1" si="9"/>
        <v>0.36444517034011942</v>
      </c>
      <c r="L116" s="731"/>
      <c r="M116" s="729"/>
    </row>
    <row r="117" spans="1:13" ht="18" customHeight="1">
      <c r="A117" s="770"/>
      <c r="B117" s="773" t="s">
        <v>813</v>
      </c>
      <c r="C117" s="491" t="s">
        <v>804</v>
      </c>
      <c r="D117" s="267"/>
      <c r="E117" s="497"/>
      <c r="F117" s="507">
        <v>200</v>
      </c>
      <c r="G117" s="504">
        <f t="shared" si="7"/>
        <v>8.1135902636916839</v>
      </c>
      <c r="H117" s="266">
        <f ca="1">'Grilled Chicken Ricebowl(Soy)'!$D$6</f>
        <v>2.3956460696720936</v>
      </c>
      <c r="I117" s="266">
        <f ca="1">'Grilled Chicken Ricebowl(Soy)'!$D$7</f>
        <v>2.7630191096153083</v>
      </c>
      <c r="J117" s="225">
        <f t="shared" ca="1" si="8"/>
        <v>0.29526337808708553</v>
      </c>
      <c r="K117" s="225">
        <f t="shared" ca="1" si="9"/>
        <v>0.34054210526008671</v>
      </c>
      <c r="L117" s="731"/>
      <c r="M117" s="729"/>
    </row>
    <row r="118" spans="1:13" ht="17.45" customHeight="1">
      <c r="A118" s="770"/>
      <c r="B118" s="748"/>
      <c r="C118" s="491" t="s">
        <v>805</v>
      </c>
      <c r="D118" s="267"/>
      <c r="E118" s="497"/>
      <c r="F118" s="507">
        <v>200</v>
      </c>
      <c r="G118" s="504">
        <f t="shared" si="7"/>
        <v>8.1135902636916839</v>
      </c>
      <c r="H118" s="266">
        <f ca="1">'Grilled Chicken Ricebowl(Hot)'!$D$6</f>
        <v>2.3666943876893698</v>
      </c>
      <c r="I118" s="266">
        <f ca="1">'Grilled Chicken Ricebowl(Hot)'!$D$7</f>
        <v>2.7340674276325845</v>
      </c>
      <c r="J118" s="225">
        <f t="shared" ca="1" si="8"/>
        <v>0.29169508328271482</v>
      </c>
      <c r="K118" s="225">
        <f t="shared" ca="1" si="9"/>
        <v>0.33697381045571601</v>
      </c>
      <c r="L118" s="731"/>
      <c r="M118" s="729"/>
    </row>
    <row r="119" spans="1:13" ht="17.45" customHeight="1">
      <c r="A119" s="770"/>
      <c r="B119" s="748"/>
      <c r="C119" s="491" t="s">
        <v>806</v>
      </c>
      <c r="D119" s="267"/>
      <c r="E119" s="496"/>
      <c r="F119" s="507">
        <v>200</v>
      </c>
      <c r="G119" s="504">
        <f t="shared" si="7"/>
        <v>8.1135902636916839</v>
      </c>
      <c r="H119" s="266">
        <f ca="1">'Grilled Chicken Ricebowl(Secret'!$D$6</f>
        <v>2.3519255583017715</v>
      </c>
      <c r="I119" s="266">
        <f ca="1">'Grilled Chicken Ricebowl(Secret'!$D$7</f>
        <v>2.7192985982449862</v>
      </c>
      <c r="J119" s="225">
        <f t="shared" ca="1" si="8"/>
        <v>0.28987482506069334</v>
      </c>
      <c r="K119" s="225">
        <f t="shared" ca="1" si="9"/>
        <v>0.33515355223369453</v>
      </c>
      <c r="L119" s="731"/>
      <c r="M119" s="729"/>
    </row>
    <row r="120" spans="1:13" ht="17.45" customHeight="1">
      <c r="A120" s="770"/>
      <c r="B120" s="748"/>
      <c r="C120" s="491" t="s">
        <v>807</v>
      </c>
      <c r="D120" s="267"/>
      <c r="E120" s="496"/>
      <c r="F120" s="507">
        <v>200</v>
      </c>
      <c r="G120" s="504">
        <f t="shared" si="7"/>
        <v>8.1135902636916839</v>
      </c>
      <c r="H120" s="266">
        <f ca="1">'Grilled Chicken Ricebowl(Jamaic'!$D$6</f>
        <v>2.3580826639781391</v>
      </c>
      <c r="I120" s="266">
        <f ca="1">'Grilled Chicken Ricebowl(Jamaic'!$D$7</f>
        <v>2.7254557039213538</v>
      </c>
      <c r="J120" s="225">
        <f t="shared" ca="1" si="8"/>
        <v>0.29063368833530562</v>
      </c>
      <c r="K120" s="225">
        <f t="shared" ca="1" si="9"/>
        <v>0.33591241550830686</v>
      </c>
      <c r="L120" s="731"/>
      <c r="M120" s="729"/>
    </row>
    <row r="121" spans="1:13" ht="17.45" customHeight="1">
      <c r="A121" s="770"/>
      <c r="B121" s="748"/>
      <c r="C121" s="491" t="s">
        <v>808</v>
      </c>
      <c r="D121" s="267"/>
      <c r="E121" s="497"/>
      <c r="F121" s="507">
        <v>250</v>
      </c>
      <c r="G121" s="504">
        <f t="shared" si="7"/>
        <v>10.141987829614605</v>
      </c>
      <c r="H121" s="266">
        <f ca="1">'Grill Chicken Saladbowl(Soy)'!$D$6</f>
        <v>3.331338578843019</v>
      </c>
      <c r="I121" s="266">
        <f ca="1">'Grill Chicken Saladbowl(Soy)'!$D$7</f>
        <v>3.6987116187862337</v>
      </c>
      <c r="J121" s="225">
        <f t="shared" ca="1" si="8"/>
        <v>0.32846998387392168</v>
      </c>
      <c r="K121" s="225">
        <f t="shared" ca="1" si="9"/>
        <v>0.36469296561232262</v>
      </c>
      <c r="L121" s="731"/>
      <c r="M121" s="729"/>
    </row>
    <row r="122" spans="1:13" ht="17.45" customHeight="1">
      <c r="A122" s="770"/>
      <c r="B122" s="748"/>
      <c r="C122" s="491" t="s">
        <v>809</v>
      </c>
      <c r="D122" s="267"/>
      <c r="E122" s="497"/>
      <c r="F122" s="507">
        <v>250</v>
      </c>
      <c r="G122" s="504">
        <f t="shared" si="7"/>
        <v>10.141987829614605</v>
      </c>
      <c r="H122" s="266">
        <f ca="1">'Grilled Chicken Saladbowl(Hot)'!$D$6</f>
        <v>3.2879110558689333</v>
      </c>
      <c r="I122" s="266">
        <f ca="1">'Grilled Chicken Saladbowl(Hot)'!$D$7</f>
        <v>3.655284095812148</v>
      </c>
      <c r="J122" s="225">
        <f t="shared" ca="1" si="8"/>
        <v>0.32418803010867681</v>
      </c>
      <c r="K122" s="225">
        <f t="shared" ca="1" si="9"/>
        <v>0.3604110118470778</v>
      </c>
      <c r="L122" s="731"/>
      <c r="M122" s="729"/>
    </row>
    <row r="123" spans="1:13" ht="17.45" customHeight="1">
      <c r="A123" s="770"/>
      <c r="B123" s="748"/>
      <c r="C123" s="491" t="s">
        <v>810</v>
      </c>
      <c r="D123" s="267"/>
      <c r="E123" s="497"/>
      <c r="F123" s="507">
        <v>250</v>
      </c>
      <c r="G123" s="504">
        <f t="shared" si="7"/>
        <v>10.141987829614605</v>
      </c>
      <c r="H123" s="266">
        <f ca="1">'Grill Chicken Saladbowl(Secret)'!$D$6</f>
        <v>3.2657578117875361</v>
      </c>
      <c r="I123" s="266">
        <f ca="1">'Grill Chicken Saladbowl(Secret)'!$D$7</f>
        <v>3.6331308517307508</v>
      </c>
      <c r="J123" s="225">
        <f t="shared" ca="1" si="8"/>
        <v>0.32200372024225105</v>
      </c>
      <c r="K123" s="225">
        <f t="shared" ca="1" si="9"/>
        <v>0.35822670198065204</v>
      </c>
      <c r="L123" s="731"/>
      <c r="M123" s="729"/>
    </row>
    <row r="124" spans="1:13" ht="17.45" customHeight="1">
      <c r="A124" s="770"/>
      <c r="B124" s="737"/>
      <c r="C124" s="491" t="s">
        <v>811</v>
      </c>
      <c r="D124" s="267"/>
      <c r="E124" s="496"/>
      <c r="F124" s="507">
        <v>250</v>
      </c>
      <c r="G124" s="504">
        <f t="shared" si="7"/>
        <v>10.141987829614605</v>
      </c>
      <c r="H124" s="266">
        <f ca="1">'Grilled Chicken Salabowl(Jama'!$D$6</f>
        <v>3.2749934703020873</v>
      </c>
      <c r="I124" s="266">
        <f ca="1">'Grilled Chicken Salabowl(Jama'!$D$7</f>
        <v>3.642366510245302</v>
      </c>
      <c r="J124" s="225">
        <f t="shared" ca="1" si="8"/>
        <v>0.32291435617178582</v>
      </c>
      <c r="K124" s="225">
        <f t="shared" ca="1" si="9"/>
        <v>0.35913733791018676</v>
      </c>
      <c r="L124" s="731"/>
      <c r="M124" s="729"/>
    </row>
    <row r="125" spans="1:13" ht="17.45" customHeight="1">
      <c r="A125" s="770"/>
      <c r="B125" s="736" t="s">
        <v>1014</v>
      </c>
      <c r="C125" s="491" t="s">
        <v>1015</v>
      </c>
      <c r="D125" s="267"/>
      <c r="E125" s="496"/>
      <c r="F125" s="507">
        <v>0</v>
      </c>
      <c r="G125" s="504">
        <f t="shared" si="7"/>
        <v>0</v>
      </c>
      <c r="H125" s="266">
        <f ca="1">'The Secret RiceBowl'!$D$6</f>
        <v>1.4386553188041167</v>
      </c>
      <c r="I125" s="266">
        <f ca="1">'The Secret RiceBowl'!$D$7</f>
        <v>2.1119699261854317</v>
      </c>
      <c r="J125" s="225">
        <v>0</v>
      </c>
      <c r="K125" s="225">
        <v>0</v>
      </c>
      <c r="L125" s="731"/>
      <c r="M125" s="729"/>
    </row>
    <row r="126" spans="1:13" ht="17.45" customHeight="1">
      <c r="A126" s="770"/>
      <c r="B126" s="748"/>
      <c r="C126" s="491" t="s">
        <v>1016</v>
      </c>
      <c r="D126" s="267"/>
      <c r="E126" s="496"/>
      <c r="F126" s="507">
        <v>0</v>
      </c>
      <c r="G126" s="504">
        <f t="shared" si="7"/>
        <v>0</v>
      </c>
      <c r="H126" s="266">
        <f ca="1">'Island Greens Rice Bowl'!$D$6</f>
        <v>1.5248500535219054</v>
      </c>
      <c r="I126" s="266">
        <f ca="1">'Island Greens Rice Bowl'!$D$7</f>
        <v>2.1981646609032204</v>
      </c>
      <c r="J126" s="225">
        <v>0</v>
      </c>
      <c r="K126" s="225">
        <v>0</v>
      </c>
      <c r="L126" s="731"/>
      <c r="M126" s="729"/>
    </row>
    <row r="127" spans="1:13" ht="17.45" customHeight="1">
      <c r="A127" s="770"/>
      <c r="B127" s="748"/>
      <c r="C127" s="491" t="s">
        <v>1017</v>
      </c>
      <c r="D127" s="267"/>
      <c r="E127" s="496"/>
      <c r="F127" s="507">
        <v>0</v>
      </c>
      <c r="G127" s="504">
        <f t="shared" si="7"/>
        <v>0</v>
      </c>
      <c r="H127" s="266">
        <f ca="1">'Teriyaki Crunch Rice Bowl'!$D$6</f>
        <v>1.526096341544761</v>
      </c>
      <c r="I127" s="266">
        <f ca="1">'Teriyaki Crunch Rice Bowl'!$D$7</f>
        <v>2.1994109489260758</v>
      </c>
      <c r="J127" s="225">
        <v>0</v>
      </c>
      <c r="K127" s="225">
        <v>0</v>
      </c>
      <c r="L127" s="731"/>
      <c r="M127" s="729"/>
    </row>
    <row r="128" spans="1:13" ht="17.45" customHeight="1">
      <c r="A128" s="770"/>
      <c r="B128" s="785" t="s">
        <v>814</v>
      </c>
      <c r="C128" s="491" t="s">
        <v>1063</v>
      </c>
      <c r="D128" s="267"/>
      <c r="E128" s="496"/>
      <c r="F128" s="507">
        <v>0</v>
      </c>
      <c r="G128" s="504">
        <f t="shared" si="7"/>
        <v>0</v>
      </c>
      <c r="H128" s="266">
        <f ca="1">'Fried Chicken Meal'!$D$6</f>
        <v>2.4863310524122295</v>
      </c>
      <c r="I128" s="266">
        <f ca="1">'Fried Chicken Meal'!$D$7</f>
        <v>2.8537040923554442</v>
      </c>
      <c r="J128" s="225">
        <v>0</v>
      </c>
      <c r="K128" s="225">
        <v>0</v>
      </c>
      <c r="L128" s="731"/>
      <c r="M128" s="729"/>
    </row>
    <row r="129" spans="1:15" ht="17.45" customHeight="1">
      <c r="A129" s="771"/>
      <c r="B129" s="786"/>
      <c r="C129" s="491" t="s">
        <v>1064</v>
      </c>
      <c r="D129" s="267"/>
      <c r="E129" s="497"/>
      <c r="F129" s="507">
        <v>0</v>
      </c>
      <c r="G129" s="504">
        <f t="shared" si="7"/>
        <v>0</v>
      </c>
      <c r="H129" s="266">
        <f ca="1">'Grilled Chicken Meal'!$D$6</f>
        <v>1.9891933089876725</v>
      </c>
      <c r="I129" s="266">
        <f ca="1">'Grilled Chicken Meal'!$D$7</f>
        <v>2.3565663489308872</v>
      </c>
      <c r="J129" s="225">
        <v>0</v>
      </c>
      <c r="K129" s="225">
        <v>0</v>
      </c>
      <c r="L129" s="731"/>
      <c r="M129" s="729"/>
    </row>
    <row r="130" spans="1:15" ht="17.45" customHeight="1">
      <c r="A130" s="769" t="s">
        <v>815</v>
      </c>
      <c r="B130" s="736" t="s">
        <v>549</v>
      </c>
      <c r="C130" s="736" t="s">
        <v>1044</v>
      </c>
      <c r="D130" s="267"/>
      <c r="E130" s="498" t="s">
        <v>1099</v>
      </c>
      <c r="F130" s="507">
        <v>200</v>
      </c>
      <c r="G130" s="504">
        <f t="shared" si="7"/>
        <v>8.1135902636916839</v>
      </c>
      <c r="H130" s="266">
        <f ca="1">'Ddeok-Bokki'!$D$6</f>
        <v>1.9416275387373003</v>
      </c>
      <c r="I130" s="266">
        <f ca="1">'Ddeok-Bokki'!$D$7</f>
        <v>2.102948688219743</v>
      </c>
      <c r="J130" s="225">
        <f t="shared" ca="1" si="8"/>
        <v>0.23930559414937225</v>
      </c>
      <c r="K130" s="225">
        <f t="shared" ca="1" si="9"/>
        <v>0.25918842582308332</v>
      </c>
      <c r="L130" s="731">
        <f ca="1">AVERAGE(J130:K133)</f>
        <v>0.23393620036256474</v>
      </c>
      <c r="M130" s="729"/>
    </row>
    <row r="131" spans="1:15" ht="17.45" customHeight="1">
      <c r="A131" s="770"/>
      <c r="B131" s="748"/>
      <c r="C131" s="737"/>
      <c r="D131" s="267"/>
      <c r="E131" s="498" t="s">
        <v>1043</v>
      </c>
      <c r="F131" s="507">
        <v>250</v>
      </c>
      <c r="G131" s="504">
        <f t="shared" si="7"/>
        <v>10.141987829614605</v>
      </c>
      <c r="H131" s="266">
        <f ca="1">'Ddeok-Bokki_Cheese'!$D$6</f>
        <v>2.4136005479283202</v>
      </c>
      <c r="I131" s="266">
        <f ca="1">'Ddeok-Bokki_Cheese'!$D$7</f>
        <v>2.5749216974107627</v>
      </c>
      <c r="J131" s="225">
        <f t="shared" ca="1" si="8"/>
        <v>0.23798101402573238</v>
      </c>
      <c r="K131" s="225">
        <f t="shared" ca="1" si="9"/>
        <v>0.25388727936470118</v>
      </c>
      <c r="L131" s="731"/>
      <c r="M131" s="729"/>
    </row>
    <row r="132" spans="1:15" ht="15.75">
      <c r="A132" s="770"/>
      <c r="B132" s="748"/>
      <c r="C132" s="736" t="s">
        <v>1045</v>
      </c>
      <c r="D132" s="267"/>
      <c r="E132" s="498" t="s">
        <v>1099</v>
      </c>
      <c r="F132" s="507">
        <v>300</v>
      </c>
      <c r="G132" s="504">
        <f t="shared" si="7"/>
        <v>12.170385395537526</v>
      </c>
      <c r="H132" s="266">
        <f ca="1">'Rose Ddeok-Bokki '!$D$6</f>
        <v>2.588644608454779</v>
      </c>
      <c r="I132" s="266">
        <f ca="1">'Rose Ddeok-Bokki '!$D$7</f>
        <v>2.7499657579372214</v>
      </c>
      <c r="J132" s="225">
        <f t="shared" ca="1" si="8"/>
        <v>0.21270029866136766</v>
      </c>
      <c r="K132" s="225">
        <f t="shared" ca="1" si="9"/>
        <v>0.22595551977717501</v>
      </c>
      <c r="L132" s="731"/>
      <c r="M132" s="729"/>
      <c r="O132" s="220"/>
    </row>
    <row r="133" spans="1:15" ht="15.75">
      <c r="A133" s="771"/>
      <c r="B133" s="737"/>
      <c r="C133" s="737"/>
      <c r="D133" s="267"/>
      <c r="E133" s="495" t="s">
        <v>1043</v>
      </c>
      <c r="F133" s="507">
        <v>350</v>
      </c>
      <c r="G133" s="504">
        <f t="shared" si="7"/>
        <v>14.198782961460447</v>
      </c>
      <c r="H133" s="266">
        <f ca="1">'Rose Ddeok-Bokki_Cheese'!$D$6</f>
        <v>3.0606176176457991</v>
      </c>
      <c r="I133" s="266">
        <f ca="1">'Rose Ddeok-Bokki_Cheese'!$D$7</f>
        <v>3.2219387671282416</v>
      </c>
      <c r="J133" s="225">
        <f t="shared" ca="1" si="8"/>
        <v>0.21555492649991126</v>
      </c>
      <c r="K133" s="225">
        <f t="shared" ca="1" si="9"/>
        <v>0.22691654459917471</v>
      </c>
      <c r="L133" s="731"/>
      <c r="M133" s="729"/>
    </row>
    <row r="134" spans="1:15" ht="19.899999999999999" customHeight="1">
      <c r="A134" s="454" t="s">
        <v>816</v>
      </c>
      <c r="B134" s="454"/>
      <c r="C134" s="492" t="s">
        <v>817</v>
      </c>
      <c r="D134" s="267"/>
      <c r="E134" s="499"/>
      <c r="F134" s="507">
        <v>200</v>
      </c>
      <c r="G134" s="504">
        <f t="shared" si="7"/>
        <v>8.1135902636916839</v>
      </c>
      <c r="H134" s="266">
        <f ca="1">'bb.q Salad'!$D$6</f>
        <v>1.246725137322938</v>
      </c>
      <c r="I134" s="266">
        <f ca="1">'bb.q Salad'!$D$7</f>
        <v>1.6140981772661527</v>
      </c>
      <c r="J134" s="225">
        <f t="shared" ref="J134:J156" ca="1" si="10">H134/G134</f>
        <v>0.15365887317505211</v>
      </c>
      <c r="K134" s="225">
        <f t="shared" ref="K134:K156" ca="1" si="11">I134/G134</f>
        <v>0.1989376003480533</v>
      </c>
      <c r="L134" s="731"/>
      <c r="M134" s="729"/>
    </row>
    <row r="135" spans="1:15" ht="15.75">
      <c r="A135" s="765" t="s">
        <v>417</v>
      </c>
      <c r="B135" s="784" t="s">
        <v>417</v>
      </c>
      <c r="C135" s="491" t="s">
        <v>1106</v>
      </c>
      <c r="D135" s="267"/>
      <c r="E135" s="500"/>
      <c r="F135" s="507">
        <v>120</v>
      </c>
      <c r="G135" s="504">
        <f t="shared" si="7"/>
        <v>4.8681541582150105</v>
      </c>
      <c r="H135" s="266">
        <f ca="1">'French Fries'!$D$6</f>
        <v>1.2375845243899581</v>
      </c>
      <c r="I135" s="266">
        <f ca="1">'French Fries'!$D$7</f>
        <v>1.3189525817116157</v>
      </c>
      <c r="J135" s="225">
        <f t="shared" ca="1" si="10"/>
        <v>0.25422048771843719</v>
      </c>
      <c r="K135" s="225">
        <f t="shared" ca="1" si="11"/>
        <v>0.27093484282659436</v>
      </c>
      <c r="L135" s="788">
        <f ca="1">AVERAGE(J135:K156)</f>
        <v>0.21517629962496071</v>
      </c>
      <c r="M135" s="729"/>
    </row>
    <row r="136" spans="1:15" ht="15.75">
      <c r="A136" s="766"/>
      <c r="B136" s="746"/>
      <c r="C136" s="491" t="s">
        <v>1047</v>
      </c>
      <c r="D136" s="267"/>
      <c r="E136" s="500"/>
      <c r="F136" s="507">
        <v>150</v>
      </c>
      <c r="G136" s="504">
        <f t="shared" si="7"/>
        <v>6.0851926977687629</v>
      </c>
      <c r="H136" s="266">
        <f ca="1">'Secret Fries'!$D$6</f>
        <v>1.3690267795862092</v>
      </c>
      <c r="I136" s="266">
        <f ca="1">'Secret Fries'!$D$7</f>
        <v>1.4503948369078667</v>
      </c>
      <c r="J136" s="225">
        <f t="shared" ca="1" si="10"/>
        <v>0.22497673411200036</v>
      </c>
      <c r="K136" s="225">
        <f t="shared" ca="1" si="11"/>
        <v>0.23834821819852609</v>
      </c>
      <c r="L136" s="789"/>
      <c r="M136" s="729"/>
    </row>
    <row r="137" spans="1:15" ht="15.75">
      <c r="A137" s="766"/>
      <c r="B137" s="746"/>
      <c r="C137" s="491" t="s">
        <v>1048</v>
      </c>
      <c r="D137" s="267"/>
      <c r="E137" s="501"/>
      <c r="F137" s="507">
        <v>150</v>
      </c>
      <c r="G137" s="504">
        <f t="shared" ref="G137:G156" si="12">F137/24.65</f>
        <v>6.0851926977687629</v>
      </c>
      <c r="H137" s="266">
        <f ca="1">'Soy Garlic Fries'!$D$6</f>
        <v>1.4018171631139507</v>
      </c>
      <c r="I137" s="266">
        <f ca="1">'Soy Garlic Fries'!$D$7</f>
        <v>1.4831852204356082</v>
      </c>
      <c r="J137" s="225">
        <f t="shared" ca="1" si="10"/>
        <v>0.23036528713839255</v>
      </c>
      <c r="K137" s="225">
        <f t="shared" ca="1" si="11"/>
        <v>0.24373677122491827</v>
      </c>
      <c r="L137" s="789"/>
      <c r="M137" s="729"/>
    </row>
    <row r="138" spans="1:15" ht="15.75">
      <c r="A138" s="766"/>
      <c r="B138" s="746"/>
      <c r="C138" s="491" t="s">
        <v>1049</v>
      </c>
      <c r="D138" s="267"/>
      <c r="E138" s="500"/>
      <c r="F138" s="507">
        <v>150</v>
      </c>
      <c r="G138" s="504">
        <f t="shared" si="12"/>
        <v>6.0851926977687629</v>
      </c>
      <c r="H138" s="266">
        <f ca="1">'Hot Spicy Fries'!$D$6</f>
        <v>1.3801034016269078</v>
      </c>
      <c r="I138" s="266">
        <f ca="1">'Hot Spicy Fries'!$D$7</f>
        <v>1.4614714589485653</v>
      </c>
      <c r="J138" s="225">
        <f t="shared" ca="1" si="10"/>
        <v>0.22679699233402184</v>
      </c>
      <c r="K138" s="225">
        <f t="shared" ca="1" si="11"/>
        <v>0.24016847642054756</v>
      </c>
      <c r="L138" s="789"/>
      <c r="M138" s="729"/>
    </row>
    <row r="139" spans="1:15" ht="15.75">
      <c r="A139" s="766"/>
      <c r="B139" s="746"/>
      <c r="C139" s="491" t="s">
        <v>1050</v>
      </c>
      <c r="D139" s="267"/>
      <c r="E139" s="500"/>
      <c r="F139" s="507">
        <v>150</v>
      </c>
      <c r="G139" s="504">
        <f t="shared" si="12"/>
        <v>6.0851926977687629</v>
      </c>
      <c r="H139" s="266">
        <f ca="1">'Cheesling Fries'!$D$6</f>
        <v>1.6289730944467318</v>
      </c>
      <c r="I139" s="266">
        <f ca="1">'Cheesling Fries'!$D$7</f>
        <v>1.7103411517683893</v>
      </c>
      <c r="J139" s="225">
        <f t="shared" ca="1" si="10"/>
        <v>0.26769457852074624</v>
      </c>
      <c r="K139" s="225">
        <f t="shared" ca="1" si="11"/>
        <v>0.28106606260727196</v>
      </c>
      <c r="L139" s="789"/>
      <c r="M139" s="729"/>
    </row>
    <row r="140" spans="1:15" ht="15.75">
      <c r="A140" s="766"/>
      <c r="B140" s="746"/>
      <c r="C140" s="493" t="s">
        <v>1093</v>
      </c>
      <c r="D140" s="471"/>
      <c r="E140" s="502"/>
      <c r="F140" s="508">
        <v>0</v>
      </c>
      <c r="G140" s="505">
        <f t="shared" si="12"/>
        <v>0</v>
      </c>
      <c r="H140" s="472">
        <f ca="1">Cheesstick!$D$6</f>
        <v>2.6219433246226687</v>
      </c>
      <c r="I140" s="472">
        <f ca="1">Cheesstick!$D$7</f>
        <v>2.7033113819443262</v>
      </c>
      <c r="J140" s="471">
        <v>0</v>
      </c>
      <c r="K140" s="471">
        <v>0</v>
      </c>
      <c r="L140" s="789"/>
      <c r="M140" s="729"/>
    </row>
    <row r="141" spans="1:15" ht="15.75">
      <c r="A141" s="766"/>
      <c r="B141" s="746"/>
      <c r="C141" s="493" t="s">
        <v>1094</v>
      </c>
      <c r="D141" s="471"/>
      <c r="E141" s="502"/>
      <c r="F141" s="508">
        <v>0</v>
      </c>
      <c r="G141" s="505">
        <f t="shared" si="12"/>
        <v>0</v>
      </c>
      <c r="H141" s="472">
        <f ca="1">'Onion Rings'!$D$6</f>
        <v>1.3284987017237384</v>
      </c>
      <c r="I141" s="472">
        <f ca="1">'Onion Rings'!$D$7</f>
        <v>1.4098667590453959</v>
      </c>
      <c r="J141" s="471">
        <v>0</v>
      </c>
      <c r="K141" s="471">
        <v>0</v>
      </c>
      <c r="L141" s="789"/>
      <c r="M141" s="729"/>
    </row>
    <row r="142" spans="1:15" ht="15.75">
      <c r="A142" s="766"/>
      <c r="B142" s="746"/>
      <c r="C142" s="491" t="s">
        <v>820</v>
      </c>
      <c r="D142" s="267"/>
      <c r="E142" s="500"/>
      <c r="F142" s="507">
        <v>80</v>
      </c>
      <c r="G142" s="504">
        <f t="shared" si="12"/>
        <v>3.2454361054766738</v>
      </c>
      <c r="H142" s="266">
        <f ca="1">Coleslaw!$D$6</f>
        <v>0.13361814764202279</v>
      </c>
      <c r="I142" s="266">
        <f ca="1">Coleslaw!$D$7</f>
        <v>0.1441461476420228</v>
      </c>
      <c r="J142" s="225">
        <f t="shared" ca="1" si="10"/>
        <v>4.1171091742198268E-2</v>
      </c>
      <c r="K142" s="225">
        <f t="shared" ca="1" si="11"/>
        <v>4.4415031742198269E-2</v>
      </c>
      <c r="L142" s="789"/>
      <c r="M142" s="729"/>
    </row>
    <row r="143" spans="1:15" ht="15.75">
      <c r="A143" s="766"/>
      <c r="B143" s="746"/>
      <c r="C143" s="491" t="s">
        <v>822</v>
      </c>
      <c r="D143" s="267"/>
      <c r="E143" s="500"/>
      <c r="F143" s="507">
        <v>80</v>
      </c>
      <c r="G143" s="504">
        <f t="shared" si="12"/>
        <v>3.2454361054766738</v>
      </c>
      <c r="H143" s="266">
        <f ca="1">'Steamed Rice'!$D$6</f>
        <v>0.12719839964013308</v>
      </c>
      <c r="I143" s="266">
        <f ca="1">'Steamed Rice'!$D$7</f>
        <v>0.50700372565516194</v>
      </c>
      <c r="J143" s="225">
        <f t="shared" ca="1" si="10"/>
        <v>3.9193006889115999E-2</v>
      </c>
      <c r="K143" s="225">
        <f t="shared" ca="1" si="11"/>
        <v>0.15622052296749675</v>
      </c>
      <c r="L143" s="789"/>
      <c r="M143" s="729"/>
    </row>
    <row r="144" spans="1:15" ht="15.75">
      <c r="A144" s="766"/>
      <c r="B144" s="747"/>
      <c r="C144" s="493" t="s">
        <v>1095</v>
      </c>
      <c r="D144" s="471"/>
      <c r="E144" s="502"/>
      <c r="F144" s="508">
        <v>0</v>
      </c>
      <c r="G144" s="505">
        <f t="shared" si="12"/>
        <v>0</v>
      </c>
      <c r="H144" s="472">
        <f ca="1">'Side Sampler'!$D$6</f>
        <v>4.4097813451932453</v>
      </c>
      <c r="I144" s="472">
        <f ca="1">'Side Sampler'!$D$7</f>
        <v>4.4097813451932453</v>
      </c>
      <c r="J144" s="471">
        <v>0</v>
      </c>
      <c r="K144" s="471">
        <v>0</v>
      </c>
      <c r="L144" s="789"/>
      <c r="M144" s="729"/>
    </row>
    <row r="145" spans="1:13" ht="15.75">
      <c r="A145" s="766"/>
      <c r="B145" s="745" t="s">
        <v>824</v>
      </c>
      <c r="C145" s="491" t="s">
        <v>704</v>
      </c>
      <c r="D145" s="267"/>
      <c r="E145" s="500"/>
      <c r="F145" s="507">
        <v>70</v>
      </c>
      <c r="G145" s="504">
        <f t="shared" si="12"/>
        <v>2.8397565922920895</v>
      </c>
      <c r="H145" s="266">
        <f ca="1">'Soy Mayo'!$D$6</f>
        <v>0.66285744956862613</v>
      </c>
      <c r="I145" s="266">
        <f ca="1">'Soy Mayo'!$D$7</f>
        <v>0.68988544956862619</v>
      </c>
      <c r="J145" s="225">
        <f t="shared" ca="1" si="10"/>
        <v>0.23342051616952333</v>
      </c>
      <c r="K145" s="225">
        <f t="shared" ca="1" si="11"/>
        <v>0.24293823331238049</v>
      </c>
      <c r="L145" s="789"/>
      <c r="M145" s="729"/>
    </row>
    <row r="146" spans="1:13" ht="15.75">
      <c r="A146" s="766"/>
      <c r="B146" s="746"/>
      <c r="C146" s="491" t="s">
        <v>705</v>
      </c>
      <c r="D146" s="267"/>
      <c r="E146" s="500"/>
      <c r="F146" s="507">
        <v>70</v>
      </c>
      <c r="G146" s="504">
        <f t="shared" si="12"/>
        <v>2.8397565922920895</v>
      </c>
      <c r="H146" s="266">
        <f ca="1">'Spicy Mayo'!$D$6</f>
        <v>0.60254144543795107</v>
      </c>
      <c r="I146" s="266">
        <f ca="1">'Spicy Mayo'!$D$7</f>
        <v>0.62956944543795113</v>
      </c>
      <c r="J146" s="225">
        <f t="shared" ca="1" si="10"/>
        <v>0.21218066614350703</v>
      </c>
      <c r="K146" s="225">
        <f t="shared" ca="1" si="11"/>
        <v>0.22169838328636418</v>
      </c>
      <c r="L146" s="789"/>
      <c r="M146" s="729"/>
    </row>
    <row r="147" spans="1:13" ht="15.75">
      <c r="A147" s="766"/>
      <c r="B147" s="746"/>
      <c r="C147" s="491" t="s">
        <v>706</v>
      </c>
      <c r="D147" s="267"/>
      <c r="E147" s="500"/>
      <c r="F147" s="507">
        <v>70</v>
      </c>
      <c r="G147" s="504">
        <f t="shared" si="12"/>
        <v>2.8397565922920895</v>
      </c>
      <c r="H147" s="266">
        <f ca="1">'Mala Mayo'!$D$6</f>
        <v>0.79935573763487877</v>
      </c>
      <c r="I147" s="266">
        <f ca="1">'Mala Mayo'!$D$7</f>
        <v>0.82638373763487882</v>
      </c>
      <c r="J147" s="225">
        <f t="shared" ca="1" si="10"/>
        <v>0.28148741332428229</v>
      </c>
      <c r="K147" s="225">
        <f t="shared" ca="1" si="11"/>
        <v>0.29100513046713944</v>
      </c>
      <c r="L147" s="789"/>
      <c r="M147" s="729"/>
    </row>
    <row r="148" spans="1:13" ht="15.75">
      <c r="A148" s="766"/>
      <c r="B148" s="747"/>
      <c r="C148" s="491" t="s">
        <v>823</v>
      </c>
      <c r="D148" s="267"/>
      <c r="E148" s="500"/>
      <c r="F148" s="507">
        <v>70</v>
      </c>
      <c r="G148" s="504">
        <f t="shared" si="12"/>
        <v>2.8397565922920895</v>
      </c>
      <c r="H148" s="266">
        <f ca="1">'Jamaican Mayo'!$D$6</f>
        <v>0.79935573763487877</v>
      </c>
      <c r="I148" s="266">
        <f ca="1">'Jamaican Mayo'!$D$7</f>
        <v>0.82638373763487882</v>
      </c>
      <c r="J148" s="225">
        <f t="shared" ca="1" si="10"/>
        <v>0.28148741332428229</v>
      </c>
      <c r="K148" s="225">
        <f t="shared" ca="1" si="11"/>
        <v>0.29100513046713944</v>
      </c>
      <c r="L148" s="789"/>
      <c r="M148" s="729"/>
    </row>
    <row r="149" spans="1:13" ht="15.75">
      <c r="A149" s="766"/>
      <c r="B149" s="736" t="s">
        <v>551</v>
      </c>
      <c r="C149" s="491" t="s">
        <v>707</v>
      </c>
      <c r="D149" s="267"/>
      <c r="E149" s="500"/>
      <c r="F149" s="507">
        <v>50</v>
      </c>
      <c r="G149" s="504">
        <f t="shared" si="12"/>
        <v>2.028397565922921</v>
      </c>
      <c r="H149" s="266">
        <f ca="1">'Extra Sauce(Secret)'!$D$6</f>
        <v>0.4060273525426174</v>
      </c>
      <c r="I149" s="266">
        <f ca="1">'Extra Sauce(Secret)'!$D$7</f>
        <v>0.4330553525426174</v>
      </c>
      <c r="J149" s="225">
        <f t="shared" ca="1" si="10"/>
        <v>0.20017148480351038</v>
      </c>
      <c r="K149" s="225">
        <f t="shared" ca="1" si="11"/>
        <v>0.21349628880351038</v>
      </c>
      <c r="L149" s="789"/>
      <c r="M149" s="729"/>
    </row>
    <row r="150" spans="1:13" ht="15.75">
      <c r="A150" s="766"/>
      <c r="B150" s="748"/>
      <c r="C150" s="491" t="s">
        <v>708</v>
      </c>
      <c r="D150" s="267"/>
      <c r="E150" s="500"/>
      <c r="F150" s="507">
        <v>50</v>
      </c>
      <c r="G150" s="504">
        <f t="shared" si="12"/>
        <v>2.028397565922921</v>
      </c>
      <c r="H150" s="266">
        <f ca="1">'Extra Sauce (Hot)'!$D$6</f>
        <v>0.46510267009300987</v>
      </c>
      <c r="I150" s="266">
        <f ca="1">'Extra Sauce (Hot)'!$D$7</f>
        <v>0.49213067009300987</v>
      </c>
      <c r="J150" s="225">
        <f t="shared" ca="1" si="10"/>
        <v>0.22929561635585385</v>
      </c>
      <c r="K150" s="225">
        <f t="shared" ca="1" si="11"/>
        <v>0.24262042035585385</v>
      </c>
      <c r="L150" s="789"/>
      <c r="M150" s="729"/>
    </row>
    <row r="151" spans="1:13" ht="15.75">
      <c r="A151" s="766"/>
      <c r="B151" s="748"/>
      <c r="C151" s="491" t="s">
        <v>709</v>
      </c>
      <c r="D151" s="267"/>
      <c r="E151" s="500"/>
      <c r="F151" s="507">
        <v>50</v>
      </c>
      <c r="G151" s="504">
        <f t="shared" si="12"/>
        <v>2.028397565922921</v>
      </c>
      <c r="H151" s="266">
        <f ca="1">'Extra Sauce (Honey)'!$D$6</f>
        <v>0.71386365735556667</v>
      </c>
      <c r="I151" s="266">
        <f ca="1">'Extra Sauce (Honey)'!$D$7</f>
        <v>0.74089165735556672</v>
      </c>
      <c r="J151" s="225">
        <f t="shared" ca="1" si="10"/>
        <v>0.35193478307629433</v>
      </c>
      <c r="K151" s="225">
        <f t="shared" ca="1" si="11"/>
        <v>0.36525958707629436</v>
      </c>
      <c r="L151" s="789"/>
      <c r="M151" s="729"/>
    </row>
    <row r="152" spans="1:13" ht="15.75">
      <c r="A152" s="766"/>
      <c r="B152" s="748"/>
      <c r="C152" s="491" t="s">
        <v>710</v>
      </c>
      <c r="D152" s="267"/>
      <c r="E152" s="500"/>
      <c r="F152" s="507">
        <v>50</v>
      </c>
      <c r="G152" s="504">
        <f t="shared" si="12"/>
        <v>2.028397565922921</v>
      </c>
      <c r="H152" s="266">
        <f ca="1">'Extra Sauce (Soy)'!$D$6</f>
        <v>0.58090939802390607</v>
      </c>
      <c r="I152" s="266">
        <f ca="1">'Extra Sauce (Soy)'!$D$7</f>
        <v>0.60793739802390612</v>
      </c>
      <c r="J152" s="225">
        <f t="shared" ca="1" si="10"/>
        <v>0.28638833322578566</v>
      </c>
      <c r="K152" s="225">
        <f t="shared" ca="1" si="11"/>
        <v>0.29971313722578569</v>
      </c>
      <c r="L152" s="789"/>
      <c r="M152" s="729"/>
    </row>
    <row r="153" spans="1:13" ht="15.75">
      <c r="A153" s="766"/>
      <c r="B153" s="748"/>
      <c r="C153" s="491" t="s">
        <v>711</v>
      </c>
      <c r="D153" s="267"/>
      <c r="E153" s="500"/>
      <c r="F153" s="507">
        <v>50</v>
      </c>
      <c r="G153" s="504">
        <f t="shared" si="12"/>
        <v>2.028397565922921</v>
      </c>
      <c r="H153" s="266">
        <f ca="1">'Extra Sauce (GangJeong)'!$D$6</f>
        <v>0.48240203353716793</v>
      </c>
      <c r="I153" s="266">
        <f ca="1">'Extra Sauce (GangJeong)'!$D$7</f>
        <v>0.50943003353716798</v>
      </c>
      <c r="J153" s="225">
        <f t="shared" ca="1" si="10"/>
        <v>0.23782420253382378</v>
      </c>
      <c r="K153" s="225">
        <f t="shared" ca="1" si="11"/>
        <v>0.25114900653382383</v>
      </c>
      <c r="L153" s="789"/>
      <c r="M153" s="729"/>
    </row>
    <row r="154" spans="1:13" ht="15.75">
      <c r="A154" s="766"/>
      <c r="B154" s="748"/>
      <c r="C154" s="491" t="s">
        <v>706</v>
      </c>
      <c r="D154" s="267"/>
      <c r="E154" s="500"/>
      <c r="F154" s="507">
        <v>50</v>
      </c>
      <c r="G154" s="504">
        <f t="shared" si="12"/>
        <v>2.028397565922921</v>
      </c>
      <c r="H154" s="266">
        <f>'Extra Sauce (Mala)'!$D$6</f>
        <v>0.8429861111111111</v>
      </c>
      <c r="I154" s="266">
        <f ca="1">'Extra Sauce (Mala)'!$D$7</f>
        <v>0.87001411111111115</v>
      </c>
      <c r="J154" s="225">
        <f t="shared" si="10"/>
        <v>0.41559215277777778</v>
      </c>
      <c r="K154" s="225">
        <f t="shared" ca="1" si="11"/>
        <v>0.4289169567777778</v>
      </c>
      <c r="L154" s="789"/>
      <c r="M154" s="729"/>
    </row>
    <row r="155" spans="1:13" ht="15.75">
      <c r="A155" s="766"/>
      <c r="B155" s="748"/>
      <c r="C155" s="491" t="s">
        <v>712</v>
      </c>
      <c r="D155" s="267"/>
      <c r="E155" s="500"/>
      <c r="F155" s="507">
        <v>50</v>
      </c>
      <c r="G155" s="504">
        <f t="shared" si="12"/>
        <v>2.028397565922921</v>
      </c>
      <c r="H155" s="266">
        <f ca="1">'Extra Sauce (Galbi)'!$D$6</f>
        <v>0.5599465593382823</v>
      </c>
      <c r="I155" s="266">
        <f ca="1">'Extra Sauce (Galbi)'!$D$7</f>
        <v>0.58697455933828235</v>
      </c>
      <c r="J155" s="225">
        <f t="shared" ca="1" si="10"/>
        <v>0.27605365375377316</v>
      </c>
      <c r="K155" s="225">
        <f t="shared" ca="1" si="11"/>
        <v>0.28937845775377319</v>
      </c>
      <c r="L155" s="789"/>
      <c r="M155" s="729"/>
    </row>
    <row r="156" spans="1:13" ht="16.5" thickBot="1">
      <c r="A156" s="766"/>
      <c r="B156" s="737"/>
      <c r="C156" s="491" t="s">
        <v>713</v>
      </c>
      <c r="D156" s="267"/>
      <c r="E156" s="500"/>
      <c r="F156" s="509">
        <v>50</v>
      </c>
      <c r="G156" s="504">
        <f t="shared" si="12"/>
        <v>2.028397565922921</v>
      </c>
      <c r="H156" s="266">
        <f ca="1">'Extra Sauce (Hot Galbi)'!$D$6</f>
        <v>0.5599465593382823</v>
      </c>
      <c r="I156" s="266">
        <f ca="1">'Extra Sauce (Hot Galbi)'!$D$7</f>
        <v>0.58697455933828235</v>
      </c>
      <c r="J156" s="225">
        <f t="shared" ca="1" si="10"/>
        <v>0.27605365375377316</v>
      </c>
      <c r="K156" s="225">
        <f t="shared" ca="1" si="11"/>
        <v>0.28937845775377319</v>
      </c>
      <c r="L156" s="790"/>
      <c r="M156" s="730"/>
    </row>
    <row r="157" spans="1:13" ht="6" customHeight="1" thickTop="1">
      <c r="A157" s="742"/>
      <c r="B157" s="742"/>
      <c r="C157" s="742"/>
      <c r="D157" s="742"/>
      <c r="E157" s="742"/>
      <c r="F157" s="743"/>
      <c r="G157" s="742"/>
      <c r="H157" s="742"/>
      <c r="I157" s="742"/>
      <c r="J157" s="742"/>
      <c r="K157" s="742"/>
      <c r="L157" s="742"/>
      <c r="M157" s="742"/>
    </row>
    <row r="158" spans="1:13" ht="17.45" customHeight="1">
      <c r="A158" s="749" t="s">
        <v>552</v>
      </c>
      <c r="B158" s="318"/>
      <c r="C158" s="317" t="s">
        <v>826</v>
      </c>
      <c r="D158" s="319"/>
      <c r="E158" s="752" t="s">
        <v>825</v>
      </c>
      <c r="F158" s="753"/>
      <c r="G158" s="753"/>
      <c r="H158" s="753"/>
      <c r="I158" s="754"/>
      <c r="J158" s="320"/>
      <c r="K158" s="468"/>
      <c r="L158" s="761"/>
      <c r="M158" s="762"/>
    </row>
    <row r="159" spans="1:13" ht="17.45" customHeight="1">
      <c r="A159" s="750"/>
      <c r="B159" s="318"/>
      <c r="C159" s="317" t="s">
        <v>827</v>
      </c>
      <c r="D159" s="319"/>
      <c r="E159" s="755"/>
      <c r="F159" s="756"/>
      <c r="G159" s="756"/>
      <c r="H159" s="756"/>
      <c r="I159" s="757"/>
      <c r="J159" s="320"/>
      <c r="K159" s="469"/>
      <c r="L159" s="763"/>
      <c r="M159" s="764"/>
    </row>
    <row r="160" spans="1:13" ht="17.45" customHeight="1">
      <c r="A160" s="744" t="s">
        <v>553</v>
      </c>
      <c r="B160" s="321"/>
      <c r="C160" s="317" t="s">
        <v>828</v>
      </c>
      <c r="D160" s="319"/>
      <c r="E160" s="755"/>
      <c r="F160" s="756"/>
      <c r="G160" s="756"/>
      <c r="H160" s="756"/>
      <c r="I160" s="757"/>
      <c r="J160" s="320"/>
      <c r="K160" s="469"/>
      <c r="L160" s="763"/>
      <c r="M160" s="764"/>
    </row>
    <row r="161" spans="1:16" ht="17.45" customHeight="1">
      <c r="A161" s="744"/>
      <c r="B161" s="318"/>
      <c r="C161" s="317" t="s">
        <v>829</v>
      </c>
      <c r="D161" s="319"/>
      <c r="E161" s="755"/>
      <c r="F161" s="756"/>
      <c r="G161" s="756"/>
      <c r="H161" s="756"/>
      <c r="I161" s="757"/>
      <c r="J161" s="320"/>
      <c r="K161" s="469"/>
      <c r="L161" s="763"/>
      <c r="M161" s="764"/>
    </row>
    <row r="162" spans="1:16" ht="17.45" customHeight="1">
      <c r="A162" s="744"/>
      <c r="B162" s="318"/>
      <c r="C162" s="317" t="s">
        <v>554</v>
      </c>
      <c r="D162" s="319"/>
      <c r="E162" s="755"/>
      <c r="F162" s="756"/>
      <c r="G162" s="756"/>
      <c r="H162" s="756"/>
      <c r="I162" s="757"/>
      <c r="J162" s="320"/>
      <c r="K162" s="469"/>
      <c r="L162" s="763"/>
      <c r="M162" s="764"/>
    </row>
    <row r="163" spans="1:16">
      <c r="A163" s="744"/>
      <c r="B163" s="321"/>
      <c r="C163" s="317" t="s">
        <v>555</v>
      </c>
      <c r="D163" s="319"/>
      <c r="E163" s="755"/>
      <c r="F163" s="756"/>
      <c r="G163" s="756"/>
      <c r="H163" s="756"/>
      <c r="I163" s="757"/>
      <c r="J163" s="320"/>
      <c r="K163" s="469"/>
      <c r="L163" s="763"/>
      <c r="M163" s="764"/>
    </row>
    <row r="164" spans="1:16">
      <c r="A164" s="751" t="s">
        <v>834</v>
      </c>
      <c r="B164" s="322"/>
      <c r="C164" s="322" t="s">
        <v>830</v>
      </c>
      <c r="D164" s="323"/>
      <c r="E164" s="755"/>
      <c r="F164" s="756"/>
      <c r="G164" s="756"/>
      <c r="H164" s="756"/>
      <c r="I164" s="757"/>
      <c r="J164" s="320"/>
      <c r="K164" s="469"/>
      <c r="L164" s="763"/>
      <c r="M164" s="764"/>
    </row>
    <row r="165" spans="1:16">
      <c r="A165" s="751"/>
      <c r="B165" s="322"/>
      <c r="C165" s="322" t="s">
        <v>831</v>
      </c>
      <c r="D165" s="323"/>
      <c r="E165" s="755"/>
      <c r="F165" s="756"/>
      <c r="G165" s="756"/>
      <c r="H165" s="756"/>
      <c r="I165" s="757"/>
      <c r="J165" s="320"/>
      <c r="K165" s="469"/>
      <c r="L165" s="763"/>
      <c r="M165" s="764"/>
    </row>
    <row r="166" spans="1:16">
      <c r="A166" s="751"/>
      <c r="B166" s="322"/>
      <c r="C166" s="322" t="s">
        <v>832</v>
      </c>
      <c r="D166" s="323"/>
      <c r="E166" s="755"/>
      <c r="F166" s="756"/>
      <c r="G166" s="756"/>
      <c r="H166" s="756"/>
      <c r="I166" s="757"/>
      <c r="J166" s="320"/>
      <c r="K166" s="469"/>
      <c r="L166" s="763"/>
      <c r="M166" s="764"/>
    </row>
    <row r="167" spans="1:16">
      <c r="A167" s="751"/>
      <c r="B167" s="322"/>
      <c r="C167" s="322" t="s">
        <v>833</v>
      </c>
      <c r="D167" s="323"/>
      <c r="E167" s="758"/>
      <c r="F167" s="759"/>
      <c r="G167" s="759"/>
      <c r="H167" s="759"/>
      <c r="I167" s="760"/>
      <c r="J167" s="320"/>
      <c r="K167" s="469"/>
      <c r="L167" s="763"/>
      <c r="M167" s="764"/>
    </row>
    <row r="171" spans="1:16">
      <c r="P171" t="s">
        <v>418</v>
      </c>
    </row>
  </sheetData>
  <mergeCells count="102">
    <mergeCell ref="A109:A129"/>
    <mergeCell ref="B125:B127"/>
    <mergeCell ref="A130:A133"/>
    <mergeCell ref="B130:B133"/>
    <mergeCell ref="B92:B97"/>
    <mergeCell ref="A68:A97"/>
    <mergeCell ref="B68:B71"/>
    <mergeCell ref="B72:B91"/>
    <mergeCell ref="C80:C81"/>
    <mergeCell ref="C82:C83"/>
    <mergeCell ref="C84:C85"/>
    <mergeCell ref="C86:C87"/>
    <mergeCell ref="C88:C89"/>
    <mergeCell ref="B135:B144"/>
    <mergeCell ref="B109:B116"/>
    <mergeCell ref="B117:B124"/>
    <mergeCell ref="B128:B129"/>
    <mergeCell ref="O10:R10"/>
    <mergeCell ref="C40:C41"/>
    <mergeCell ref="B42:B6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L135:L156"/>
    <mergeCell ref="M6:M156"/>
    <mergeCell ref="C130:C131"/>
    <mergeCell ref="C132:C133"/>
    <mergeCell ref="E103:E105"/>
    <mergeCell ref="E100:E102"/>
    <mergeCell ref="E106:E108"/>
    <mergeCell ref="O2:R2"/>
    <mergeCell ref="A3:C3"/>
    <mergeCell ref="E3:L3"/>
    <mergeCell ref="E4:L4"/>
    <mergeCell ref="C28:C29"/>
    <mergeCell ref="C30:C31"/>
    <mergeCell ref="C32:C33"/>
    <mergeCell ref="C34:C35"/>
    <mergeCell ref="C36:C37"/>
    <mergeCell ref="A2:L2"/>
    <mergeCell ref="A5:B5"/>
    <mergeCell ref="C6:C7"/>
    <mergeCell ref="C8:C9"/>
    <mergeCell ref="C10:C11"/>
    <mergeCell ref="C12:C13"/>
    <mergeCell ref="B6:B9"/>
    <mergeCell ref="C14:C15"/>
    <mergeCell ref="C16:C17"/>
    <mergeCell ref="B10:B29"/>
    <mergeCell ref="B30:B35"/>
    <mergeCell ref="A6:A35"/>
    <mergeCell ref="C18:C19"/>
    <mergeCell ref="C20:C21"/>
    <mergeCell ref="C22:C23"/>
    <mergeCell ref="A4:B4"/>
    <mergeCell ref="A98:A99"/>
    <mergeCell ref="A157:M157"/>
    <mergeCell ref="A160:A163"/>
    <mergeCell ref="B145:B148"/>
    <mergeCell ref="B149:B156"/>
    <mergeCell ref="A158:A159"/>
    <mergeCell ref="A164:A167"/>
    <mergeCell ref="E158:I167"/>
    <mergeCell ref="L158:M167"/>
    <mergeCell ref="C38:C39"/>
    <mergeCell ref="C24:C25"/>
    <mergeCell ref="C26:C27"/>
    <mergeCell ref="A135:A156"/>
    <mergeCell ref="B62:B67"/>
    <mergeCell ref="C62:C63"/>
    <mergeCell ref="C64:C65"/>
    <mergeCell ref="C66:C67"/>
    <mergeCell ref="A36:A67"/>
    <mergeCell ref="B36:B41"/>
    <mergeCell ref="B100:B102"/>
    <mergeCell ref="B103:B105"/>
    <mergeCell ref="A100:A108"/>
    <mergeCell ref="B106:B108"/>
    <mergeCell ref="L6:L35"/>
    <mergeCell ref="L36:L67"/>
    <mergeCell ref="L68:L97"/>
    <mergeCell ref="L98:L99"/>
    <mergeCell ref="L100:L108"/>
    <mergeCell ref="L109:L129"/>
    <mergeCell ref="L130:L134"/>
    <mergeCell ref="C92:C93"/>
    <mergeCell ref="C94:C95"/>
    <mergeCell ref="C96:C97"/>
    <mergeCell ref="C68:C69"/>
    <mergeCell ref="C70:C71"/>
    <mergeCell ref="C90:C91"/>
    <mergeCell ref="C72:C73"/>
    <mergeCell ref="C74:C75"/>
    <mergeCell ref="C76:C77"/>
    <mergeCell ref="C78:C79"/>
  </mergeCells>
  <phoneticPr fontId="36" type="noConversion"/>
  <hyperlinks>
    <hyperlink ref="E6" location="'BI_Golden Fried(5pc)'!A1" display="5pcs (0.5 Bird)" xr:uid="{2425510C-9E65-4A05-BC60-63D7995B4E62}"/>
    <hyperlink ref="E7" location="'BI_Golden Fried(10pc)'!A1" display="10pcs (1 Bird)" xr:uid="{18F171F5-FC62-408B-8179-E7AEBE19B1AB}"/>
    <hyperlink ref="E36" location="'BL_Golden Fried(10pc)'!A1" display="10 pcs" xr:uid="{8D737AA2-25EB-4EAF-8D68-A2F243BC9E09}"/>
    <hyperlink ref="E37" location="'BL_Golden Fried(20pc)'!A1" display="20 pcs" xr:uid="{958EDC6C-8715-462C-AB60-936ED47BEC22}"/>
    <hyperlink ref="E38" location="'BL_Classic(10pc)'!A1" display="10 pcs" xr:uid="{D2703BD9-394D-4DCA-B1E6-452C01A4DE3E}"/>
    <hyperlink ref="E39" location="'BL_Classic(20pc)'!A1" display="20 pcs" xr:uid="{7DE7014F-3AC6-4CA6-90E8-5889A18070E0}"/>
    <hyperlink ref="E40" location="'Golden Fried Tender(10pc)'!A1" display="10 pcs" xr:uid="{06B7BA6B-FC9C-42A4-BDFC-0D714B85938E}"/>
    <hyperlink ref="E41" location="'Golden Fried Tender(20pc)'!A1" display="20 pcs" xr:uid="{3C477CA6-A2A0-4126-BCB2-E18C67E44A4A}"/>
    <hyperlink ref="E42" location="'BL_Secret (10pc)'!A1" display="10 pcs" xr:uid="{EF1C6CDE-6509-4063-90F8-9DE637669802}"/>
    <hyperlink ref="E43" location="'BL_Secret (20pc)'!A1" display="20 pcs" xr:uid="{8E192FFD-6B38-4A40-8749-F521FC54CA83}"/>
    <hyperlink ref="E44" location="'BL_Hot Spicy(10pc)'!A1" display="10 pcs" xr:uid="{9D90ACF5-BDC0-48E5-807F-840124BF12A6}"/>
    <hyperlink ref="E45" location="'BL_Hot Spicy (20pc)'!A1" display="20 pcs" xr:uid="{3C7CA759-34D6-4836-8F1F-9791260B6D4A}"/>
    <hyperlink ref="E46" location="'BL_Honey Garlic(10pc)'!A1" display="10 pcs" xr:uid="{8AAD2C56-FAD4-4A78-A721-C442A28EEAE5}"/>
    <hyperlink ref="E47" location="'BL_Honey Garlic(20pc)'!A1" display="20 pcs" xr:uid="{0C5BDB66-F09F-42C9-8978-CD1D59249C64}"/>
    <hyperlink ref="E48" location="'BL_Soy Garlic(10pc)'!A1" display="10 pcs" xr:uid="{1020DA06-3D52-4C21-833F-A4E931702470}"/>
    <hyperlink ref="E49" location="'BL_Soy Garlic(20pc)'!A1" display="20 pcs" xr:uid="{D2E40D25-E352-4D03-AC2D-0B091A4E0126}"/>
    <hyperlink ref="E50" location="'BL_Galbi(10pc)'!A1" display="10 pcs" xr:uid="{54379740-6442-4117-A054-F7E375F4C460}"/>
    <hyperlink ref="E51" location="'BL_Galbi (20pc)'!A1" display="20 pcs" xr:uid="{38E81E89-623F-4D1A-ACFF-447498A9C6C5}"/>
    <hyperlink ref="E52" location="'BL_Hot Galbi (10pc)'!A1" display="10 pcs" xr:uid="{37AC6A61-23DB-4AAE-B258-35AD843526A4}"/>
    <hyperlink ref="E53" location="'BL_Hot Galbi (20pc)'!A1" display="20 pcs" xr:uid="{27FF84F7-ABA9-4C8A-AFCA-C9D076940477}"/>
    <hyperlink ref="E54" location="'BL_Gangjeong (10pc)'!A1" display="10 pcs" xr:uid="{86DF3B63-212C-4694-81A1-50A1F443E529}"/>
    <hyperlink ref="E55" location="'BL_Gangjeong (20pc)'!A1" display="20 pcs" xr:uid="{4E2E140D-5D5C-4EFD-AD04-F79CD1D068DB}"/>
    <hyperlink ref="E56" location="'BL_Gangnam Style (10pc)'!A1" display="10 pcs" xr:uid="{A83DF5F9-843D-404B-B5E8-5C276EFFD623}"/>
    <hyperlink ref="E57" location="'BL_Gangnam Style(20pc)'!A1" display="20 pcs" xr:uid="{21203FD3-1AB5-4E65-B40B-7E2C80B1F088}"/>
    <hyperlink ref="E58" location="'BL_Caribbean (10pc)'!A1" display="10 pcs" xr:uid="{D9B35D4D-B051-49AF-AF6D-381BFB57DDD6}"/>
    <hyperlink ref="E59" location="'BL_Caribbean(20pc)'!A1" display="20 pcs" xr:uid="{01E506C4-F6EB-4259-8620-CB88FFB88FC4}"/>
    <hyperlink ref="E60" location="'BL_Mala Hot(10pc)'!A1" display="10 pcs" xr:uid="{2D027393-D607-448E-BCA5-FCA2A0A6711F}"/>
    <hyperlink ref="E61" location="'BL_Mala Hot(20pc)'!A1" display="20 pcs" xr:uid="{B2156BA9-389E-400B-8A35-0351F2CCC02E}"/>
    <hyperlink ref="E62" location="'BL_Creamy Onion (10pc)'!A1" display="10 pcs" xr:uid="{F28C5BE8-D2B3-42F3-9673-26EA93E5473D}"/>
    <hyperlink ref="E63" location="'BL_Creamy Onion (20pc)'!A1" display="20 pcs" xr:uid="{B6E3D59D-63F6-489B-829E-C8EAED43F1D6}"/>
    <hyperlink ref="E64" location="'BL_Creamy Jalapeno (10pc)'!A1" display="10 pcs" xr:uid="{BFF064ED-4712-45D1-AB2C-8D1BAFB3E367}"/>
    <hyperlink ref="E65" location="'BL_Creamy Jalapeno(20pc)'!A1" display="20 pcs" xr:uid="{121431FB-7133-49B7-BF90-34A32847D5C7}"/>
    <hyperlink ref="E66" location="'BL_Cheesling(10pc)'!A1" display="10 pcs" xr:uid="{3A9C7CFA-D78B-40E6-BF6F-A13914DBD953}"/>
    <hyperlink ref="E67" location="'BL_Cheesling(20pc)'!A1" display="20 pcs" xr:uid="{C5EF4D6A-928A-4B42-AD45-015E8D2969C4}"/>
    <hyperlink ref="E68" location="'Wing_Golden Fried(10pc)'!A1" display="10 pcs" xr:uid="{0FC636CA-50E9-4194-9219-CF3604698627}"/>
    <hyperlink ref="E69" location="'Wing_Golden Fried(20pc)'!A1" display="20 pcs" xr:uid="{FD78D94A-6938-485F-9D09-CBD1F45841BB}"/>
    <hyperlink ref="E70" location="'Wing_Classic(10pc)'!A1" display="10 pcs" xr:uid="{E44C625A-E0E3-4458-B7D6-24C3F2DF0E52}"/>
    <hyperlink ref="E71" location="'Wing_Classic(20pc)'!A1" display="20 pcs" xr:uid="{0BF7F167-6A0A-4CB7-8FCE-3CE12B425F05}"/>
    <hyperlink ref="E72" location="'Wing_Secret (10pc)'!A1" display="10 pcs" xr:uid="{3425C538-6ACF-4205-B753-AD9CDB9522F5}"/>
    <hyperlink ref="E73" location="'Wing_Secret (20pc)'!A1" display="20 pcs" xr:uid="{791E1384-BC24-4008-B139-06F2993AA989}"/>
    <hyperlink ref="E74" location="'Wing_Hot Spicy(10pc)'!A1" display="10 pcs" xr:uid="{230889EB-C2B8-41D9-B143-9E93D225EFD8}"/>
    <hyperlink ref="E75" location="'Wing_Hot Spicy (20pc)'!A1" display="20 pcs" xr:uid="{9A8FE377-3665-4700-AA97-31AF0FC416B5}"/>
    <hyperlink ref="E76" location="'Wing_Honey Garlic(10pc)'!A1" display="10 pcs" xr:uid="{1D655B9C-44BF-4546-BF06-90F648BD4F4B}"/>
    <hyperlink ref="E77" location="'Wing_Honey Garlic(20pc)'!A1" display="20 pcs" xr:uid="{A590FC99-C1E4-4D84-89B6-E549B481B537}"/>
    <hyperlink ref="E78" location="'Wing_Soy Garlic(10pc)'!A1" display="10 pcs" xr:uid="{810A9111-1A28-47C2-A367-7A18B23F559A}"/>
    <hyperlink ref="E79" location="'Wing_Soy Garlic(20pc)'!A1" display="20 pcs" xr:uid="{1D2B9E02-490A-413B-87A6-E0C20D729A42}"/>
    <hyperlink ref="E80" location="'Wing_Galbi(10pc)'!A1" display="10 pcs" xr:uid="{1421AF63-9FE9-40BE-A090-02672B1F6D7E}"/>
    <hyperlink ref="E81" location="'Wing_Galbi (20pc)'!A1" display="20 pcs" xr:uid="{A49E8268-22CA-42C7-99BF-2764CA0A51EE}"/>
    <hyperlink ref="E82" location="'Wing_Hot Galbi (10pc)'!A1" display="10 pcs" xr:uid="{6D7FDFBB-3F64-40D3-A6F8-04707E48FCA3}"/>
    <hyperlink ref="E83" location="'Wing_Hot Galbi (20pc)'!A1" display="20 pcs" xr:uid="{F5FB6A03-9671-4496-A55C-2E5D6B471432}"/>
    <hyperlink ref="E84" location="'Wing_Gangjeong (10pc)'!A1" display="10 pcs" xr:uid="{B41A8B3F-339C-40C7-B738-373C12E04447}"/>
    <hyperlink ref="E85" location="'Wing_Gangjeong (20pc)'!A1" display="20 pcs" xr:uid="{C92E4A76-4069-4B36-BA5A-AC47EE4F9F66}"/>
    <hyperlink ref="E86" location="'Wing_Gangnam Style (10pc)'!A1" display="10 pcs" xr:uid="{670E29E2-5130-4DEB-9A84-C27321D2CA75}"/>
    <hyperlink ref="E87" location="'Wing_Gangnam Style(20pc)'!A1" display="20 pcs" xr:uid="{D88AFF66-56DB-4444-92BB-69BE98822E8D}"/>
    <hyperlink ref="E88" location="'Wing_Caribbean (10pc)'!A1" display="10 pcs" xr:uid="{17E9BDA8-6A65-43BF-A594-EA58D3D410AF}"/>
    <hyperlink ref="E89" location="'Wing_Caribbean(20pc)'!A1" display="20 pcs" xr:uid="{C65F8B8D-61B1-4A78-874D-93B624021824}"/>
    <hyperlink ref="E90" location="'Wing_Mala Hot(10pc)'!A1" display="10 pcs" xr:uid="{84B55996-5151-4AEE-8DE9-D3E5C8B4693A}"/>
    <hyperlink ref="E91" location="'Wing_Mala Hot(20pc)'!A1" display="20 pcs" xr:uid="{D2BFF5E4-EDC5-4FB6-9CE7-27F6D3391847}"/>
    <hyperlink ref="E92" location="'Wing_Creamy Onion (10pc)'!A1" display="10 pcs" xr:uid="{DE9E46A6-2863-435D-A169-D6254E819FBA}"/>
    <hyperlink ref="E93" location="'Wing_Creamy Onion (20pc)'!A1" display="20 pcs" xr:uid="{CC7CE0C8-6D02-4006-81CA-FEBB252BA291}"/>
    <hyperlink ref="E94" location="'Wing_Creamy Jalapeno (10pc)'!A1" display="10 pcs" xr:uid="{DBD86DDE-1ED1-4A89-ACB0-0A2CB1781541}"/>
    <hyperlink ref="E95" location="'Wing_Creamy Jalapeno(20pc)'!A1" display="20 pcs" xr:uid="{CDFA272D-6F73-4A54-9890-1A6C15089D97}"/>
    <hyperlink ref="E96" location="'Wing_Cheesling(10pc)'!A1" display="10 pcs" xr:uid="{18846826-27DD-4308-AEA8-2A025D60D1EF}"/>
    <hyperlink ref="E97" location="'Wing_Cheesling(20pc)'!A1" display="20 pcs" xr:uid="{4A84FD00-C632-43CE-8984-5445AA47FF44}"/>
    <hyperlink ref="E98" location="'BL_UFO Chicken'!A1" display="20 pcs" xr:uid="{0D12DC4A-2146-4079-8BF5-BD266B25AEDA}"/>
    <hyperlink ref="E99" location="'Wing_UFO Chicken'!A1" display="20 pcs" xr:uid="{8D00D481-206D-462C-9F48-68DEE3D4CD14}"/>
    <hyperlink ref="C100" location="BI_Grilled_Jamaican!A1" display="Jamaican (TBA)" xr:uid="{40EB7D67-8299-4DE9-B3D9-C487C24A08F7}"/>
    <hyperlink ref="C101" location="BI_Grilled_Soy!A1" display="Korean Soy(TBA)" xr:uid="{2E58DA42-2A1A-4900-A3B5-44008EEE6672}"/>
    <hyperlink ref="C102" location="BI_Grilled_Spicy!A1" display="Korean Gochujang(Spicy)(TBA)" xr:uid="{8465DBB1-8FB9-430A-B921-8AED8250DB07}"/>
    <hyperlink ref="C103" location="Wing_Grilled_Jamaican!A1" display="Jamaican (TBA)" xr:uid="{D936BB42-9AF7-435D-910E-799F8EE3F092}"/>
    <hyperlink ref="C104" location="Wing_Grilled_Soy!A1" display="Korean Soy(TBA)" xr:uid="{73429645-BF08-4493-93D9-B03D542E2F7F}"/>
    <hyperlink ref="C105" location="Wing_Grilled_Spicy!A1" display="Korean Gochujang(Spicy)(TBA)" xr:uid="{6011FD04-A9A8-4685-903D-6F079D763946}"/>
    <hyperlink ref="C106" location="BL_Grilled_Jamaican!A1" display="Jamaican (TBA)" xr:uid="{37191C1D-DB9A-4B33-BA04-C39FB55370C0}"/>
    <hyperlink ref="C107" location="BL_Grilled_Soy!A1" display="Korean Soy(TBA)" xr:uid="{DF3CD928-3BA8-4C74-B73B-1A4118B59958}"/>
    <hyperlink ref="C108" location="'Honduras(Total Final)'!A1" display="Korean Gochujang(Spicy)(TBA)" xr:uid="{FE17C809-3E7A-4F1D-8975-E53A7F02D5A8}"/>
    <hyperlink ref="C109" location="'Fried Chicken Ricebowl(Soy)'!A1" display="Rice Bowl (Soy Garlic)" xr:uid="{B8AA4659-EDB3-48BA-8AE1-8EE9CE02635A}"/>
    <hyperlink ref="C110" location="'Fried Chicken Ricebowl(Hot)'!A1" display="Rice Bowl (Hot Spicy)" xr:uid="{8F1B521F-656E-4D8B-809D-AC866E62A9F7}"/>
    <hyperlink ref="C111" location="'Fried Chicken Ricebowl(Secret)'!A1" display="Rice Bowl (Secret Sauce)" xr:uid="{C511CEEE-512E-4971-9845-D07AF5C4202B}"/>
    <hyperlink ref="C112" location="'Fried Chicken Ricebowl(Jamaican'!A1" display="Rice Bowl (Jamaican)" xr:uid="{FD8E7BE8-AD7B-4963-BFBB-524EBBD6FC05}"/>
    <hyperlink ref="C113" location="'Fried Chicken Saladbowl(Soy)'!A1" display="Salad Bowl (Soy Garlic)" xr:uid="{EAC782CA-902C-4212-B26C-96C3AEEE9115}"/>
    <hyperlink ref="C114" location="'Fried Chicken Saladbowl(Hot)'!A1" display="Salad Bowl (Hot Spicy)" xr:uid="{CA246F31-3460-4EA2-8FEF-B440263E56BE}"/>
    <hyperlink ref="C115" location="'Fried Chicken Saladbowl(Secret)'!A1" display="Salad Bowl (Secret Sauce)" xr:uid="{4022A41A-B4F1-4836-9F9B-EE3570D509AE}"/>
    <hyperlink ref="C116" location="'Fried Chicken Salabowl(Jamaican'!A1" display="Salad Bowl (Jamaican)" xr:uid="{CE1529B4-2DF7-4D3B-89AA-13734A4B0175}"/>
    <hyperlink ref="C117" location="'Grilled Chicken Ricebowl(Soy)'!A1" display="Rice Bowl (Soy Garlic)" xr:uid="{9D1DE1A7-CC4F-45E4-9428-D4DC60C3AED2}"/>
    <hyperlink ref="C118" location="'Grilled Chicken Ricebowl(Hot)'!A1" display="Rice Bowl (Hot Spicy)" xr:uid="{2157AA46-A774-4E05-AC40-9BE22D16F755}"/>
    <hyperlink ref="C119" location="'Grilled Chicken Ricebowl(Secret'!A1" display="Rice Bowl (Secret Sauce)" xr:uid="{5C945CAA-207A-4BC4-986E-A5F268853769}"/>
    <hyperlink ref="C120" location="'Grilled Chicken Ricebowl(Jamaic'!A1" display="Rice Bowl (Jamaican)" xr:uid="{56386070-1D33-4A45-9E00-614A210CD431}"/>
    <hyperlink ref="C121" location="'Grill Chicken Saladbowl(Soy)'!A1" display="Salad Bowl (Soy Garlic)" xr:uid="{82FB514F-E5AC-43F7-A3A8-BB27ADB3C6F6}"/>
    <hyperlink ref="C122" location="'Grilled Chicken Saladbowl(Hot)'!A1" display="Salad Bowl (Hot Spicy)" xr:uid="{2F571AFB-E5F6-4767-8B6B-BB90AE3CF65D}"/>
    <hyperlink ref="C123" location="'Grill Chicken Saladbowl(Secret)'!A1" display="Salad Bowl (Secret Sauce)" xr:uid="{30A6FC35-FC5E-41C1-B297-E637A6F5969B}"/>
    <hyperlink ref="C124" location="'Grilled Chicken Salabowl(Jama'!A1" display="Salad Bowl (Jamaican)" xr:uid="{B8866AFE-CA6B-4F1A-B68A-D79491C7EB6B}"/>
    <hyperlink ref="C125" location="'The Secret RiceBowl'!A1" display="The Scret Rice Bowl" xr:uid="{BB84C9DF-89AD-4F00-BDD7-0F0E58D7EED4}"/>
    <hyperlink ref="C126" location="'Island Greens Rice Bowl'!A1" display="Island Greens Rice Bowl" xr:uid="{32E44DB9-1B9D-40DD-823E-207F861344E6}"/>
    <hyperlink ref="C127" location="'Teriyaki Crunch Rice Bowl'!A1" display="Terriyaki Crunch Rice Bowl" xr:uid="{CB163B1D-A3D5-4A2E-92A4-B7D114D39F84}"/>
    <hyperlink ref="C128" location="'Fried Chicken Meal'!A1" display="Phase 2_Fried Chicken Meal (TBA)" xr:uid="{F30A82AC-CC4C-490D-B297-2C11AB1FE4B0}"/>
    <hyperlink ref="C129" location="'Grilled Chicken Meal'!A1" display="Phase 2_Grilled Chicken Meal (TBA)" xr:uid="{B5472704-35CE-410E-B261-D4A7DEAD1F1D}"/>
    <hyperlink ref="E130" location="'Ddeok-Bokki'!A1" display="Regular" xr:uid="{77397FD3-C3DC-480C-82C4-A7D12EEDE1A5}"/>
    <hyperlink ref="E131" location="'Ddeok-Bokki_Cheese'!A1" display="(Add Cheese)" xr:uid="{CEA31219-1357-459C-9857-70814C559F6A}"/>
    <hyperlink ref="E132" location="'Rose Ddeok-Bokki '!A1" display="Regular" xr:uid="{FC3C26DC-BDFB-47E2-A2FB-3035C116E726}"/>
    <hyperlink ref="E133" location="'Rose Ddeok-Bokki_Cheese'!A1" display="(Add Cheese)" xr:uid="{759F6DDA-0F3F-4A3A-ADD5-F2900E0A9CFF}"/>
    <hyperlink ref="C134" location="'bb.q Salad'!A1" display="Bb.q Salad" xr:uid="{4D472A65-FADD-4E4D-99F1-8489A793AE21}"/>
    <hyperlink ref="C135" location="'French Fries'!A1" display="French Fries Plain(250g)" xr:uid="{4CC6A525-0718-4335-ADC9-2B271D571A79}"/>
    <hyperlink ref="C136" location="'Secret Fries'!A1" display="Secret Fries (250g)" xr:uid="{D3B8256F-B496-4182-8E15-806F39C65DE8}"/>
    <hyperlink ref="C137" location="'Soy Garlic Fries'!A1" display="Soy Garlic Fries (250g)" xr:uid="{E7FF5251-DF30-4CC9-B7EC-4DF02EA98CBE}"/>
    <hyperlink ref="C138" location="'Hot Spicy Fries'!A1" display="Spicy Fries (250g)" xr:uid="{F652ED70-1611-4BE8-B131-853BF8ADEDBB}"/>
    <hyperlink ref="C139" location="'Cheesling Fries'!A1" display="Cheesling Fries (250g)" xr:uid="{0029D87B-B0A9-4253-B85E-1D4E919C7250}"/>
    <hyperlink ref="C140" location="Cheesstick!A1" display="Cheese stick (TBA)" xr:uid="{A127EE9B-66D1-4C37-8D0C-4950CF57278F}"/>
    <hyperlink ref="C141" location="'Onion Rings'!A1" display="Onion Ring (TBA)" xr:uid="{61034C9F-5DC1-4D8C-BBE0-9C8462B8FDA3}"/>
    <hyperlink ref="C142" location="Coleslaw!A1" display="ColeSlaw" xr:uid="{A216CFCC-6F2F-4A41-BA6C-F6DEF5FBCE89}"/>
    <hyperlink ref="C143" location="'Steamed Rice'!A1" display="Steamed Rice" xr:uid="{727E91F2-91D0-422A-8AD2-E5F5BAF0F9AB}"/>
    <hyperlink ref="C144" location="'Side Sampler'!A1" display="Side Sampler (TBA)" xr:uid="{8C36D901-0A13-4E2C-A81F-80712AE8E39E}"/>
    <hyperlink ref="C145" location="'Soy Mayo'!A1" display="Soy 80g" xr:uid="{B56768AA-0AAD-4E70-BB30-A4380410EEA1}"/>
    <hyperlink ref="C146" location="'Spicy Mayo'!A1" display="Spicy 80g" xr:uid="{73A46486-968B-44C0-8647-D362A2CCD161}"/>
    <hyperlink ref="C147" location="'Mala Mayo'!A1" display="Mala hot 80g" xr:uid="{0989EE79-10CD-4843-B410-A8760694F09A}"/>
    <hyperlink ref="C148" location="'Jamaican Mayo'!A1" display="Jamaican 80g" xr:uid="{9C2C73FC-DD06-4814-84A9-68EE2FC981AC}"/>
    <hyperlink ref="C149" location="'Extra Sauce(Secret)'!A1" display="Secret 80g" xr:uid="{92A80F86-D53F-4E36-B3CF-5D2C459F25EE}"/>
    <hyperlink ref="C150" location="'Extra Sauce (Hot)'!A1" display="Hot Spicy 80g" xr:uid="{53545273-5DE1-475C-A93F-B0C6B978B065}"/>
    <hyperlink ref="C151" location="'Extra Sauce (Honey)'!A1" display="Honey Garlic 80g" xr:uid="{009552D2-68F6-4BFB-9462-8D615FE3C807}"/>
    <hyperlink ref="C152" location="'Extra Sauce (Soy)'!A1" display="Soy Garlic 80g" xr:uid="{B0B9DB05-1F70-4D1F-ABFE-64BF535E3344}"/>
    <hyperlink ref="C153" location="'Extra Sauce (GangJeong)'!A1" display="Gang-Jeong 80g" xr:uid="{9D720E8A-59C8-46D7-8D58-179CCB1EDA69}"/>
    <hyperlink ref="C154" location="'Extra Sauce (Mala)'!A1" display="Mala hot 80g" xr:uid="{CBFF94EC-EDDD-4D41-9B09-5D2603AE7892}"/>
    <hyperlink ref="C155" location="'Extra Sauce (Galbi)'!A1" display="Galbi 80g" xr:uid="{7EAAA2FE-57AB-4BDA-9244-3C02E866AAC1}"/>
    <hyperlink ref="C156" location="'Extra Sauce (Hot Galbi)'!A1" display="Hot Galbi 80g" xr:uid="{1F790D64-0929-4B58-9A77-7D84D43DCEB4}"/>
    <hyperlink ref="E8" location="'BI_Classic(5pc)'!A1" display="5pcs (0.5 Bird)" xr:uid="{91060E05-2A50-442B-BFC2-FF77440A7C69}"/>
    <hyperlink ref="E9" location="'BI_Classic(10pc)'!A1" display="10pcs (1 Bird)" xr:uid="{DC07AC3C-0B22-4586-818E-DA5688546627}"/>
    <hyperlink ref="E10" location="'BI_Secret (5pc)'!A1" display="5pcs (0.5 Bird)" xr:uid="{382268EA-A9AE-409D-9AAC-01FFAB62DBDE}"/>
    <hyperlink ref="E11" location="'BI_Secret (10pc)'!A1" display="10pcs (1 Bird)" xr:uid="{5722E73D-E4FA-495F-A793-608B3270DC36}"/>
    <hyperlink ref="E12" location="'BI_Hot Spicy(5pc)'!A1" display="5pcs (0.5 Bird)" xr:uid="{8348AA5F-CC90-41C7-A23B-070072D030FB}"/>
    <hyperlink ref="E13" location="'BI_Hot Spicy (10pc)'!A1" display="10pcs (1 Bird)" xr:uid="{BF201E28-7006-43D8-BAC2-E45019BAF073}"/>
    <hyperlink ref="E14" location="'BI_Honey Garlic(5pc)'!A1" display="5pcs (0.5 Bird)" xr:uid="{B817BD87-1170-4849-9D70-62AFC0D83A62}"/>
    <hyperlink ref="E15" location="'BI_Honey Garlic(10pc)'!A1" display="10pcs (1 Bird)" xr:uid="{C89394DC-2A4B-436B-B4DB-077811FB7713}"/>
    <hyperlink ref="E16" location="'BI_Soy Garlic(5pc)'!A1" display="5pcs (0.5 Bird)" xr:uid="{AC844C6E-B0EC-4148-90DC-5EDBE4632808}"/>
    <hyperlink ref="E17" location="'BI_Soy Garlic(10pc)'!A1" display="10pcs (1 Bird)" xr:uid="{6EFB479C-3B2E-48DC-937D-2ECC55AEE6E6}"/>
    <hyperlink ref="E18" location="'BI_Galbi(5pc)'!A1" display="5pcs (0.5 Bird)" xr:uid="{5E4CA6AD-949C-42C5-8D28-DBFD30A2F914}"/>
    <hyperlink ref="E19" location="'BI_Galbi (10pc)'!A1" display="10pcs (1 Bird)" xr:uid="{62E5E590-8FEE-4A38-90AF-E736FEEF720B}"/>
    <hyperlink ref="E20" location="'BI_Hot Galbi (5pc)'!A1" display="5pcs (0.5 Bird)" xr:uid="{BC0E0CC3-DBB7-409D-A354-B13AA9B1EA58}"/>
    <hyperlink ref="E21" location="'BI_Hot Galbi (10pc)'!A1" display="10pcs (1 Bird)" xr:uid="{50232A77-07EE-42EF-B214-5F4D32E30BA8}"/>
    <hyperlink ref="E22" location="'BI_Gangjeong (5pc)'!A1" display="5pcs (0.5 Bird)" xr:uid="{DC17FA52-1927-4456-9ECE-C77EDCE3E34A}"/>
    <hyperlink ref="E23" location="'BI_Gangjeong(10pc)'!A1" display="10pcs (1 Bird)" xr:uid="{3A88E367-F8A0-41BA-A9F0-78EFEC9EDCB5}"/>
    <hyperlink ref="E24" location="'BI_Gangnam Style(5pc)'!A1" display="5pcs (0.5 Bird)" xr:uid="{CF9489B1-4E18-4BE6-9264-132B1F250680}"/>
    <hyperlink ref="E25" location="'BI_Gangnam Style(10pc)'!A1" display="10pcs (1 Bird)" xr:uid="{F093D4F0-23B2-4F01-B7FC-A719E52A5354}"/>
    <hyperlink ref="E26" location="'BI_Caribbean (5pc)'!A1" display="5pcs (0.5 Bird)" xr:uid="{93E1BED4-391A-44BA-B92D-5246598E9B25}"/>
    <hyperlink ref="E27" location="'BI_Caribbean(10pc)'!A1" display="10pcs (1 Bird)" xr:uid="{DFF41098-03AE-45D0-8B5C-5BF1ECE9D2E9}"/>
    <hyperlink ref="E28" location="'BI_Mala Hot(5pc)'!A1" display="5pcs (0.5 Bird)" xr:uid="{8450075C-5E94-40AD-B345-ABCC796C6D41}"/>
    <hyperlink ref="E29" location="'BI_Mala Hot(10pc)'!A1" display="10pcs (1 Bird)" xr:uid="{7F1D5749-D72F-453F-8159-B5DF8B2258E7}"/>
    <hyperlink ref="E30" location="'BI_Creamy Onion(5pc)'!A1" display="5pcs (0.5 Bird)" xr:uid="{4F7E9CE7-68C1-4C81-BEAD-B38693BB1376}"/>
    <hyperlink ref="E31" location="'BI_Creamy Onion(10pc)'!A1" display="10pcs (1 Bird)" xr:uid="{CFCF01D9-A735-45CB-9192-96130824306B}"/>
    <hyperlink ref="E32" location="'BI_Creamy Jalapeno(5pc)'!A1" display="5pcs (0.5 Bird)" xr:uid="{165097C7-CE81-4255-B408-67DB0BD44B62}"/>
    <hyperlink ref="E33" location="'BI_Creamy Jalapeno(10pc)'!A1" display="10pcs (1 Bird)" xr:uid="{1693455B-5F37-4089-BE95-DA1004FDF5D0}"/>
    <hyperlink ref="E34" location="'BI_Cheesling(5pc)'!A1" display="5pcs (0.5 Bird)" xr:uid="{F59ABBBD-6C3A-4DF4-8574-5CF5C23F8131}"/>
    <hyperlink ref="E35" location="'BI_Cheesling(10pc)'!A1" display="10pcs (1 Bird)" xr:uid="{88706BE8-1D2D-4CA2-AFAE-064082C12E01}"/>
  </hyperlinks>
  <printOptions horizontalCentered="1" verticalCentered="1"/>
  <pageMargins left="0" right="0" top="0" bottom="0" header="0" footer="0"/>
  <pageSetup scale="75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908-1054-4F0B-A35E-962BC0F2880C}">
  <sheetPr>
    <tabColor rgb="FFFF0000"/>
    <outlinePr summaryBelow="0" summaryRight="0"/>
    <pageSetUpPr fitToPage="1"/>
  </sheetPr>
  <dimension ref="A1:Z1066"/>
  <sheetViews>
    <sheetView zoomScale="70" zoomScaleNormal="70" zoomScaleSheetLayoutView="100" workbookViewId="0">
      <selection activeCell="F39" sqref="F39:F51"/>
    </sheetView>
  </sheetViews>
  <sheetFormatPr defaultColWidth="12.5703125" defaultRowHeight="15" customHeight="1"/>
  <cols>
    <col min="1" max="1" width="3.28515625" style="228" customWidth="1"/>
    <col min="2" max="2" width="3.42578125" style="228" customWidth="1"/>
    <col min="3" max="3" width="8.7109375" style="228" customWidth="1"/>
    <col min="4" max="4" width="54.5703125" style="228" bestFit="1" customWidth="1"/>
    <col min="5" max="5" width="16.42578125" style="228" bestFit="1" customWidth="1"/>
    <col min="6" max="6" width="18.85546875" style="228" bestFit="1" customWidth="1"/>
    <col min="7" max="7" width="15.42578125" style="228" bestFit="1" customWidth="1"/>
    <col min="8" max="8" width="11.7109375" style="228" customWidth="1"/>
    <col min="9" max="9" width="13.42578125" style="228" customWidth="1"/>
    <col min="10" max="16384" width="12.5703125" style="228"/>
  </cols>
  <sheetData>
    <row r="1" spans="1:26" ht="45.6" customHeight="1">
      <c r="A1" s="227"/>
      <c r="B1" s="845" t="s">
        <v>777</v>
      </c>
      <c r="C1" s="845"/>
      <c r="D1" s="845"/>
      <c r="E1" s="845"/>
      <c r="F1" s="845"/>
      <c r="G1" s="845"/>
      <c r="H1" s="845"/>
      <c r="I1" s="845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26" ht="15" customHeight="1">
      <c r="A2" s="227"/>
      <c r="B2" s="848" t="s">
        <v>532</v>
      </c>
      <c r="C2" s="854"/>
      <c r="D2" s="846" t="s">
        <v>1071</v>
      </c>
      <c r="E2" s="848" t="s">
        <v>1068</v>
      </c>
      <c r="F2" s="848"/>
      <c r="G2" s="308"/>
      <c r="H2" s="857" t="s">
        <v>400</v>
      </c>
      <c r="I2" s="85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26" ht="15" customHeight="1">
      <c r="A3" s="227"/>
      <c r="B3" s="848"/>
      <c r="C3" s="855"/>
      <c r="D3" s="847"/>
      <c r="E3" s="308" t="s">
        <v>1069</v>
      </c>
      <c r="F3" s="308" t="s">
        <v>1066</v>
      </c>
      <c r="G3" s="308"/>
      <c r="H3" s="316"/>
      <c r="I3" s="451" t="s">
        <v>1105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15" customHeight="1">
      <c r="A4" s="227"/>
      <c r="B4" s="849">
        <v>1</v>
      </c>
      <c r="C4" s="816" t="s">
        <v>1067</v>
      </c>
      <c r="D4" s="309" t="s">
        <v>779</v>
      </c>
      <c r="E4" s="808">
        <f>'Honduras(Total Final)'!F6</f>
        <v>300</v>
      </c>
      <c r="F4" s="808">
        <f>'Honduras(Total Final)'!F7</f>
        <v>600</v>
      </c>
      <c r="G4" s="808"/>
      <c r="H4" s="799">
        <f ca="1">'Honduras(Total Final)'!L6</f>
        <v>0.379035232679511</v>
      </c>
      <c r="I4" s="850">
        <f ca="1">AVERAGE(H4,H20,H37,H53,H55,H59,H71,H76)</f>
        <v>0.27868523977697357</v>
      </c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spans="1:26" ht="15" customHeight="1">
      <c r="A5" s="227"/>
      <c r="B5" s="849"/>
      <c r="C5" s="816"/>
      <c r="D5" s="310" t="s">
        <v>778</v>
      </c>
      <c r="E5" s="810"/>
      <c r="F5" s="810"/>
      <c r="G5" s="809"/>
      <c r="H5" s="800"/>
      <c r="I5" s="850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5" customHeight="1">
      <c r="A6" s="227"/>
      <c r="B6" s="849"/>
      <c r="C6" s="816"/>
      <c r="D6" s="309" t="s">
        <v>780</v>
      </c>
      <c r="E6" s="809">
        <f>'Honduras(Total Final)'!F10</f>
        <v>350</v>
      </c>
      <c r="F6" s="809">
        <f>'Honduras(Total Final)'!F11</f>
        <v>700</v>
      </c>
      <c r="G6" s="809"/>
      <c r="H6" s="800"/>
      <c r="I6" s="850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5" customHeight="1">
      <c r="A7" s="227"/>
      <c r="B7" s="849"/>
      <c r="C7" s="816"/>
      <c r="D7" s="309" t="s">
        <v>781</v>
      </c>
      <c r="E7" s="809"/>
      <c r="F7" s="809"/>
      <c r="G7" s="809"/>
      <c r="H7" s="800"/>
      <c r="I7" s="850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26" ht="15" customHeight="1">
      <c r="A8" s="227"/>
      <c r="B8" s="849"/>
      <c r="C8" s="816"/>
      <c r="D8" s="309" t="s">
        <v>787</v>
      </c>
      <c r="E8" s="809"/>
      <c r="F8" s="809"/>
      <c r="G8" s="809"/>
      <c r="H8" s="800"/>
      <c r="I8" s="850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spans="1:26" ht="15" customHeight="1">
      <c r="A9" s="227"/>
      <c r="B9" s="849"/>
      <c r="C9" s="816"/>
      <c r="D9" s="474" t="s">
        <v>786</v>
      </c>
      <c r="E9" s="809"/>
      <c r="F9" s="809"/>
      <c r="G9" s="809"/>
      <c r="H9" s="800"/>
      <c r="I9" s="850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spans="1:26" ht="15" customHeight="1">
      <c r="A10" s="227"/>
      <c r="B10" s="849"/>
      <c r="C10" s="816"/>
      <c r="D10" s="475" t="s">
        <v>785</v>
      </c>
      <c r="E10" s="809"/>
      <c r="F10" s="809"/>
      <c r="G10" s="809"/>
      <c r="H10" s="800"/>
      <c r="I10" s="850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spans="1:26" ht="15" customHeight="1">
      <c r="A11" s="227"/>
      <c r="B11" s="849"/>
      <c r="C11" s="816"/>
      <c r="D11" s="475" t="s">
        <v>784</v>
      </c>
      <c r="E11" s="809"/>
      <c r="F11" s="809"/>
      <c r="G11" s="809"/>
      <c r="H11" s="800"/>
      <c r="I11" s="850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pans="1:26" ht="15" customHeight="1">
      <c r="A12" s="227"/>
      <c r="B12" s="849"/>
      <c r="C12" s="816"/>
      <c r="D12" s="475" t="s">
        <v>783</v>
      </c>
      <c r="E12" s="809"/>
      <c r="F12" s="809"/>
      <c r="G12" s="809"/>
      <c r="H12" s="800"/>
      <c r="I12" s="850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5" customHeight="1">
      <c r="A13" s="227"/>
      <c r="B13" s="849"/>
      <c r="C13" s="816"/>
      <c r="D13" s="475" t="s">
        <v>782</v>
      </c>
      <c r="E13" s="809"/>
      <c r="F13" s="809"/>
      <c r="G13" s="809"/>
      <c r="H13" s="800"/>
      <c r="I13" s="850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spans="1:26" ht="15" customHeight="1">
      <c r="A14" s="227"/>
      <c r="B14" s="849"/>
      <c r="C14" s="816"/>
      <c r="D14" s="474" t="s">
        <v>792</v>
      </c>
      <c r="E14" s="809"/>
      <c r="F14" s="809"/>
      <c r="G14" s="809"/>
      <c r="H14" s="800"/>
      <c r="I14" s="850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5" customHeight="1">
      <c r="A15" s="227"/>
      <c r="B15" s="849"/>
      <c r="C15" s="817" t="s">
        <v>1072</v>
      </c>
      <c r="D15" s="477" t="s">
        <v>789</v>
      </c>
      <c r="E15" s="809"/>
      <c r="F15" s="809"/>
      <c r="G15" s="809"/>
      <c r="H15" s="800"/>
      <c r="I15" s="850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spans="1:26" ht="15" customHeight="1">
      <c r="A16" s="227"/>
      <c r="B16" s="849"/>
      <c r="C16" s="817"/>
      <c r="D16" s="477" t="s">
        <v>788</v>
      </c>
      <c r="E16" s="810"/>
      <c r="F16" s="810"/>
      <c r="G16" s="809"/>
      <c r="H16" s="800"/>
      <c r="I16" s="850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spans="1:26" ht="15" customHeight="1">
      <c r="A17" s="227"/>
      <c r="B17" s="849"/>
      <c r="C17" s="817"/>
      <c r="D17" s="477" t="s">
        <v>790</v>
      </c>
      <c r="E17" s="808">
        <f>'Honduras(Total Final)'!F30</f>
        <v>350</v>
      </c>
      <c r="F17" s="808">
        <f>'Honduras(Total Final)'!G31</f>
        <v>28.397565922920894</v>
      </c>
      <c r="G17" s="809"/>
      <c r="H17" s="800"/>
      <c r="I17" s="850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spans="1:26" ht="15" customHeight="1">
      <c r="A18" s="227"/>
      <c r="B18" s="849"/>
      <c r="C18" s="817"/>
      <c r="D18" s="477" t="s">
        <v>791</v>
      </c>
      <c r="E18" s="810"/>
      <c r="F18" s="810"/>
      <c r="G18" s="810"/>
      <c r="H18" s="801"/>
      <c r="I18" s="850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spans="1:26" ht="15" customHeight="1">
      <c r="A19" s="227"/>
      <c r="B19" s="308"/>
      <c r="C19" s="476"/>
      <c r="D19" s="452" t="s">
        <v>1075</v>
      </c>
      <c r="E19" s="308" t="s">
        <v>1065</v>
      </c>
      <c r="F19" s="308" t="s">
        <v>1074</v>
      </c>
      <c r="G19" s="476"/>
      <c r="H19" s="482"/>
      <c r="I19" s="850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spans="1:26" ht="15" customHeight="1">
      <c r="A20" s="227"/>
      <c r="B20" s="856">
        <v>1</v>
      </c>
      <c r="C20" s="816" t="s">
        <v>1067</v>
      </c>
      <c r="D20" s="478" t="s">
        <v>779</v>
      </c>
      <c r="E20" s="813">
        <f>'Honduras(Total Final)'!F36</f>
        <v>300</v>
      </c>
      <c r="F20" s="813">
        <f>'Honduras(Total Final)'!F37</f>
        <v>600</v>
      </c>
      <c r="G20" s="802"/>
      <c r="H20" s="805">
        <f ca="1">'Honduras(Total Final)'!L36</f>
        <v>0.31120416323663386</v>
      </c>
      <c r="I20" s="850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5" customHeight="1">
      <c r="A21" s="227"/>
      <c r="B21" s="856"/>
      <c r="C21" s="816"/>
      <c r="D21" s="479" t="s">
        <v>778</v>
      </c>
      <c r="E21" s="815"/>
      <c r="F21" s="815"/>
      <c r="G21" s="803"/>
      <c r="H21" s="806"/>
      <c r="I21" s="850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spans="1:26" ht="15" customHeight="1">
      <c r="A22" s="227"/>
      <c r="B22" s="856"/>
      <c r="C22" s="816"/>
      <c r="D22" s="479" t="s">
        <v>794</v>
      </c>
      <c r="E22" s="814"/>
      <c r="F22" s="814"/>
      <c r="G22" s="803"/>
      <c r="H22" s="806"/>
      <c r="I22" s="850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spans="1:26" ht="15" customHeight="1">
      <c r="A23" s="227"/>
      <c r="B23" s="856"/>
      <c r="C23" s="816"/>
      <c r="D23" s="478" t="s">
        <v>780</v>
      </c>
      <c r="E23" s="815">
        <f>'Honduras(Total Final)'!F42</f>
        <v>350</v>
      </c>
      <c r="F23" s="815">
        <f>'Honduras(Total Final)'!F43</f>
        <v>700</v>
      </c>
      <c r="G23" s="803"/>
      <c r="H23" s="806"/>
      <c r="I23" s="850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spans="1:26" ht="15" customHeight="1">
      <c r="A24" s="227"/>
      <c r="B24" s="856"/>
      <c r="C24" s="816"/>
      <c r="D24" s="478" t="s">
        <v>781</v>
      </c>
      <c r="E24" s="815"/>
      <c r="F24" s="815"/>
      <c r="G24" s="803"/>
      <c r="H24" s="806"/>
      <c r="I24" s="850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spans="1:26" ht="15" customHeight="1">
      <c r="A25" s="227"/>
      <c r="B25" s="856"/>
      <c r="C25" s="816"/>
      <c r="D25" s="478" t="s">
        <v>787</v>
      </c>
      <c r="E25" s="815"/>
      <c r="F25" s="815"/>
      <c r="G25" s="803"/>
      <c r="H25" s="806"/>
      <c r="I25" s="850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spans="1:26" ht="15" customHeight="1">
      <c r="A26" s="227"/>
      <c r="B26" s="856"/>
      <c r="C26" s="816"/>
      <c r="D26" s="480" t="s">
        <v>786</v>
      </c>
      <c r="E26" s="815"/>
      <c r="F26" s="815"/>
      <c r="G26" s="803"/>
      <c r="H26" s="806"/>
      <c r="I26" s="850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spans="1:26" ht="15" customHeight="1">
      <c r="A27" s="227"/>
      <c r="B27" s="856"/>
      <c r="C27" s="816"/>
      <c r="D27" s="481" t="s">
        <v>785</v>
      </c>
      <c r="E27" s="815"/>
      <c r="F27" s="815"/>
      <c r="G27" s="803"/>
      <c r="H27" s="806"/>
      <c r="I27" s="850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spans="1:26" ht="15" customHeight="1">
      <c r="A28" s="227"/>
      <c r="B28" s="856"/>
      <c r="C28" s="816"/>
      <c r="D28" s="481" t="s">
        <v>784</v>
      </c>
      <c r="E28" s="815"/>
      <c r="F28" s="815"/>
      <c r="G28" s="803"/>
      <c r="H28" s="806"/>
      <c r="I28" s="850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spans="1:26" ht="15" customHeight="1">
      <c r="A29" s="227"/>
      <c r="B29" s="856"/>
      <c r="C29" s="816"/>
      <c r="D29" s="481" t="s">
        <v>783</v>
      </c>
      <c r="E29" s="815"/>
      <c r="F29" s="815"/>
      <c r="G29" s="803"/>
      <c r="H29" s="806"/>
      <c r="I29" s="850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spans="1:26" ht="15" customHeight="1">
      <c r="A30" s="227"/>
      <c r="B30" s="856"/>
      <c r="C30" s="816"/>
      <c r="D30" s="481" t="s">
        <v>782</v>
      </c>
      <c r="E30" s="815"/>
      <c r="F30" s="815"/>
      <c r="G30" s="803"/>
      <c r="H30" s="806"/>
      <c r="I30" s="850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spans="1:26" ht="15" customHeight="1">
      <c r="A31" s="227"/>
      <c r="B31" s="856"/>
      <c r="C31" s="816"/>
      <c r="D31" s="480" t="s">
        <v>792</v>
      </c>
      <c r="E31" s="815"/>
      <c r="F31" s="815"/>
      <c r="G31" s="803"/>
      <c r="H31" s="806"/>
      <c r="I31" s="850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5" customHeight="1">
      <c r="A32" s="227"/>
      <c r="B32" s="856"/>
      <c r="C32" s="817" t="s">
        <v>1072</v>
      </c>
      <c r="D32" s="477" t="s">
        <v>789</v>
      </c>
      <c r="E32" s="815"/>
      <c r="F32" s="815"/>
      <c r="G32" s="803"/>
      <c r="H32" s="806"/>
      <c r="I32" s="850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spans="1:26" ht="15" customHeight="1">
      <c r="A33" s="227"/>
      <c r="B33" s="856"/>
      <c r="C33" s="817"/>
      <c r="D33" s="477" t="s">
        <v>788</v>
      </c>
      <c r="E33" s="815"/>
      <c r="F33" s="815"/>
      <c r="G33" s="803"/>
      <c r="H33" s="806"/>
      <c r="I33" s="850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spans="1:26" ht="15" customHeight="1">
      <c r="A34" s="227"/>
      <c r="B34" s="856"/>
      <c r="C34" s="817"/>
      <c r="D34" s="477" t="s">
        <v>790</v>
      </c>
      <c r="E34" s="815"/>
      <c r="F34" s="815"/>
      <c r="G34" s="803"/>
      <c r="H34" s="806"/>
      <c r="I34" s="850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15" customHeight="1">
      <c r="A35" s="227"/>
      <c r="B35" s="856"/>
      <c r="C35" s="817"/>
      <c r="D35" s="477" t="s">
        <v>791</v>
      </c>
      <c r="E35" s="814"/>
      <c r="F35" s="814"/>
      <c r="G35" s="804"/>
      <c r="H35" s="807"/>
      <c r="I35" s="850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spans="1:26" ht="15" customHeight="1">
      <c r="A36" s="227"/>
      <c r="B36" s="308"/>
      <c r="C36" s="476"/>
      <c r="D36" s="452" t="s">
        <v>1076</v>
      </c>
      <c r="E36" s="308" t="s">
        <v>1065</v>
      </c>
      <c r="F36" s="308" t="s">
        <v>1074</v>
      </c>
      <c r="G36" s="308"/>
      <c r="H36" s="450"/>
      <c r="I36" s="850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spans="1:26" ht="15" customHeight="1">
      <c r="A37" s="227"/>
      <c r="B37" s="849">
        <v>1</v>
      </c>
      <c r="C37" s="816" t="s">
        <v>1067</v>
      </c>
      <c r="D37" s="309" t="s">
        <v>779</v>
      </c>
      <c r="E37" s="813">
        <f>'Honduras(Total Final)'!F68</f>
        <v>300</v>
      </c>
      <c r="F37" s="813">
        <f>'Honduras(Total Final)'!F69</f>
        <v>600</v>
      </c>
      <c r="G37" s="808"/>
      <c r="H37" s="799">
        <f ca="1">'Honduras(Total Final)'!L68</f>
        <v>0.27801889295187387</v>
      </c>
      <c r="I37" s="850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spans="1:26" ht="15" customHeight="1">
      <c r="A38" s="227"/>
      <c r="B38" s="849"/>
      <c r="C38" s="816"/>
      <c r="D38" s="310" t="s">
        <v>778</v>
      </c>
      <c r="E38" s="814"/>
      <c r="F38" s="814"/>
      <c r="G38" s="809"/>
      <c r="H38" s="803"/>
      <c r="I38" s="850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15" customHeight="1">
      <c r="A39" s="227"/>
      <c r="B39" s="849"/>
      <c r="C39" s="816"/>
      <c r="D39" s="309" t="s">
        <v>780</v>
      </c>
      <c r="E39" s="813">
        <f>'Honduras(Total Final)'!F72</f>
        <v>350</v>
      </c>
      <c r="F39" s="813">
        <f>'Honduras(Total Final)'!F73</f>
        <v>700</v>
      </c>
      <c r="G39" s="809"/>
      <c r="H39" s="803"/>
      <c r="I39" s="850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15" customHeight="1">
      <c r="A40" s="227"/>
      <c r="B40" s="849"/>
      <c r="C40" s="816"/>
      <c r="D40" s="309" t="s">
        <v>781</v>
      </c>
      <c r="E40" s="815"/>
      <c r="F40" s="815"/>
      <c r="G40" s="809"/>
      <c r="H40" s="803"/>
      <c r="I40" s="850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15" customHeight="1">
      <c r="A41" s="227"/>
      <c r="B41" s="849"/>
      <c r="C41" s="816"/>
      <c r="D41" s="309" t="s">
        <v>787</v>
      </c>
      <c r="E41" s="815"/>
      <c r="F41" s="815"/>
      <c r="G41" s="809"/>
      <c r="H41" s="803"/>
      <c r="I41" s="850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spans="1:26" ht="15" customHeight="1">
      <c r="A42" s="227"/>
      <c r="B42" s="849"/>
      <c r="C42" s="816"/>
      <c r="D42" s="474" t="s">
        <v>786</v>
      </c>
      <c r="E42" s="815"/>
      <c r="F42" s="815"/>
      <c r="G42" s="809"/>
      <c r="H42" s="803"/>
      <c r="I42" s="850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 ht="15" customHeight="1">
      <c r="A43" s="227"/>
      <c r="B43" s="849"/>
      <c r="C43" s="816"/>
      <c r="D43" s="475" t="s">
        <v>785</v>
      </c>
      <c r="E43" s="815"/>
      <c r="F43" s="815"/>
      <c r="G43" s="809"/>
      <c r="H43" s="803"/>
      <c r="I43" s="850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spans="1:26" ht="15" customHeight="1">
      <c r="A44" s="227"/>
      <c r="B44" s="849"/>
      <c r="C44" s="816"/>
      <c r="D44" s="475" t="s">
        <v>784</v>
      </c>
      <c r="E44" s="815"/>
      <c r="F44" s="815"/>
      <c r="G44" s="809"/>
      <c r="H44" s="803"/>
      <c r="I44" s="850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spans="1:26" ht="15" customHeight="1">
      <c r="A45" s="227"/>
      <c r="B45" s="849"/>
      <c r="C45" s="816"/>
      <c r="D45" s="475" t="s">
        <v>783</v>
      </c>
      <c r="E45" s="815"/>
      <c r="F45" s="815"/>
      <c r="G45" s="809"/>
      <c r="H45" s="803"/>
      <c r="I45" s="850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spans="1:26" ht="15" customHeight="1">
      <c r="A46" s="227"/>
      <c r="B46" s="849"/>
      <c r="C46" s="816"/>
      <c r="D46" s="475" t="s">
        <v>782</v>
      </c>
      <c r="E46" s="815"/>
      <c r="F46" s="815"/>
      <c r="G46" s="809"/>
      <c r="H46" s="803"/>
      <c r="I46" s="850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15" customHeight="1">
      <c r="A47" s="227"/>
      <c r="B47" s="849"/>
      <c r="C47" s="816"/>
      <c r="D47" s="474" t="s">
        <v>792</v>
      </c>
      <c r="E47" s="815"/>
      <c r="F47" s="815"/>
      <c r="G47" s="809"/>
      <c r="H47" s="803"/>
      <c r="I47" s="850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15" customHeight="1">
      <c r="A48" s="227"/>
      <c r="B48" s="849"/>
      <c r="C48" s="817" t="s">
        <v>1072</v>
      </c>
      <c r="D48" s="477" t="s">
        <v>789</v>
      </c>
      <c r="E48" s="815"/>
      <c r="F48" s="815"/>
      <c r="G48" s="809"/>
      <c r="H48" s="803"/>
      <c r="I48" s="850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15" customHeight="1">
      <c r="A49" s="227"/>
      <c r="B49" s="849"/>
      <c r="C49" s="817"/>
      <c r="D49" s="477" t="s">
        <v>788</v>
      </c>
      <c r="E49" s="815"/>
      <c r="F49" s="815"/>
      <c r="G49" s="809"/>
      <c r="H49" s="803"/>
      <c r="I49" s="850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5" customHeight="1">
      <c r="A50" s="227"/>
      <c r="B50" s="849"/>
      <c r="C50" s="817"/>
      <c r="D50" s="477" t="s">
        <v>790</v>
      </c>
      <c r="E50" s="815"/>
      <c r="F50" s="815"/>
      <c r="G50" s="809"/>
      <c r="H50" s="803"/>
      <c r="I50" s="850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5" customHeight="1">
      <c r="A51" s="227"/>
      <c r="B51" s="849"/>
      <c r="C51" s="817"/>
      <c r="D51" s="477" t="s">
        <v>791</v>
      </c>
      <c r="E51" s="814"/>
      <c r="F51" s="814"/>
      <c r="G51" s="810"/>
      <c r="H51" s="804"/>
      <c r="I51" s="850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5" customHeight="1">
      <c r="A52" s="227"/>
      <c r="B52" s="308"/>
      <c r="C52" s="476"/>
      <c r="D52" s="452" t="s">
        <v>1077</v>
      </c>
      <c r="E52" s="308" t="s">
        <v>401</v>
      </c>
      <c r="F52" s="308" t="s">
        <v>1070</v>
      </c>
      <c r="G52" s="308"/>
      <c r="H52" s="473"/>
      <c r="I52" s="850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32.450000000000003" customHeight="1">
      <c r="A53" s="227"/>
      <c r="B53" s="449"/>
      <c r="C53" s="485" t="s">
        <v>1073</v>
      </c>
      <c r="D53" s="477" t="s">
        <v>1103</v>
      </c>
      <c r="E53" s="811">
        <f>'Honduras(Total Final)'!F98</f>
        <v>750</v>
      </c>
      <c r="F53" s="812"/>
      <c r="G53" s="311"/>
      <c r="H53" s="453">
        <f ca="1">'Honduras(Total Final)'!L98</f>
        <v>0.33866382510311166</v>
      </c>
      <c r="I53" s="850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5" customHeight="1">
      <c r="A54" s="227"/>
      <c r="B54" s="308"/>
      <c r="C54" s="476"/>
      <c r="D54" s="452" t="s">
        <v>800</v>
      </c>
      <c r="E54" s="308" t="s">
        <v>801</v>
      </c>
      <c r="F54" s="308" t="s">
        <v>401</v>
      </c>
      <c r="G54" s="308" t="s">
        <v>1070</v>
      </c>
      <c r="H54" s="473"/>
      <c r="I54" s="850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5" customHeight="1">
      <c r="A55" s="227"/>
      <c r="B55" s="821"/>
      <c r="C55" s="818" t="s">
        <v>1067</v>
      </c>
      <c r="D55" s="480" t="s">
        <v>1090</v>
      </c>
      <c r="E55" s="827">
        <f>'Honduras(Total Final)'!F100</f>
        <v>300</v>
      </c>
      <c r="F55" s="828"/>
      <c r="G55" s="829"/>
      <c r="H55" s="799">
        <f ca="1">'Honduras(Total Final)'!L100</f>
        <v>0.22028905798558338</v>
      </c>
      <c r="I55" s="850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spans="1:26" ht="15" customHeight="1">
      <c r="A56" s="227"/>
      <c r="B56" s="822"/>
      <c r="C56" s="819"/>
      <c r="D56" s="480" t="s">
        <v>1096</v>
      </c>
      <c r="E56" s="830"/>
      <c r="F56" s="831"/>
      <c r="G56" s="832"/>
      <c r="H56" s="803"/>
      <c r="I56" s="850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spans="1:26" ht="15" customHeight="1">
      <c r="A57" s="227"/>
      <c r="B57" s="823"/>
      <c r="C57" s="820"/>
      <c r="D57" s="480" t="s">
        <v>1097</v>
      </c>
      <c r="E57" s="833"/>
      <c r="F57" s="834"/>
      <c r="G57" s="835"/>
      <c r="H57" s="804"/>
      <c r="I57" s="850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spans="1:26" ht="15" customHeight="1">
      <c r="A58" s="227"/>
      <c r="B58" s="308"/>
      <c r="C58" s="476"/>
      <c r="D58" s="452" t="s">
        <v>1088</v>
      </c>
      <c r="E58" s="308" t="s">
        <v>1082</v>
      </c>
      <c r="F58" s="308" t="s">
        <v>800</v>
      </c>
      <c r="G58" s="308" t="s">
        <v>1087</v>
      </c>
      <c r="H58" s="473"/>
      <c r="I58" s="850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spans="1:26" ht="15" customHeight="1">
      <c r="A59" s="227"/>
      <c r="B59" s="449"/>
      <c r="C59" s="818" t="s">
        <v>1067</v>
      </c>
      <c r="D59" s="483" t="s">
        <v>1078</v>
      </c>
      <c r="E59" s="827">
        <f>'Honduras(Total Final)'!F109</f>
        <v>200</v>
      </c>
      <c r="F59" s="829"/>
      <c r="G59" s="808"/>
      <c r="H59" s="799">
        <f ca="1">'Honduras(Total Final)'!L109</f>
        <v>0.25315824627154898</v>
      </c>
      <c r="I59" s="850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spans="1:26" ht="15" customHeight="1">
      <c r="A60" s="227"/>
      <c r="B60" s="449"/>
      <c r="C60" s="819"/>
      <c r="D60" s="483" t="s">
        <v>1080</v>
      </c>
      <c r="E60" s="830"/>
      <c r="F60" s="832"/>
      <c r="G60" s="809"/>
      <c r="H60" s="803"/>
      <c r="I60" s="850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 ht="15" customHeight="1">
      <c r="A61" s="227"/>
      <c r="B61" s="449"/>
      <c r="C61" s="819"/>
      <c r="D61" s="483" t="s">
        <v>1079</v>
      </c>
      <c r="E61" s="830"/>
      <c r="F61" s="832"/>
      <c r="G61" s="809"/>
      <c r="H61" s="803"/>
      <c r="I61" s="850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spans="1:26" ht="15" customHeight="1">
      <c r="A62" s="227"/>
      <c r="B62" s="449"/>
      <c r="C62" s="820"/>
      <c r="D62" s="483" t="s">
        <v>1081</v>
      </c>
      <c r="E62" s="833"/>
      <c r="F62" s="835"/>
      <c r="G62" s="810"/>
      <c r="H62" s="803"/>
      <c r="I62" s="850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5.45" customHeight="1">
      <c r="A63" s="227"/>
      <c r="B63" s="824"/>
      <c r="C63" s="825"/>
      <c r="D63" s="825"/>
      <c r="E63" s="825"/>
      <c r="F63" s="825"/>
      <c r="G63" s="826"/>
      <c r="H63" s="803"/>
      <c r="I63" s="850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spans="1:26" ht="15" customHeight="1">
      <c r="A64" s="227"/>
      <c r="B64" s="449"/>
      <c r="C64" s="818" t="s">
        <v>1067</v>
      </c>
      <c r="D64" s="483" t="s">
        <v>1083</v>
      </c>
      <c r="E64" s="827">
        <f>'Honduras(Total Final)'!F113</f>
        <v>250</v>
      </c>
      <c r="F64" s="829"/>
      <c r="G64" s="808"/>
      <c r="H64" s="803"/>
      <c r="I64" s="850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spans="1:26" ht="15" customHeight="1">
      <c r="A65" s="227"/>
      <c r="B65" s="449"/>
      <c r="C65" s="819"/>
      <c r="D65" s="483" t="s">
        <v>1084</v>
      </c>
      <c r="E65" s="830"/>
      <c r="F65" s="832"/>
      <c r="G65" s="809"/>
      <c r="H65" s="803"/>
      <c r="I65" s="850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spans="1:26" ht="15" customHeight="1">
      <c r="A66" s="227"/>
      <c r="B66" s="449"/>
      <c r="C66" s="819"/>
      <c r="D66" s="483" t="s">
        <v>1085</v>
      </c>
      <c r="E66" s="830"/>
      <c r="F66" s="832"/>
      <c r="G66" s="809"/>
      <c r="H66" s="803"/>
      <c r="I66" s="850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 ht="15" customHeight="1">
      <c r="A67" s="227"/>
      <c r="B67" s="449"/>
      <c r="C67" s="819"/>
      <c r="D67" s="483" t="s">
        <v>1086</v>
      </c>
      <c r="E67" s="833"/>
      <c r="F67" s="835"/>
      <c r="G67" s="810"/>
      <c r="H67" s="803"/>
      <c r="I67" s="850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spans="1:26" ht="15" customHeight="1">
      <c r="A68" s="227"/>
      <c r="B68" s="449"/>
      <c r="C68" s="820"/>
      <c r="D68" s="480" t="s">
        <v>1089</v>
      </c>
      <c r="E68" s="811"/>
      <c r="F68" s="812"/>
      <c r="G68" s="311">
        <f>'Honduras(Total Final)'!F134</f>
        <v>200</v>
      </c>
      <c r="H68" s="803"/>
      <c r="I68" s="850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spans="1:26" ht="15" customHeight="1">
      <c r="A69" s="227"/>
      <c r="B69" s="449"/>
      <c r="C69" s="489" t="s">
        <v>1073</v>
      </c>
      <c r="D69" s="484" t="s">
        <v>1104</v>
      </c>
      <c r="E69" s="811">
        <f>'Honduras(Total Final)'!F128</f>
        <v>0</v>
      </c>
      <c r="F69" s="812"/>
      <c r="G69" s="311"/>
      <c r="H69" s="804"/>
      <c r="I69" s="850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spans="1:26" ht="15" customHeight="1">
      <c r="A70" s="227"/>
      <c r="B70" s="308"/>
      <c r="C70" s="476"/>
      <c r="D70" s="452" t="s">
        <v>1098</v>
      </c>
      <c r="E70" s="842"/>
      <c r="F70" s="843"/>
      <c r="G70" s="844"/>
      <c r="H70" s="473"/>
      <c r="I70" s="850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spans="1:26" ht="15" customHeight="1">
      <c r="A71" s="227"/>
      <c r="B71" s="450"/>
      <c r="C71" s="802" t="s">
        <v>1067</v>
      </c>
      <c r="D71" s="467" t="s">
        <v>1044</v>
      </c>
      <c r="E71" s="490">
        <f>'Honduras(Total Final)'!F130</f>
        <v>200</v>
      </c>
      <c r="F71" s="836"/>
      <c r="G71" s="837"/>
      <c r="H71" s="851">
        <f ca="1">'Honduras(Total Final)'!L130</f>
        <v>0.23393620036256474</v>
      </c>
      <c r="I71" s="850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spans="1:26" ht="15" customHeight="1">
      <c r="A72" s="227"/>
      <c r="B72" s="450"/>
      <c r="C72" s="803"/>
      <c r="D72" s="467" t="s">
        <v>1100</v>
      </c>
      <c r="E72" s="490">
        <f>'Honduras(Total Final)'!F131</f>
        <v>250</v>
      </c>
      <c r="F72" s="838"/>
      <c r="G72" s="839"/>
      <c r="H72" s="852"/>
      <c r="I72" s="850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spans="1:26" ht="15" customHeight="1">
      <c r="A73" s="227"/>
      <c r="B73" s="450"/>
      <c r="C73" s="803"/>
      <c r="D73" s="467" t="s">
        <v>1045</v>
      </c>
      <c r="E73" s="490">
        <f>'Honduras(Total Final)'!F132</f>
        <v>300</v>
      </c>
      <c r="F73" s="838"/>
      <c r="G73" s="839"/>
      <c r="H73" s="852"/>
      <c r="I73" s="850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spans="1:26" ht="15" customHeight="1">
      <c r="A74" s="227"/>
      <c r="B74" s="450"/>
      <c r="C74" s="803"/>
      <c r="D74" s="467" t="s">
        <v>1101</v>
      </c>
      <c r="E74" s="490">
        <f>'Honduras(Total Final)'!F133</f>
        <v>350</v>
      </c>
      <c r="F74" s="838"/>
      <c r="G74" s="839"/>
      <c r="H74" s="852"/>
      <c r="I74" s="850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pans="1:26" ht="15" customHeight="1">
      <c r="A75" s="227"/>
      <c r="B75" s="449"/>
      <c r="C75" s="803"/>
      <c r="D75" s="486" t="s">
        <v>1046</v>
      </c>
      <c r="E75" s="311">
        <f>'Honduras(Total Final)'!F135</f>
        <v>120</v>
      </c>
      <c r="F75" s="838"/>
      <c r="G75" s="839"/>
      <c r="H75" s="853"/>
      <c r="I75" s="850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spans="1:26" ht="15" customHeight="1">
      <c r="A76" s="227"/>
      <c r="B76" s="449"/>
      <c r="C76" s="803"/>
      <c r="D76" s="483" t="s">
        <v>1047</v>
      </c>
      <c r="E76" s="808">
        <f>'Honduras(Total Final)'!F136</f>
        <v>150</v>
      </c>
      <c r="F76" s="838"/>
      <c r="G76" s="839"/>
      <c r="H76" s="799">
        <f ca="1">'Honduras(Total Final)'!L135</f>
        <v>0.21517629962496071</v>
      </c>
      <c r="I76" s="850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spans="1:26" ht="15" customHeight="1">
      <c r="A77" s="227"/>
      <c r="B77" s="449"/>
      <c r="C77" s="803"/>
      <c r="D77" s="483" t="s">
        <v>1048</v>
      </c>
      <c r="E77" s="809"/>
      <c r="F77" s="838"/>
      <c r="G77" s="839"/>
      <c r="H77" s="803"/>
      <c r="I77" s="850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5" customHeight="1">
      <c r="A78" s="227"/>
      <c r="B78" s="449"/>
      <c r="C78" s="803"/>
      <c r="D78" s="483" t="s">
        <v>1049</v>
      </c>
      <c r="E78" s="809"/>
      <c r="F78" s="838"/>
      <c r="G78" s="839"/>
      <c r="H78" s="803"/>
      <c r="I78" s="850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spans="1:26" ht="15" customHeight="1">
      <c r="A79" s="227"/>
      <c r="B79" s="449"/>
      <c r="C79" s="803"/>
      <c r="D79" s="483" t="s">
        <v>1050</v>
      </c>
      <c r="E79" s="810"/>
      <c r="F79" s="840"/>
      <c r="G79" s="841"/>
      <c r="H79" s="803"/>
      <c r="I79" s="850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spans="1:26" ht="37.9" customHeight="1">
      <c r="A80" s="227"/>
      <c r="B80" s="449"/>
      <c r="C80" s="803"/>
      <c r="D80" s="487" t="s">
        <v>818</v>
      </c>
      <c r="E80" s="488">
        <v>2000</v>
      </c>
      <c r="F80" s="797" t="s">
        <v>1102</v>
      </c>
      <c r="G80" s="798"/>
      <c r="H80" s="803"/>
      <c r="I80" s="850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spans="1:26" ht="39" customHeight="1">
      <c r="A81" s="227"/>
      <c r="B81" s="449"/>
      <c r="C81" s="803"/>
      <c r="D81" s="487" t="s">
        <v>819</v>
      </c>
      <c r="E81" s="488">
        <v>800</v>
      </c>
      <c r="F81" s="797" t="s">
        <v>1102</v>
      </c>
      <c r="G81" s="798"/>
      <c r="H81" s="803"/>
      <c r="I81" s="850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spans="1:26" ht="15" customHeight="1">
      <c r="A82" s="227"/>
      <c r="B82" s="449"/>
      <c r="C82" s="803"/>
      <c r="D82" s="483" t="s">
        <v>820</v>
      </c>
      <c r="E82" s="808">
        <v>80</v>
      </c>
      <c r="F82" s="827"/>
      <c r="G82" s="829"/>
      <c r="H82" s="803"/>
      <c r="I82" s="850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spans="1:26" ht="15" customHeight="1">
      <c r="A83" s="227"/>
      <c r="B83" s="449"/>
      <c r="C83" s="803"/>
      <c r="D83" s="483" t="s">
        <v>822</v>
      </c>
      <c r="E83" s="810"/>
      <c r="F83" s="833"/>
      <c r="G83" s="835"/>
      <c r="H83" s="803"/>
      <c r="I83" s="850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spans="1:26" ht="34.9" customHeight="1">
      <c r="A84" s="227"/>
      <c r="B84" s="449"/>
      <c r="C84" s="803"/>
      <c r="D84" s="487" t="s">
        <v>821</v>
      </c>
      <c r="E84" s="488">
        <v>2500</v>
      </c>
      <c r="F84" s="797" t="s">
        <v>1102</v>
      </c>
      <c r="G84" s="798"/>
      <c r="H84" s="803"/>
      <c r="I84" s="850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spans="1:26" ht="15" customHeight="1">
      <c r="A85" s="227"/>
      <c r="B85" s="449"/>
      <c r="C85" s="803"/>
      <c r="D85" s="483" t="s">
        <v>704</v>
      </c>
      <c r="E85" s="808">
        <v>70</v>
      </c>
      <c r="F85" s="827"/>
      <c r="G85" s="829"/>
      <c r="H85" s="803"/>
      <c r="I85" s="850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spans="1:26" ht="15" customHeight="1">
      <c r="A86" s="227"/>
      <c r="B86" s="449"/>
      <c r="C86" s="803"/>
      <c r="D86" s="483" t="s">
        <v>705</v>
      </c>
      <c r="E86" s="809"/>
      <c r="F86" s="830"/>
      <c r="G86" s="832"/>
      <c r="H86" s="803"/>
      <c r="I86" s="850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spans="1:26" ht="15" customHeight="1">
      <c r="A87" s="227"/>
      <c r="B87" s="449"/>
      <c r="C87" s="803"/>
      <c r="D87" s="483" t="s">
        <v>706</v>
      </c>
      <c r="E87" s="809"/>
      <c r="F87" s="830"/>
      <c r="G87" s="832"/>
      <c r="H87" s="803"/>
      <c r="I87" s="850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spans="1:26" ht="15" customHeight="1">
      <c r="A88" s="227"/>
      <c r="B88" s="449"/>
      <c r="C88" s="803"/>
      <c r="D88" s="483" t="s">
        <v>823</v>
      </c>
      <c r="E88" s="810"/>
      <c r="F88" s="830"/>
      <c r="G88" s="832"/>
      <c r="H88" s="803"/>
      <c r="I88" s="850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spans="1:26" ht="15" customHeight="1">
      <c r="A89" s="227"/>
      <c r="B89" s="449"/>
      <c r="C89" s="803"/>
      <c r="D89" s="483" t="s">
        <v>707</v>
      </c>
      <c r="E89" s="809">
        <v>50</v>
      </c>
      <c r="F89" s="830"/>
      <c r="G89" s="832"/>
      <c r="H89" s="803"/>
      <c r="I89" s="850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spans="1:26" ht="15" customHeight="1">
      <c r="A90" s="227"/>
      <c r="B90" s="449"/>
      <c r="C90" s="803"/>
      <c r="D90" s="483" t="s">
        <v>708</v>
      </c>
      <c r="E90" s="809"/>
      <c r="F90" s="830"/>
      <c r="G90" s="832"/>
      <c r="H90" s="803"/>
      <c r="I90" s="850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spans="1:26" ht="15" customHeight="1">
      <c r="A91" s="227"/>
      <c r="B91" s="449"/>
      <c r="C91" s="803"/>
      <c r="D91" s="483" t="s">
        <v>709</v>
      </c>
      <c r="E91" s="809"/>
      <c r="F91" s="830"/>
      <c r="G91" s="832"/>
      <c r="H91" s="803"/>
      <c r="I91" s="850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spans="1:26" ht="15" customHeight="1">
      <c r="A92" s="227"/>
      <c r="B92" s="449"/>
      <c r="C92" s="803"/>
      <c r="D92" s="483" t="s">
        <v>710</v>
      </c>
      <c r="E92" s="809"/>
      <c r="F92" s="830"/>
      <c r="G92" s="832"/>
      <c r="H92" s="803"/>
      <c r="I92" s="850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spans="1:26" ht="15" customHeight="1">
      <c r="A93" s="227"/>
      <c r="B93" s="449"/>
      <c r="C93" s="803"/>
      <c r="D93" s="483" t="s">
        <v>711</v>
      </c>
      <c r="E93" s="809"/>
      <c r="F93" s="830"/>
      <c r="G93" s="832"/>
      <c r="H93" s="803"/>
      <c r="I93" s="850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spans="1:26" ht="15" customHeight="1">
      <c r="A94" s="227"/>
      <c r="B94" s="449"/>
      <c r="C94" s="803"/>
      <c r="D94" s="483" t="s">
        <v>706</v>
      </c>
      <c r="E94" s="809"/>
      <c r="F94" s="830"/>
      <c r="G94" s="832"/>
      <c r="H94" s="803"/>
      <c r="I94" s="850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spans="1:26" ht="15" customHeight="1">
      <c r="A95" s="227"/>
      <c r="B95" s="449"/>
      <c r="C95" s="803"/>
      <c r="D95" s="483" t="s">
        <v>712</v>
      </c>
      <c r="E95" s="809"/>
      <c r="F95" s="830"/>
      <c r="G95" s="832"/>
      <c r="H95" s="803"/>
      <c r="I95" s="850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spans="1:26" ht="15" customHeight="1">
      <c r="A96" s="227"/>
      <c r="B96" s="449"/>
      <c r="C96" s="804"/>
      <c r="D96" s="483" t="s">
        <v>713</v>
      </c>
      <c r="E96" s="810"/>
      <c r="F96" s="833"/>
      <c r="G96" s="835"/>
      <c r="H96" s="804"/>
      <c r="I96" s="850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spans="1:26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spans="1:26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spans="1:26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spans="1:26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spans="1:26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spans="1:26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spans="1:26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spans="1:26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spans="1:26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spans="1:2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spans="1:26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spans="1:26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spans="1:26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spans="1:26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spans="1:26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spans="1:26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spans="1:26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spans="1:26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spans="1:26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spans="1:2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spans="1:26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spans="1:26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spans="1:26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spans="1:26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spans="1:26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spans="1:26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spans="1:26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spans="1:26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spans="1: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spans="1:26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spans="1:26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spans="1:26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spans="1:26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spans="1:26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spans="1:26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spans="1:26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spans="1:26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spans="1:26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spans="1:2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spans="1:26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spans="1:26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spans="1:26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spans="1:26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spans="1:26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spans="1:26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spans="1:26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spans="1:26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spans="1:26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spans="1:2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spans="1:26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spans="1:26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spans="1:26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spans="1:26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spans="1:26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spans="1:26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spans="1:26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spans="1:26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spans="1:26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spans="1:2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spans="1:26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spans="1:26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spans="1:26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spans="1:26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spans="1:26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spans="1:26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spans="1:26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spans="1:26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spans="1:2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spans="1:26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spans="1:26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spans="1:26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spans="1:26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spans="1:26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spans="1:26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spans="1:26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spans="1:26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spans="1:26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spans="1:2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spans="1:26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spans="1:26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spans="1:26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spans="1:26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spans="1:26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spans="1:26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spans="1:26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spans="1:26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spans="1:26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spans="1:2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spans="1:26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spans="1:26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spans="1:26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spans="1:26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spans="1:26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spans="1:26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spans="1:26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spans="1:26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spans="1:26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spans="1:2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spans="1:26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spans="1:26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spans="1:26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spans="1:26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spans="1:26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spans="1:26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spans="1:26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spans="1:26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spans="1:26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spans="1:2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spans="1:26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spans="1:26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spans="1:26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spans="1:26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spans="1:26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spans="1:26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spans="1:26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spans="1:26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spans="1:26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spans="1:2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spans="1:26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spans="1:26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spans="1:26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spans="1:26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spans="1:26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spans="1:26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spans="1:26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spans="1:26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spans="1:26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spans="1: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spans="1:26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spans="1:26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spans="1:26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spans="1:26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spans="1:26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spans="1:26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spans="1:26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spans="1:26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spans="1:26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spans="1:2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spans="1:26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spans="1:26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spans="1:26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spans="1:26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spans="1:26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spans="1:26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spans="1:26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spans="1:26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spans="1:26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spans="1:2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spans="1:26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spans="1:26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spans="1:26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spans="1:26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spans="1:26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spans="1:26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 spans="1:26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 spans="1:26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 spans="1:2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 spans="1:26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 spans="1:26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 spans="1:26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 spans="1:26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 spans="1:26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 spans="1:26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 spans="1:26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 spans="1:26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 spans="1:26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 spans="1:2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 spans="1:26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 spans="1:26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 spans="1:26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 spans="1:26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 spans="1:26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 spans="1:26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 spans="1:26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 spans="1:26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 spans="1:26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 spans="1:2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 spans="1:26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 spans="1:26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 spans="1:26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 spans="1:26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 spans="1:26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 spans="1:26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 spans="1:26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 spans="1:26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 spans="1:26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 spans="1:2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 spans="1:26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 spans="1:26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 spans="1:26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 spans="1:26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 spans="1:26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 spans="1:26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 spans="1:26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 spans="1:26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 spans="1:26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 spans="1:2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 spans="1:26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 spans="1:26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 spans="1:26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 spans="1:26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 spans="1:26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 spans="1:26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 spans="1:26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 spans="1:26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 spans="1:26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 spans="1:2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 spans="1:26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spans="1:26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 spans="1:26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 spans="1:26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 spans="1:26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 spans="1:26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 spans="1:26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 spans="1:26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 spans="1:26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 spans="1:2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 spans="1:26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 spans="1:26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 spans="1:26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 spans="1:26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 spans="1:26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 spans="1:26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 spans="1:26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 spans="1:26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 spans="1:26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 spans="1: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 spans="1:26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 spans="1:26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 spans="1:26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 spans="1:26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 spans="1:26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 spans="1:26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 spans="1:26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 spans="1:26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 spans="1:26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 spans="1:2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 spans="1:26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 spans="1:26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 spans="1:26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 spans="1:26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 spans="1:26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 spans="1:26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 spans="1:26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 spans="1:26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 spans="1:26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 spans="1:2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 spans="1:26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 spans="1:26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 spans="1:26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 spans="1:26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 spans="1:26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 spans="1:26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 spans="1:26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 spans="1:26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 spans="1:26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 spans="1:2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 spans="1:26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 spans="1:26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spans="1:26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 spans="1:26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 spans="1:26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 spans="1:26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 spans="1:26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 spans="1:26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 spans="1:26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 spans="1:2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 spans="1:26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 spans="1:26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 spans="1:26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 spans="1:26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 spans="1:26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 spans="1:26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 spans="1:26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 spans="1:26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 spans="1:26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 spans="1:2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 spans="1:26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 spans="1:26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 spans="1:26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 spans="1:26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 spans="1:26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 spans="1:26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 spans="1:26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 spans="1:26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 spans="1:26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 spans="1:2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 spans="1:26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 spans="1:26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 spans="1:26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 spans="1:26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 spans="1:26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 spans="1:26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 spans="1:26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 spans="1:26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 spans="1:26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 spans="1:2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 spans="1:26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 spans="1:26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 spans="1:26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 spans="1:26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 spans="1:26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 spans="1:26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 spans="1:26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 spans="1:26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 spans="1:26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 spans="1:2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spans="1:26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 spans="1:26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 spans="1:26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 spans="1:26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 spans="1:26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 spans="1:26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 spans="1:26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 spans="1:26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 spans="1:26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 spans="1:2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 spans="1:26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 spans="1:26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 spans="1:26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 spans="1:26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 spans="1:26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 spans="1:26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 spans="1:26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 spans="1:26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 spans="1:26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 spans="1: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 spans="1:26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 spans="1:26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 spans="1:26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 spans="1:26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 spans="1:26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 spans="1:26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 spans="1:26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 spans="1:26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 spans="1:26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 spans="1:2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 spans="1:26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 spans="1:26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 spans="1:26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 spans="1:26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 spans="1:26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 spans="1:26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 spans="1:26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 spans="1:26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 spans="1:26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 spans="1:2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 spans="1:26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 spans="1:26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 spans="1:26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 spans="1:26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 spans="1:26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 spans="1:26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 spans="1:26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 spans="1:26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 spans="1:26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 spans="1:2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 spans="1:26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spans="1:26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 spans="1:26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 spans="1:26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 spans="1:26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 spans="1:26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 spans="1:26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 spans="1:26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 spans="1:26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 spans="1:2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 spans="1:26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 spans="1:26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 spans="1:26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 spans="1:26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 spans="1:26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 spans="1:26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 spans="1:26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 spans="1:26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 spans="1:26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 spans="1:2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 spans="1:26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 spans="1:26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 spans="1:26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 spans="1:26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 spans="1:26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 spans="1:26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 spans="1:26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 spans="1:26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 spans="1:26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 spans="1:2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 spans="1:26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 spans="1:26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 spans="1:26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 spans="1:26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 spans="1:26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 spans="1:26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 spans="1:26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 spans="1:26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 spans="1:26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 spans="1:2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 spans="1:26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 spans="1:26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 spans="1:26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 spans="1:26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 spans="1:26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 spans="1:26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 spans="1:26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 spans="1:26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 spans="1:26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spans="1:2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 spans="1:26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 spans="1:26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 spans="1:26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 spans="1:26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 spans="1:26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 spans="1:26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 spans="1:26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 spans="1:26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 spans="1:26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 spans="1:2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 spans="1:26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 spans="1:26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 spans="1:26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 spans="1:26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 spans="1:26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 spans="1:26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 spans="1:26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 spans="1:26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 spans="1:26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 spans="1: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 spans="1:26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 spans="1:26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 spans="1:26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 spans="1:26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 spans="1:26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 spans="1:26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 spans="1:26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 spans="1:26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 spans="1:26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 spans="1:2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 spans="1:26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 spans="1:26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 spans="1:26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 spans="1:26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 spans="1:26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 spans="1:26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 spans="1:26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 spans="1:26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 spans="1:26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 spans="1:2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 spans="1:26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 spans="1:26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 spans="1:26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 spans="1:26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 spans="1:26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 spans="1:26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 spans="1:26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 spans="1:26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 spans="1:26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 spans="1:2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spans="1:26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 spans="1:26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 spans="1:26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 spans="1:26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 spans="1:26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 spans="1:26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 spans="1:26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 spans="1:26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 spans="1:26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 spans="1:2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 spans="1:26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 spans="1:26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 spans="1:26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 spans="1:26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 spans="1:26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 spans="1:26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 spans="1:26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 spans="1:26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 spans="1:26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 spans="1:2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 spans="1:26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 spans="1:26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 spans="1:26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 spans="1:26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 spans="1:26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 spans="1:26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 spans="1:26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 spans="1:26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 spans="1:26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 spans="1:2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 spans="1:26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 spans="1:26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 spans="1:26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 spans="1:26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 spans="1:26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 spans="1:26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 spans="1:26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 spans="1:26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 spans="1:26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 spans="1:2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 spans="1:26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 spans="1:26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 spans="1:26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 spans="1:26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 spans="1:26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 spans="1:26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 spans="1:26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 spans="1:26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spans="1:26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 spans="1:2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 spans="1:26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 spans="1:26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 spans="1:26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 spans="1:26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 spans="1:26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 spans="1:26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 spans="1:26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 spans="1:26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 spans="1:26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 spans="1:2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 spans="1:26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 spans="1:26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 spans="1:26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 spans="1:26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 spans="1:26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 spans="1:26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 spans="1:26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 spans="1:26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 spans="1:26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 spans="1: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 spans="1:26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 spans="1:26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 spans="1:26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 spans="1:26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 spans="1:26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 spans="1:26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 spans="1:26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 spans="1:26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 spans="1:26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 spans="1:2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 spans="1:26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 spans="1:26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 spans="1:26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 spans="1:26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 spans="1:26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 spans="1:26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 spans="1:26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 spans="1:26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 spans="1:26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 spans="1:2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 spans="1:26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 spans="1:26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 spans="1:26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 spans="1:26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 spans="1:26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 spans="1:26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 spans="1:26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 spans="1:26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 spans="1:26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spans="1:2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 spans="1:26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 spans="1:26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 spans="1:26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 spans="1:26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 spans="1:26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 spans="1:26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 spans="1:26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 spans="1:26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 spans="1:26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 spans="1:2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 spans="1:26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 spans="1:26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 spans="1:26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 spans="1:26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 spans="1:26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 spans="1:26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 spans="1:26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 spans="1:26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 spans="1:26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 spans="1:2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 spans="1:26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 spans="1:26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 spans="1:26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 spans="1:26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 spans="1:26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 spans="1:26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 spans="1:26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 spans="1:26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 spans="1:26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 spans="1:2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 spans="1:26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 spans="1:26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 spans="1:26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 spans="1:26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 spans="1:26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 spans="1:26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 spans="1:26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 spans="1:26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 spans="1:26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 spans="1:2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 spans="1:26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 spans="1:26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 spans="1:26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 spans="1:26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 spans="1:26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 spans="1:26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 spans="1:26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spans="1:26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spans="1:26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 spans="1:2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 spans="1:26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 spans="1:26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 spans="1:26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 spans="1:26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 spans="1:26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 spans="1:26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 spans="1:26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 spans="1:26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 spans="1:26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 spans="1:2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 spans="1:26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 spans="1:26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 spans="1:26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 spans="1:26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 spans="1:26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 spans="1:26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 spans="1:26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 spans="1:26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 spans="1:26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 spans="1: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 spans="1:26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 spans="1:26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 spans="1:26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 spans="1:26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 spans="1:26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 spans="1:26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 spans="1:26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 spans="1:26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 spans="1:26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 spans="1:2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 spans="1:26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 spans="1:26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 spans="1:26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 spans="1:26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 spans="1:26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 spans="1:26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 spans="1:26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 spans="1:26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 spans="1:26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 spans="1:2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 spans="1:26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 spans="1:26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 spans="1:26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 spans="1:26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 spans="1:26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 spans="1:26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 spans="1:26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 spans="1:26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spans="1:26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 spans="1:2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 spans="1:26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 spans="1:26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 spans="1:26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 spans="1:26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 spans="1:26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 spans="1:26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 spans="1:26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 spans="1:26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 spans="1:26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 spans="1:2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 spans="1:26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 spans="1:26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 spans="1:26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 spans="1:26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 spans="1:26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 spans="1:26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 spans="1:26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 spans="1:26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 spans="1:26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 spans="1:2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 spans="1:26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 spans="1:26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 spans="1:26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 spans="1:26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 spans="1:26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 spans="1:26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 spans="1:26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 spans="1:26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 spans="1:26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 spans="1:2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 spans="1:26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 spans="1:26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 spans="1:26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 spans="1:26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 spans="1:26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 spans="1:26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 spans="1:26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 spans="1:26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 spans="1:26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 spans="1:2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 spans="1:26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 spans="1:26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 spans="1:26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 spans="1:26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 spans="1:26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 spans="1:26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 spans="1:26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 spans="1:26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 spans="1:26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 spans="1:2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 spans="1:26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 spans="1:26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 spans="1:26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 spans="1:26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 spans="1:26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 spans="1:26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 spans="1:26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 spans="1:26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 spans="1:26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 spans="1:2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 spans="1:26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 spans="1:26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 spans="1:26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 spans="1:26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 spans="1:26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 spans="1:26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 spans="1:26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 spans="1:26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 spans="1:26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 spans="1: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 spans="1:26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 spans="1:26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 spans="1:26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 spans="1:26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 spans="1:26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 spans="1:26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 spans="1:26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 spans="1:26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 spans="1:26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 spans="1:2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 spans="1:26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 spans="1:26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 spans="1:26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 spans="1:26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 spans="1:26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 spans="1:26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 spans="1:26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 spans="1:26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 spans="1:26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 spans="1:2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 spans="1:26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 spans="1:26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 spans="1:26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 spans="1:26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 spans="1:26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 spans="1:26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 spans="1:26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 spans="1:26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 spans="1:26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 spans="1:2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 spans="1:26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 spans="1:26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 spans="1:26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 spans="1:26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 spans="1:26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 spans="1:26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 spans="1:26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 spans="1:26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 spans="1:26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 spans="1:2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 spans="1:26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 spans="1:26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 spans="1:26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 spans="1:26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 spans="1:26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 spans="1:26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 spans="1:26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 spans="1:26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 spans="1:26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 spans="1:2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 spans="1:26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 spans="1:26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 spans="1:26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 spans="1:26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 spans="1:26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 spans="1:26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 spans="1:26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 spans="1:26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 spans="1:26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 spans="1:2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 spans="1:26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 spans="1:26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 spans="1:26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 spans="1:26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 spans="1:26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 spans="1:26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 spans="1:26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 spans="1:26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 spans="1:26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 spans="1:2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 spans="1:26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 spans="1:26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 spans="1:26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 spans="1:26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 spans="1:26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 spans="1:26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 spans="1:26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 spans="1:26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 spans="1:26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 spans="1:2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 spans="1:26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 spans="1:26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 spans="1:26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 spans="1:26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 spans="1:26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 spans="1:26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 spans="1:26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 spans="1:26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 spans="1:26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 spans="1:2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 spans="1:26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 spans="1:26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 spans="1:26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 spans="1:26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 spans="1:26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 spans="1:26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 spans="1:26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 spans="1:26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 spans="1:26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 spans="1: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 spans="1:26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 spans="1:26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 spans="1:26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 spans="1:26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 spans="1:26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 spans="1:26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 spans="1:26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 spans="1:26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 spans="1:26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 spans="1:2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 spans="1:26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 spans="1:26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 spans="1:26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 spans="1:26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 spans="1:26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 spans="1:26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 spans="1:26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 spans="1:26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 spans="1:26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 spans="1:2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 spans="1:26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 spans="1:26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 spans="1:26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 spans="1:26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 spans="1:26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 spans="1:26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 spans="1:26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 spans="1:26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 spans="1:26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 spans="1:2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 spans="1:26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 spans="1:26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 spans="1:26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 spans="1:26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 spans="1:26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 spans="1:26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 spans="1:26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 spans="1:26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 spans="1:26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 spans="1:2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 spans="1:26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 spans="1:26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 spans="1:26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 spans="1:26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 spans="1:26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 spans="1:26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 spans="1:26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 spans="1:26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 spans="1:26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 spans="1:2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 spans="1:26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 spans="1:26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 spans="1:26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 spans="1:26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 spans="1:26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 spans="1:26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 spans="1:26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 spans="1:26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 spans="1:26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 spans="1:2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 spans="1:26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 spans="1:26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 spans="1:26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 spans="1:26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 spans="1:26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 spans="1:26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 spans="1:26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 spans="1:26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 spans="1:26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 spans="1:2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 spans="1:26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 spans="1:26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 spans="1:26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 spans="1:26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  <row r="1001" spans="1:26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</row>
    <row r="1002" spans="1:26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</row>
    <row r="1003" spans="1:26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</row>
    <row r="1004" spans="1:26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</row>
    <row r="1005" spans="1:26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</row>
    <row r="1006" spans="1:2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</row>
    <row r="1007" spans="1:26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</row>
    <row r="1008" spans="1:26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</row>
    <row r="1009" spans="1:26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</row>
    <row r="1010" spans="1:26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</row>
    <row r="1011" spans="1:26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</row>
    <row r="1012" spans="1:26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</row>
    <row r="1013" spans="1:26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</row>
    <row r="1014" spans="1:26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</row>
    <row r="1015" spans="1:26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</row>
    <row r="1016" spans="1:2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</row>
    <row r="1017" spans="1:26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</row>
    <row r="1018" spans="1:26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</row>
    <row r="1019" spans="1:26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</row>
    <row r="1020" spans="1:26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</row>
    <row r="1021" spans="1:26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K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</row>
    <row r="1022" spans="1:26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K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</row>
    <row r="1023" spans="1:26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K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</row>
    <row r="1024" spans="1:26">
      <c r="A1024" s="227"/>
      <c r="B1024" s="227"/>
      <c r="C1024" s="227"/>
      <c r="D1024" s="227"/>
      <c r="E1024" s="227"/>
      <c r="F1024" s="227"/>
      <c r="G1024" s="227"/>
      <c r="H1024" s="227"/>
      <c r="I1024" s="227"/>
      <c r="J1024" s="227"/>
      <c r="K1024" s="227"/>
      <c r="L1024" s="227"/>
      <c r="M1024" s="227"/>
      <c r="N1024" s="227"/>
      <c r="O1024" s="227"/>
      <c r="P1024" s="227"/>
      <c r="Q1024" s="227"/>
      <c r="R1024" s="227"/>
      <c r="S1024" s="227"/>
      <c r="T1024" s="227"/>
      <c r="U1024" s="227"/>
      <c r="V1024" s="227"/>
      <c r="W1024" s="227"/>
      <c r="X1024" s="227"/>
      <c r="Y1024" s="227"/>
      <c r="Z1024" s="227"/>
    </row>
    <row r="1025" spans="1:26">
      <c r="A1025" s="227"/>
      <c r="B1025" s="227"/>
      <c r="C1025" s="227"/>
      <c r="D1025" s="227"/>
      <c r="E1025" s="227"/>
      <c r="F1025" s="227"/>
      <c r="G1025" s="227"/>
      <c r="H1025" s="227"/>
      <c r="I1025" s="227"/>
      <c r="J1025" s="227"/>
      <c r="K1025" s="227"/>
      <c r="L1025" s="227"/>
      <c r="M1025" s="227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</row>
    <row r="1026" spans="1:26">
      <c r="A1026" s="227"/>
      <c r="B1026" s="227"/>
      <c r="C1026" s="227"/>
      <c r="D1026" s="227"/>
      <c r="E1026" s="227"/>
      <c r="F1026" s="227"/>
      <c r="G1026" s="227"/>
      <c r="H1026" s="227"/>
      <c r="I1026" s="227"/>
      <c r="J1026" s="227"/>
      <c r="K1026" s="227"/>
      <c r="L1026" s="227"/>
      <c r="M1026" s="227"/>
      <c r="N1026" s="227"/>
      <c r="O1026" s="227"/>
      <c r="P1026" s="227"/>
      <c r="Q1026" s="227"/>
      <c r="R1026" s="227"/>
      <c r="S1026" s="227"/>
      <c r="T1026" s="227"/>
      <c r="U1026" s="227"/>
      <c r="V1026" s="227"/>
      <c r="W1026" s="227"/>
      <c r="X1026" s="227"/>
      <c r="Y1026" s="227"/>
      <c r="Z1026" s="227"/>
    </row>
    <row r="1027" spans="1:26">
      <c r="A1027" s="227"/>
      <c r="B1027" s="227"/>
      <c r="C1027" s="227"/>
      <c r="D1027" s="227"/>
      <c r="E1027" s="227"/>
      <c r="F1027" s="227"/>
      <c r="G1027" s="227"/>
      <c r="H1027" s="227"/>
      <c r="I1027" s="227"/>
      <c r="J1027" s="227"/>
      <c r="K1027" s="227"/>
      <c r="L1027" s="227"/>
      <c r="M1027" s="227"/>
      <c r="N1027" s="227"/>
      <c r="O1027" s="227"/>
      <c r="P1027" s="227"/>
      <c r="Q1027" s="227"/>
      <c r="R1027" s="227"/>
      <c r="S1027" s="227"/>
      <c r="T1027" s="227"/>
      <c r="U1027" s="227"/>
      <c r="V1027" s="227"/>
      <c r="W1027" s="227"/>
      <c r="X1027" s="227"/>
      <c r="Y1027" s="227"/>
      <c r="Z1027" s="227"/>
    </row>
    <row r="1028" spans="1:26">
      <c r="A1028" s="227"/>
      <c r="B1028" s="227"/>
      <c r="C1028" s="227"/>
      <c r="D1028" s="227"/>
      <c r="E1028" s="227"/>
      <c r="F1028" s="227"/>
      <c r="G1028" s="227"/>
      <c r="H1028" s="227"/>
      <c r="I1028" s="227"/>
      <c r="J1028" s="227"/>
      <c r="K1028" s="227"/>
      <c r="L1028" s="227"/>
      <c r="M1028" s="227"/>
      <c r="N1028" s="227"/>
      <c r="O1028" s="227"/>
      <c r="P1028" s="227"/>
      <c r="Q1028" s="227"/>
      <c r="R1028" s="227"/>
      <c r="S1028" s="227"/>
      <c r="T1028" s="227"/>
      <c r="U1028" s="227"/>
      <c r="V1028" s="227"/>
      <c r="W1028" s="227"/>
      <c r="X1028" s="227"/>
      <c r="Y1028" s="227"/>
      <c r="Z1028" s="227"/>
    </row>
    <row r="1029" spans="1:26">
      <c r="A1029" s="227"/>
      <c r="B1029" s="227"/>
      <c r="C1029" s="227"/>
      <c r="D1029" s="227"/>
      <c r="E1029" s="227"/>
      <c r="F1029" s="227"/>
      <c r="G1029" s="227"/>
      <c r="H1029" s="227"/>
      <c r="I1029" s="227"/>
      <c r="J1029" s="227"/>
      <c r="K1029" s="227"/>
      <c r="L1029" s="227"/>
      <c r="M1029" s="227"/>
      <c r="N1029" s="227"/>
      <c r="O1029" s="227"/>
      <c r="P1029" s="227"/>
      <c r="Q1029" s="227"/>
      <c r="R1029" s="227"/>
      <c r="S1029" s="227"/>
      <c r="T1029" s="227"/>
      <c r="U1029" s="227"/>
      <c r="V1029" s="227"/>
      <c r="W1029" s="227"/>
      <c r="X1029" s="227"/>
      <c r="Y1029" s="227"/>
      <c r="Z1029" s="227"/>
    </row>
    <row r="1030" spans="1:26">
      <c r="A1030" s="227"/>
      <c r="B1030" s="227"/>
      <c r="C1030" s="227"/>
      <c r="D1030" s="227"/>
      <c r="E1030" s="227"/>
      <c r="F1030" s="227"/>
      <c r="G1030" s="227"/>
      <c r="H1030" s="227"/>
      <c r="I1030" s="227"/>
      <c r="J1030" s="227"/>
      <c r="K1030" s="227"/>
      <c r="L1030" s="227"/>
      <c r="M1030" s="227"/>
      <c r="N1030" s="227"/>
      <c r="O1030" s="227"/>
      <c r="P1030" s="227"/>
      <c r="Q1030" s="227"/>
      <c r="R1030" s="227"/>
      <c r="S1030" s="227"/>
      <c r="T1030" s="227"/>
      <c r="U1030" s="227"/>
      <c r="V1030" s="227"/>
      <c r="W1030" s="227"/>
      <c r="X1030" s="227"/>
      <c r="Y1030" s="227"/>
      <c r="Z1030" s="227"/>
    </row>
    <row r="1031" spans="1:26">
      <c r="A1031" s="227"/>
      <c r="B1031" s="227"/>
      <c r="C1031" s="227"/>
      <c r="D1031" s="227"/>
      <c r="E1031" s="227"/>
      <c r="F1031" s="227"/>
      <c r="G1031" s="227"/>
      <c r="H1031" s="227"/>
      <c r="I1031" s="227"/>
      <c r="J1031" s="227"/>
      <c r="K1031" s="227"/>
      <c r="L1031" s="227"/>
      <c r="M1031" s="227"/>
      <c r="N1031" s="227"/>
      <c r="O1031" s="227"/>
      <c r="P1031" s="227"/>
      <c r="Q1031" s="227"/>
      <c r="R1031" s="227"/>
      <c r="S1031" s="227"/>
      <c r="T1031" s="227"/>
      <c r="U1031" s="227"/>
      <c r="V1031" s="227"/>
      <c r="W1031" s="227"/>
      <c r="X1031" s="227"/>
      <c r="Y1031" s="227"/>
      <c r="Z1031" s="227"/>
    </row>
    <row r="1032" spans="1:26">
      <c r="A1032" s="227"/>
      <c r="B1032" s="227"/>
      <c r="C1032" s="227"/>
      <c r="D1032" s="227"/>
      <c r="E1032" s="227"/>
      <c r="F1032" s="227"/>
      <c r="G1032" s="227"/>
      <c r="H1032" s="227"/>
      <c r="I1032" s="227"/>
      <c r="J1032" s="227"/>
      <c r="K1032" s="227"/>
      <c r="L1032" s="227"/>
      <c r="M1032" s="227"/>
      <c r="N1032" s="227"/>
      <c r="O1032" s="227"/>
      <c r="P1032" s="227"/>
      <c r="Q1032" s="227"/>
      <c r="R1032" s="227"/>
      <c r="S1032" s="227"/>
      <c r="T1032" s="227"/>
      <c r="U1032" s="227"/>
      <c r="V1032" s="227"/>
      <c r="W1032" s="227"/>
      <c r="X1032" s="227"/>
      <c r="Y1032" s="227"/>
      <c r="Z1032" s="227"/>
    </row>
    <row r="1033" spans="1:26">
      <c r="A1033" s="227"/>
      <c r="B1033" s="227"/>
      <c r="C1033" s="227"/>
      <c r="D1033" s="227"/>
      <c r="E1033" s="227"/>
      <c r="F1033" s="227"/>
      <c r="G1033" s="227"/>
      <c r="H1033" s="227"/>
      <c r="I1033" s="227"/>
      <c r="J1033" s="227"/>
      <c r="K1033" s="227"/>
      <c r="L1033" s="227"/>
      <c r="M1033" s="227"/>
      <c r="N1033" s="227"/>
      <c r="O1033" s="227"/>
      <c r="P1033" s="227"/>
      <c r="Q1033" s="227"/>
      <c r="R1033" s="227"/>
      <c r="S1033" s="227"/>
      <c r="T1033" s="227"/>
      <c r="U1033" s="227"/>
      <c r="V1033" s="227"/>
      <c r="W1033" s="227"/>
      <c r="X1033" s="227"/>
      <c r="Y1033" s="227"/>
      <c r="Z1033" s="227"/>
    </row>
    <row r="1034" spans="1:26">
      <c r="A1034" s="227"/>
      <c r="B1034" s="227"/>
      <c r="C1034" s="227"/>
      <c r="D1034" s="227"/>
      <c r="E1034" s="227"/>
      <c r="F1034" s="227"/>
      <c r="G1034" s="227"/>
      <c r="H1034" s="227"/>
      <c r="I1034" s="227"/>
      <c r="J1034" s="227"/>
      <c r="K1034" s="227"/>
      <c r="L1034" s="227"/>
      <c r="M1034" s="227"/>
      <c r="N1034" s="227"/>
      <c r="O1034" s="227"/>
      <c r="P1034" s="227"/>
      <c r="Q1034" s="227"/>
      <c r="R1034" s="227"/>
      <c r="S1034" s="227"/>
      <c r="T1034" s="227"/>
      <c r="U1034" s="227"/>
      <c r="V1034" s="227"/>
      <c r="W1034" s="227"/>
      <c r="X1034" s="227"/>
      <c r="Y1034" s="227"/>
      <c r="Z1034" s="227"/>
    </row>
    <row r="1035" spans="1:26">
      <c r="A1035" s="227"/>
      <c r="B1035" s="227"/>
      <c r="C1035" s="227"/>
      <c r="D1035" s="227"/>
      <c r="E1035" s="227"/>
      <c r="F1035" s="227"/>
      <c r="G1035" s="227"/>
      <c r="H1035" s="227"/>
      <c r="I1035" s="227"/>
      <c r="J1035" s="227"/>
      <c r="K1035" s="227"/>
      <c r="L1035" s="227"/>
      <c r="M1035" s="227"/>
      <c r="N1035" s="227"/>
      <c r="O1035" s="227"/>
      <c r="P1035" s="227"/>
      <c r="Q1035" s="227"/>
      <c r="R1035" s="227"/>
      <c r="S1035" s="227"/>
      <c r="T1035" s="227"/>
      <c r="U1035" s="227"/>
      <c r="V1035" s="227"/>
      <c r="W1035" s="227"/>
      <c r="X1035" s="227"/>
      <c r="Y1035" s="227"/>
      <c r="Z1035" s="227"/>
    </row>
    <row r="1036" spans="1:26">
      <c r="A1036" s="227"/>
      <c r="B1036" s="227"/>
      <c r="C1036" s="227"/>
      <c r="D1036" s="227"/>
      <c r="E1036" s="227"/>
      <c r="F1036" s="227"/>
      <c r="G1036" s="227"/>
      <c r="H1036" s="227"/>
      <c r="I1036" s="227"/>
      <c r="J1036" s="227"/>
      <c r="K1036" s="227"/>
      <c r="L1036" s="227"/>
      <c r="M1036" s="227"/>
      <c r="N1036" s="227"/>
      <c r="O1036" s="227"/>
      <c r="P1036" s="227"/>
      <c r="Q1036" s="227"/>
      <c r="R1036" s="227"/>
      <c r="S1036" s="227"/>
      <c r="T1036" s="227"/>
      <c r="U1036" s="227"/>
      <c r="V1036" s="227"/>
      <c r="W1036" s="227"/>
      <c r="X1036" s="227"/>
      <c r="Y1036" s="227"/>
      <c r="Z1036" s="227"/>
    </row>
    <row r="1037" spans="1:26">
      <c r="A1037" s="227"/>
      <c r="B1037" s="227"/>
      <c r="C1037" s="227"/>
      <c r="D1037" s="227"/>
      <c r="E1037" s="227"/>
      <c r="F1037" s="227"/>
      <c r="G1037" s="227"/>
      <c r="H1037" s="227"/>
      <c r="I1037" s="227"/>
      <c r="J1037" s="227"/>
      <c r="K1037" s="227"/>
      <c r="L1037" s="227"/>
      <c r="M1037" s="227"/>
      <c r="N1037" s="227"/>
      <c r="O1037" s="227"/>
      <c r="P1037" s="227"/>
      <c r="Q1037" s="227"/>
      <c r="R1037" s="227"/>
      <c r="S1037" s="227"/>
      <c r="T1037" s="227"/>
      <c r="U1037" s="227"/>
      <c r="V1037" s="227"/>
      <c r="W1037" s="227"/>
      <c r="X1037" s="227"/>
      <c r="Y1037" s="227"/>
      <c r="Z1037" s="227"/>
    </row>
    <row r="1038" spans="1:26">
      <c r="A1038" s="227"/>
      <c r="B1038" s="227"/>
      <c r="C1038" s="227"/>
      <c r="D1038" s="227"/>
      <c r="E1038" s="227"/>
      <c r="F1038" s="227"/>
      <c r="G1038" s="227"/>
      <c r="H1038" s="227"/>
      <c r="I1038" s="227"/>
      <c r="J1038" s="227"/>
      <c r="K1038" s="227"/>
      <c r="L1038" s="227"/>
      <c r="M1038" s="227"/>
      <c r="N1038" s="227"/>
      <c r="O1038" s="227"/>
      <c r="P1038" s="227"/>
      <c r="Q1038" s="227"/>
      <c r="R1038" s="227"/>
      <c r="S1038" s="227"/>
      <c r="T1038" s="227"/>
      <c r="U1038" s="227"/>
      <c r="V1038" s="227"/>
      <c r="W1038" s="227"/>
      <c r="X1038" s="227"/>
      <c r="Y1038" s="227"/>
      <c r="Z1038" s="227"/>
    </row>
    <row r="1039" spans="1:26">
      <c r="A1039" s="227"/>
      <c r="B1039" s="227"/>
      <c r="C1039" s="227"/>
      <c r="D1039" s="227"/>
      <c r="E1039" s="227"/>
      <c r="F1039" s="227"/>
      <c r="G1039" s="227"/>
      <c r="H1039" s="227"/>
      <c r="I1039" s="227"/>
      <c r="J1039" s="227"/>
      <c r="K1039" s="227"/>
      <c r="L1039" s="227"/>
      <c r="M1039" s="227"/>
      <c r="N1039" s="227"/>
      <c r="O1039" s="227"/>
      <c r="P1039" s="227"/>
      <c r="Q1039" s="227"/>
      <c r="R1039" s="227"/>
      <c r="S1039" s="227"/>
      <c r="T1039" s="227"/>
      <c r="U1039" s="227"/>
      <c r="V1039" s="227"/>
      <c r="W1039" s="227"/>
      <c r="X1039" s="227"/>
      <c r="Y1039" s="227"/>
      <c r="Z1039" s="227"/>
    </row>
    <row r="1040" spans="1:26">
      <c r="A1040" s="227"/>
      <c r="B1040" s="227"/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7"/>
      <c r="M1040" s="227"/>
      <c r="N1040" s="227"/>
      <c r="O1040" s="227"/>
      <c r="P1040" s="227"/>
      <c r="Q1040" s="227"/>
      <c r="R1040" s="227"/>
      <c r="S1040" s="227"/>
      <c r="T1040" s="227"/>
      <c r="U1040" s="227"/>
      <c r="V1040" s="227"/>
      <c r="W1040" s="227"/>
      <c r="X1040" s="227"/>
      <c r="Y1040" s="227"/>
      <c r="Z1040" s="227"/>
    </row>
    <row r="1041" spans="1:26">
      <c r="A1041" s="227"/>
      <c r="B1041" s="227"/>
      <c r="C1041" s="227"/>
      <c r="D1041" s="227"/>
      <c r="E1041" s="227"/>
      <c r="F1041" s="227"/>
      <c r="G1041" s="227"/>
      <c r="H1041" s="227"/>
      <c r="I1041" s="227"/>
      <c r="J1041" s="227"/>
      <c r="K1041" s="227"/>
      <c r="L1041" s="227"/>
      <c r="M1041" s="227"/>
      <c r="N1041" s="227"/>
      <c r="O1041" s="227"/>
      <c r="P1041" s="227"/>
      <c r="Q1041" s="227"/>
      <c r="R1041" s="227"/>
      <c r="S1041" s="227"/>
      <c r="T1041" s="227"/>
      <c r="U1041" s="227"/>
      <c r="V1041" s="227"/>
      <c r="W1041" s="227"/>
      <c r="X1041" s="227"/>
      <c r="Y1041" s="227"/>
      <c r="Z1041" s="227"/>
    </row>
    <row r="1042" spans="1:26">
      <c r="A1042" s="227"/>
      <c r="B1042" s="227"/>
      <c r="C1042" s="227"/>
      <c r="D1042" s="227"/>
      <c r="E1042" s="227"/>
      <c r="F1042" s="227"/>
      <c r="G1042" s="227"/>
      <c r="H1042" s="227"/>
      <c r="I1042" s="227"/>
      <c r="J1042" s="227"/>
      <c r="K1042" s="227"/>
      <c r="L1042" s="227"/>
      <c r="M1042" s="227"/>
      <c r="N1042" s="227"/>
      <c r="O1042" s="227"/>
      <c r="P1042" s="227"/>
      <c r="Q1042" s="227"/>
      <c r="R1042" s="227"/>
      <c r="S1042" s="227"/>
      <c r="T1042" s="227"/>
      <c r="U1042" s="227"/>
      <c r="V1042" s="227"/>
      <c r="W1042" s="227"/>
      <c r="X1042" s="227"/>
      <c r="Y1042" s="227"/>
      <c r="Z1042" s="227"/>
    </row>
    <row r="1043" spans="1:26">
      <c r="A1043" s="227"/>
      <c r="B1043" s="227"/>
      <c r="C1043" s="227"/>
      <c r="D1043" s="227"/>
      <c r="E1043" s="227"/>
      <c r="F1043" s="227"/>
      <c r="G1043" s="227"/>
      <c r="H1043" s="227"/>
      <c r="I1043" s="227"/>
      <c r="J1043" s="227"/>
      <c r="K1043" s="227"/>
      <c r="L1043" s="227"/>
      <c r="M1043" s="227"/>
      <c r="N1043" s="227"/>
      <c r="O1043" s="227"/>
      <c r="P1043" s="227"/>
      <c r="Q1043" s="227"/>
      <c r="R1043" s="227"/>
      <c r="S1043" s="227"/>
      <c r="T1043" s="227"/>
      <c r="U1043" s="227"/>
      <c r="V1043" s="227"/>
      <c r="W1043" s="227"/>
      <c r="X1043" s="227"/>
      <c r="Y1043" s="227"/>
      <c r="Z1043" s="227"/>
    </row>
    <row r="1044" spans="1:26">
      <c r="A1044" s="227"/>
      <c r="B1044" s="227"/>
      <c r="C1044" s="227"/>
      <c r="D1044" s="227"/>
      <c r="E1044" s="227"/>
      <c r="F1044" s="227"/>
      <c r="G1044" s="227"/>
      <c r="H1044" s="227"/>
      <c r="I1044" s="227"/>
      <c r="J1044" s="227"/>
      <c r="K1044" s="227"/>
      <c r="L1044" s="227"/>
      <c r="M1044" s="227"/>
      <c r="N1044" s="227"/>
      <c r="O1044" s="227"/>
      <c r="P1044" s="227"/>
      <c r="Q1044" s="227"/>
      <c r="R1044" s="227"/>
      <c r="S1044" s="227"/>
      <c r="T1044" s="227"/>
      <c r="U1044" s="227"/>
      <c r="V1044" s="227"/>
      <c r="W1044" s="227"/>
      <c r="X1044" s="227"/>
      <c r="Y1044" s="227"/>
      <c r="Z1044" s="227"/>
    </row>
    <row r="1045" spans="1:26">
      <c r="A1045" s="227"/>
      <c r="B1045" s="227"/>
      <c r="C1045" s="227"/>
      <c r="D1045" s="227"/>
      <c r="E1045" s="227"/>
      <c r="F1045" s="227"/>
      <c r="G1045" s="227"/>
      <c r="H1045" s="227"/>
      <c r="I1045" s="227"/>
      <c r="J1045" s="227"/>
      <c r="K1045" s="227"/>
      <c r="L1045" s="227"/>
      <c r="M1045" s="227"/>
      <c r="N1045" s="227"/>
      <c r="O1045" s="227"/>
      <c r="P1045" s="227"/>
      <c r="Q1045" s="227"/>
      <c r="R1045" s="227"/>
      <c r="S1045" s="227"/>
      <c r="T1045" s="227"/>
      <c r="U1045" s="227"/>
      <c r="V1045" s="227"/>
      <c r="W1045" s="227"/>
      <c r="X1045" s="227"/>
      <c r="Y1045" s="227"/>
      <c r="Z1045" s="227"/>
    </row>
    <row r="1046" spans="1:26">
      <c r="A1046" s="227"/>
      <c r="B1046" s="227"/>
      <c r="C1046" s="227"/>
      <c r="D1046" s="227"/>
      <c r="E1046" s="227"/>
      <c r="F1046" s="227"/>
      <c r="G1046" s="227"/>
      <c r="H1046" s="227"/>
      <c r="I1046" s="227"/>
      <c r="J1046" s="227"/>
      <c r="K1046" s="227"/>
      <c r="L1046" s="227"/>
      <c r="M1046" s="227"/>
      <c r="N1046" s="227"/>
      <c r="O1046" s="227"/>
      <c r="P1046" s="227"/>
      <c r="Q1046" s="227"/>
      <c r="R1046" s="227"/>
      <c r="S1046" s="227"/>
      <c r="T1046" s="227"/>
      <c r="U1046" s="227"/>
      <c r="V1046" s="227"/>
      <c r="W1046" s="227"/>
      <c r="X1046" s="227"/>
      <c r="Y1046" s="227"/>
      <c r="Z1046" s="227"/>
    </row>
    <row r="1047" spans="1:26">
      <c r="A1047" s="227"/>
      <c r="B1047" s="227"/>
      <c r="C1047" s="227"/>
      <c r="D1047" s="227"/>
      <c r="E1047" s="227"/>
      <c r="F1047" s="227"/>
      <c r="G1047" s="227"/>
      <c r="H1047" s="227"/>
      <c r="I1047" s="227"/>
      <c r="J1047" s="227"/>
      <c r="K1047" s="227"/>
      <c r="L1047" s="227"/>
      <c r="M1047" s="227"/>
      <c r="N1047" s="227"/>
      <c r="O1047" s="227"/>
      <c r="P1047" s="227"/>
      <c r="Q1047" s="227"/>
      <c r="R1047" s="227"/>
      <c r="S1047" s="227"/>
      <c r="T1047" s="227"/>
      <c r="U1047" s="227"/>
      <c r="V1047" s="227"/>
      <c r="W1047" s="227"/>
      <c r="X1047" s="227"/>
      <c r="Y1047" s="227"/>
      <c r="Z1047" s="227"/>
    </row>
    <row r="1048" spans="1:26">
      <c r="A1048" s="227"/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7"/>
      <c r="N1048" s="227"/>
      <c r="O1048" s="227"/>
      <c r="P1048" s="227"/>
      <c r="Q1048" s="227"/>
      <c r="R1048" s="227"/>
      <c r="S1048" s="227"/>
      <c r="T1048" s="227"/>
      <c r="U1048" s="227"/>
      <c r="V1048" s="227"/>
      <c r="W1048" s="227"/>
      <c r="X1048" s="227"/>
      <c r="Y1048" s="227"/>
      <c r="Z1048" s="227"/>
    </row>
    <row r="1049" spans="1:26">
      <c r="A1049" s="227"/>
      <c r="B1049" s="227"/>
      <c r="C1049" s="227"/>
      <c r="D1049" s="227"/>
      <c r="E1049" s="227"/>
      <c r="F1049" s="227"/>
      <c r="G1049" s="227"/>
      <c r="H1049" s="227"/>
      <c r="I1049" s="227"/>
      <c r="J1049" s="227"/>
      <c r="K1049" s="227"/>
      <c r="L1049" s="227"/>
      <c r="M1049" s="227"/>
      <c r="N1049" s="227"/>
      <c r="O1049" s="227"/>
      <c r="P1049" s="227"/>
      <c r="Q1049" s="227"/>
      <c r="R1049" s="227"/>
      <c r="S1049" s="227"/>
      <c r="T1049" s="227"/>
      <c r="U1049" s="227"/>
      <c r="V1049" s="227"/>
      <c r="W1049" s="227"/>
      <c r="X1049" s="227"/>
      <c r="Y1049" s="227"/>
      <c r="Z1049" s="227"/>
    </row>
    <row r="1050" spans="1:26">
      <c r="A1050" s="227"/>
      <c r="B1050" s="227"/>
      <c r="C1050" s="227"/>
      <c r="D1050" s="227"/>
      <c r="E1050" s="227"/>
      <c r="F1050" s="227"/>
      <c r="G1050" s="227"/>
      <c r="H1050" s="227"/>
      <c r="I1050" s="227"/>
      <c r="J1050" s="227"/>
      <c r="K1050" s="227"/>
      <c r="L1050" s="227"/>
      <c r="M1050" s="227"/>
      <c r="N1050" s="227"/>
      <c r="O1050" s="227"/>
      <c r="P1050" s="227"/>
      <c r="Q1050" s="227"/>
      <c r="R1050" s="227"/>
      <c r="S1050" s="227"/>
      <c r="T1050" s="227"/>
      <c r="U1050" s="227"/>
      <c r="V1050" s="227"/>
      <c r="W1050" s="227"/>
      <c r="X1050" s="227"/>
      <c r="Y1050" s="227"/>
      <c r="Z1050" s="227"/>
    </row>
    <row r="1051" spans="1:26">
      <c r="A1051" s="227"/>
      <c r="B1051" s="227"/>
      <c r="C1051" s="227"/>
      <c r="D1051" s="227"/>
      <c r="E1051" s="227"/>
      <c r="F1051" s="227"/>
      <c r="G1051" s="227"/>
      <c r="H1051" s="227"/>
      <c r="I1051" s="227"/>
      <c r="J1051" s="227"/>
      <c r="K1051" s="227"/>
      <c r="L1051" s="227"/>
      <c r="M1051" s="227"/>
      <c r="N1051" s="227"/>
      <c r="O1051" s="227"/>
      <c r="P1051" s="227"/>
      <c r="Q1051" s="227"/>
      <c r="R1051" s="227"/>
      <c r="S1051" s="227"/>
      <c r="T1051" s="227"/>
      <c r="U1051" s="227"/>
      <c r="V1051" s="227"/>
      <c r="W1051" s="227"/>
      <c r="X1051" s="227"/>
      <c r="Y1051" s="227"/>
      <c r="Z1051" s="227"/>
    </row>
    <row r="1052" spans="1:26">
      <c r="A1052" s="227"/>
      <c r="B1052" s="227"/>
      <c r="C1052" s="227"/>
      <c r="D1052" s="227"/>
      <c r="E1052" s="227"/>
      <c r="F1052" s="227"/>
      <c r="G1052" s="227"/>
      <c r="H1052" s="227"/>
      <c r="I1052" s="227"/>
      <c r="J1052" s="227"/>
      <c r="K1052" s="227"/>
      <c r="L1052" s="227"/>
      <c r="M1052" s="227"/>
      <c r="N1052" s="227"/>
      <c r="O1052" s="227"/>
      <c r="P1052" s="227"/>
      <c r="Q1052" s="227"/>
      <c r="R1052" s="227"/>
      <c r="S1052" s="227"/>
      <c r="T1052" s="227"/>
      <c r="U1052" s="227"/>
      <c r="V1052" s="227"/>
      <c r="W1052" s="227"/>
      <c r="X1052" s="227"/>
      <c r="Y1052" s="227"/>
      <c r="Z1052" s="227"/>
    </row>
    <row r="1053" spans="1:26">
      <c r="A1053" s="227"/>
      <c r="B1053" s="227"/>
      <c r="C1053" s="227"/>
      <c r="D1053" s="227"/>
      <c r="E1053" s="227"/>
      <c r="F1053" s="227"/>
      <c r="G1053" s="227"/>
      <c r="H1053" s="227"/>
      <c r="I1053" s="227"/>
      <c r="J1053" s="227"/>
      <c r="K1053" s="227"/>
      <c r="L1053" s="227"/>
      <c r="M1053" s="227"/>
      <c r="N1053" s="227"/>
      <c r="O1053" s="227"/>
      <c r="P1053" s="227"/>
      <c r="Q1053" s="227"/>
      <c r="R1053" s="227"/>
      <c r="S1053" s="227"/>
      <c r="T1053" s="227"/>
      <c r="U1053" s="227"/>
      <c r="V1053" s="227"/>
      <c r="W1053" s="227"/>
      <c r="X1053" s="227"/>
      <c r="Y1053" s="227"/>
      <c r="Z1053" s="227"/>
    </row>
    <row r="1054" spans="1:26">
      <c r="A1054" s="227"/>
      <c r="B1054" s="227"/>
      <c r="C1054" s="227"/>
      <c r="D1054" s="227"/>
      <c r="E1054" s="227"/>
      <c r="F1054" s="227"/>
      <c r="G1054" s="227"/>
      <c r="H1054" s="227"/>
      <c r="I1054" s="227"/>
      <c r="J1054" s="227"/>
      <c r="K1054" s="227"/>
      <c r="L1054" s="227"/>
      <c r="M1054" s="227"/>
      <c r="N1054" s="227"/>
      <c r="O1054" s="227"/>
      <c r="P1054" s="227"/>
      <c r="Q1054" s="227"/>
      <c r="R1054" s="227"/>
      <c r="S1054" s="227"/>
      <c r="T1054" s="227"/>
      <c r="U1054" s="227"/>
      <c r="V1054" s="227"/>
      <c r="W1054" s="227"/>
      <c r="X1054" s="227"/>
      <c r="Y1054" s="227"/>
      <c r="Z1054" s="227"/>
    </row>
    <row r="1055" spans="1:26">
      <c r="A1055" s="227"/>
      <c r="B1055" s="227"/>
      <c r="C1055" s="227"/>
      <c r="D1055" s="227"/>
      <c r="E1055" s="227"/>
      <c r="F1055" s="227"/>
      <c r="G1055" s="227"/>
      <c r="H1055" s="227"/>
      <c r="I1055" s="227"/>
      <c r="J1055" s="227"/>
      <c r="K1055" s="227"/>
      <c r="L1055" s="227"/>
      <c r="M1055" s="227"/>
      <c r="N1055" s="227"/>
      <c r="O1055" s="227"/>
      <c r="P1055" s="227"/>
      <c r="Q1055" s="227"/>
      <c r="R1055" s="227"/>
      <c r="S1055" s="227"/>
      <c r="T1055" s="227"/>
      <c r="U1055" s="227"/>
      <c r="V1055" s="227"/>
      <c r="W1055" s="227"/>
      <c r="X1055" s="227"/>
      <c r="Y1055" s="227"/>
      <c r="Z1055" s="227"/>
    </row>
    <row r="1056" spans="1:26">
      <c r="A1056" s="227"/>
      <c r="B1056" s="227"/>
      <c r="C1056" s="227"/>
      <c r="D1056" s="227"/>
      <c r="E1056" s="227"/>
      <c r="F1056" s="227"/>
      <c r="G1056" s="227"/>
      <c r="H1056" s="227"/>
      <c r="I1056" s="227"/>
      <c r="J1056" s="227"/>
      <c r="K1056" s="227"/>
      <c r="L1056" s="227"/>
      <c r="M1056" s="227"/>
      <c r="N1056" s="227"/>
      <c r="O1056" s="227"/>
      <c r="P1056" s="227"/>
      <c r="Q1056" s="227"/>
      <c r="R1056" s="227"/>
      <c r="S1056" s="227"/>
      <c r="T1056" s="227"/>
      <c r="U1056" s="227"/>
      <c r="V1056" s="227"/>
      <c r="W1056" s="227"/>
      <c r="X1056" s="227"/>
      <c r="Y1056" s="227"/>
      <c r="Z1056" s="227"/>
    </row>
    <row r="1057" spans="1:26">
      <c r="A1057" s="227"/>
      <c r="B1057" s="227"/>
      <c r="C1057" s="227"/>
      <c r="D1057" s="227"/>
      <c r="E1057" s="227"/>
      <c r="F1057" s="227"/>
      <c r="G1057" s="227"/>
      <c r="H1057" s="227"/>
      <c r="I1057" s="227"/>
      <c r="J1057" s="227"/>
      <c r="K1057" s="227"/>
      <c r="L1057" s="227"/>
      <c r="M1057" s="227"/>
      <c r="N1057" s="227"/>
      <c r="O1057" s="227"/>
      <c r="P1057" s="227"/>
      <c r="Q1057" s="227"/>
      <c r="R1057" s="227"/>
      <c r="S1057" s="227"/>
      <c r="T1057" s="227"/>
      <c r="U1057" s="227"/>
      <c r="V1057" s="227"/>
      <c r="W1057" s="227"/>
      <c r="X1057" s="227"/>
      <c r="Y1057" s="227"/>
      <c r="Z1057" s="227"/>
    </row>
    <row r="1058" spans="1:26">
      <c r="A1058" s="227"/>
      <c r="B1058" s="227"/>
      <c r="C1058" s="227"/>
      <c r="D1058" s="227"/>
      <c r="E1058" s="227"/>
      <c r="F1058" s="227"/>
      <c r="G1058" s="227"/>
      <c r="H1058" s="227"/>
      <c r="I1058" s="227"/>
      <c r="J1058" s="227"/>
      <c r="K1058" s="227"/>
      <c r="L1058" s="227"/>
      <c r="M1058" s="227"/>
      <c r="N1058" s="227"/>
      <c r="O1058" s="227"/>
      <c r="P1058" s="227"/>
      <c r="Q1058" s="227"/>
      <c r="R1058" s="227"/>
      <c r="S1058" s="227"/>
      <c r="T1058" s="227"/>
      <c r="U1058" s="227"/>
      <c r="V1058" s="227"/>
      <c r="W1058" s="227"/>
      <c r="X1058" s="227"/>
      <c r="Y1058" s="227"/>
      <c r="Z1058" s="227"/>
    </row>
    <row r="1059" spans="1:26">
      <c r="A1059" s="227"/>
      <c r="B1059" s="227"/>
      <c r="C1059" s="227"/>
      <c r="D1059" s="227"/>
      <c r="E1059" s="227"/>
      <c r="F1059" s="227"/>
      <c r="G1059" s="227"/>
      <c r="H1059" s="227"/>
      <c r="I1059" s="227"/>
      <c r="J1059" s="227"/>
      <c r="K1059" s="227"/>
      <c r="L1059" s="227"/>
      <c r="M1059" s="227"/>
      <c r="N1059" s="227"/>
      <c r="O1059" s="227"/>
      <c r="P1059" s="227"/>
      <c r="Q1059" s="227"/>
      <c r="R1059" s="227"/>
      <c r="S1059" s="227"/>
      <c r="T1059" s="227"/>
      <c r="U1059" s="227"/>
      <c r="V1059" s="227"/>
      <c r="W1059" s="227"/>
      <c r="X1059" s="227"/>
      <c r="Y1059" s="227"/>
      <c r="Z1059" s="227"/>
    </row>
    <row r="1060" spans="1:26">
      <c r="A1060" s="227"/>
      <c r="B1060" s="227"/>
      <c r="C1060" s="227"/>
      <c r="D1060" s="227"/>
      <c r="E1060" s="227"/>
      <c r="F1060" s="227"/>
      <c r="G1060" s="227"/>
      <c r="H1060" s="227"/>
      <c r="I1060" s="227"/>
      <c r="J1060" s="227"/>
      <c r="K1060" s="227"/>
      <c r="L1060" s="227"/>
      <c r="M1060" s="227"/>
      <c r="N1060" s="227"/>
      <c r="O1060" s="227"/>
      <c r="P1060" s="227"/>
      <c r="Q1060" s="227"/>
      <c r="R1060" s="227"/>
      <c r="S1060" s="227"/>
      <c r="T1060" s="227"/>
      <c r="U1060" s="227"/>
      <c r="V1060" s="227"/>
      <c r="W1060" s="227"/>
      <c r="X1060" s="227"/>
      <c r="Y1060" s="227"/>
      <c r="Z1060" s="227"/>
    </row>
    <row r="1061" spans="1:26">
      <c r="A1061" s="227"/>
      <c r="B1061" s="227"/>
      <c r="C1061" s="227"/>
      <c r="D1061" s="227"/>
      <c r="E1061" s="227"/>
      <c r="F1061" s="227"/>
      <c r="G1061" s="227"/>
      <c r="H1061" s="227"/>
      <c r="I1061" s="227"/>
      <c r="J1061" s="227"/>
      <c r="K1061" s="227"/>
      <c r="L1061" s="227"/>
      <c r="M1061" s="227"/>
      <c r="N1061" s="227"/>
      <c r="O1061" s="227"/>
      <c r="P1061" s="227"/>
      <c r="Q1061" s="227"/>
      <c r="R1061" s="227"/>
      <c r="S1061" s="227"/>
      <c r="T1061" s="227"/>
      <c r="U1061" s="227"/>
      <c r="V1061" s="227"/>
      <c r="W1061" s="227"/>
      <c r="X1061" s="227"/>
      <c r="Y1061" s="227"/>
      <c r="Z1061" s="227"/>
    </row>
    <row r="1062" spans="1:26">
      <c r="A1062" s="227"/>
      <c r="B1062" s="227"/>
      <c r="C1062" s="227"/>
      <c r="D1062" s="227"/>
      <c r="E1062" s="227"/>
      <c r="F1062" s="227"/>
      <c r="G1062" s="227"/>
      <c r="H1062" s="227"/>
      <c r="I1062" s="227"/>
      <c r="J1062" s="227"/>
      <c r="K1062" s="227"/>
      <c r="L1062" s="227"/>
      <c r="M1062" s="227"/>
      <c r="N1062" s="227"/>
      <c r="O1062" s="227"/>
      <c r="P1062" s="227"/>
      <c r="Q1062" s="227"/>
      <c r="R1062" s="227"/>
      <c r="S1062" s="227"/>
      <c r="T1062" s="227"/>
      <c r="U1062" s="227"/>
      <c r="V1062" s="227"/>
      <c r="W1062" s="227"/>
      <c r="X1062" s="227"/>
      <c r="Y1062" s="227"/>
      <c r="Z1062" s="227"/>
    </row>
    <row r="1063" spans="1:26">
      <c r="A1063" s="227"/>
      <c r="B1063" s="227"/>
      <c r="C1063" s="227"/>
      <c r="D1063" s="227"/>
      <c r="E1063" s="227"/>
      <c r="F1063" s="227"/>
      <c r="G1063" s="227"/>
      <c r="H1063" s="227"/>
      <c r="I1063" s="227"/>
      <c r="J1063" s="227"/>
      <c r="K1063" s="227"/>
      <c r="L1063" s="227"/>
      <c r="M1063" s="227"/>
      <c r="N1063" s="227"/>
      <c r="O1063" s="227"/>
      <c r="P1063" s="227"/>
      <c r="Q1063" s="227"/>
      <c r="R1063" s="227"/>
      <c r="S1063" s="227"/>
      <c r="T1063" s="227"/>
      <c r="U1063" s="227"/>
      <c r="V1063" s="227"/>
      <c r="W1063" s="227"/>
      <c r="X1063" s="227"/>
      <c r="Y1063" s="227"/>
      <c r="Z1063" s="227"/>
    </row>
    <row r="1064" spans="1:26">
      <c r="A1064" s="227"/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7"/>
      <c r="M1064" s="227"/>
      <c r="N1064" s="227"/>
      <c r="O1064" s="227"/>
      <c r="P1064" s="227"/>
      <c r="Q1064" s="227"/>
      <c r="R1064" s="227"/>
      <c r="S1064" s="227"/>
      <c r="T1064" s="227"/>
      <c r="U1064" s="227"/>
      <c r="V1064" s="227"/>
      <c r="W1064" s="227"/>
      <c r="X1064" s="227"/>
      <c r="Y1064" s="227"/>
      <c r="Z1064" s="227"/>
    </row>
    <row r="1065" spans="1:26">
      <c r="A1065" s="227"/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7"/>
      <c r="M1065" s="227"/>
      <c r="N1065" s="227"/>
      <c r="O1065" s="227"/>
      <c r="P1065" s="227"/>
      <c r="Q1065" s="227"/>
      <c r="R1065" s="227"/>
      <c r="S1065" s="227"/>
      <c r="T1065" s="227"/>
      <c r="U1065" s="227"/>
      <c r="V1065" s="227"/>
      <c r="W1065" s="227"/>
      <c r="X1065" s="227"/>
      <c r="Y1065" s="227"/>
      <c r="Z1065" s="227"/>
    </row>
    <row r="1066" spans="1:26">
      <c r="A1066" s="227"/>
      <c r="B1066" s="227"/>
      <c r="C1066" s="227"/>
      <c r="D1066" s="227"/>
      <c r="E1066" s="227"/>
      <c r="F1066" s="227"/>
      <c r="G1066" s="227"/>
      <c r="H1066" s="227"/>
      <c r="I1066" s="227"/>
      <c r="J1066" s="227"/>
      <c r="K1066" s="227"/>
      <c r="L1066" s="227"/>
      <c r="M1066" s="227"/>
      <c r="N1066" s="227"/>
      <c r="O1066" s="227"/>
      <c r="P1066" s="227"/>
      <c r="Q1066" s="227"/>
      <c r="R1066" s="227"/>
      <c r="S1066" s="227"/>
      <c r="T1066" s="227"/>
      <c r="U1066" s="227"/>
      <c r="V1066" s="227"/>
      <c r="W1066" s="227"/>
      <c r="X1066" s="227"/>
      <c r="Y1066" s="227"/>
      <c r="Z1066" s="227"/>
    </row>
  </sheetData>
  <mergeCells count="65">
    <mergeCell ref="E82:E83"/>
    <mergeCell ref="E17:E18"/>
    <mergeCell ref="F17:F18"/>
    <mergeCell ref="E23:E35"/>
    <mergeCell ref="F23:F35"/>
    <mergeCell ref="E6:E16"/>
    <mergeCell ref="F6:F16"/>
    <mergeCell ref="E20:E22"/>
    <mergeCell ref="F20:F22"/>
    <mergeCell ref="E76:E79"/>
    <mergeCell ref="B1:I1"/>
    <mergeCell ref="D2:D3"/>
    <mergeCell ref="B2:B3"/>
    <mergeCell ref="E2:F2"/>
    <mergeCell ref="B4:B18"/>
    <mergeCell ref="I4:I96"/>
    <mergeCell ref="H71:H75"/>
    <mergeCell ref="H76:H96"/>
    <mergeCell ref="C2:C3"/>
    <mergeCell ref="B20:B35"/>
    <mergeCell ref="C20:C31"/>
    <mergeCell ref="C32:C35"/>
    <mergeCell ref="H2:I2"/>
    <mergeCell ref="B37:B51"/>
    <mergeCell ref="C37:C47"/>
    <mergeCell ref="C48:C51"/>
    <mergeCell ref="B55:B57"/>
    <mergeCell ref="B63:G63"/>
    <mergeCell ref="C59:C62"/>
    <mergeCell ref="C64:C68"/>
    <mergeCell ref="E55:G57"/>
    <mergeCell ref="E59:F62"/>
    <mergeCell ref="E64:F67"/>
    <mergeCell ref="F80:G80"/>
    <mergeCell ref="C4:C14"/>
    <mergeCell ref="C15:C18"/>
    <mergeCell ref="C71:C96"/>
    <mergeCell ref="C55:C57"/>
    <mergeCell ref="F71:G79"/>
    <mergeCell ref="F82:G83"/>
    <mergeCell ref="F85:G96"/>
    <mergeCell ref="E69:F69"/>
    <mergeCell ref="E70:G70"/>
    <mergeCell ref="F39:F51"/>
    <mergeCell ref="E53:F53"/>
    <mergeCell ref="E85:E88"/>
    <mergeCell ref="E89:E96"/>
    <mergeCell ref="E4:E5"/>
    <mergeCell ref="F4:F5"/>
    <mergeCell ref="F81:G81"/>
    <mergeCell ref="F84:G84"/>
    <mergeCell ref="H4:H18"/>
    <mergeCell ref="G20:G35"/>
    <mergeCell ref="H20:H35"/>
    <mergeCell ref="H37:H51"/>
    <mergeCell ref="H55:H57"/>
    <mergeCell ref="G4:G18"/>
    <mergeCell ref="G37:G51"/>
    <mergeCell ref="G59:G62"/>
    <mergeCell ref="G64:G67"/>
    <mergeCell ref="E68:F68"/>
    <mergeCell ref="E37:E38"/>
    <mergeCell ref="F37:F38"/>
    <mergeCell ref="E39:E51"/>
    <mergeCell ref="H59:H69"/>
  </mergeCells>
  <phoneticPr fontId="36" type="noConversion"/>
  <pageMargins left="0.7" right="0.7" top="0.75" bottom="0.75" header="0.3" footer="0.3"/>
  <pageSetup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686-9E14-4B8C-B067-ADE4A8162E44}">
  <sheetPr codeName="Sheet1"/>
  <dimension ref="A1:T223"/>
  <sheetViews>
    <sheetView tabSelected="1" zoomScale="85" zoomScaleNormal="85" workbookViewId="0">
      <pane xSplit="1" ySplit="5" topLeftCell="B18" activePane="bottomRight" state="frozen"/>
      <selection activeCell="E142" sqref="E142"/>
      <selection pane="topRight" activeCell="E142" sqref="E142"/>
      <selection pane="bottomLeft" activeCell="E142" sqref="E142"/>
      <selection pane="bottomRight" activeCell="B4" sqref="B4:B5"/>
    </sheetView>
  </sheetViews>
  <sheetFormatPr defaultColWidth="9" defaultRowHeight="14.25"/>
  <cols>
    <col min="1" max="1" width="13.42578125" style="182" bestFit="1" customWidth="1"/>
    <col min="2" max="2" width="34.42578125" style="182" bestFit="1" customWidth="1"/>
    <col min="3" max="3" width="43.85546875" style="182" customWidth="1"/>
    <col min="4" max="4" width="19.85546875" style="185" bestFit="1" customWidth="1"/>
    <col min="5" max="5" width="18.42578125" style="182" customWidth="1"/>
    <col min="6" max="6" width="11.42578125" style="182" customWidth="1"/>
    <col min="7" max="7" width="4.28515625" style="182" bestFit="1" customWidth="1"/>
    <col min="8" max="8" width="11.42578125" style="182" customWidth="1"/>
    <col min="9" max="9" width="11.42578125" style="538" customWidth="1"/>
    <col min="10" max="10" width="19.5703125" style="182" customWidth="1"/>
    <col min="11" max="11" width="16.5703125" style="182" customWidth="1"/>
    <col min="12" max="12" width="10.42578125" style="182" customWidth="1"/>
    <col min="13" max="13" width="7.42578125" style="182" customWidth="1"/>
    <col min="14" max="14" width="5.42578125" style="182" customWidth="1"/>
    <col min="15" max="15" width="8.140625" style="182" customWidth="1"/>
    <col min="16" max="16" width="13.140625" style="182" customWidth="1"/>
    <col min="17" max="17" width="54.42578125" style="182" bestFit="1" customWidth="1"/>
    <col min="18" max="18" width="9" style="182"/>
    <col min="19" max="19" width="8.85546875" style="182" customWidth="1"/>
    <col min="20" max="16384" width="9" style="182"/>
  </cols>
  <sheetData>
    <row r="1" spans="1:20" ht="45" thickBot="1">
      <c r="A1" s="626" t="s">
        <v>216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</row>
    <row r="2" spans="1:20" ht="19.149999999999999" customHeight="1" thickTop="1">
      <c r="A2" s="183"/>
      <c r="B2" s="183"/>
      <c r="C2" s="183"/>
      <c r="D2" s="183"/>
      <c r="E2" s="183"/>
      <c r="F2" s="183"/>
      <c r="G2" s="183"/>
      <c r="H2" s="183"/>
      <c r="I2" s="537"/>
      <c r="J2" s="183"/>
      <c r="K2" s="183"/>
      <c r="L2" s="183"/>
      <c r="M2" s="183"/>
      <c r="N2" s="183"/>
      <c r="O2" s="183"/>
      <c r="P2" s="183"/>
      <c r="Q2" s="184" t="s">
        <v>320</v>
      </c>
    </row>
    <row r="3" spans="1:20" ht="19.5">
      <c r="J3" s="182" t="e" vm="1">
        <v>#VALUE!</v>
      </c>
      <c r="K3" s="528" cm="1">
        <f t="array" aca="1" ref="K3" ca="1">_FV(J3,"Apertura")</f>
        <v>26.344899999999999</v>
      </c>
      <c r="L3" s="182">
        <f>420/8</f>
        <v>52.5</v>
      </c>
      <c r="Q3" s="184"/>
    </row>
    <row r="4" spans="1:20" ht="34.9" customHeight="1">
      <c r="A4" s="646" t="s">
        <v>0</v>
      </c>
      <c r="B4" s="646" t="s">
        <v>217</v>
      </c>
      <c r="C4" s="646" t="s">
        <v>217</v>
      </c>
      <c r="D4" s="638" t="s">
        <v>230</v>
      </c>
      <c r="E4" s="646" t="s">
        <v>1</v>
      </c>
      <c r="F4" s="646" t="s">
        <v>218</v>
      </c>
      <c r="G4" s="635"/>
      <c r="H4" s="646" t="s">
        <v>258</v>
      </c>
      <c r="I4" s="539"/>
      <c r="J4" s="638" t="s">
        <v>219</v>
      </c>
      <c r="K4" s="635" t="s">
        <v>2</v>
      </c>
      <c r="L4" s="648" t="s">
        <v>71</v>
      </c>
      <c r="M4" s="649"/>
      <c r="N4" s="649"/>
      <c r="O4" s="650"/>
      <c r="P4" s="638" t="s">
        <v>220</v>
      </c>
      <c r="Q4" s="639" t="s">
        <v>3</v>
      </c>
      <c r="S4" s="182">
        <f>16*S21</f>
        <v>453.59199999999998</v>
      </c>
    </row>
    <row r="5" spans="1:20" ht="34.9" customHeight="1">
      <c r="A5" s="646"/>
      <c r="B5" s="635"/>
      <c r="C5" s="635"/>
      <c r="D5" s="639"/>
      <c r="E5" s="635"/>
      <c r="F5" s="635"/>
      <c r="G5" s="635"/>
      <c r="H5" s="635"/>
      <c r="I5" s="540" t="s">
        <v>1146</v>
      </c>
      <c r="J5" s="639"/>
      <c r="K5" s="635"/>
      <c r="L5" s="651"/>
      <c r="M5" s="652"/>
      <c r="N5" s="652"/>
      <c r="O5" s="653"/>
      <c r="P5" s="639"/>
      <c r="Q5" s="639"/>
    </row>
    <row r="6" spans="1:20" ht="14.45" customHeight="1">
      <c r="A6" s="630" t="s">
        <v>44</v>
      </c>
      <c r="B6" s="298" t="s">
        <v>40</v>
      </c>
      <c r="C6" s="299" t="s">
        <v>221</v>
      </c>
      <c r="D6" s="647" t="s">
        <v>849</v>
      </c>
      <c r="E6" s="298">
        <v>1</v>
      </c>
      <c r="F6" s="298">
        <v>1000</v>
      </c>
      <c r="G6" s="298" t="s">
        <v>365</v>
      </c>
      <c r="H6" s="298">
        <v>1000</v>
      </c>
      <c r="I6" s="541">
        <v>74.959999999999994</v>
      </c>
      <c r="J6" s="524">
        <f ca="1">+I6/$K$3</f>
        <v>2.8453324931960262</v>
      </c>
      <c r="K6" s="76">
        <f ca="1">J6/H6</f>
        <v>2.845332493196026E-3</v>
      </c>
      <c r="L6" s="654">
        <v>650</v>
      </c>
      <c r="M6" s="655"/>
      <c r="N6" s="654">
        <v>1300</v>
      </c>
      <c r="O6" s="655"/>
      <c r="P6" s="7">
        <v>98</v>
      </c>
      <c r="Q6" s="288" t="s">
        <v>201</v>
      </c>
      <c r="R6" s="8" t="s">
        <v>24</v>
      </c>
      <c r="S6" s="8" t="s">
        <v>25</v>
      </c>
    </row>
    <row r="7" spans="1:20" ht="14.45" customHeight="1">
      <c r="A7" s="631"/>
      <c r="B7" s="298" t="s">
        <v>41</v>
      </c>
      <c r="C7" s="299" t="s">
        <v>222</v>
      </c>
      <c r="D7" s="647"/>
      <c r="E7" s="298">
        <v>1</v>
      </c>
      <c r="F7" s="298">
        <v>1000</v>
      </c>
      <c r="G7" s="298" t="s">
        <v>365</v>
      </c>
      <c r="H7" s="298">
        <v>1000</v>
      </c>
      <c r="I7" s="541">
        <v>60.5</v>
      </c>
      <c r="J7" s="524">
        <f ca="1">+I7/$K$3</f>
        <v>2.2964596563281701</v>
      </c>
      <c r="K7" s="76">
        <f ca="1">J7/H7</f>
        <v>2.29645965632817E-3</v>
      </c>
      <c r="L7" s="289">
        <v>300</v>
      </c>
      <c r="M7" s="640">
        <f>L7*2</f>
        <v>600</v>
      </c>
      <c r="N7" s="640"/>
      <c r="O7" s="289">
        <f>L7*3</f>
        <v>900</v>
      </c>
      <c r="P7" s="7">
        <v>95</v>
      </c>
      <c r="Q7" s="641" t="s">
        <v>420</v>
      </c>
      <c r="R7" s="1">
        <v>1</v>
      </c>
      <c r="S7" s="1">
        <v>453.59199999999998</v>
      </c>
    </row>
    <row r="8" spans="1:20" ht="14.45" customHeight="1">
      <c r="A8" s="631"/>
      <c r="B8" s="298" t="s">
        <v>223</v>
      </c>
      <c r="C8" s="299" t="s">
        <v>224</v>
      </c>
      <c r="D8" s="647"/>
      <c r="E8" s="298">
        <v>1</v>
      </c>
      <c r="F8" s="298">
        <v>1000</v>
      </c>
      <c r="G8" s="298" t="s">
        <v>365</v>
      </c>
      <c r="H8" s="298">
        <v>1000</v>
      </c>
      <c r="I8" s="541">
        <v>110.23</v>
      </c>
      <c r="J8" s="524">
        <f ca="1">+I8/$K$3</f>
        <v>4.1841115358190768</v>
      </c>
      <c r="K8" s="76">
        <f ca="1">J8/H8</f>
        <v>4.1841115358190765E-3</v>
      </c>
      <c r="L8" s="640">
        <v>240</v>
      </c>
      <c r="M8" s="640">
        <f>L8*2</f>
        <v>480</v>
      </c>
      <c r="N8" s="640"/>
      <c r="O8" s="640">
        <f>L8*3</f>
        <v>720</v>
      </c>
      <c r="P8" s="7">
        <v>80</v>
      </c>
      <c r="Q8" s="642"/>
      <c r="R8" s="6" t="s">
        <v>26</v>
      </c>
      <c r="S8" s="1" t="s">
        <v>25</v>
      </c>
    </row>
    <row r="9" spans="1:20" ht="14.45" customHeight="1">
      <c r="A9" s="631"/>
      <c r="B9" s="298" t="s">
        <v>225</v>
      </c>
      <c r="C9" s="299" t="s">
        <v>226</v>
      </c>
      <c r="D9" s="647"/>
      <c r="E9" s="298">
        <v>1</v>
      </c>
      <c r="F9" s="298">
        <v>1000</v>
      </c>
      <c r="G9" s="298" t="s">
        <v>365</v>
      </c>
      <c r="H9" s="298">
        <v>1000</v>
      </c>
      <c r="I9" s="541">
        <v>149.91</v>
      </c>
      <c r="J9" s="524">
        <f ca="1">+I9/$K$3</f>
        <v>5.6902854062835688</v>
      </c>
      <c r="K9" s="76">
        <f ca="1">J9/H9</f>
        <v>5.6902854062835691E-3</v>
      </c>
      <c r="L9" s="640"/>
      <c r="M9" s="640"/>
      <c r="N9" s="640"/>
      <c r="O9" s="640"/>
      <c r="P9" s="7">
        <v>80</v>
      </c>
      <c r="Q9" s="643"/>
      <c r="R9" s="6">
        <v>1</v>
      </c>
      <c r="S9" s="1">
        <v>1000</v>
      </c>
    </row>
    <row r="10" spans="1:20" ht="14.45" customHeight="1">
      <c r="A10" s="631"/>
      <c r="B10" s="633"/>
      <c r="C10" s="634"/>
      <c r="D10" s="634"/>
      <c r="E10" s="634"/>
      <c r="F10" s="634"/>
      <c r="G10" s="634"/>
      <c r="H10" s="634"/>
      <c r="I10" s="634"/>
      <c r="J10" s="634"/>
      <c r="K10" s="634"/>
      <c r="L10" s="142"/>
      <c r="M10" s="142"/>
      <c r="N10" s="142"/>
      <c r="O10" s="142"/>
      <c r="P10" s="644"/>
      <c r="Q10" s="645"/>
      <c r="R10" s="64"/>
      <c r="S10" s="64"/>
    </row>
    <row r="11" spans="1:20" ht="14.45" customHeight="1">
      <c r="A11" s="631"/>
      <c r="B11" s="211" t="s">
        <v>390</v>
      </c>
      <c r="C11" s="212" t="s">
        <v>221</v>
      </c>
      <c r="D11" s="656"/>
      <c r="E11" s="74" t="s">
        <v>389</v>
      </c>
      <c r="F11" s="74">
        <v>29.25</v>
      </c>
      <c r="G11" s="74" t="s">
        <v>4</v>
      </c>
      <c r="H11" s="74">
        <f>F11*S7</f>
        <v>13267.565999999999</v>
      </c>
      <c r="I11" s="542"/>
      <c r="J11" s="75">
        <v>93.26</v>
      </c>
      <c r="K11" s="76">
        <f>J11/H11</f>
        <v>7.0291717410714228E-3</v>
      </c>
      <c r="L11" s="610">
        <v>650</v>
      </c>
      <c r="M11" s="611"/>
      <c r="N11" s="610">
        <v>1300</v>
      </c>
      <c r="O11" s="611"/>
      <c r="P11" s="75">
        <v>90</v>
      </c>
      <c r="Q11" s="77" t="s">
        <v>73</v>
      </c>
      <c r="R11" s="8" t="s">
        <v>83</v>
      </c>
      <c r="S11" s="8" t="s">
        <v>25</v>
      </c>
      <c r="T11" s="657" t="s">
        <v>84</v>
      </c>
    </row>
    <row r="12" spans="1:20" ht="14.45" customHeight="1">
      <c r="A12" s="631"/>
      <c r="B12" s="211" t="s">
        <v>391</v>
      </c>
      <c r="C12" s="212" t="s">
        <v>386</v>
      </c>
      <c r="D12" s="636"/>
      <c r="E12" s="74" t="s">
        <v>388</v>
      </c>
      <c r="F12" s="74">
        <v>30</v>
      </c>
      <c r="G12" s="74" t="s">
        <v>4</v>
      </c>
      <c r="H12" s="74">
        <f>F12*S7</f>
        <v>13607.76</v>
      </c>
      <c r="I12" s="542"/>
      <c r="J12" s="78">
        <v>126.06</v>
      </c>
      <c r="K12" s="76">
        <f>J12/H12</f>
        <v>9.2638318136122333E-3</v>
      </c>
      <c r="L12" s="146">
        <v>420</v>
      </c>
      <c r="M12" s="596">
        <f>L12*2</f>
        <v>840</v>
      </c>
      <c r="N12" s="596"/>
      <c r="O12" s="146">
        <f>L12*3</f>
        <v>1260</v>
      </c>
      <c r="P12" s="75">
        <v>95</v>
      </c>
      <c r="Q12" s="658" t="s">
        <v>232</v>
      </c>
      <c r="R12" s="8">
        <v>1</v>
      </c>
      <c r="S12" s="8">
        <v>3785.42</v>
      </c>
      <c r="T12" s="657"/>
    </row>
    <row r="13" spans="1:20" ht="14.45" customHeight="1">
      <c r="A13" s="631"/>
      <c r="B13" s="211" t="s">
        <v>392</v>
      </c>
      <c r="C13" s="212" t="s">
        <v>227</v>
      </c>
      <c r="D13" s="636"/>
      <c r="E13" s="74" t="s">
        <v>43</v>
      </c>
      <c r="F13" s="74">
        <v>40</v>
      </c>
      <c r="G13" s="74" t="s">
        <v>4</v>
      </c>
      <c r="H13" s="74">
        <f>F13*S7</f>
        <v>18143.68</v>
      </c>
      <c r="I13" s="542"/>
      <c r="J13" s="75">
        <v>100.79</v>
      </c>
      <c r="K13" s="76">
        <f>J13/H13</f>
        <v>5.5551023827580736E-3</v>
      </c>
      <c r="L13" s="596">
        <v>320</v>
      </c>
      <c r="M13" s="596">
        <f>L13*2</f>
        <v>640</v>
      </c>
      <c r="N13" s="596"/>
      <c r="O13" s="596">
        <f>L13*3</f>
        <v>960</v>
      </c>
      <c r="P13" s="75">
        <v>80</v>
      </c>
      <c r="Q13" s="659"/>
      <c r="R13" s="185"/>
      <c r="S13" s="185"/>
      <c r="T13" s="186"/>
    </row>
    <row r="14" spans="1:20" ht="14.45" customHeight="1">
      <c r="A14" s="631"/>
      <c r="B14" s="211" t="s">
        <v>393</v>
      </c>
      <c r="C14" s="212" t="s">
        <v>228</v>
      </c>
      <c r="D14" s="636"/>
      <c r="E14" s="74" t="s">
        <v>387</v>
      </c>
      <c r="F14" s="74">
        <v>10</v>
      </c>
      <c r="G14" s="74" t="s">
        <v>4</v>
      </c>
      <c r="H14" s="74">
        <f>F14*S7</f>
        <v>4535.92</v>
      </c>
      <c r="I14" s="542"/>
      <c r="J14" s="78">
        <v>91.1</v>
      </c>
      <c r="K14" s="76">
        <f>J14/H14</f>
        <v>2.0084128467874211E-2</v>
      </c>
      <c r="L14" s="596"/>
      <c r="M14" s="596"/>
      <c r="N14" s="596"/>
      <c r="O14" s="596"/>
      <c r="P14" s="75">
        <v>80</v>
      </c>
      <c r="Q14" s="660"/>
      <c r="R14" s="8" t="s">
        <v>149</v>
      </c>
      <c r="S14" s="8" t="s">
        <v>25</v>
      </c>
      <c r="T14" s="657" t="s">
        <v>84</v>
      </c>
    </row>
    <row r="15" spans="1:20" ht="14.45" customHeight="1">
      <c r="A15" s="631"/>
      <c r="B15" s="637"/>
      <c r="C15" s="637"/>
      <c r="D15" s="637"/>
      <c r="E15" s="637"/>
      <c r="F15" s="637"/>
      <c r="G15" s="637"/>
      <c r="H15" s="637"/>
      <c r="I15" s="637"/>
      <c r="J15" s="637"/>
      <c r="K15" s="637"/>
      <c r="L15" s="80"/>
      <c r="M15" s="80"/>
      <c r="N15" s="80"/>
      <c r="O15" s="80"/>
      <c r="P15" s="662"/>
      <c r="Q15" s="663"/>
      <c r="R15" s="8">
        <v>1</v>
      </c>
      <c r="S15" s="8">
        <v>26.02</v>
      </c>
      <c r="T15" s="657"/>
    </row>
    <row r="16" spans="1:20" ht="14.45" customHeight="1">
      <c r="A16" s="631"/>
      <c r="B16" s="74" t="s">
        <v>41</v>
      </c>
      <c r="C16" s="144" t="s">
        <v>222</v>
      </c>
      <c r="D16" s="636"/>
      <c r="E16" s="74" t="s">
        <v>43</v>
      </c>
      <c r="F16" s="74">
        <v>40</v>
      </c>
      <c r="G16" s="74" t="s">
        <v>4</v>
      </c>
      <c r="H16" s="74">
        <f>F16*S7</f>
        <v>18143.68</v>
      </c>
      <c r="I16" s="542"/>
      <c r="J16" s="75">
        <v>135.99</v>
      </c>
      <c r="K16" s="76">
        <f>J16/H16</f>
        <v>7.4951718725197979E-3</v>
      </c>
      <c r="L16" s="146">
        <v>420</v>
      </c>
      <c r="M16" s="596">
        <f>L16*2</f>
        <v>840</v>
      </c>
      <c r="N16" s="596"/>
      <c r="O16" s="146">
        <f>L16*3</f>
        <v>1260</v>
      </c>
      <c r="P16" s="75">
        <v>95</v>
      </c>
      <c r="Q16" s="658" t="s">
        <v>232</v>
      </c>
    </row>
    <row r="17" spans="1:19" ht="14.45" customHeight="1">
      <c r="A17" s="631"/>
      <c r="B17" s="143" t="s">
        <v>223</v>
      </c>
      <c r="C17" s="144" t="s">
        <v>227</v>
      </c>
      <c r="D17" s="636"/>
      <c r="E17" s="74" t="s">
        <v>43</v>
      </c>
      <c r="F17" s="74">
        <v>40</v>
      </c>
      <c r="G17" s="74" t="s">
        <v>4</v>
      </c>
      <c r="H17" s="74">
        <f>F17*S7</f>
        <v>18143.68</v>
      </c>
      <c r="I17" s="542"/>
      <c r="J17" s="75">
        <v>89.76</v>
      </c>
      <c r="K17" s="76">
        <f>J17/H17</f>
        <v>4.947177198892397E-3</v>
      </c>
      <c r="L17" s="596">
        <v>320</v>
      </c>
      <c r="M17" s="596">
        <f>L17*2</f>
        <v>640</v>
      </c>
      <c r="N17" s="596"/>
      <c r="O17" s="596">
        <f>L17*3</f>
        <v>960</v>
      </c>
      <c r="P17" s="75">
        <v>80</v>
      </c>
      <c r="Q17" s="659"/>
      <c r="R17" s="8" t="s">
        <v>106</v>
      </c>
      <c r="S17" s="8" t="s">
        <v>25</v>
      </c>
    </row>
    <row r="18" spans="1:19" ht="14.45" customHeight="1">
      <c r="A18" s="631"/>
      <c r="B18" s="143" t="s">
        <v>225</v>
      </c>
      <c r="C18" s="144" t="s">
        <v>228</v>
      </c>
      <c r="D18" s="636"/>
      <c r="E18" s="74" t="s">
        <v>43</v>
      </c>
      <c r="F18" s="74">
        <v>40</v>
      </c>
      <c r="G18" s="74" t="s">
        <v>4</v>
      </c>
      <c r="H18" s="74">
        <f>F18*S7</f>
        <v>18143.68</v>
      </c>
      <c r="I18" s="542"/>
      <c r="J18" s="75">
        <v>86.02</v>
      </c>
      <c r="K18" s="76">
        <f>J18/H18</f>
        <v>4.7410448156052134E-3</v>
      </c>
      <c r="L18" s="596"/>
      <c r="M18" s="596"/>
      <c r="N18" s="596"/>
      <c r="O18" s="596"/>
      <c r="P18" s="75">
        <v>80</v>
      </c>
      <c r="Q18" s="660"/>
      <c r="R18" s="8">
        <v>1</v>
      </c>
      <c r="S18" s="8">
        <v>1000</v>
      </c>
    </row>
    <row r="19" spans="1:19" ht="14.45" customHeight="1">
      <c r="A19" s="631"/>
      <c r="B19" s="637"/>
      <c r="C19" s="637"/>
      <c r="D19" s="637"/>
      <c r="E19" s="637"/>
      <c r="F19" s="637"/>
      <c r="G19" s="637"/>
      <c r="H19" s="637"/>
      <c r="I19" s="637"/>
      <c r="J19" s="637"/>
      <c r="K19" s="637"/>
      <c r="L19" s="80"/>
      <c r="M19" s="80"/>
      <c r="N19" s="80"/>
      <c r="O19" s="80"/>
      <c r="P19" s="662"/>
      <c r="Q19" s="663"/>
    </row>
    <row r="20" spans="1:19" ht="14.45" customHeight="1">
      <c r="A20" s="631"/>
      <c r="B20" s="143" t="s">
        <v>40</v>
      </c>
      <c r="C20" s="144" t="s">
        <v>221</v>
      </c>
      <c r="D20" s="636"/>
      <c r="E20" s="74" t="s">
        <v>42</v>
      </c>
      <c r="F20" s="74">
        <v>50</v>
      </c>
      <c r="G20" s="74" t="s">
        <v>4</v>
      </c>
      <c r="H20" s="74">
        <f>F20*S7</f>
        <v>22679.599999999999</v>
      </c>
      <c r="I20" s="542"/>
      <c r="J20" s="78">
        <v>77.5</v>
      </c>
      <c r="K20" s="76">
        <f>J20/H20</f>
        <v>3.4171678512848551E-3</v>
      </c>
      <c r="L20" s="610">
        <v>650</v>
      </c>
      <c r="M20" s="611"/>
      <c r="N20" s="610">
        <v>1300</v>
      </c>
      <c r="O20" s="611"/>
      <c r="P20" s="75">
        <v>90</v>
      </c>
      <c r="Q20" s="77" t="s">
        <v>73</v>
      </c>
      <c r="R20" s="8" t="s">
        <v>94</v>
      </c>
      <c r="S20" s="8" t="s">
        <v>25</v>
      </c>
    </row>
    <row r="21" spans="1:19" ht="14.45" customHeight="1">
      <c r="A21" s="631"/>
      <c r="B21" s="143" t="s">
        <v>41</v>
      </c>
      <c r="C21" s="144" t="s">
        <v>222</v>
      </c>
      <c r="D21" s="636"/>
      <c r="E21" s="74" t="s">
        <v>43</v>
      </c>
      <c r="F21" s="74">
        <v>40</v>
      </c>
      <c r="G21" s="74" t="s">
        <v>4</v>
      </c>
      <c r="H21" s="74">
        <f>F21*S7</f>
        <v>18143.68</v>
      </c>
      <c r="I21" s="542"/>
      <c r="J21" s="78">
        <v>148.6</v>
      </c>
      <c r="K21" s="76">
        <f>J21/H21</f>
        <v>8.1901797209827324E-3</v>
      </c>
      <c r="L21" s="146">
        <v>420</v>
      </c>
      <c r="M21" s="596">
        <f>L21*2</f>
        <v>840</v>
      </c>
      <c r="N21" s="596"/>
      <c r="O21" s="146">
        <f>L21*3</f>
        <v>1260</v>
      </c>
      <c r="P21" s="75">
        <v>95</v>
      </c>
      <c r="Q21" s="658" t="s">
        <v>232</v>
      </c>
      <c r="R21" s="8">
        <v>1</v>
      </c>
      <c r="S21" s="8">
        <v>28.349499999999999</v>
      </c>
    </row>
    <row r="22" spans="1:19" ht="14.45" customHeight="1">
      <c r="A22" s="631"/>
      <c r="B22" s="143" t="s">
        <v>223</v>
      </c>
      <c r="C22" s="144" t="s">
        <v>227</v>
      </c>
      <c r="D22" s="636"/>
      <c r="E22" s="74" t="s">
        <v>43</v>
      </c>
      <c r="F22" s="74">
        <v>40</v>
      </c>
      <c r="G22" s="74" t="s">
        <v>4</v>
      </c>
      <c r="H22" s="74">
        <f>F22*S7</f>
        <v>18143.68</v>
      </c>
      <c r="I22" s="542"/>
      <c r="J22" s="75">
        <v>86.95</v>
      </c>
      <c r="K22" s="76">
        <f>J22/H22</f>
        <v>4.792302333374486E-3</v>
      </c>
      <c r="L22" s="596">
        <v>320</v>
      </c>
      <c r="M22" s="596">
        <f>L22*2</f>
        <v>640</v>
      </c>
      <c r="N22" s="596"/>
      <c r="O22" s="596">
        <f>L22*3</f>
        <v>960</v>
      </c>
      <c r="P22" s="75">
        <v>80</v>
      </c>
      <c r="Q22" s="659"/>
    </row>
    <row r="23" spans="1:19" ht="14.45" customHeight="1">
      <c r="A23" s="631"/>
      <c r="B23" s="143" t="s">
        <v>225</v>
      </c>
      <c r="C23" s="144" t="s">
        <v>228</v>
      </c>
      <c r="D23" s="636"/>
      <c r="E23" s="74" t="s">
        <v>43</v>
      </c>
      <c r="F23" s="74">
        <v>40</v>
      </c>
      <c r="G23" s="74" t="s">
        <v>4</v>
      </c>
      <c r="H23" s="74">
        <f>F23*S7</f>
        <v>18143.68</v>
      </c>
      <c r="I23" s="542"/>
      <c r="J23" s="78">
        <v>62</v>
      </c>
      <c r="K23" s="76">
        <f>J23/H23</f>
        <v>3.4171678512848551E-3</v>
      </c>
      <c r="L23" s="596"/>
      <c r="M23" s="596"/>
      <c r="N23" s="596"/>
      <c r="O23" s="596"/>
      <c r="P23" s="75">
        <v>80</v>
      </c>
      <c r="Q23" s="660"/>
      <c r="R23" s="182" t="s">
        <v>321</v>
      </c>
    </row>
    <row r="24" spans="1:19" ht="14.45" customHeight="1">
      <c r="A24" s="631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80"/>
      <c r="M24" s="80"/>
      <c r="N24" s="80"/>
      <c r="O24" s="80"/>
      <c r="P24" s="662"/>
      <c r="Q24" s="663"/>
    </row>
    <row r="25" spans="1:19" ht="14.45" customHeight="1">
      <c r="A25" s="631"/>
      <c r="B25" s="143" t="s">
        <v>40</v>
      </c>
      <c r="C25" s="144" t="s">
        <v>221</v>
      </c>
      <c r="D25" s="636"/>
      <c r="E25" s="74" t="s">
        <v>42</v>
      </c>
      <c r="F25" s="74">
        <v>50</v>
      </c>
      <c r="G25" s="74" t="s">
        <v>4</v>
      </c>
      <c r="H25" s="74">
        <f>F25*S7</f>
        <v>22679.599999999999</v>
      </c>
      <c r="I25" s="542"/>
      <c r="J25" s="75">
        <v>69.2</v>
      </c>
      <c r="K25" s="76">
        <f>J25/H25</f>
        <v>3.0512001975343483E-3</v>
      </c>
      <c r="L25" s="610">
        <v>650</v>
      </c>
      <c r="M25" s="611"/>
      <c r="N25" s="610">
        <v>1300</v>
      </c>
      <c r="O25" s="611"/>
      <c r="P25" s="75">
        <v>90</v>
      </c>
      <c r="Q25" s="77" t="s">
        <v>73</v>
      </c>
    </row>
    <row r="26" spans="1:19" ht="14.45" customHeight="1">
      <c r="A26" s="631"/>
      <c r="B26" s="143" t="s">
        <v>41</v>
      </c>
      <c r="C26" s="144" t="s">
        <v>222</v>
      </c>
      <c r="D26" s="636"/>
      <c r="E26" s="74" t="s">
        <v>43</v>
      </c>
      <c r="F26" s="74">
        <v>40</v>
      </c>
      <c r="G26" s="74" t="s">
        <v>4</v>
      </c>
      <c r="H26" s="74">
        <f>F26*S7</f>
        <v>18143.68</v>
      </c>
      <c r="I26" s="542"/>
      <c r="J26" s="75">
        <v>148.28</v>
      </c>
      <c r="K26" s="76">
        <f>J26/H26</f>
        <v>8.1725427256212624E-3</v>
      </c>
      <c r="L26" s="146">
        <v>420</v>
      </c>
      <c r="M26" s="596">
        <f>L26*2</f>
        <v>840</v>
      </c>
      <c r="N26" s="596"/>
      <c r="O26" s="146">
        <f>L26*3</f>
        <v>1260</v>
      </c>
      <c r="P26" s="75">
        <v>95</v>
      </c>
      <c r="Q26" s="664" t="s">
        <v>232</v>
      </c>
    </row>
    <row r="27" spans="1:19" ht="14.45" customHeight="1">
      <c r="A27" s="632"/>
      <c r="B27" s="143" t="s">
        <v>223</v>
      </c>
      <c r="C27" s="144" t="s">
        <v>227</v>
      </c>
      <c r="D27" s="636"/>
      <c r="E27" s="74" t="s">
        <v>43</v>
      </c>
      <c r="F27" s="74">
        <v>40</v>
      </c>
      <c r="G27" s="74" t="s">
        <v>4</v>
      </c>
      <c r="H27" s="74">
        <f>F27*S7</f>
        <v>18143.68</v>
      </c>
      <c r="I27" s="542"/>
      <c r="J27" s="78">
        <v>90.82</v>
      </c>
      <c r="K27" s="76">
        <f>J27/H27</f>
        <v>5.0055997460272663E-3</v>
      </c>
      <c r="L27" s="187">
        <v>320</v>
      </c>
      <c r="M27" s="661">
        <f>L27*2</f>
        <v>640</v>
      </c>
      <c r="N27" s="661"/>
      <c r="O27" s="79">
        <f>L27*3</f>
        <v>960</v>
      </c>
      <c r="P27" s="75">
        <v>80</v>
      </c>
      <c r="Q27" s="636"/>
    </row>
    <row r="28" spans="1:19" ht="14.25" customHeight="1">
      <c r="A28" s="12"/>
      <c r="B28" s="2"/>
      <c r="C28" s="3"/>
      <c r="D28" s="5"/>
      <c r="E28" s="4"/>
      <c r="F28" s="4"/>
      <c r="G28" s="4"/>
      <c r="H28" s="4"/>
      <c r="I28" s="543"/>
      <c r="J28" s="5"/>
      <c r="K28" s="10"/>
      <c r="L28" s="10"/>
      <c r="M28" s="10"/>
      <c r="N28" s="10"/>
      <c r="O28" s="10"/>
      <c r="P28" s="5"/>
      <c r="Q28" s="63"/>
    </row>
    <row r="29" spans="1:19">
      <c r="A29" s="593" t="s">
        <v>45</v>
      </c>
      <c r="B29" s="367" t="s">
        <v>79</v>
      </c>
      <c r="C29" s="368" t="s">
        <v>80</v>
      </c>
      <c r="D29" s="268" t="s">
        <v>835</v>
      </c>
      <c r="E29" s="371" t="s">
        <v>585</v>
      </c>
      <c r="F29" s="371">
        <v>1</v>
      </c>
      <c r="G29" s="371" t="s">
        <v>353</v>
      </c>
      <c r="H29" s="371">
        <f>F29*S12</f>
        <v>3785.42</v>
      </c>
      <c r="I29" s="544">
        <v>311</v>
      </c>
      <c r="J29" s="524">
        <f ca="1">+I29/$K$3</f>
        <v>11.804941373852245</v>
      </c>
      <c r="K29" s="327">
        <f t="shared" ref="K29:K43" ca="1" si="0">J29/H29</f>
        <v>3.1185288221260111E-3</v>
      </c>
      <c r="L29" s="612">
        <v>0.25</v>
      </c>
      <c r="M29" s="613"/>
      <c r="N29" s="613"/>
      <c r="O29" s="614"/>
      <c r="P29" s="70">
        <v>100</v>
      </c>
      <c r="Q29" s="70" t="s">
        <v>64</v>
      </c>
    </row>
    <row r="30" spans="1:19" s="281" customFormat="1">
      <c r="A30" s="594"/>
      <c r="B30" s="568" t="s">
        <v>836</v>
      </c>
      <c r="C30" s="325" t="s">
        <v>837</v>
      </c>
      <c r="D30" s="261" t="s">
        <v>1147</v>
      </c>
      <c r="E30" s="569" t="s">
        <v>615</v>
      </c>
      <c r="F30" s="569">
        <v>5</v>
      </c>
      <c r="G30" s="569" t="s">
        <v>361</v>
      </c>
      <c r="H30" s="569">
        <f>F30*S18</f>
        <v>5000</v>
      </c>
      <c r="I30" s="570"/>
      <c r="J30" s="288">
        <f t="shared" ref="J30:J56" ca="1" si="1">+I30/$K$3</f>
        <v>0</v>
      </c>
      <c r="K30" s="327">
        <f t="shared" ca="1" si="0"/>
        <v>0</v>
      </c>
      <c r="L30" s="621"/>
      <c r="M30" s="622"/>
      <c r="N30" s="622"/>
      <c r="O30" s="623"/>
      <c r="P30" s="261">
        <v>100</v>
      </c>
      <c r="Q30" s="261" t="s">
        <v>64</v>
      </c>
    </row>
    <row r="31" spans="1:19">
      <c r="A31" s="594"/>
      <c r="B31" s="369" t="s">
        <v>613</v>
      </c>
      <c r="C31" s="368" t="s">
        <v>614</v>
      </c>
      <c r="D31" s="268" t="s">
        <v>1147</v>
      </c>
      <c r="E31" s="371" t="s">
        <v>1150</v>
      </c>
      <c r="F31" s="371">
        <v>1.32</v>
      </c>
      <c r="G31" s="371" t="s">
        <v>361</v>
      </c>
      <c r="H31" s="371">
        <f>F31*S18</f>
        <v>1320</v>
      </c>
      <c r="I31" s="545">
        <v>394.95</v>
      </c>
      <c r="J31" s="524">
        <f t="shared" ca="1" si="1"/>
        <v>14.991516384575382</v>
      </c>
      <c r="K31" s="9">
        <f t="shared" ca="1" si="0"/>
        <v>1.1357209382254077E-2</v>
      </c>
      <c r="L31" s="11">
        <v>3.5</v>
      </c>
      <c r="M31" s="11">
        <v>7</v>
      </c>
      <c r="N31" s="624">
        <v>10</v>
      </c>
      <c r="O31" s="625"/>
      <c r="P31" s="13">
        <v>100</v>
      </c>
      <c r="Q31" s="70" t="s">
        <v>64</v>
      </c>
    </row>
    <row r="32" spans="1:19">
      <c r="A32" s="594"/>
      <c r="B32" s="369" t="s">
        <v>838</v>
      </c>
      <c r="C32" s="368" t="s">
        <v>839</v>
      </c>
      <c r="D32" s="73" t="s">
        <v>1149</v>
      </c>
      <c r="E32" s="371" t="s">
        <v>1148</v>
      </c>
      <c r="F32" s="371">
        <v>1</v>
      </c>
      <c r="G32" s="371" t="s">
        <v>361</v>
      </c>
      <c r="H32" s="371">
        <f>F32*S18</f>
        <v>1000</v>
      </c>
      <c r="I32" s="545">
        <v>393.59</v>
      </c>
      <c r="J32" s="524">
        <f ca="1">+I32/$K$3</f>
        <v>14.939893489821559</v>
      </c>
      <c r="K32" s="9">
        <f t="shared" ca="1" si="0"/>
        <v>1.4939893489821559E-2</v>
      </c>
      <c r="L32" s="612"/>
      <c r="M32" s="613"/>
      <c r="N32" s="613"/>
      <c r="O32" s="614"/>
      <c r="P32" s="13">
        <v>100</v>
      </c>
      <c r="Q32" s="70" t="s">
        <v>64</v>
      </c>
    </row>
    <row r="33" spans="1:17">
      <c r="A33" s="594"/>
      <c r="B33" s="324" t="s">
        <v>108</v>
      </c>
      <c r="C33" s="325" t="s">
        <v>716</v>
      </c>
      <c r="D33" s="7"/>
      <c r="E33" s="326" t="s">
        <v>109</v>
      </c>
      <c r="F33" s="326">
        <v>80</v>
      </c>
      <c r="G33" s="326" t="s">
        <v>25</v>
      </c>
      <c r="H33" s="326">
        <v>80</v>
      </c>
      <c r="I33" s="546"/>
      <c r="J33" s="283">
        <v>5.99</v>
      </c>
      <c r="K33" s="9">
        <f t="shared" si="0"/>
        <v>7.4874999999999997E-2</v>
      </c>
      <c r="L33" s="612"/>
      <c r="M33" s="613"/>
      <c r="N33" s="613"/>
      <c r="O33" s="614"/>
      <c r="P33" s="13">
        <v>100</v>
      </c>
      <c r="Q33" s="13"/>
    </row>
    <row r="34" spans="1:17">
      <c r="A34" s="595"/>
      <c r="B34" s="373" t="s">
        <v>840</v>
      </c>
      <c r="C34" s="370" t="s">
        <v>841</v>
      </c>
      <c r="D34" s="268" t="s">
        <v>1147</v>
      </c>
      <c r="E34" s="374" t="s">
        <v>842</v>
      </c>
      <c r="F34" s="374">
        <v>35</v>
      </c>
      <c r="G34" s="374" t="s">
        <v>348</v>
      </c>
      <c r="H34" s="371">
        <f>F34*S7</f>
        <v>15875.72</v>
      </c>
      <c r="I34" s="545">
        <v>740</v>
      </c>
      <c r="J34" s="524">
        <f t="shared" ca="1" si="1"/>
        <v>28.08892802781563</v>
      </c>
      <c r="K34" s="9">
        <f t="shared" ca="1" si="0"/>
        <v>1.7693010476259113E-3</v>
      </c>
      <c r="L34" s="69"/>
      <c r="M34" s="69"/>
      <c r="N34" s="69"/>
      <c r="O34" s="69"/>
      <c r="P34" s="13"/>
      <c r="Q34" s="70" t="s">
        <v>64</v>
      </c>
    </row>
    <row r="35" spans="1:17">
      <c r="A35" s="627" t="s">
        <v>46</v>
      </c>
      <c r="B35" s="380" t="s">
        <v>203</v>
      </c>
      <c r="C35" s="376" t="s">
        <v>576</v>
      </c>
      <c r="D35" s="268" t="s">
        <v>848</v>
      </c>
      <c r="E35" s="377" t="s">
        <v>759</v>
      </c>
      <c r="F35" s="377">
        <f>500*15</f>
        <v>7500</v>
      </c>
      <c r="G35" s="377" t="s">
        <v>25</v>
      </c>
      <c r="H35" s="377">
        <v>7500</v>
      </c>
      <c r="I35" s="547">
        <v>2480.5</v>
      </c>
      <c r="J35" s="524">
        <f t="shared" ca="1" si="1"/>
        <v>94.154845909454963</v>
      </c>
      <c r="K35" s="69">
        <f t="shared" ca="1" si="0"/>
        <v>1.2553979454593994E-2</v>
      </c>
      <c r="L35" s="615">
        <v>7.0000000000000007E-2</v>
      </c>
      <c r="M35" s="616"/>
      <c r="N35" s="616"/>
      <c r="O35" s="617"/>
      <c r="P35" s="70">
        <v>98</v>
      </c>
      <c r="Q35" s="13"/>
    </row>
    <row r="36" spans="1:17">
      <c r="A36" s="628"/>
      <c r="B36" s="380" t="s">
        <v>204</v>
      </c>
      <c r="C36" s="376" t="s">
        <v>736</v>
      </c>
      <c r="D36" s="268" t="s">
        <v>848</v>
      </c>
      <c r="E36" s="377" t="s">
        <v>577</v>
      </c>
      <c r="F36" s="377">
        <v>20</v>
      </c>
      <c r="G36" s="377" t="s">
        <v>26</v>
      </c>
      <c r="H36" s="377">
        <f>F36*$S$9</f>
        <v>20000</v>
      </c>
      <c r="I36" s="547">
        <v>4163.25</v>
      </c>
      <c r="J36" s="524">
        <f t="shared" ca="1" si="1"/>
        <v>158.02868866459923</v>
      </c>
      <c r="K36" s="9">
        <f t="shared" ca="1" si="0"/>
        <v>7.9014344332299612E-3</v>
      </c>
      <c r="L36" s="665">
        <v>1.2999999999999999E-2</v>
      </c>
      <c r="M36" s="665"/>
      <c r="N36" s="619">
        <v>1.2E-2</v>
      </c>
      <c r="O36" s="620"/>
      <c r="P36" s="70">
        <v>98</v>
      </c>
      <c r="Q36" s="13" t="s">
        <v>63</v>
      </c>
    </row>
    <row r="37" spans="1:17">
      <c r="A37" s="628"/>
      <c r="B37" s="328" t="s">
        <v>205</v>
      </c>
      <c r="C37" s="329" t="s">
        <v>735</v>
      </c>
      <c r="D37" s="261"/>
      <c r="E37" s="270" t="s">
        <v>5</v>
      </c>
      <c r="F37" s="270">
        <v>5</v>
      </c>
      <c r="G37" s="270" t="s">
        <v>26</v>
      </c>
      <c r="H37" s="270">
        <f>F37*$S$9</f>
        <v>5000</v>
      </c>
      <c r="I37" s="548"/>
      <c r="J37" s="283">
        <v>44.94</v>
      </c>
      <c r="K37" s="9">
        <f t="shared" si="0"/>
        <v>8.9879999999999995E-3</v>
      </c>
      <c r="L37" s="618">
        <v>7.0000000000000007E-2</v>
      </c>
      <c r="M37" s="618"/>
      <c r="N37" s="618">
        <v>0.17</v>
      </c>
      <c r="O37" s="618"/>
      <c r="P37" s="70">
        <v>100</v>
      </c>
      <c r="Q37" s="13" t="s">
        <v>112</v>
      </c>
    </row>
    <row r="38" spans="1:17">
      <c r="A38" s="628"/>
      <c r="B38" s="380" t="s">
        <v>27</v>
      </c>
      <c r="C38" s="376" t="s">
        <v>734</v>
      </c>
      <c r="D38" s="268" t="s">
        <v>848</v>
      </c>
      <c r="E38" s="377" t="s">
        <v>577</v>
      </c>
      <c r="F38" s="377">
        <v>20</v>
      </c>
      <c r="G38" s="377" t="s">
        <v>26</v>
      </c>
      <c r="H38" s="377">
        <f>F38*$S$9</f>
        <v>20000</v>
      </c>
      <c r="I38" s="547">
        <v>1960.65</v>
      </c>
      <c r="J38" s="524">
        <f t="shared" ca="1" si="1"/>
        <v>74.422373969914489</v>
      </c>
      <c r="K38" s="9">
        <f t="shared" ca="1" si="0"/>
        <v>3.7211186984957246E-3</v>
      </c>
      <c r="L38" s="199">
        <v>6.5000000000000002E-2</v>
      </c>
      <c r="M38" s="199">
        <v>3.0000000000000001E-3</v>
      </c>
      <c r="N38" s="612">
        <v>0.17</v>
      </c>
      <c r="O38" s="614"/>
      <c r="P38" s="70">
        <v>98</v>
      </c>
      <c r="Q38" s="13" t="s">
        <v>111</v>
      </c>
    </row>
    <row r="39" spans="1:17">
      <c r="A39" s="628"/>
      <c r="B39" s="385" t="s">
        <v>335</v>
      </c>
      <c r="C39" s="370" t="s">
        <v>336</v>
      </c>
      <c r="D39" s="268" t="s">
        <v>848</v>
      </c>
      <c r="E39" s="374" t="s">
        <v>577</v>
      </c>
      <c r="F39" s="374">
        <f>5*4</f>
        <v>20</v>
      </c>
      <c r="G39" s="374" t="s">
        <v>26</v>
      </c>
      <c r="H39" s="377">
        <f>F39*$S$9</f>
        <v>20000</v>
      </c>
      <c r="I39" s="547">
        <v>7587.37</v>
      </c>
      <c r="J39" s="524">
        <f t="shared" ca="1" si="1"/>
        <v>288.0014727708209</v>
      </c>
      <c r="K39" s="9">
        <f t="shared" ca="1" si="0"/>
        <v>1.4400073638541044E-2</v>
      </c>
      <c r="L39" s="579"/>
      <c r="M39" s="580"/>
      <c r="N39" s="580"/>
      <c r="O39" s="581"/>
      <c r="P39" s="13">
        <v>100</v>
      </c>
      <c r="Q39" s="13"/>
    </row>
    <row r="40" spans="1:17">
      <c r="A40" s="628"/>
      <c r="B40" s="328" t="s">
        <v>206</v>
      </c>
      <c r="C40" s="329" t="s">
        <v>7</v>
      </c>
      <c r="D40" s="261"/>
      <c r="E40" s="326" t="s">
        <v>8</v>
      </c>
      <c r="F40" s="326">
        <v>25</v>
      </c>
      <c r="G40" s="326" t="s">
        <v>4</v>
      </c>
      <c r="H40" s="326">
        <f>F40*S7</f>
        <v>11339.8</v>
      </c>
      <c r="I40" s="546"/>
      <c r="J40" s="283">
        <v>72</v>
      </c>
      <c r="K40" s="9">
        <f t="shared" si="0"/>
        <v>6.3493183301292794E-3</v>
      </c>
      <c r="L40" s="612">
        <v>0.1</v>
      </c>
      <c r="M40" s="613"/>
      <c r="N40" s="613"/>
      <c r="O40" s="614"/>
      <c r="P40" s="70">
        <v>100</v>
      </c>
      <c r="Q40" s="13" t="s">
        <v>65</v>
      </c>
    </row>
    <row r="41" spans="1:17">
      <c r="A41" s="628"/>
      <c r="B41" s="375" t="s">
        <v>573</v>
      </c>
      <c r="C41" s="376" t="s">
        <v>572</v>
      </c>
      <c r="D41" s="268" t="s">
        <v>848</v>
      </c>
      <c r="E41" s="377" t="s">
        <v>577</v>
      </c>
      <c r="F41" s="377">
        <v>20</v>
      </c>
      <c r="G41" s="377" t="s">
        <v>347</v>
      </c>
      <c r="H41" s="377">
        <v>20000</v>
      </c>
      <c r="I41" s="547">
        <v>2147.41</v>
      </c>
      <c r="J41" s="524">
        <f t="shared" ca="1" si="1"/>
        <v>81.511412075961573</v>
      </c>
      <c r="K41" s="9">
        <f t="shared" ca="1" si="0"/>
        <v>4.075570603798079E-3</v>
      </c>
      <c r="L41" s="612">
        <v>0.25</v>
      </c>
      <c r="M41" s="613"/>
      <c r="N41" s="613"/>
      <c r="O41" s="614"/>
      <c r="P41" s="70">
        <v>85</v>
      </c>
      <c r="Q41" s="13" t="s">
        <v>199</v>
      </c>
    </row>
    <row r="42" spans="1:17">
      <c r="A42" s="628"/>
      <c r="B42" s="328" t="s">
        <v>207</v>
      </c>
      <c r="C42" s="329" t="s">
        <v>9</v>
      </c>
      <c r="D42" s="261"/>
      <c r="E42" s="270" t="s">
        <v>6</v>
      </c>
      <c r="F42" s="270">
        <v>50</v>
      </c>
      <c r="G42" s="270" t="s">
        <v>4</v>
      </c>
      <c r="H42" s="270">
        <f>F42*S7</f>
        <v>22679.599999999999</v>
      </c>
      <c r="I42" s="548"/>
      <c r="J42" s="283">
        <v>77.680000000000007</v>
      </c>
      <c r="K42" s="9">
        <f t="shared" si="0"/>
        <v>3.4251044991975171E-3</v>
      </c>
      <c r="L42" s="612"/>
      <c r="M42" s="613"/>
      <c r="N42" s="613"/>
      <c r="O42" s="614"/>
      <c r="P42" s="70">
        <v>100</v>
      </c>
      <c r="Q42" s="13"/>
    </row>
    <row r="43" spans="1:17">
      <c r="A43" s="629"/>
      <c r="B43" s="379" t="s">
        <v>269</v>
      </c>
      <c r="C43" s="376" t="s">
        <v>733</v>
      </c>
      <c r="D43" s="268" t="s">
        <v>848</v>
      </c>
      <c r="E43" s="377" t="s">
        <v>758</v>
      </c>
      <c r="F43" s="377">
        <v>20</v>
      </c>
      <c r="G43" s="377" t="s">
        <v>26</v>
      </c>
      <c r="H43" s="377">
        <f>F43*$S$9</f>
        <v>20000</v>
      </c>
      <c r="I43" s="547">
        <v>2349.9299999999998</v>
      </c>
      <c r="J43" s="524">
        <f t="shared" ca="1" si="1"/>
        <v>89.198668432979431</v>
      </c>
      <c r="K43" s="9">
        <f t="shared" ca="1" si="0"/>
        <v>4.4599334216489719E-3</v>
      </c>
      <c r="L43" s="612">
        <v>0.11</v>
      </c>
      <c r="M43" s="613"/>
      <c r="N43" s="613"/>
      <c r="O43" s="614"/>
      <c r="P43" s="70">
        <v>98</v>
      </c>
      <c r="Q43" s="275" t="s">
        <v>567</v>
      </c>
    </row>
    <row r="44" spans="1:17" ht="15">
      <c r="A44" s="12"/>
      <c r="B44" s="196"/>
      <c r="C44" s="197"/>
      <c r="D44" s="148"/>
      <c r="E44" s="198"/>
      <c r="F44" s="198"/>
      <c r="G44" s="198"/>
      <c r="H44" s="198"/>
      <c r="I44" s="549"/>
      <c r="J44" s="148"/>
      <c r="K44" s="194"/>
      <c r="L44" s="194"/>
      <c r="M44" s="194"/>
      <c r="N44" s="194"/>
      <c r="O44" s="194"/>
      <c r="P44" s="148"/>
      <c r="Q44" s="149"/>
    </row>
    <row r="45" spans="1:17">
      <c r="A45" s="600" t="s">
        <v>47</v>
      </c>
      <c r="B45" s="381" t="s">
        <v>208</v>
      </c>
      <c r="C45" s="376" t="s">
        <v>10</v>
      </c>
      <c r="D45" s="268" t="s">
        <v>848</v>
      </c>
      <c r="E45" s="377" t="s">
        <v>11</v>
      </c>
      <c r="F45" s="377">
        <v>10</v>
      </c>
      <c r="G45" s="377" t="s">
        <v>26</v>
      </c>
      <c r="H45" s="377">
        <f>F45*S9</f>
        <v>10000</v>
      </c>
      <c r="I45" s="547">
        <v>1361.47</v>
      </c>
      <c r="J45" s="524">
        <f t="shared" ca="1" si="1"/>
        <v>51.678693029770471</v>
      </c>
      <c r="K45" s="69">
        <f t="shared" ref="K45:K56" ca="1" si="2">J45/H45</f>
        <v>5.1678693029770474E-3</v>
      </c>
      <c r="L45" s="615"/>
      <c r="M45" s="616"/>
      <c r="N45" s="616"/>
      <c r="O45" s="617"/>
      <c r="P45" s="70">
        <v>96</v>
      </c>
      <c r="Q45" s="13"/>
    </row>
    <row r="46" spans="1:17">
      <c r="A46" s="601"/>
      <c r="B46" s="381" t="s">
        <v>28</v>
      </c>
      <c r="C46" s="376" t="s">
        <v>737</v>
      </c>
      <c r="D46" s="268" t="s">
        <v>848</v>
      </c>
      <c r="E46" s="377" t="s">
        <v>11</v>
      </c>
      <c r="F46" s="377">
        <v>10</v>
      </c>
      <c r="G46" s="377" t="s">
        <v>26</v>
      </c>
      <c r="H46" s="377">
        <f>F46*S9</f>
        <v>10000</v>
      </c>
      <c r="I46" s="547">
        <v>1283.6099999999999</v>
      </c>
      <c r="J46" s="524">
        <f t="shared" ca="1" si="1"/>
        <v>48.723282305114083</v>
      </c>
      <c r="K46" s="69">
        <f t="shared" ca="1" si="2"/>
        <v>4.8723282305114081E-3</v>
      </c>
      <c r="L46" s="615">
        <v>0.3</v>
      </c>
      <c r="M46" s="616"/>
      <c r="N46" s="616"/>
      <c r="O46" s="617"/>
      <c r="P46" s="70">
        <v>96</v>
      </c>
      <c r="Q46" s="13"/>
    </row>
    <row r="47" spans="1:17">
      <c r="A47" s="601"/>
      <c r="B47" s="381" t="s">
        <v>215</v>
      </c>
      <c r="C47" s="376" t="s">
        <v>12</v>
      </c>
      <c r="D47" s="268" t="s">
        <v>848</v>
      </c>
      <c r="E47" s="377" t="s">
        <v>11</v>
      </c>
      <c r="F47" s="377">
        <v>10</v>
      </c>
      <c r="G47" s="377" t="s">
        <v>26</v>
      </c>
      <c r="H47" s="377">
        <f>F47*S9</f>
        <v>10000</v>
      </c>
      <c r="I47" s="547">
        <v>1649.73</v>
      </c>
      <c r="J47" s="524">
        <f t="shared" ca="1" si="1"/>
        <v>62.620469236930113</v>
      </c>
      <c r="K47" s="69">
        <f t="shared" ca="1" si="2"/>
        <v>6.2620469236930112E-3</v>
      </c>
      <c r="L47" s="615">
        <v>0.1</v>
      </c>
      <c r="M47" s="616"/>
      <c r="N47" s="616"/>
      <c r="O47" s="617"/>
      <c r="P47" s="70">
        <v>96</v>
      </c>
      <c r="Q47" s="13"/>
    </row>
    <row r="48" spans="1:17">
      <c r="A48" s="601"/>
      <c r="B48" s="388" t="s">
        <v>1107</v>
      </c>
      <c r="C48" s="376" t="s">
        <v>740</v>
      </c>
      <c r="D48" s="268" t="s">
        <v>848</v>
      </c>
      <c r="E48" s="377" t="s">
        <v>755</v>
      </c>
      <c r="F48" s="377">
        <v>10</v>
      </c>
      <c r="G48" s="377" t="s">
        <v>26</v>
      </c>
      <c r="H48" s="377">
        <f>F48*S9</f>
        <v>10000</v>
      </c>
      <c r="I48" s="547">
        <v>1836.48</v>
      </c>
      <c r="J48" s="524">
        <f t="shared" ca="1" si="1"/>
        <v>69.709127762868718</v>
      </c>
      <c r="K48" s="69">
        <f t="shared" ca="1" si="2"/>
        <v>6.9709127762868717E-3</v>
      </c>
      <c r="L48" s="615">
        <v>7.0000000000000007E-2</v>
      </c>
      <c r="M48" s="616"/>
      <c r="N48" s="616"/>
      <c r="O48" s="617"/>
      <c r="P48" s="70">
        <v>96</v>
      </c>
      <c r="Q48" s="13"/>
    </row>
    <row r="49" spans="1:17">
      <c r="A49" s="601"/>
      <c r="B49" s="381" t="s">
        <v>209</v>
      </c>
      <c r="C49" s="376" t="s">
        <v>743</v>
      </c>
      <c r="D49" s="268" t="s">
        <v>848</v>
      </c>
      <c r="E49" s="377" t="s">
        <v>11</v>
      </c>
      <c r="F49" s="377">
        <v>10</v>
      </c>
      <c r="G49" s="377" t="s">
        <v>26</v>
      </c>
      <c r="H49" s="377">
        <f>F49*S9</f>
        <v>10000</v>
      </c>
      <c r="I49" s="547">
        <v>1525.06</v>
      </c>
      <c r="J49" s="524">
        <f t="shared" ca="1" si="1"/>
        <v>57.888244024460143</v>
      </c>
      <c r="K49" s="69">
        <f t="shared" ca="1" si="2"/>
        <v>5.7888244024460146E-3</v>
      </c>
      <c r="L49" s="615">
        <v>0.25</v>
      </c>
      <c r="M49" s="616"/>
      <c r="N49" s="616"/>
      <c r="O49" s="617"/>
      <c r="P49" s="70">
        <v>96</v>
      </c>
      <c r="Q49" s="7"/>
    </row>
    <row r="50" spans="1:17">
      <c r="A50" s="601"/>
      <c r="B50" s="381" t="s">
        <v>213</v>
      </c>
      <c r="C50" s="376" t="s">
        <v>738</v>
      </c>
      <c r="D50" s="268" t="s">
        <v>848</v>
      </c>
      <c r="E50" s="377" t="s">
        <v>11</v>
      </c>
      <c r="F50" s="377">
        <v>10</v>
      </c>
      <c r="G50" s="377" t="s">
        <v>26</v>
      </c>
      <c r="H50" s="377">
        <f>F50*S9</f>
        <v>10000</v>
      </c>
      <c r="I50" s="547">
        <v>1470.37</v>
      </c>
      <c r="J50" s="524">
        <f t="shared" ca="1" si="1"/>
        <v>55.812320411161174</v>
      </c>
      <c r="K50" s="69">
        <f t="shared" ca="1" si="2"/>
        <v>5.5812320411161177E-3</v>
      </c>
      <c r="L50" s="615">
        <v>0.2</v>
      </c>
      <c r="M50" s="617"/>
      <c r="N50" s="615">
        <v>0.15</v>
      </c>
      <c r="O50" s="617"/>
      <c r="P50" s="70">
        <v>96</v>
      </c>
      <c r="Q50" s="13" t="s">
        <v>72</v>
      </c>
    </row>
    <row r="51" spans="1:17">
      <c r="A51" s="601"/>
      <c r="B51" s="381" t="s">
        <v>210</v>
      </c>
      <c r="C51" s="376" t="s">
        <v>739</v>
      </c>
      <c r="D51" s="268" t="s">
        <v>848</v>
      </c>
      <c r="E51" s="377" t="s">
        <v>11</v>
      </c>
      <c r="F51" s="377">
        <v>10</v>
      </c>
      <c r="G51" s="377" t="s">
        <v>26</v>
      </c>
      <c r="H51" s="377">
        <f>F51*S9</f>
        <v>10000</v>
      </c>
      <c r="I51" s="547">
        <v>2256.8000000000002</v>
      </c>
      <c r="J51" s="524">
        <f t="shared" ca="1" si="1"/>
        <v>85.663638882667996</v>
      </c>
      <c r="K51" s="69">
        <f t="shared" ca="1" si="2"/>
        <v>8.5663638882667991E-3</v>
      </c>
      <c r="L51" s="615">
        <v>0.08</v>
      </c>
      <c r="M51" s="616"/>
      <c r="N51" s="616"/>
      <c r="O51" s="617"/>
      <c r="P51" s="70">
        <v>96</v>
      </c>
      <c r="Q51" s="13"/>
    </row>
    <row r="52" spans="1:17">
      <c r="A52" s="601"/>
      <c r="B52" s="381" t="s">
        <v>211</v>
      </c>
      <c r="C52" s="376" t="s">
        <v>742</v>
      </c>
      <c r="D52" s="268" t="s">
        <v>848</v>
      </c>
      <c r="E52" s="377" t="s">
        <v>756</v>
      </c>
      <c r="F52" s="377">
        <v>12</v>
      </c>
      <c r="G52" s="377" t="s">
        <v>26</v>
      </c>
      <c r="H52" s="377">
        <f>F52*S9</f>
        <v>12000</v>
      </c>
      <c r="I52" s="547">
        <v>2124.25</v>
      </c>
      <c r="J52" s="524">
        <f t="shared" ca="1" si="1"/>
        <v>80.632304544712639</v>
      </c>
      <c r="K52" s="69">
        <f t="shared" ca="1" si="2"/>
        <v>6.7193587120593862E-3</v>
      </c>
      <c r="L52" s="615">
        <v>0.2</v>
      </c>
      <c r="M52" s="616"/>
      <c r="N52" s="616"/>
      <c r="O52" s="617"/>
      <c r="P52" s="70">
        <v>96</v>
      </c>
      <c r="Q52" s="7"/>
    </row>
    <row r="53" spans="1:17">
      <c r="A53" s="601"/>
      <c r="B53" s="381" t="s">
        <v>140</v>
      </c>
      <c r="C53" s="376" t="s">
        <v>744</v>
      </c>
      <c r="D53" s="268" t="s">
        <v>848</v>
      </c>
      <c r="E53" s="377" t="s">
        <v>755</v>
      </c>
      <c r="F53" s="377">
        <v>10</v>
      </c>
      <c r="G53" s="377" t="s">
        <v>26</v>
      </c>
      <c r="H53" s="377">
        <f>F53*S9</f>
        <v>10000</v>
      </c>
      <c r="I53" s="547">
        <v>2680.56</v>
      </c>
      <c r="J53" s="524">
        <f t="shared" ca="1" si="1"/>
        <v>101.74872555978577</v>
      </c>
      <c r="K53" s="69">
        <f t="shared" ca="1" si="2"/>
        <v>1.0174872555978577E-2</v>
      </c>
      <c r="L53" s="671"/>
      <c r="M53" s="672"/>
      <c r="N53" s="672"/>
      <c r="O53" s="673"/>
      <c r="P53" s="70">
        <v>96</v>
      </c>
      <c r="Q53" s="7" t="s">
        <v>259</v>
      </c>
    </row>
    <row r="54" spans="1:17">
      <c r="A54" s="601"/>
      <c r="B54" s="381" t="s">
        <v>212</v>
      </c>
      <c r="C54" s="376" t="s">
        <v>741</v>
      </c>
      <c r="D54" s="268" t="s">
        <v>848</v>
      </c>
      <c r="E54" s="377" t="s">
        <v>757</v>
      </c>
      <c r="F54" s="377">
        <v>12</v>
      </c>
      <c r="G54" s="377" t="s">
        <v>26</v>
      </c>
      <c r="H54" s="377">
        <f>F54*S9</f>
        <v>12000</v>
      </c>
      <c r="I54" s="547"/>
      <c r="J54" s="378">
        <v>121.39</v>
      </c>
      <c r="K54" s="69">
        <f t="shared" si="2"/>
        <v>1.0115833333333333E-2</v>
      </c>
      <c r="L54" s="615">
        <v>0.2</v>
      </c>
      <c r="M54" s="616"/>
      <c r="N54" s="616"/>
      <c r="O54" s="617"/>
      <c r="P54" s="70">
        <v>96</v>
      </c>
      <c r="Q54" s="7"/>
    </row>
    <row r="55" spans="1:17">
      <c r="A55" s="601"/>
      <c r="B55" s="381" t="s">
        <v>214</v>
      </c>
      <c r="C55" s="376" t="s">
        <v>18</v>
      </c>
      <c r="D55" s="268" t="s">
        <v>848</v>
      </c>
      <c r="E55" s="377" t="s">
        <v>16</v>
      </c>
      <c r="F55" s="377">
        <v>12</v>
      </c>
      <c r="G55" s="377" t="s">
        <v>26</v>
      </c>
      <c r="H55" s="377">
        <f>F55*S9</f>
        <v>12000</v>
      </c>
      <c r="I55" s="547">
        <v>2124.25</v>
      </c>
      <c r="J55" s="524">
        <f t="shared" ca="1" si="1"/>
        <v>80.632304544712639</v>
      </c>
      <c r="K55" s="69">
        <f t="shared" ca="1" si="2"/>
        <v>6.7193587120593862E-3</v>
      </c>
      <c r="L55" s="615">
        <v>0.2</v>
      </c>
      <c r="M55" s="616"/>
      <c r="N55" s="616"/>
      <c r="O55" s="617"/>
      <c r="P55" s="70">
        <v>96</v>
      </c>
      <c r="Q55" s="7"/>
    </row>
    <row r="56" spans="1:17">
      <c r="A56" s="602"/>
      <c r="B56" s="382" t="s">
        <v>273</v>
      </c>
      <c r="C56" s="383" t="s">
        <v>274</v>
      </c>
      <c r="D56" s="268" t="s">
        <v>848</v>
      </c>
      <c r="E56" s="384" t="s">
        <v>11</v>
      </c>
      <c r="F56" s="384">
        <v>10</v>
      </c>
      <c r="G56" s="384" t="s">
        <v>26</v>
      </c>
      <c r="H56" s="384">
        <f>F56*S9</f>
        <v>10000</v>
      </c>
      <c r="I56" s="550">
        <v>1828.6</v>
      </c>
      <c r="J56" s="524">
        <f t="shared" ca="1" si="1"/>
        <v>69.410018637383331</v>
      </c>
      <c r="K56" s="188">
        <f t="shared" ca="1" si="2"/>
        <v>6.9410018637383331E-3</v>
      </c>
      <c r="L56" s="615">
        <v>0.2</v>
      </c>
      <c r="M56" s="616"/>
      <c r="N56" s="616"/>
      <c r="O56" s="617"/>
      <c r="P56" s="189">
        <v>96</v>
      </c>
      <c r="Q56" s="189"/>
    </row>
    <row r="57" spans="1:17">
      <c r="A57" s="674"/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5"/>
    </row>
    <row r="58" spans="1:17">
      <c r="A58" s="676" t="s">
        <v>1025</v>
      </c>
      <c r="B58" s="151" t="s">
        <v>81</v>
      </c>
      <c r="C58" s="67" t="s">
        <v>718</v>
      </c>
      <c r="D58" s="13"/>
      <c r="E58" s="68" t="s">
        <v>364</v>
      </c>
      <c r="F58" s="68">
        <v>14400</v>
      </c>
      <c r="G58" s="68" t="s">
        <v>365</v>
      </c>
      <c r="H58" s="68">
        <f>F58</f>
        <v>14400</v>
      </c>
      <c r="I58" s="551"/>
      <c r="J58" s="200">
        <v>193</v>
      </c>
      <c r="K58" s="69">
        <f t="shared" ref="K58:K101" si="3">J58/H58</f>
        <v>1.3402777777777777E-2</v>
      </c>
      <c r="L58" s="585"/>
      <c r="M58" s="585"/>
      <c r="N58" s="585"/>
      <c r="O58" s="585"/>
      <c r="P58" s="13">
        <v>100</v>
      </c>
      <c r="Q58" s="7"/>
    </row>
    <row r="59" spans="1:17">
      <c r="A59" s="608"/>
      <c r="B59" s="151" t="s">
        <v>85</v>
      </c>
      <c r="C59" s="67" t="s">
        <v>717</v>
      </c>
      <c r="D59" s="13"/>
      <c r="E59" s="68" t="s">
        <v>74</v>
      </c>
      <c r="F59" s="68">
        <v>5</v>
      </c>
      <c r="G59" s="68" t="s">
        <v>4</v>
      </c>
      <c r="H59" s="68">
        <f>F59*S7</f>
        <v>2267.96</v>
      </c>
      <c r="I59" s="551"/>
      <c r="J59" s="13">
        <v>17.86</v>
      </c>
      <c r="K59" s="69">
        <f t="shared" si="3"/>
        <v>7.8749184288964529E-3</v>
      </c>
      <c r="L59" s="585"/>
      <c r="M59" s="585"/>
      <c r="N59" s="585"/>
      <c r="O59" s="585"/>
      <c r="P59" s="13">
        <v>100</v>
      </c>
      <c r="Q59" s="7"/>
    </row>
    <row r="60" spans="1:17">
      <c r="A60" s="608"/>
      <c r="B60" s="151" t="s">
        <v>86</v>
      </c>
      <c r="C60" s="67" t="s">
        <v>87</v>
      </c>
      <c r="D60" s="13"/>
      <c r="E60" s="68" t="s">
        <v>88</v>
      </c>
      <c r="F60" s="68">
        <v>17</v>
      </c>
      <c r="G60" s="68" t="s">
        <v>26</v>
      </c>
      <c r="H60" s="68">
        <f>F60*S9</f>
        <v>17000</v>
      </c>
      <c r="I60" s="551"/>
      <c r="J60" s="13">
        <v>45</v>
      </c>
      <c r="K60" s="69">
        <f t="shared" si="3"/>
        <v>2.6470588235294116E-3</v>
      </c>
      <c r="L60" s="585"/>
      <c r="M60" s="585"/>
      <c r="N60" s="585"/>
      <c r="O60" s="585"/>
      <c r="P60" s="13">
        <v>100</v>
      </c>
      <c r="Q60" s="7"/>
    </row>
    <row r="61" spans="1:17">
      <c r="A61" s="608"/>
      <c r="B61" s="201" t="s">
        <v>367</v>
      </c>
      <c r="C61" s="67" t="s">
        <v>89</v>
      </c>
      <c r="D61" s="13"/>
      <c r="E61" s="68" t="s">
        <v>90</v>
      </c>
      <c r="F61" s="68">
        <v>15</v>
      </c>
      <c r="G61" s="68" t="s">
        <v>26</v>
      </c>
      <c r="H61" s="68">
        <f>F61*S9</f>
        <v>15000</v>
      </c>
      <c r="I61" s="551"/>
      <c r="J61" s="13">
        <v>34.94</v>
      </c>
      <c r="K61" s="69">
        <f t="shared" si="3"/>
        <v>2.329333333333333E-3</v>
      </c>
      <c r="L61" s="585"/>
      <c r="M61" s="585"/>
      <c r="N61" s="585"/>
      <c r="O61" s="585"/>
      <c r="P61" s="13">
        <v>100</v>
      </c>
      <c r="Q61" s="7"/>
    </row>
    <row r="62" spans="1:17">
      <c r="A62" s="608"/>
      <c r="B62" s="151" t="s">
        <v>91</v>
      </c>
      <c r="C62" s="67" t="s">
        <v>92</v>
      </c>
      <c r="D62" s="13"/>
      <c r="E62" s="68" t="s">
        <v>110</v>
      </c>
      <c r="F62" s="68">
        <v>1000</v>
      </c>
      <c r="G62" s="68" t="s">
        <v>25</v>
      </c>
      <c r="H62" s="68">
        <v>1000</v>
      </c>
      <c r="I62" s="551"/>
      <c r="J62" s="13">
        <v>14</v>
      </c>
      <c r="K62" s="69">
        <f t="shared" si="3"/>
        <v>1.4E-2</v>
      </c>
      <c r="L62" s="585"/>
      <c r="M62" s="585"/>
      <c r="N62" s="585"/>
      <c r="O62" s="585"/>
      <c r="P62" s="13">
        <v>100</v>
      </c>
      <c r="Q62" s="13"/>
    </row>
    <row r="63" spans="1:17">
      <c r="A63" s="608"/>
      <c r="B63" s="151" t="s">
        <v>116</v>
      </c>
      <c r="C63" s="67" t="s">
        <v>719</v>
      </c>
      <c r="D63" s="13"/>
      <c r="E63" s="68" t="s">
        <v>366</v>
      </c>
      <c r="F63" s="68">
        <v>24</v>
      </c>
      <c r="G63" s="68" t="s">
        <v>348</v>
      </c>
      <c r="H63" s="68">
        <f>F63*S7</f>
        <v>10886.207999999999</v>
      </c>
      <c r="I63" s="551"/>
      <c r="J63" s="200">
        <v>93.4</v>
      </c>
      <c r="K63" s="69">
        <f t="shared" si="3"/>
        <v>8.579663368548535E-3</v>
      </c>
      <c r="L63" s="585"/>
      <c r="M63" s="585"/>
      <c r="N63" s="585"/>
      <c r="O63" s="585"/>
      <c r="P63" s="13">
        <v>100</v>
      </c>
      <c r="Q63" s="13"/>
    </row>
    <row r="64" spans="1:17">
      <c r="A64" s="608"/>
      <c r="B64" s="151" t="s">
        <v>95</v>
      </c>
      <c r="C64" s="67" t="s">
        <v>96</v>
      </c>
      <c r="D64" s="13"/>
      <c r="E64" s="68" t="s">
        <v>107</v>
      </c>
      <c r="F64" s="68">
        <v>12</v>
      </c>
      <c r="G64" s="68" t="s">
        <v>97</v>
      </c>
      <c r="H64" s="68">
        <f>F64*S18</f>
        <v>12000</v>
      </c>
      <c r="I64" s="551"/>
      <c r="J64" s="13">
        <v>39.25</v>
      </c>
      <c r="K64" s="69">
        <f t="shared" si="3"/>
        <v>3.2708333333333335E-3</v>
      </c>
      <c r="L64" s="585"/>
      <c r="M64" s="585"/>
      <c r="N64" s="585"/>
      <c r="O64" s="585"/>
      <c r="P64" s="13">
        <v>100</v>
      </c>
      <c r="Q64" s="13"/>
    </row>
    <row r="65" spans="1:17">
      <c r="A65" s="608"/>
      <c r="B65" s="151" t="s">
        <v>179</v>
      </c>
      <c r="C65" s="67" t="s">
        <v>180</v>
      </c>
      <c r="D65" s="13"/>
      <c r="E65" s="68" t="s">
        <v>74</v>
      </c>
      <c r="F65" s="68">
        <v>5</v>
      </c>
      <c r="G65" s="68" t="s">
        <v>4</v>
      </c>
      <c r="H65" s="68">
        <f>F65*S7</f>
        <v>2267.96</v>
      </c>
      <c r="I65" s="551"/>
      <c r="J65" s="13">
        <v>15.95</v>
      </c>
      <c r="K65" s="69">
        <f t="shared" si="3"/>
        <v>7.0327519003862493E-3</v>
      </c>
      <c r="L65" s="579"/>
      <c r="M65" s="580"/>
      <c r="N65" s="580"/>
      <c r="O65" s="581"/>
      <c r="P65" s="13">
        <v>100</v>
      </c>
      <c r="Q65" s="13"/>
    </row>
    <row r="66" spans="1:17">
      <c r="A66" s="608"/>
      <c r="B66" s="151" t="s">
        <v>184</v>
      </c>
      <c r="C66" s="67" t="s">
        <v>185</v>
      </c>
      <c r="D66" s="13"/>
      <c r="E66" s="68" t="s">
        <v>75</v>
      </c>
      <c r="F66" s="68">
        <v>1</v>
      </c>
      <c r="G66" s="68" t="s">
        <v>4</v>
      </c>
      <c r="H66" s="68">
        <f>F66*S7</f>
        <v>453.59199999999998</v>
      </c>
      <c r="I66" s="551"/>
      <c r="J66" s="13">
        <v>3.49</v>
      </c>
      <c r="K66" s="69">
        <f t="shared" si="3"/>
        <v>7.6941392264413839E-3</v>
      </c>
      <c r="L66" s="579"/>
      <c r="M66" s="580"/>
      <c r="N66" s="580"/>
      <c r="O66" s="581"/>
      <c r="P66" s="13">
        <v>100</v>
      </c>
      <c r="Q66" s="13"/>
    </row>
    <row r="67" spans="1:17">
      <c r="A67" s="608"/>
      <c r="B67" s="413" t="s">
        <v>125</v>
      </c>
      <c r="C67" s="370" t="s">
        <v>760</v>
      </c>
      <c r="D67" s="407" t="s">
        <v>881</v>
      </c>
      <c r="E67" s="374" t="s">
        <v>584</v>
      </c>
      <c r="F67" s="374">
        <v>16</v>
      </c>
      <c r="G67" s="374" t="s">
        <v>350</v>
      </c>
      <c r="H67" s="374">
        <f>F67*S21</f>
        <v>453.59199999999998</v>
      </c>
      <c r="I67" s="552">
        <v>71.25</v>
      </c>
      <c r="J67" s="524">
        <f t="shared" ref="J67:J71" ca="1" si="4">+I67/$K$3</f>
        <v>2.7045082729484644</v>
      </c>
      <c r="K67" s="9">
        <f t="shared" ca="1" si="3"/>
        <v>5.9624249831312379E-3</v>
      </c>
      <c r="L67" s="585"/>
      <c r="M67" s="585"/>
      <c r="N67" s="585"/>
      <c r="O67" s="585"/>
      <c r="P67" s="13">
        <v>100</v>
      </c>
      <c r="Q67" s="13"/>
    </row>
    <row r="68" spans="1:17">
      <c r="A68" s="608"/>
      <c r="B68" s="412" t="s">
        <v>126</v>
      </c>
      <c r="C68" s="411" t="s">
        <v>761</v>
      </c>
      <c r="D68" s="73" t="s">
        <v>1151</v>
      </c>
      <c r="E68" s="374" t="s">
        <v>1152</v>
      </c>
      <c r="F68" s="374">
        <v>3.63</v>
      </c>
      <c r="G68" s="374" t="s">
        <v>347</v>
      </c>
      <c r="H68" s="374">
        <f>F68*S9</f>
        <v>3630</v>
      </c>
      <c r="I68" s="552">
        <v>275.64999999999998</v>
      </c>
      <c r="J68" s="524">
        <f t="shared" ca="1" si="4"/>
        <v>10.463125690361322</v>
      </c>
      <c r="K68" s="9">
        <f t="shared" ca="1" si="3"/>
        <v>2.8824037714494E-3</v>
      </c>
      <c r="L68" s="585"/>
      <c r="M68" s="585"/>
      <c r="N68" s="585"/>
      <c r="O68" s="585"/>
      <c r="P68" s="13">
        <v>100</v>
      </c>
      <c r="Q68" s="13" t="s">
        <v>130</v>
      </c>
    </row>
    <row r="69" spans="1:17">
      <c r="A69" s="608"/>
      <c r="B69" s="413" t="s">
        <v>127</v>
      </c>
      <c r="C69" s="370" t="s">
        <v>578</v>
      </c>
      <c r="D69" s="73" t="s">
        <v>1153</v>
      </c>
      <c r="E69" s="374" t="s">
        <v>585</v>
      </c>
      <c r="F69" s="374">
        <v>1</v>
      </c>
      <c r="G69" s="374" t="s">
        <v>353</v>
      </c>
      <c r="H69" s="374">
        <f>F69*S12</f>
        <v>3785.42</v>
      </c>
      <c r="I69" s="552">
        <v>105</v>
      </c>
      <c r="J69" s="524">
        <f t="shared" ca="1" si="4"/>
        <v>3.9855911390819476</v>
      </c>
      <c r="K69" s="9">
        <f t="shared" ca="1" si="3"/>
        <v>1.0528795058624796E-3</v>
      </c>
      <c r="L69" s="585"/>
      <c r="M69" s="585"/>
      <c r="N69" s="585"/>
      <c r="O69" s="585"/>
      <c r="P69" s="13">
        <v>100</v>
      </c>
      <c r="Q69" s="13" t="s">
        <v>129</v>
      </c>
    </row>
    <row r="70" spans="1:17">
      <c r="A70" s="608"/>
      <c r="B70" s="276" t="s">
        <v>98</v>
      </c>
      <c r="C70" s="277" t="s">
        <v>99</v>
      </c>
      <c r="D70" s="7"/>
      <c r="E70" s="278" t="s">
        <v>105</v>
      </c>
      <c r="F70" s="278">
        <v>16.2</v>
      </c>
      <c r="G70" s="278" t="s">
        <v>97</v>
      </c>
      <c r="H70" s="278">
        <f>F70*S18</f>
        <v>16200</v>
      </c>
      <c r="I70" s="553"/>
      <c r="J70" s="7">
        <v>42.87</v>
      </c>
      <c r="K70" s="9">
        <f t="shared" si="3"/>
        <v>2.6462962962962963E-3</v>
      </c>
      <c r="L70" s="585"/>
      <c r="M70" s="585"/>
      <c r="N70" s="585"/>
      <c r="O70" s="585"/>
      <c r="P70" s="13">
        <v>100</v>
      </c>
      <c r="Q70" s="13"/>
    </row>
    <row r="71" spans="1:17" s="281" customFormat="1">
      <c r="A71" s="608"/>
      <c r="B71" s="276" t="s">
        <v>145</v>
      </c>
      <c r="C71" s="277" t="s">
        <v>895</v>
      </c>
      <c r="D71" s="7" t="s">
        <v>872</v>
      </c>
      <c r="E71" s="278" t="s">
        <v>1163</v>
      </c>
      <c r="F71" s="278">
        <v>1</v>
      </c>
      <c r="G71" s="278" t="s">
        <v>97</v>
      </c>
      <c r="H71" s="278">
        <f>F71*S18</f>
        <v>1000</v>
      </c>
      <c r="I71" s="553">
        <v>310</v>
      </c>
      <c r="J71" s="524">
        <f t="shared" ca="1" si="4"/>
        <v>11.766983363003845</v>
      </c>
      <c r="K71" s="9">
        <f t="shared" ca="1" si="3"/>
        <v>1.1766983363003846E-2</v>
      </c>
      <c r="L71" s="578"/>
      <c r="M71" s="578"/>
      <c r="N71" s="578"/>
      <c r="O71" s="578"/>
      <c r="P71" s="7">
        <v>100</v>
      </c>
      <c r="Q71" s="7" t="s">
        <v>148</v>
      </c>
    </row>
    <row r="72" spans="1:17">
      <c r="A72" s="608"/>
      <c r="B72" s="442" t="s">
        <v>934</v>
      </c>
      <c r="C72" s="411" t="s">
        <v>935</v>
      </c>
      <c r="D72" s="73" t="s">
        <v>1154</v>
      </c>
      <c r="E72" s="374" t="s">
        <v>1155</v>
      </c>
      <c r="F72" s="374">
        <v>7</v>
      </c>
      <c r="G72" s="374" t="s">
        <v>348</v>
      </c>
      <c r="H72" s="374">
        <f>F72*S7</f>
        <v>3175.1439999999998</v>
      </c>
      <c r="I72" s="552">
        <v>176.67</v>
      </c>
      <c r="J72" s="524">
        <f t="shared" ref="J72:J75" ca="1" si="5">+I72/$K$3</f>
        <v>6.7060417765867397</v>
      </c>
      <c r="K72" s="9">
        <f t="shared" ca="1" si="3"/>
        <v>2.11204335191939E-3</v>
      </c>
      <c r="L72" s="579"/>
      <c r="M72" s="580"/>
      <c r="N72" s="580"/>
      <c r="O72" s="581"/>
      <c r="P72" s="13">
        <v>100</v>
      </c>
      <c r="Q72" s="13"/>
    </row>
    <row r="73" spans="1:17">
      <c r="A73" s="608"/>
      <c r="B73" s="412" t="s">
        <v>128</v>
      </c>
      <c r="C73" s="411" t="s">
        <v>762</v>
      </c>
      <c r="D73" s="73" t="s">
        <v>1157</v>
      </c>
      <c r="E73" s="374" t="s">
        <v>585</v>
      </c>
      <c r="F73" s="374">
        <v>1</v>
      </c>
      <c r="G73" s="374" t="s">
        <v>353</v>
      </c>
      <c r="H73" s="374">
        <f>F73*S12</f>
        <v>3785.42</v>
      </c>
      <c r="I73" s="552">
        <v>300</v>
      </c>
      <c r="J73" s="524">
        <f t="shared" ca="1" si="5"/>
        <v>11.387403254519851</v>
      </c>
      <c r="K73" s="9">
        <f t="shared" ca="1" si="3"/>
        <v>3.008227159607085E-3</v>
      </c>
      <c r="L73" s="585"/>
      <c r="M73" s="585"/>
      <c r="N73" s="585"/>
      <c r="O73" s="585"/>
      <c r="P73" s="13">
        <v>100</v>
      </c>
      <c r="Q73" s="13" t="s">
        <v>131</v>
      </c>
    </row>
    <row r="74" spans="1:17">
      <c r="A74" s="608"/>
      <c r="B74" s="412" t="s">
        <v>100</v>
      </c>
      <c r="C74" s="411" t="s">
        <v>763</v>
      </c>
      <c r="D74" s="73" t="s">
        <v>1156</v>
      </c>
      <c r="E74" s="374" t="s">
        <v>582</v>
      </c>
      <c r="F74" s="374">
        <v>1</v>
      </c>
      <c r="G74" s="374" t="s">
        <v>4</v>
      </c>
      <c r="H74" s="374">
        <f>F74*S7</f>
        <v>453.59199999999998</v>
      </c>
      <c r="I74" s="552">
        <v>12.5</v>
      </c>
      <c r="J74" s="524">
        <f t="shared" ca="1" si="5"/>
        <v>0.47447513560499377</v>
      </c>
      <c r="K74" s="9">
        <f t="shared" ca="1" si="3"/>
        <v>1.0460394707247787E-3</v>
      </c>
      <c r="L74" s="585"/>
      <c r="M74" s="585"/>
      <c r="N74" s="585"/>
      <c r="O74" s="585"/>
      <c r="P74" s="13">
        <v>100</v>
      </c>
      <c r="Q74" s="13"/>
    </row>
    <row r="75" spans="1:17" s="531" customFormat="1">
      <c r="A75" s="608"/>
      <c r="B75" s="412" t="s">
        <v>159</v>
      </c>
      <c r="C75" s="411" t="s">
        <v>764</v>
      </c>
      <c r="D75" s="73" t="s">
        <v>1159</v>
      </c>
      <c r="E75" s="374" t="s">
        <v>873</v>
      </c>
      <c r="F75" s="374">
        <v>26</v>
      </c>
      <c r="G75" s="374" t="s">
        <v>350</v>
      </c>
      <c r="H75" s="374">
        <f>F75*S21</f>
        <v>737.08699999999999</v>
      </c>
      <c r="I75" s="552">
        <v>8.58</v>
      </c>
      <c r="J75" s="524">
        <f t="shared" ca="1" si="5"/>
        <v>0.32567973307926773</v>
      </c>
      <c r="K75" s="530">
        <f t="shared" ca="1" si="3"/>
        <v>4.418470724341465E-4</v>
      </c>
      <c r="L75" s="590"/>
      <c r="M75" s="591"/>
      <c r="N75" s="591"/>
      <c r="O75" s="592"/>
      <c r="P75" s="73">
        <v>100</v>
      </c>
      <c r="Q75" s="73" t="s">
        <v>240</v>
      </c>
    </row>
    <row r="76" spans="1:17">
      <c r="A76" s="608"/>
      <c r="B76" s="416" t="s">
        <v>877</v>
      </c>
      <c r="C76" s="296" t="s">
        <v>876</v>
      </c>
      <c r="D76" s="7"/>
      <c r="E76" s="278" t="s">
        <v>584</v>
      </c>
      <c r="F76" s="278">
        <v>16</v>
      </c>
      <c r="G76" s="278" t="s">
        <v>350</v>
      </c>
      <c r="H76" s="278">
        <f>F76*S21</f>
        <v>453.59199999999998</v>
      </c>
      <c r="I76" s="553"/>
      <c r="J76" s="330">
        <v>8.33</v>
      </c>
      <c r="K76" s="9">
        <f t="shared" si="3"/>
        <v>1.8364521420130866E-2</v>
      </c>
      <c r="L76" s="579"/>
      <c r="M76" s="580"/>
      <c r="N76" s="580"/>
      <c r="O76" s="581"/>
      <c r="P76" s="13">
        <v>100</v>
      </c>
      <c r="Q76" s="13"/>
    </row>
    <row r="77" spans="1:17" s="281" customFormat="1">
      <c r="A77" s="608"/>
      <c r="B77" s="417" t="s">
        <v>878</v>
      </c>
      <c r="C77" s="370" t="s">
        <v>765</v>
      </c>
      <c r="D77" s="73" t="s">
        <v>1158</v>
      </c>
      <c r="E77" s="374" t="s">
        <v>874</v>
      </c>
      <c r="F77" s="374">
        <v>40</v>
      </c>
      <c r="G77" s="374" t="s">
        <v>365</v>
      </c>
      <c r="H77" s="374">
        <v>40</v>
      </c>
      <c r="I77" s="552">
        <v>8.7999999999999995E-2</v>
      </c>
      <c r="J77" s="529">
        <f t="shared" ref="J77:J80" ca="1" si="6">+I77/$K$3</f>
        <v>3.3403049546591561E-3</v>
      </c>
      <c r="K77" s="9">
        <f t="shared" ca="1" si="3"/>
        <v>8.3507623866478902E-5</v>
      </c>
      <c r="L77" s="279"/>
      <c r="M77" s="10"/>
      <c r="N77" s="10"/>
      <c r="O77" s="280"/>
      <c r="P77" s="7">
        <v>100</v>
      </c>
      <c r="Q77" s="7"/>
    </row>
    <row r="78" spans="1:17">
      <c r="A78" s="608"/>
      <c r="B78" s="412" t="s">
        <v>93</v>
      </c>
      <c r="C78" s="411" t="s">
        <v>595</v>
      </c>
      <c r="D78" s="407" t="s">
        <v>872</v>
      </c>
      <c r="E78" s="374" t="s">
        <v>901</v>
      </c>
      <c r="F78" s="374">
        <v>56</v>
      </c>
      <c r="G78" s="374" t="s">
        <v>94</v>
      </c>
      <c r="H78" s="374">
        <f>F78*S21</f>
        <v>1587.5719999999999</v>
      </c>
      <c r="I78" s="552">
        <v>1311.11</v>
      </c>
      <c r="J78" s="529">
        <f t="shared" ca="1" si="6"/>
        <v>49.767127603445068</v>
      </c>
      <c r="K78" s="9">
        <f t="shared" ca="1" si="3"/>
        <v>3.1347949953416332E-2</v>
      </c>
      <c r="L78" s="585"/>
      <c r="M78" s="585"/>
      <c r="N78" s="585"/>
      <c r="O78" s="585"/>
      <c r="P78" s="13">
        <v>100</v>
      </c>
      <c r="Q78" s="13"/>
    </row>
    <row r="79" spans="1:17">
      <c r="A79" s="608"/>
      <c r="B79" s="408" t="s">
        <v>70</v>
      </c>
      <c r="C79" s="406" t="s">
        <v>766</v>
      </c>
      <c r="D79" s="73" t="s">
        <v>881</v>
      </c>
      <c r="E79" s="377" t="s">
        <v>584</v>
      </c>
      <c r="F79" s="377">
        <v>16</v>
      </c>
      <c r="G79" s="374" t="s">
        <v>94</v>
      </c>
      <c r="H79" s="377">
        <f>F79*S21</f>
        <v>453.59199999999998</v>
      </c>
      <c r="I79" s="547">
        <v>130</v>
      </c>
      <c r="J79" s="529">
        <f t="shared" ca="1" si="6"/>
        <v>4.9345414102919349</v>
      </c>
      <c r="K79" s="9">
        <f t="shared" ca="1" si="3"/>
        <v>1.0878810495537697E-2</v>
      </c>
      <c r="L79" s="585"/>
      <c r="M79" s="585"/>
      <c r="N79" s="585"/>
      <c r="O79" s="585"/>
      <c r="P79" s="13">
        <v>100</v>
      </c>
      <c r="Q79" s="13"/>
    </row>
    <row r="80" spans="1:17">
      <c r="A80" s="608"/>
      <c r="B80" s="380" t="s">
        <v>115</v>
      </c>
      <c r="C80" s="419" t="s">
        <v>931</v>
      </c>
      <c r="D80" s="73" t="s">
        <v>891</v>
      </c>
      <c r="E80" s="377" t="s">
        <v>582</v>
      </c>
      <c r="F80" s="377">
        <v>1</v>
      </c>
      <c r="G80" s="377" t="s">
        <v>4</v>
      </c>
      <c r="H80" s="377">
        <f>F80*S7</f>
        <v>453.59199999999998</v>
      </c>
      <c r="I80" s="547">
        <v>26</v>
      </c>
      <c r="J80" s="529">
        <f t="shared" ca="1" si="6"/>
        <v>0.9869082820583871</v>
      </c>
      <c r="K80" s="9">
        <f t="shared" ca="1" si="3"/>
        <v>2.1757620991075398E-3</v>
      </c>
      <c r="L80" s="585"/>
      <c r="M80" s="585"/>
      <c r="N80" s="585"/>
      <c r="O80" s="585"/>
      <c r="P80" s="13">
        <v>80</v>
      </c>
      <c r="Q80" s="13"/>
    </row>
    <row r="81" spans="1:17">
      <c r="A81" s="608"/>
      <c r="B81" s="328" t="s">
        <v>174</v>
      </c>
      <c r="C81" s="282" t="s">
        <v>176</v>
      </c>
      <c r="D81" s="7"/>
      <c r="E81" s="270" t="s">
        <v>384</v>
      </c>
      <c r="F81" s="270">
        <v>7200</v>
      </c>
      <c r="G81" s="270" t="s">
        <v>385</v>
      </c>
      <c r="H81" s="270">
        <v>7200</v>
      </c>
      <c r="I81" s="548"/>
      <c r="J81" s="271">
        <v>49.07</v>
      </c>
      <c r="K81" s="9">
        <f t="shared" si="3"/>
        <v>6.8152777777777777E-3</v>
      </c>
      <c r="L81" s="579"/>
      <c r="M81" s="580"/>
      <c r="N81" s="580"/>
      <c r="O81" s="581"/>
      <c r="P81" s="13">
        <v>100</v>
      </c>
      <c r="Q81" s="13"/>
    </row>
    <row r="82" spans="1:17">
      <c r="A82" s="608"/>
      <c r="B82" s="328" t="s">
        <v>175</v>
      </c>
      <c r="C82" s="282" t="s">
        <v>177</v>
      </c>
      <c r="D82" s="7"/>
      <c r="E82" s="270" t="s">
        <v>422</v>
      </c>
      <c r="F82" s="270">
        <v>10000</v>
      </c>
      <c r="G82" s="270" t="s">
        <v>365</v>
      </c>
      <c r="H82" s="270">
        <v>10000</v>
      </c>
      <c r="I82" s="548"/>
      <c r="J82" s="271">
        <v>92.74</v>
      </c>
      <c r="K82" s="9">
        <f t="shared" si="3"/>
        <v>9.2739999999999993E-3</v>
      </c>
      <c r="L82" s="579"/>
      <c r="M82" s="580"/>
      <c r="N82" s="580"/>
      <c r="O82" s="581"/>
      <c r="P82" s="13">
        <v>100</v>
      </c>
      <c r="Q82" s="13"/>
    </row>
    <row r="83" spans="1:17">
      <c r="A83" s="608"/>
      <c r="B83" s="328" t="s">
        <v>244</v>
      </c>
      <c r="C83" s="282" t="s">
        <v>245</v>
      </c>
      <c r="D83" s="7"/>
      <c r="E83" s="270" t="s">
        <v>251</v>
      </c>
      <c r="F83" s="270">
        <v>1</v>
      </c>
      <c r="G83" s="270" t="s">
        <v>26</v>
      </c>
      <c r="H83" s="270">
        <f>F83*S9</f>
        <v>1000</v>
      </c>
      <c r="I83" s="548"/>
      <c r="J83" s="283">
        <v>4.99</v>
      </c>
      <c r="K83" s="9">
        <f t="shared" si="3"/>
        <v>4.9900000000000005E-3</v>
      </c>
      <c r="L83" s="579"/>
      <c r="M83" s="580"/>
      <c r="N83" s="580"/>
      <c r="O83" s="581"/>
      <c r="P83" s="13">
        <v>100</v>
      </c>
      <c r="Q83" s="13"/>
    </row>
    <row r="84" spans="1:17">
      <c r="A84" s="608"/>
      <c r="B84" s="405" t="s">
        <v>581</v>
      </c>
      <c r="C84" s="406" t="s">
        <v>351</v>
      </c>
      <c r="D84" s="407" t="s">
        <v>872</v>
      </c>
      <c r="E84" s="377" t="s">
        <v>349</v>
      </c>
      <c r="F84" s="377">
        <v>25</v>
      </c>
      <c r="G84" s="377" t="s">
        <v>4</v>
      </c>
      <c r="H84" s="377">
        <f>F84*S7</f>
        <v>11339.8</v>
      </c>
      <c r="I84" s="547">
        <v>380</v>
      </c>
      <c r="J84" s="529">
        <f t="shared" ref="J84:J85" ca="1" si="7">+I84/$K$3</f>
        <v>14.424044122391811</v>
      </c>
      <c r="K84" s="9">
        <f t="shared" ca="1" si="3"/>
        <v>1.2719839964013308E-3</v>
      </c>
      <c r="L84" s="585"/>
      <c r="M84" s="585"/>
      <c r="N84" s="585"/>
      <c r="O84" s="585"/>
      <c r="P84" s="13">
        <v>100</v>
      </c>
      <c r="Q84" s="13"/>
    </row>
    <row r="85" spans="1:17">
      <c r="A85" s="608"/>
      <c r="B85" s="380" t="s">
        <v>300</v>
      </c>
      <c r="C85" s="419" t="s">
        <v>301</v>
      </c>
      <c r="D85" s="73" t="s">
        <v>916</v>
      </c>
      <c r="E85" s="377" t="s">
        <v>585</v>
      </c>
      <c r="F85" s="432">
        <v>1</v>
      </c>
      <c r="G85" s="377" t="s">
        <v>353</v>
      </c>
      <c r="H85" s="377">
        <f>F85*S12</f>
        <v>3785.42</v>
      </c>
      <c r="I85" s="547">
        <v>256</v>
      </c>
      <c r="J85" s="529">
        <f t="shared" ca="1" si="7"/>
        <v>9.717250777190273</v>
      </c>
      <c r="K85" s="9">
        <f t="shared" ca="1" si="3"/>
        <v>2.567020509531379E-3</v>
      </c>
      <c r="L85" s="579"/>
      <c r="M85" s="580"/>
      <c r="N85" s="580"/>
      <c r="O85" s="581"/>
      <c r="P85" s="13">
        <v>70</v>
      </c>
      <c r="Q85" s="13"/>
    </row>
    <row r="86" spans="1:17">
      <c r="A86" s="608"/>
      <c r="B86" s="328" t="s">
        <v>181</v>
      </c>
      <c r="C86" s="282" t="s">
        <v>182</v>
      </c>
      <c r="D86" s="7"/>
      <c r="E86" s="270" t="s">
        <v>183</v>
      </c>
      <c r="F86" s="270">
        <v>72</v>
      </c>
      <c r="G86" s="270" t="s">
        <v>29</v>
      </c>
      <c r="H86" s="270">
        <v>72</v>
      </c>
      <c r="I86" s="548"/>
      <c r="J86" s="283">
        <v>43.49</v>
      </c>
      <c r="K86" s="9">
        <f t="shared" si="3"/>
        <v>0.60402777777777783</v>
      </c>
      <c r="L86" s="579"/>
      <c r="M86" s="580"/>
      <c r="N86" s="580"/>
      <c r="O86" s="581"/>
      <c r="P86" s="13">
        <v>100</v>
      </c>
      <c r="Q86" s="13"/>
    </row>
    <row r="87" spans="1:17">
      <c r="A87" s="608"/>
      <c r="B87" s="328" t="s">
        <v>171</v>
      </c>
      <c r="C87" s="282" t="s">
        <v>172</v>
      </c>
      <c r="D87" s="7"/>
      <c r="E87" s="270" t="s">
        <v>173</v>
      </c>
      <c r="F87" s="270">
        <v>80</v>
      </c>
      <c r="G87" s="270" t="s">
        <v>29</v>
      </c>
      <c r="H87" s="270">
        <v>80</v>
      </c>
      <c r="I87" s="548"/>
      <c r="J87" s="283">
        <v>14.91</v>
      </c>
      <c r="K87" s="9">
        <f t="shared" si="3"/>
        <v>0.18637500000000001</v>
      </c>
      <c r="L87" s="579"/>
      <c r="M87" s="580"/>
      <c r="N87" s="580"/>
      <c r="O87" s="581"/>
      <c r="P87" s="13">
        <v>100</v>
      </c>
      <c r="Q87" s="13"/>
    </row>
    <row r="88" spans="1:17">
      <c r="A88" s="608"/>
      <c r="B88" s="328" t="s">
        <v>165</v>
      </c>
      <c r="C88" s="282" t="s">
        <v>166</v>
      </c>
      <c r="D88" s="7"/>
      <c r="E88" s="270" t="s">
        <v>167</v>
      </c>
      <c r="F88" s="270">
        <v>16</v>
      </c>
      <c r="G88" s="270" t="s">
        <v>29</v>
      </c>
      <c r="H88" s="270">
        <v>16</v>
      </c>
      <c r="I88" s="548"/>
      <c r="J88" s="283">
        <v>18.989999999999998</v>
      </c>
      <c r="K88" s="9">
        <f t="shared" si="3"/>
        <v>1.1868749999999999</v>
      </c>
      <c r="L88" s="579"/>
      <c r="M88" s="580"/>
      <c r="N88" s="580"/>
      <c r="O88" s="581"/>
      <c r="P88" s="13">
        <v>100</v>
      </c>
      <c r="Q88" s="13"/>
    </row>
    <row r="89" spans="1:17">
      <c r="A89" s="608"/>
      <c r="B89" s="381" t="s">
        <v>606</v>
      </c>
      <c r="C89" s="419" t="s">
        <v>606</v>
      </c>
      <c r="D89" s="73" t="s">
        <v>872</v>
      </c>
      <c r="E89" s="377" t="s">
        <v>943</v>
      </c>
      <c r="F89" s="377">
        <v>425</v>
      </c>
      <c r="G89" s="377" t="s">
        <v>365</v>
      </c>
      <c r="H89" s="377">
        <v>425</v>
      </c>
      <c r="I89" s="547">
        <v>18.739999999999998</v>
      </c>
      <c r="J89" s="529">
        <f t="shared" ref="J89" ca="1" si="8">+I89/$K$3</f>
        <v>0.71133312329900655</v>
      </c>
      <c r="K89" s="9">
        <f t="shared" ca="1" si="3"/>
        <v>1.6737249959976625E-3</v>
      </c>
      <c r="L89" s="585"/>
      <c r="M89" s="585"/>
      <c r="N89" s="585"/>
      <c r="O89" s="585"/>
      <c r="P89" s="13">
        <v>100</v>
      </c>
      <c r="Q89" s="13"/>
    </row>
    <row r="90" spans="1:17">
      <c r="A90" s="608"/>
      <c r="B90" s="328" t="s">
        <v>234</v>
      </c>
      <c r="C90" s="332" t="s">
        <v>233</v>
      </c>
      <c r="D90" s="7"/>
      <c r="E90" s="270" t="s">
        <v>252</v>
      </c>
      <c r="F90" s="270">
        <v>8</v>
      </c>
      <c r="G90" s="270" t="s">
        <v>29</v>
      </c>
      <c r="H90" s="270">
        <v>8</v>
      </c>
      <c r="I90" s="548"/>
      <c r="J90" s="283">
        <v>7.99</v>
      </c>
      <c r="K90" s="9">
        <f t="shared" si="3"/>
        <v>0.99875000000000003</v>
      </c>
      <c r="L90" s="585"/>
      <c r="M90" s="585"/>
      <c r="N90" s="585"/>
      <c r="O90" s="585"/>
      <c r="P90" s="13">
        <v>100</v>
      </c>
      <c r="Q90" s="149" t="s">
        <v>253</v>
      </c>
    </row>
    <row r="91" spans="1:17">
      <c r="A91" s="608"/>
      <c r="B91" s="328" t="s">
        <v>235</v>
      </c>
      <c r="C91" s="282" t="s">
        <v>237</v>
      </c>
      <c r="D91" s="333"/>
      <c r="E91" s="270" t="s">
        <v>368</v>
      </c>
      <c r="F91" s="270">
        <v>96</v>
      </c>
      <c r="G91" s="270" t="s">
        <v>350</v>
      </c>
      <c r="H91" s="278">
        <f>F91*S21</f>
        <v>2721.5519999999997</v>
      </c>
      <c r="I91" s="553"/>
      <c r="J91" s="283">
        <v>138.44999999999999</v>
      </c>
      <c r="K91" s="9">
        <f t="shared" si="3"/>
        <v>5.0871708495740665E-2</v>
      </c>
      <c r="L91" s="585"/>
      <c r="M91" s="585"/>
      <c r="N91" s="585"/>
      <c r="O91" s="585"/>
      <c r="P91" s="13">
        <v>100</v>
      </c>
      <c r="Q91" s="149"/>
    </row>
    <row r="92" spans="1:17">
      <c r="A92" s="608"/>
      <c r="B92" s="328" t="s">
        <v>236</v>
      </c>
      <c r="C92" s="282" t="s">
        <v>720</v>
      </c>
      <c r="D92" s="7"/>
      <c r="E92" s="270" t="s">
        <v>239</v>
      </c>
      <c r="F92" s="270">
        <v>2</v>
      </c>
      <c r="G92" s="270" t="s">
        <v>24</v>
      </c>
      <c r="H92" s="270">
        <f>F92*S7</f>
        <v>907.18399999999997</v>
      </c>
      <c r="I92" s="548"/>
      <c r="J92" s="283">
        <v>5.99</v>
      </c>
      <c r="K92" s="9">
        <f t="shared" si="3"/>
        <v>6.6028501384504138E-3</v>
      </c>
      <c r="L92" s="585"/>
      <c r="M92" s="585"/>
      <c r="N92" s="585"/>
      <c r="O92" s="585"/>
      <c r="P92" s="13">
        <v>100</v>
      </c>
      <c r="Q92" s="149"/>
    </row>
    <row r="93" spans="1:17">
      <c r="A93" s="608"/>
      <c r="B93" s="269" t="s">
        <v>254</v>
      </c>
      <c r="C93" s="332" t="s">
        <v>246</v>
      </c>
      <c r="D93" s="7"/>
      <c r="E93" s="270" t="s">
        <v>250</v>
      </c>
      <c r="F93" s="270">
        <v>443.55</v>
      </c>
      <c r="G93" s="270" t="s">
        <v>25</v>
      </c>
      <c r="H93" s="270">
        <f>F93</f>
        <v>443.55</v>
      </c>
      <c r="I93" s="548"/>
      <c r="J93" s="283">
        <v>0.88</v>
      </c>
      <c r="K93" s="9">
        <f t="shared" si="3"/>
        <v>1.9839927854807802E-3</v>
      </c>
      <c r="L93" s="585"/>
      <c r="M93" s="585"/>
      <c r="N93" s="585"/>
      <c r="O93" s="585"/>
      <c r="P93" s="148">
        <v>100</v>
      </c>
      <c r="Q93" s="13"/>
    </row>
    <row r="94" spans="1:17">
      <c r="A94" s="608"/>
      <c r="B94" s="269" t="s">
        <v>249</v>
      </c>
      <c r="C94" s="282" t="s">
        <v>255</v>
      </c>
      <c r="D94" s="7"/>
      <c r="E94" s="270" t="s">
        <v>256</v>
      </c>
      <c r="F94" s="270">
        <v>1</v>
      </c>
      <c r="G94" s="270" t="s">
        <v>29</v>
      </c>
      <c r="H94" s="270">
        <f>F94</f>
        <v>1</v>
      </c>
      <c r="I94" s="548"/>
      <c r="J94" s="283">
        <v>0.99</v>
      </c>
      <c r="K94" s="9">
        <f t="shared" si="3"/>
        <v>0.99</v>
      </c>
      <c r="L94" s="585"/>
      <c r="M94" s="585"/>
      <c r="N94" s="585"/>
      <c r="O94" s="585"/>
      <c r="P94" s="13">
        <v>100</v>
      </c>
      <c r="Q94" s="13" t="s">
        <v>257</v>
      </c>
    </row>
    <row r="95" spans="1:17">
      <c r="A95" s="608"/>
      <c r="B95" s="381" t="s">
        <v>263</v>
      </c>
      <c r="C95" s="419" t="s">
        <v>767</v>
      </c>
      <c r="D95" s="73" t="s">
        <v>904</v>
      </c>
      <c r="E95" s="377" t="s">
        <v>905</v>
      </c>
      <c r="F95" s="377">
        <v>28</v>
      </c>
      <c r="G95" s="377" t="s">
        <v>365</v>
      </c>
      <c r="H95" s="377">
        <v>28</v>
      </c>
      <c r="I95" s="547">
        <v>18.440000000000001</v>
      </c>
      <c r="J95" s="529">
        <f t="shared" ref="J95" ca="1" si="9">+I95/$K$3</f>
        <v>0.69994572004448685</v>
      </c>
      <c r="K95" s="9">
        <f t="shared" ca="1" si="3"/>
        <v>2.4998061430160246E-2</v>
      </c>
      <c r="L95" s="585"/>
      <c r="M95" s="585"/>
      <c r="N95" s="585"/>
      <c r="O95" s="585"/>
      <c r="P95" s="13">
        <v>100</v>
      </c>
      <c r="Q95" s="13"/>
    </row>
    <row r="96" spans="1:17" s="281" customFormat="1">
      <c r="A96" s="608"/>
      <c r="B96" s="269" t="s">
        <v>304</v>
      </c>
      <c r="C96" s="282" t="s">
        <v>305</v>
      </c>
      <c r="D96" s="7"/>
      <c r="E96" s="270" t="s">
        <v>311</v>
      </c>
      <c r="F96" s="270">
        <v>17</v>
      </c>
      <c r="G96" s="270" t="s">
        <v>94</v>
      </c>
      <c r="H96" s="278">
        <f>F96*S21</f>
        <v>481.94149999999996</v>
      </c>
      <c r="I96" s="553"/>
      <c r="J96" s="283">
        <v>5.48</v>
      </c>
      <c r="K96" s="9">
        <f t="shared" si="3"/>
        <v>1.137067465657139E-2</v>
      </c>
      <c r="L96" s="578"/>
      <c r="M96" s="578"/>
      <c r="N96" s="578"/>
      <c r="O96" s="578"/>
      <c r="P96" s="7">
        <v>100</v>
      </c>
      <c r="Q96" s="7"/>
    </row>
    <row r="97" spans="1:19" s="281" customFormat="1">
      <c r="A97" s="608"/>
      <c r="B97" s="269" t="s">
        <v>317</v>
      </c>
      <c r="C97" s="282" t="s">
        <v>308</v>
      </c>
      <c r="D97" s="7"/>
      <c r="E97" s="270" t="s">
        <v>310</v>
      </c>
      <c r="F97" s="270">
        <v>12</v>
      </c>
      <c r="G97" s="270" t="s">
        <v>94</v>
      </c>
      <c r="H97" s="278">
        <f>F97*S21</f>
        <v>340.19399999999996</v>
      </c>
      <c r="I97" s="553"/>
      <c r="J97" s="283">
        <v>1.73</v>
      </c>
      <c r="K97" s="9">
        <f t="shared" si="3"/>
        <v>5.085333662557247E-3</v>
      </c>
      <c r="L97" s="578"/>
      <c r="M97" s="578"/>
      <c r="N97" s="578"/>
      <c r="O97" s="578"/>
      <c r="P97" s="7">
        <v>62</v>
      </c>
      <c r="Q97" s="7" t="s">
        <v>312</v>
      </c>
    </row>
    <row r="98" spans="1:19" s="281" customFormat="1">
      <c r="A98" s="608"/>
      <c r="B98" s="381" t="s">
        <v>309</v>
      </c>
      <c r="C98" s="419" t="s">
        <v>768</v>
      </c>
      <c r="D98" s="73" t="s">
        <v>888</v>
      </c>
      <c r="E98" s="377" t="s">
        <v>944</v>
      </c>
      <c r="F98" s="377">
        <v>12</v>
      </c>
      <c r="G98" s="377" t="s">
        <v>350</v>
      </c>
      <c r="H98" s="374">
        <f>F98*S21</f>
        <v>340.19399999999996</v>
      </c>
      <c r="I98" s="552">
        <v>194.95</v>
      </c>
      <c r="J98" s="529">
        <f t="shared" ref="J98:J103" ca="1" si="10">+I98/$K$3</f>
        <v>7.3999142148954826</v>
      </c>
      <c r="K98" s="9">
        <f t="shared" ca="1" si="3"/>
        <v>2.1752042113898199E-2</v>
      </c>
      <c r="L98" s="578"/>
      <c r="M98" s="578"/>
      <c r="N98" s="578"/>
      <c r="O98" s="578"/>
      <c r="P98" s="7">
        <v>100</v>
      </c>
      <c r="Q98" s="7"/>
    </row>
    <row r="99" spans="1:19" s="281" customFormat="1">
      <c r="A99" s="608"/>
      <c r="B99" s="388" t="s">
        <v>593</v>
      </c>
      <c r="C99" s="419" t="s">
        <v>594</v>
      </c>
      <c r="D99" s="73" t="s">
        <v>872</v>
      </c>
      <c r="E99" s="377" t="s">
        <v>900</v>
      </c>
      <c r="F99" s="377">
        <v>1.1299999999999999</v>
      </c>
      <c r="G99" s="377" t="s">
        <v>347</v>
      </c>
      <c r="H99" s="374">
        <f>F99*S9</f>
        <v>1130</v>
      </c>
      <c r="I99" s="552">
        <v>217</v>
      </c>
      <c r="J99" s="529">
        <f t="shared" ca="1" si="10"/>
        <v>8.2368883541026925</v>
      </c>
      <c r="K99" s="9">
        <f t="shared" ca="1" si="3"/>
        <v>7.2892817292944181E-3</v>
      </c>
      <c r="L99" s="578"/>
      <c r="M99" s="578"/>
      <c r="N99" s="578"/>
      <c r="O99" s="578"/>
      <c r="P99" s="7">
        <v>100</v>
      </c>
      <c r="Q99" s="284" t="s">
        <v>334</v>
      </c>
    </row>
    <row r="100" spans="1:19" s="281" customFormat="1">
      <c r="A100" s="608"/>
      <c r="B100" s="285" t="s">
        <v>359</v>
      </c>
      <c r="C100" s="286" t="s">
        <v>360</v>
      </c>
      <c r="D100" s="287"/>
      <c r="E100" s="270" t="s">
        <v>352</v>
      </c>
      <c r="F100" s="270">
        <v>4</v>
      </c>
      <c r="G100" s="270" t="s">
        <v>353</v>
      </c>
      <c r="H100" s="278">
        <f>F100*S12</f>
        <v>15141.68</v>
      </c>
      <c r="I100" s="553"/>
      <c r="J100" s="271">
        <v>46.02</v>
      </c>
      <c r="K100" s="9">
        <f t="shared" si="3"/>
        <v>3.0392928657850386E-3</v>
      </c>
      <c r="L100" s="578"/>
      <c r="M100" s="578"/>
      <c r="N100" s="578"/>
      <c r="O100" s="578"/>
      <c r="P100" s="7">
        <v>100</v>
      </c>
      <c r="Q100" s="284"/>
    </row>
    <row r="101" spans="1:19" s="281" customFormat="1">
      <c r="A101" s="609"/>
      <c r="B101" s="440" t="s">
        <v>315</v>
      </c>
      <c r="C101" s="406" t="s">
        <v>316</v>
      </c>
      <c r="D101" s="407" t="s">
        <v>922</v>
      </c>
      <c r="E101" s="377" t="s">
        <v>582</v>
      </c>
      <c r="F101" s="377">
        <v>1</v>
      </c>
      <c r="G101" s="377" t="s">
        <v>348</v>
      </c>
      <c r="H101" s="374">
        <f>F101*S7</f>
        <v>453.59199999999998</v>
      </c>
      <c r="I101" s="552">
        <v>97.68</v>
      </c>
      <c r="J101" s="529">
        <f t="shared" ca="1" si="10"/>
        <v>3.7077384996716636</v>
      </c>
      <c r="K101" s="9">
        <f t="shared" ca="1" si="3"/>
        <v>8.1741708400317106E-3</v>
      </c>
      <c r="L101" s="9"/>
      <c r="M101" s="9"/>
      <c r="N101" s="9"/>
      <c r="O101" s="9"/>
      <c r="P101" s="7">
        <v>100</v>
      </c>
      <c r="Q101" s="7"/>
    </row>
    <row r="102" spans="1:19" ht="15">
      <c r="A102" s="12"/>
      <c r="B102" s="2"/>
      <c r="C102" s="3"/>
      <c r="D102" s="5"/>
      <c r="E102" s="4"/>
      <c r="F102" s="4"/>
      <c r="G102" s="4"/>
      <c r="H102" s="4"/>
      <c r="I102" s="543"/>
      <c r="J102" s="5"/>
      <c r="K102" s="10"/>
      <c r="L102" s="10"/>
      <c r="M102" s="10"/>
      <c r="N102" s="10"/>
      <c r="O102" s="10"/>
      <c r="P102" s="5"/>
      <c r="Q102" s="63"/>
    </row>
    <row r="103" spans="1:19" s="281" customFormat="1">
      <c r="A103" s="600" t="s">
        <v>82</v>
      </c>
      <c r="B103" s="563" t="s">
        <v>66</v>
      </c>
      <c r="C103" s="564" t="s">
        <v>899</v>
      </c>
      <c r="D103" s="7" t="s">
        <v>893</v>
      </c>
      <c r="E103" s="565" t="s">
        <v>612</v>
      </c>
      <c r="F103" s="565">
        <v>2.2000000000000002</v>
      </c>
      <c r="G103" s="565" t="s">
        <v>348</v>
      </c>
      <c r="H103" s="565">
        <f>F103*S7</f>
        <v>997.90240000000006</v>
      </c>
      <c r="I103" s="566">
        <v>181</v>
      </c>
      <c r="J103" s="567">
        <f t="shared" ca="1" si="10"/>
        <v>6.8703999635603097</v>
      </c>
      <c r="K103" s="335">
        <f t="shared" ref="K103:K129" ca="1" si="11">J103/H103</f>
        <v>6.8848416073158149E-3</v>
      </c>
      <c r="L103" s="685">
        <v>5.0000000000000001E-3</v>
      </c>
      <c r="M103" s="686"/>
      <c r="N103" s="621">
        <v>0.19</v>
      </c>
      <c r="O103" s="623"/>
      <c r="P103" s="525">
        <v>98</v>
      </c>
      <c r="Q103" s="525" t="s">
        <v>76</v>
      </c>
    </row>
    <row r="104" spans="1:19">
      <c r="A104" s="601"/>
      <c r="B104" s="408" t="s">
        <v>68</v>
      </c>
      <c r="C104" s="409" t="s">
        <v>769</v>
      </c>
      <c r="D104" s="268" t="s">
        <v>879</v>
      </c>
      <c r="E104" s="377" t="s">
        <v>582</v>
      </c>
      <c r="F104" s="377">
        <v>1</v>
      </c>
      <c r="G104" s="377" t="s">
        <v>4</v>
      </c>
      <c r="H104" s="377">
        <f>F104*S7</f>
        <v>453.59199999999998</v>
      </c>
      <c r="I104" s="547">
        <v>16</v>
      </c>
      <c r="J104" s="529">
        <f t="shared" ref="J104:J118" ca="1" si="12">+I104/$K$3</f>
        <v>0.60732817357439206</v>
      </c>
      <c r="K104" s="9">
        <f t="shared" ca="1" si="11"/>
        <v>1.3389305225277167E-3</v>
      </c>
      <c r="L104" s="668"/>
      <c r="M104" s="669"/>
      <c r="N104" s="669"/>
      <c r="O104" s="670"/>
      <c r="P104" s="13">
        <v>89</v>
      </c>
      <c r="Q104" s="7"/>
    </row>
    <row r="105" spans="1:19">
      <c r="A105" s="601"/>
      <c r="B105" s="408" t="s">
        <v>67</v>
      </c>
      <c r="C105" s="409" t="s">
        <v>770</v>
      </c>
      <c r="D105" s="268" t="s">
        <v>879</v>
      </c>
      <c r="E105" s="377" t="s">
        <v>882</v>
      </c>
      <c r="F105" s="377">
        <v>180</v>
      </c>
      <c r="G105" s="377">
        <v>9</v>
      </c>
      <c r="H105" s="377">
        <f>F105</f>
        <v>180</v>
      </c>
      <c r="I105" s="547">
        <v>17</v>
      </c>
      <c r="J105" s="529">
        <f t="shared" ca="1" si="12"/>
        <v>0.64528618442279151</v>
      </c>
      <c r="K105" s="9">
        <f t="shared" ca="1" si="11"/>
        <v>3.5849232467932862E-3</v>
      </c>
      <c r="L105" s="615">
        <v>0.05</v>
      </c>
      <c r="M105" s="616"/>
      <c r="N105" s="616"/>
      <c r="O105" s="617"/>
      <c r="P105" s="13">
        <v>95</v>
      </c>
      <c r="Q105" s="13" t="s">
        <v>77</v>
      </c>
      <c r="S105" s="182">
        <f>F104*S7</f>
        <v>453.59199999999998</v>
      </c>
    </row>
    <row r="106" spans="1:19">
      <c r="A106" s="601"/>
      <c r="B106" s="420" t="s">
        <v>896</v>
      </c>
      <c r="C106" s="422" t="s">
        <v>897</v>
      </c>
      <c r="D106" s="268" t="s">
        <v>872</v>
      </c>
      <c r="E106" s="377" t="s">
        <v>898</v>
      </c>
      <c r="F106" s="377">
        <v>32</v>
      </c>
      <c r="G106" s="377" t="s">
        <v>350</v>
      </c>
      <c r="H106" s="377">
        <f>F106*S21</f>
        <v>907.18399999999997</v>
      </c>
      <c r="I106" s="547">
        <v>127</v>
      </c>
      <c r="J106" s="529">
        <f t="shared" ca="1" si="12"/>
        <v>4.8206673777467364</v>
      </c>
      <c r="K106" s="9">
        <f t="shared" ca="1" si="11"/>
        <v>5.3138805112818753E-3</v>
      </c>
      <c r="L106" s="615"/>
      <c r="M106" s="616"/>
      <c r="N106" s="616"/>
      <c r="O106" s="617"/>
      <c r="P106" s="13">
        <v>98</v>
      </c>
      <c r="Q106" s="87"/>
    </row>
    <row r="107" spans="1:19">
      <c r="A107" s="601"/>
      <c r="B107" s="408" t="s">
        <v>123</v>
      </c>
      <c r="C107" s="409" t="s">
        <v>721</v>
      </c>
      <c r="D107" s="268" t="s">
        <v>875</v>
      </c>
      <c r="E107" s="377" t="s">
        <v>582</v>
      </c>
      <c r="F107" s="377">
        <v>1</v>
      </c>
      <c r="G107" s="377" t="s">
        <v>4</v>
      </c>
      <c r="H107" s="377">
        <f>F107*S7</f>
        <v>453.59199999999998</v>
      </c>
      <c r="I107" s="547">
        <v>10</v>
      </c>
      <c r="J107" s="529">
        <f t="shared" ca="1" si="12"/>
        <v>0.37958010848399504</v>
      </c>
      <c r="K107" s="9">
        <f t="shared" ca="1" si="11"/>
        <v>8.3683157657982296E-4</v>
      </c>
      <c r="L107" s="615"/>
      <c r="M107" s="616"/>
      <c r="N107" s="616"/>
      <c r="O107" s="617"/>
      <c r="P107" s="13">
        <v>79</v>
      </c>
      <c r="Q107" s="87"/>
    </row>
    <row r="108" spans="1:19">
      <c r="A108" s="601"/>
      <c r="B108" s="408" t="s">
        <v>124</v>
      </c>
      <c r="C108" s="409" t="s">
        <v>771</v>
      </c>
      <c r="D108" s="268" t="s">
        <v>879</v>
      </c>
      <c r="E108" s="377" t="s">
        <v>582</v>
      </c>
      <c r="F108" s="377">
        <v>1</v>
      </c>
      <c r="G108" s="377" t="s">
        <v>4</v>
      </c>
      <c r="H108" s="377">
        <f>F108*S7</f>
        <v>453.59199999999998</v>
      </c>
      <c r="I108" s="547">
        <v>11</v>
      </c>
      <c r="J108" s="529">
        <f t="shared" ca="1" si="12"/>
        <v>0.41753811933239454</v>
      </c>
      <c r="K108" s="9">
        <f t="shared" ca="1" si="11"/>
        <v>9.205147342378052E-4</v>
      </c>
      <c r="L108" s="615"/>
      <c r="M108" s="616"/>
      <c r="N108" s="616"/>
      <c r="O108" s="617"/>
      <c r="P108" s="13">
        <v>81.3</v>
      </c>
      <c r="Q108" s="87"/>
    </row>
    <row r="109" spans="1:19">
      <c r="A109" s="601"/>
      <c r="B109" s="421" t="s">
        <v>592</v>
      </c>
      <c r="C109" s="409" t="s">
        <v>772</v>
      </c>
      <c r="D109" s="268" t="s">
        <v>879</v>
      </c>
      <c r="E109" s="377" t="s">
        <v>591</v>
      </c>
      <c r="F109" s="377">
        <v>5</v>
      </c>
      <c r="G109" s="377" t="s">
        <v>348</v>
      </c>
      <c r="H109" s="377">
        <f>F109*S7</f>
        <v>2267.96</v>
      </c>
      <c r="I109" s="547">
        <f>45*5</f>
        <v>225</v>
      </c>
      <c r="J109" s="529">
        <f t="shared" ca="1" si="12"/>
        <v>8.5405524408898881</v>
      </c>
      <c r="K109" s="9">
        <f t="shared" ca="1" si="11"/>
        <v>3.7657420946092032E-3</v>
      </c>
      <c r="L109" s="615"/>
      <c r="M109" s="616"/>
      <c r="N109" s="616"/>
      <c r="O109" s="617"/>
      <c r="P109" s="13">
        <v>50</v>
      </c>
      <c r="Q109" s="87" t="s">
        <v>147</v>
      </c>
    </row>
    <row r="110" spans="1:19">
      <c r="A110" s="601"/>
      <c r="B110" s="331" t="s">
        <v>142</v>
      </c>
      <c r="C110" s="336" t="s">
        <v>144</v>
      </c>
      <c r="D110" s="261"/>
      <c r="E110" s="270" t="s">
        <v>582</v>
      </c>
      <c r="F110" s="270">
        <v>1</v>
      </c>
      <c r="G110" s="270" t="s">
        <v>4</v>
      </c>
      <c r="H110" s="270">
        <f>F110*S7</f>
        <v>453.59199999999998</v>
      </c>
      <c r="I110" s="548"/>
      <c r="J110" s="271">
        <v>3.2</v>
      </c>
      <c r="K110" s="9">
        <f t="shared" si="11"/>
        <v>7.0547981445880882E-3</v>
      </c>
      <c r="L110" s="615"/>
      <c r="M110" s="616"/>
      <c r="N110" s="616"/>
      <c r="O110" s="617"/>
      <c r="P110" s="13">
        <v>65</v>
      </c>
      <c r="Q110" s="87"/>
      <c r="S110" s="182">
        <f>F110*S7</f>
        <v>453.59199999999998</v>
      </c>
    </row>
    <row r="111" spans="1:19">
      <c r="A111" s="601"/>
      <c r="B111" s="408" t="s">
        <v>143</v>
      </c>
      <c r="C111" s="409" t="s">
        <v>722</v>
      </c>
      <c r="D111" s="268" t="s">
        <v>879</v>
      </c>
      <c r="E111" s="377" t="s">
        <v>582</v>
      </c>
      <c r="F111" s="377">
        <v>1</v>
      </c>
      <c r="G111" s="377" t="s">
        <v>4</v>
      </c>
      <c r="H111" s="377">
        <f>F111*S7</f>
        <v>453.59199999999998</v>
      </c>
      <c r="I111" s="547">
        <f>8*5</f>
        <v>40</v>
      </c>
      <c r="J111" s="529">
        <f t="shared" ca="1" si="12"/>
        <v>1.5183204339359802</v>
      </c>
      <c r="K111" s="9">
        <f t="shared" ca="1" si="11"/>
        <v>3.3473263063192918E-3</v>
      </c>
      <c r="L111" s="615"/>
      <c r="M111" s="616"/>
      <c r="N111" s="616"/>
      <c r="O111" s="617"/>
      <c r="P111" s="13">
        <v>65</v>
      </c>
      <c r="Q111" s="87"/>
    </row>
    <row r="112" spans="1:19">
      <c r="A112" s="601"/>
      <c r="B112" s="420" t="s">
        <v>889</v>
      </c>
      <c r="C112" s="422" t="s">
        <v>890</v>
      </c>
      <c r="D112" s="268" t="s">
        <v>891</v>
      </c>
      <c r="E112" s="377" t="s">
        <v>75</v>
      </c>
      <c r="F112" s="377">
        <v>1</v>
      </c>
      <c r="G112" s="377" t="s">
        <v>4</v>
      </c>
      <c r="H112" s="377">
        <f>F112*S7</f>
        <v>453.59199999999998</v>
      </c>
      <c r="I112" s="547">
        <v>60</v>
      </c>
      <c r="J112" s="529">
        <f t="shared" ca="1" si="12"/>
        <v>2.27748065090397</v>
      </c>
      <c r="K112" s="9">
        <f t="shared" ca="1" si="11"/>
        <v>5.0209894594789375E-3</v>
      </c>
      <c r="L112" s="682">
        <v>3.0000000000000001E-3</v>
      </c>
      <c r="M112" s="683"/>
      <c r="N112" s="683"/>
      <c r="O112" s="684"/>
      <c r="P112" s="13">
        <v>86.75</v>
      </c>
      <c r="Q112" s="666" t="s">
        <v>78</v>
      </c>
    </row>
    <row r="113" spans="1:19">
      <c r="A113" s="601"/>
      <c r="B113" s="421" t="s">
        <v>892</v>
      </c>
      <c r="C113" s="409" t="s">
        <v>609</v>
      </c>
      <c r="D113" s="423" t="s">
        <v>879</v>
      </c>
      <c r="E113" s="377" t="s">
        <v>582</v>
      </c>
      <c r="F113" s="377">
        <v>1</v>
      </c>
      <c r="G113" s="377" t="s">
        <v>4</v>
      </c>
      <c r="H113" s="377">
        <f>F113*S7</f>
        <v>453.59199999999998</v>
      </c>
      <c r="I113" s="547">
        <v>15</v>
      </c>
      <c r="J113" s="529">
        <f t="shared" ca="1" si="12"/>
        <v>0.5693701627259925</v>
      </c>
      <c r="K113" s="9">
        <f t="shared" ca="1" si="11"/>
        <v>1.2552473648697344E-3</v>
      </c>
      <c r="L113" s="682">
        <v>3.0000000000000001E-3</v>
      </c>
      <c r="M113" s="683"/>
      <c r="N113" s="683"/>
      <c r="O113" s="684"/>
      <c r="P113" s="13">
        <v>86.75</v>
      </c>
      <c r="Q113" s="667"/>
    </row>
    <row r="114" spans="1:19">
      <c r="A114" s="601"/>
      <c r="B114" s="532" t="s">
        <v>886</v>
      </c>
      <c r="C114" s="533" t="s">
        <v>887</v>
      </c>
      <c r="D114" s="13" t="s">
        <v>888</v>
      </c>
      <c r="E114" s="534" t="s">
        <v>591</v>
      </c>
      <c r="F114" s="534">
        <v>5</v>
      </c>
      <c r="G114" s="534" t="s">
        <v>4</v>
      </c>
      <c r="H114" s="534">
        <f>F114*S7</f>
        <v>2267.96</v>
      </c>
      <c r="I114" s="554">
        <v>249.95</v>
      </c>
      <c r="J114" s="529">
        <f t="shared" ca="1" si="12"/>
        <v>9.4876048115574552</v>
      </c>
      <c r="K114" s="69">
        <f t="shared" ca="1" si="11"/>
        <v>4.1833210513225342E-3</v>
      </c>
      <c r="L114" s="680"/>
      <c r="M114" s="680"/>
      <c r="N114" s="680"/>
      <c r="O114" s="680"/>
      <c r="P114" s="13">
        <v>81</v>
      </c>
      <c r="Q114" s="13"/>
    </row>
    <row r="115" spans="1:19">
      <c r="A115" s="601"/>
      <c r="B115" s="420" t="s">
        <v>617</v>
      </c>
      <c r="C115" s="419" t="s">
        <v>618</v>
      </c>
      <c r="D115" s="73" t="s">
        <v>875</v>
      </c>
      <c r="E115" s="377" t="s">
        <v>582</v>
      </c>
      <c r="F115" s="377">
        <v>1</v>
      </c>
      <c r="G115" s="377" t="s">
        <v>4</v>
      </c>
      <c r="H115" s="377">
        <f>F115*S7</f>
        <v>453.59199999999998</v>
      </c>
      <c r="I115" s="547">
        <v>18</v>
      </c>
      <c r="J115" s="529">
        <f t="shared" ca="1" si="12"/>
        <v>0.68324419527119107</v>
      </c>
      <c r="K115" s="9">
        <f t="shared" ca="1" si="11"/>
        <v>1.5062968378436812E-3</v>
      </c>
      <c r="L115" s="680"/>
      <c r="M115" s="680"/>
      <c r="N115" s="680"/>
      <c r="O115" s="680"/>
      <c r="P115" s="13">
        <v>85</v>
      </c>
      <c r="Q115" s="13"/>
    </row>
    <row r="116" spans="1:19" s="281" customFormat="1">
      <c r="A116" s="601"/>
      <c r="B116" s="424" t="s">
        <v>357</v>
      </c>
      <c r="C116" s="406" t="s">
        <v>358</v>
      </c>
      <c r="D116" s="407" t="s">
        <v>893</v>
      </c>
      <c r="E116" s="377" t="s">
        <v>894</v>
      </c>
      <c r="F116" s="377">
        <v>3.5</v>
      </c>
      <c r="G116" s="377" t="s">
        <v>348</v>
      </c>
      <c r="H116" s="374">
        <f>F116*S7</f>
        <v>1587.5719999999999</v>
      </c>
      <c r="I116" s="552">
        <v>242.5</v>
      </c>
      <c r="J116" s="529">
        <f t="shared" ca="1" si="12"/>
        <v>9.2048176307368799</v>
      </c>
      <c r="K116" s="9">
        <f t="shared" ca="1" si="11"/>
        <v>5.7980473520173447E-3</v>
      </c>
      <c r="L116" s="603"/>
      <c r="M116" s="603"/>
      <c r="N116" s="603"/>
      <c r="O116" s="603"/>
      <c r="P116" s="7">
        <v>100</v>
      </c>
      <c r="Q116" s="7"/>
    </row>
    <row r="117" spans="1:19" s="281" customFormat="1">
      <c r="A117" s="601"/>
      <c r="B117" s="418" t="s">
        <v>883</v>
      </c>
      <c r="C117" s="419" t="s">
        <v>884</v>
      </c>
      <c r="D117" s="73" t="s">
        <v>879</v>
      </c>
      <c r="E117" s="377" t="s">
        <v>582</v>
      </c>
      <c r="F117" s="377">
        <v>1</v>
      </c>
      <c r="G117" s="377" t="s">
        <v>348</v>
      </c>
      <c r="H117" s="374">
        <f>F117*S7</f>
        <v>453.59199999999998</v>
      </c>
      <c r="I117" s="552">
        <v>57</v>
      </c>
      <c r="J117" s="529">
        <f t="shared" ca="1" si="12"/>
        <v>2.1636066183587714</v>
      </c>
      <c r="K117" s="9">
        <f t="shared" ca="1" si="11"/>
        <v>4.7699399865049905E-3</v>
      </c>
      <c r="L117" s="603"/>
      <c r="M117" s="603"/>
      <c r="N117" s="603"/>
      <c r="O117" s="603"/>
      <c r="P117" s="7">
        <v>95</v>
      </c>
      <c r="Q117" s="7"/>
    </row>
    <row r="118" spans="1:19" s="531" customFormat="1">
      <c r="A118" s="601"/>
      <c r="B118" s="418" t="s">
        <v>1009</v>
      </c>
      <c r="C118" s="419" t="s">
        <v>927</v>
      </c>
      <c r="D118" s="73" t="s">
        <v>928</v>
      </c>
      <c r="E118" s="377" t="s">
        <v>582</v>
      </c>
      <c r="F118" s="377">
        <v>1</v>
      </c>
      <c r="G118" s="377" t="s">
        <v>348</v>
      </c>
      <c r="H118" s="377">
        <f>F118*S7</f>
        <v>453.59199999999998</v>
      </c>
      <c r="I118" s="547">
        <v>46.95</v>
      </c>
      <c r="J118" s="529">
        <f t="shared" ca="1" si="12"/>
        <v>1.7821286093323567</v>
      </c>
      <c r="K118" s="530">
        <f t="shared" ca="1" si="11"/>
        <v>3.9289242520422684E-3</v>
      </c>
      <c r="L118" s="681"/>
      <c r="M118" s="681"/>
      <c r="N118" s="681"/>
      <c r="O118" s="681"/>
      <c r="P118" s="73">
        <v>90</v>
      </c>
      <c r="Q118" s="73"/>
    </row>
    <row r="119" spans="1:19" s="281" customFormat="1">
      <c r="A119" s="601"/>
      <c r="B119" s="294" t="s">
        <v>302</v>
      </c>
      <c r="C119" s="282" t="s">
        <v>605</v>
      </c>
      <c r="D119" s="261"/>
      <c r="E119" s="270" t="s">
        <v>582</v>
      </c>
      <c r="F119" s="270">
        <v>1</v>
      </c>
      <c r="G119" s="270" t="s">
        <v>348</v>
      </c>
      <c r="H119" s="270">
        <f>F119*S7</f>
        <v>453.59199999999998</v>
      </c>
      <c r="I119" s="548"/>
      <c r="J119" s="283">
        <v>3.2</v>
      </c>
      <c r="K119" s="9">
        <f t="shared" si="11"/>
        <v>7.0547981445880882E-3</v>
      </c>
      <c r="L119" s="677"/>
      <c r="M119" s="678"/>
      <c r="N119" s="678"/>
      <c r="O119" s="679"/>
      <c r="P119" s="7">
        <v>67</v>
      </c>
      <c r="Q119" s="7"/>
    </row>
    <row r="120" spans="1:19" s="281" customFormat="1">
      <c r="A120" s="601"/>
      <c r="B120" s="294" t="s">
        <v>313</v>
      </c>
      <c r="C120" s="282" t="s">
        <v>314</v>
      </c>
      <c r="D120" s="7"/>
      <c r="E120" s="270" t="s">
        <v>287</v>
      </c>
      <c r="F120" s="270">
        <v>453</v>
      </c>
      <c r="G120" s="270" t="s">
        <v>25</v>
      </c>
      <c r="H120" s="270">
        <v>453</v>
      </c>
      <c r="I120" s="548"/>
      <c r="J120" s="283">
        <f>2.79*2</f>
        <v>5.58</v>
      </c>
      <c r="K120" s="9">
        <f t="shared" si="11"/>
        <v>1.2317880794701986E-2</v>
      </c>
      <c r="L120" s="677"/>
      <c r="M120" s="678"/>
      <c r="N120" s="678"/>
      <c r="O120" s="679"/>
      <c r="P120" s="7">
        <v>67</v>
      </c>
      <c r="Q120" s="7"/>
    </row>
    <row r="121" spans="1:19" s="281" customFormat="1">
      <c r="A121" s="601"/>
      <c r="B121" s="431" t="s">
        <v>603</v>
      </c>
      <c r="C121" s="406" t="s">
        <v>604</v>
      </c>
      <c r="D121" s="73" t="s">
        <v>879</v>
      </c>
      <c r="E121" s="377">
        <v>1</v>
      </c>
      <c r="F121" s="377">
        <v>1</v>
      </c>
      <c r="G121" s="377" t="s">
        <v>348</v>
      </c>
      <c r="H121" s="377">
        <f>F121*S7</f>
        <v>453.59199999999998</v>
      </c>
      <c r="I121" s="547">
        <v>65</v>
      </c>
      <c r="J121" s="529">
        <f t="shared" ref="J121:J124" ca="1" si="13">+I121/$K$3</f>
        <v>2.4672707051459675</v>
      </c>
      <c r="K121" s="9">
        <f t="shared" ca="1" si="11"/>
        <v>5.4394052477688484E-3</v>
      </c>
      <c r="L121" s="603"/>
      <c r="M121" s="603"/>
      <c r="N121" s="603"/>
      <c r="O121" s="603"/>
      <c r="P121" s="7">
        <v>91</v>
      </c>
      <c r="Q121" s="7"/>
    </row>
    <row r="122" spans="1:19" s="281" customFormat="1">
      <c r="A122" s="601"/>
      <c r="B122" s="334" t="s">
        <v>589</v>
      </c>
      <c r="C122" s="282" t="s">
        <v>590</v>
      </c>
      <c r="D122" s="7"/>
      <c r="E122" s="270" t="s">
        <v>591</v>
      </c>
      <c r="F122" s="270">
        <v>5</v>
      </c>
      <c r="G122" s="270" t="s">
        <v>348</v>
      </c>
      <c r="H122" s="270">
        <f>F122*S7</f>
        <v>2267.96</v>
      </c>
      <c r="I122" s="548"/>
      <c r="J122" s="283">
        <v>4.4800000000000004</v>
      </c>
      <c r="K122" s="9">
        <f t="shared" si="11"/>
        <v>1.9753434804846647E-3</v>
      </c>
      <c r="L122" s="603"/>
      <c r="M122" s="603"/>
      <c r="N122" s="603"/>
      <c r="O122" s="603"/>
      <c r="P122" s="7">
        <v>95</v>
      </c>
      <c r="Q122" s="7"/>
    </row>
    <row r="123" spans="1:19">
      <c r="A123" s="602"/>
      <c r="B123" s="439" t="s">
        <v>920</v>
      </c>
      <c r="C123" s="438" t="s">
        <v>921</v>
      </c>
      <c r="D123" s="73" t="s">
        <v>875</v>
      </c>
      <c r="E123" s="377" t="s">
        <v>75</v>
      </c>
      <c r="F123" s="377">
        <v>1</v>
      </c>
      <c r="G123" s="377" t="s">
        <v>4</v>
      </c>
      <c r="H123" s="377">
        <v>453.59199999999998</v>
      </c>
      <c r="I123" s="547">
        <v>75</v>
      </c>
      <c r="J123" s="529">
        <f t="shared" ca="1" si="13"/>
        <v>2.8468508136299628</v>
      </c>
      <c r="K123" s="9">
        <f t="shared" ca="1" si="11"/>
        <v>6.2762368243486719E-3</v>
      </c>
      <c r="L123" s="603"/>
      <c r="M123" s="603"/>
      <c r="N123" s="603"/>
      <c r="O123" s="603"/>
      <c r="P123" s="7">
        <v>96</v>
      </c>
      <c r="Q123" s="7"/>
      <c r="S123" s="190">
        <f ca="1">K118</f>
        <v>3.9289242520422684E-3</v>
      </c>
    </row>
    <row r="124" spans="1:19">
      <c r="A124" s="607" t="s">
        <v>101</v>
      </c>
      <c r="B124" s="410" t="s">
        <v>102</v>
      </c>
      <c r="C124" s="411" t="s">
        <v>773</v>
      </c>
      <c r="D124" s="407" t="s">
        <v>879</v>
      </c>
      <c r="E124" s="374" t="s">
        <v>583</v>
      </c>
      <c r="F124" s="374">
        <v>30</v>
      </c>
      <c r="G124" s="374" t="s">
        <v>29</v>
      </c>
      <c r="H124" s="374">
        <v>30</v>
      </c>
      <c r="I124" s="552">
        <v>90</v>
      </c>
      <c r="J124" s="529">
        <f t="shared" ca="1" si="13"/>
        <v>3.4162209763559552</v>
      </c>
      <c r="K124" s="9">
        <f t="shared" ca="1" si="11"/>
        <v>0.11387403254519851</v>
      </c>
      <c r="L124" s="585"/>
      <c r="M124" s="585"/>
      <c r="N124" s="585"/>
      <c r="O124" s="585"/>
      <c r="P124" s="13">
        <v>100</v>
      </c>
      <c r="Q124" s="7" t="s">
        <v>103</v>
      </c>
    </row>
    <row r="125" spans="1:19">
      <c r="A125" s="608"/>
      <c r="B125" s="425" t="s">
        <v>596</v>
      </c>
      <c r="C125" s="411" t="s">
        <v>597</v>
      </c>
      <c r="D125" s="73" t="s">
        <v>1160</v>
      </c>
      <c r="E125" s="374" t="s">
        <v>74</v>
      </c>
      <c r="F125" s="374">
        <v>5</v>
      </c>
      <c r="G125" s="374" t="s">
        <v>4</v>
      </c>
      <c r="H125" s="374">
        <v>2269</v>
      </c>
      <c r="I125" s="552">
        <v>465</v>
      </c>
      <c r="J125" s="529">
        <f ca="1">+I125/$K$3</f>
        <v>17.650475044505768</v>
      </c>
      <c r="K125" s="9">
        <f t="shared" ca="1" si="11"/>
        <v>7.7789665246830184E-3</v>
      </c>
      <c r="L125" s="579"/>
      <c r="M125" s="580"/>
      <c r="N125" s="580"/>
      <c r="O125" s="581"/>
      <c r="P125" s="13">
        <v>100</v>
      </c>
      <c r="Q125" s="7"/>
    </row>
    <row r="126" spans="1:19">
      <c r="A126" s="608"/>
      <c r="B126" s="373" t="s">
        <v>587</v>
      </c>
      <c r="C126" s="370" t="s">
        <v>588</v>
      </c>
      <c r="D126" s="268" t="s">
        <v>885</v>
      </c>
      <c r="E126" s="374" t="s">
        <v>591</v>
      </c>
      <c r="F126" s="374">
        <v>5</v>
      </c>
      <c r="G126" s="374" t="s">
        <v>348</v>
      </c>
      <c r="H126" s="374">
        <f>F126*S7</f>
        <v>2267.96</v>
      </c>
      <c r="I126" s="552">
        <v>470</v>
      </c>
      <c r="J126" s="529">
        <f ca="1">+I126/$K$3</f>
        <v>17.840265098747764</v>
      </c>
      <c r="K126" s="9">
        <f t="shared" ca="1" si="11"/>
        <v>7.866216819850334E-3</v>
      </c>
      <c r="L126" s="579"/>
      <c r="M126" s="580"/>
      <c r="N126" s="580"/>
      <c r="O126" s="581"/>
      <c r="P126" s="13">
        <v>100</v>
      </c>
      <c r="Q126" s="7"/>
    </row>
    <row r="127" spans="1:19" s="281" customFormat="1">
      <c r="A127" s="608"/>
      <c r="B127" s="410" t="s">
        <v>163</v>
      </c>
      <c r="C127" s="411" t="s">
        <v>774</v>
      </c>
      <c r="D127" s="73" t="s">
        <v>902</v>
      </c>
      <c r="E127" s="374" t="s">
        <v>903</v>
      </c>
      <c r="F127" s="374">
        <v>1</v>
      </c>
      <c r="G127" s="374" t="s">
        <v>347</v>
      </c>
      <c r="H127" s="374">
        <f>F127*S9</f>
        <v>1000</v>
      </c>
      <c r="I127" s="552">
        <v>131.12</v>
      </c>
      <c r="J127" s="529">
        <f ca="1">+I127/$K$3</f>
        <v>4.9770543824421427</v>
      </c>
      <c r="K127" s="9">
        <f t="shared" ca="1" si="11"/>
        <v>4.9770543824421429E-3</v>
      </c>
      <c r="L127" s="578"/>
      <c r="M127" s="578"/>
      <c r="N127" s="578"/>
      <c r="O127" s="578"/>
      <c r="P127" s="7">
        <v>100</v>
      </c>
      <c r="Q127" s="7" t="s">
        <v>164</v>
      </c>
    </row>
    <row r="128" spans="1:19">
      <c r="A128" s="608"/>
      <c r="B128" s="535" t="s">
        <v>306</v>
      </c>
      <c r="C128" s="67" t="s">
        <v>307</v>
      </c>
      <c r="D128" s="13" t="s">
        <v>909</v>
      </c>
      <c r="E128" s="68" t="s">
        <v>591</v>
      </c>
      <c r="F128" s="68">
        <v>5</v>
      </c>
      <c r="G128" s="68" t="s">
        <v>348</v>
      </c>
      <c r="H128" s="68">
        <f>F128*S7</f>
        <v>2267.96</v>
      </c>
      <c r="I128" s="555"/>
      <c r="J128" s="13">
        <v>4.78</v>
      </c>
      <c r="K128" s="69">
        <f t="shared" si="11"/>
        <v>2.1076209456956912E-3</v>
      </c>
      <c r="L128" s="585"/>
      <c r="M128" s="585"/>
      <c r="N128" s="585"/>
      <c r="O128" s="585"/>
      <c r="P128" s="13">
        <v>100</v>
      </c>
      <c r="Q128" s="13"/>
    </row>
    <row r="129" spans="1:17" s="281" customFormat="1">
      <c r="A129" s="609"/>
      <c r="B129" s="295" t="s">
        <v>318</v>
      </c>
      <c r="C129" s="296" t="s">
        <v>319</v>
      </c>
      <c r="D129" s="7"/>
      <c r="E129" s="278" t="s">
        <v>362</v>
      </c>
      <c r="F129" s="278">
        <v>576</v>
      </c>
      <c r="G129" s="278" t="s">
        <v>363</v>
      </c>
      <c r="H129" s="278">
        <f>F129*S15</f>
        <v>14987.52</v>
      </c>
      <c r="I129" s="553"/>
      <c r="J129" s="297">
        <v>65.05</v>
      </c>
      <c r="K129" s="9">
        <f t="shared" si="11"/>
        <v>4.3402777777777771E-3</v>
      </c>
      <c r="L129" s="9"/>
      <c r="M129" s="9"/>
      <c r="N129" s="9"/>
      <c r="O129" s="9"/>
      <c r="P129" s="7">
        <v>100</v>
      </c>
      <c r="Q129" s="7"/>
    </row>
    <row r="130" spans="1:17" ht="15">
      <c r="A130" s="12"/>
      <c r="B130" s="2"/>
      <c r="C130" s="3"/>
      <c r="D130" s="5"/>
      <c r="E130" s="4"/>
      <c r="F130" s="4"/>
      <c r="G130" s="4"/>
      <c r="H130" s="4"/>
      <c r="I130" s="543"/>
      <c r="J130" s="5"/>
      <c r="K130" s="10"/>
      <c r="L130" s="10"/>
      <c r="M130" s="10"/>
      <c r="N130" s="10"/>
      <c r="O130" s="10"/>
      <c r="P130" s="5"/>
      <c r="Q130" s="63"/>
    </row>
    <row r="131" spans="1:17" s="531" customFormat="1">
      <c r="A131" s="607" t="s">
        <v>168</v>
      </c>
      <c r="B131" s="410" t="s">
        <v>169</v>
      </c>
      <c r="C131" s="411" t="s">
        <v>421</v>
      </c>
      <c r="D131" s="73" t="s">
        <v>872</v>
      </c>
      <c r="E131" s="374" t="s">
        <v>946</v>
      </c>
      <c r="F131" s="374">
        <v>6</v>
      </c>
      <c r="G131" s="374" t="s">
        <v>4</v>
      </c>
      <c r="H131" s="443">
        <f>F131*S7</f>
        <v>2721.5519999999997</v>
      </c>
      <c r="I131" s="552">
        <v>137.55000000000001</v>
      </c>
      <c r="J131" s="536">
        <f ca="1">+I131/$K$3</f>
        <v>5.2211243921973516</v>
      </c>
      <c r="K131" s="530">
        <f t="shared" ref="K131:K178" ca="1" si="14">J131/H131</f>
        <v>1.9184363893092443E-3</v>
      </c>
      <c r="L131" s="590"/>
      <c r="M131" s="591"/>
      <c r="N131" s="591"/>
      <c r="O131" s="592"/>
      <c r="P131" s="73">
        <v>100</v>
      </c>
      <c r="Q131" s="73"/>
    </row>
    <row r="132" spans="1:17">
      <c r="A132" s="608"/>
      <c r="B132" s="444" t="s">
        <v>570</v>
      </c>
      <c r="C132" s="445" t="s">
        <v>571</v>
      </c>
      <c r="D132" s="73" t="s">
        <v>872</v>
      </c>
      <c r="E132" s="374" t="s">
        <v>1161</v>
      </c>
      <c r="F132" s="374">
        <v>2.2000000000000002</v>
      </c>
      <c r="G132" s="374" t="s">
        <v>4</v>
      </c>
      <c r="H132" s="443">
        <f>F132*S7</f>
        <v>997.90240000000006</v>
      </c>
      <c r="I132" s="552">
        <v>95</v>
      </c>
      <c r="J132" s="529">
        <f ca="1">+I132/$K$3</f>
        <v>3.6060110305979527</v>
      </c>
      <c r="K132" s="9">
        <f t="shared" ca="1" si="14"/>
        <v>3.613590898867417E-3</v>
      </c>
      <c r="L132" s="582"/>
      <c r="M132" s="583"/>
      <c r="N132" s="583"/>
      <c r="O132" s="584"/>
      <c r="P132" s="7">
        <v>100</v>
      </c>
      <c r="Q132" s="7"/>
    </row>
    <row r="133" spans="1:17">
      <c r="A133" s="608"/>
      <c r="B133" s="410" t="s">
        <v>170</v>
      </c>
      <c r="C133" s="411" t="s">
        <v>947</v>
      </c>
      <c r="D133" s="73" t="s">
        <v>888</v>
      </c>
      <c r="E133" s="374" t="s">
        <v>948</v>
      </c>
      <c r="F133" s="374">
        <v>2</v>
      </c>
      <c r="G133" s="374" t="s">
        <v>4</v>
      </c>
      <c r="H133" s="443">
        <f>F133*S7</f>
        <v>907.18399999999997</v>
      </c>
      <c r="I133" s="552">
        <v>240</v>
      </c>
      <c r="J133" s="529">
        <f ca="1">+I133/$K$3</f>
        <v>9.10992260361588</v>
      </c>
      <c r="K133" s="9">
        <f t="shared" ca="1" si="14"/>
        <v>1.0041978918957875E-2</v>
      </c>
      <c r="L133" s="579"/>
      <c r="M133" s="580"/>
      <c r="N133" s="580"/>
      <c r="O133" s="581"/>
      <c r="P133" s="13">
        <v>100</v>
      </c>
      <c r="Q133" s="7"/>
    </row>
    <row r="134" spans="1:17">
      <c r="A134" s="608"/>
      <c r="B134" s="338" t="s">
        <v>354</v>
      </c>
      <c r="C134" s="296" t="s">
        <v>355</v>
      </c>
      <c r="D134" s="7" t="s">
        <v>616</v>
      </c>
      <c r="E134" s="278" t="s">
        <v>356</v>
      </c>
      <c r="F134" s="278">
        <v>30</v>
      </c>
      <c r="G134" s="278" t="s">
        <v>348</v>
      </c>
      <c r="H134" s="337">
        <f>F134*S7</f>
        <v>13607.76</v>
      </c>
      <c r="I134" s="553"/>
      <c r="J134" s="297">
        <v>53.9</v>
      </c>
      <c r="K134" s="9">
        <f t="shared" si="14"/>
        <v>3.9609752082635204E-3</v>
      </c>
      <c r="L134" s="193"/>
      <c r="M134" s="194"/>
      <c r="N134" s="194"/>
      <c r="O134" s="195"/>
      <c r="P134" s="13">
        <v>100</v>
      </c>
      <c r="Q134" s="7"/>
    </row>
    <row r="135" spans="1:17" s="281" customFormat="1">
      <c r="A135" s="608"/>
      <c r="B135" s="425" t="s">
        <v>601</v>
      </c>
      <c r="C135" s="411" t="s">
        <v>602</v>
      </c>
      <c r="D135" s="73" t="s">
        <v>952</v>
      </c>
      <c r="E135" s="374" t="s">
        <v>582</v>
      </c>
      <c r="F135" s="374">
        <v>1</v>
      </c>
      <c r="G135" s="374" t="s">
        <v>348</v>
      </c>
      <c r="H135" s="374">
        <f>F135*S7</f>
        <v>453.59199999999998</v>
      </c>
      <c r="I135" s="552">
        <v>81</v>
      </c>
      <c r="J135" s="529">
        <f ca="1">+I135/$K$3</f>
        <v>3.0745988787203595</v>
      </c>
      <c r="K135" s="9">
        <f t="shared" ca="1" si="14"/>
        <v>6.7783357702965652E-3</v>
      </c>
      <c r="L135" s="279"/>
      <c r="M135" s="10"/>
      <c r="N135" s="10"/>
      <c r="O135" s="280"/>
      <c r="P135" s="7">
        <v>100</v>
      </c>
      <c r="Q135" s="7"/>
    </row>
    <row r="136" spans="1:17">
      <c r="A136" s="608"/>
      <c r="B136" s="425" t="s">
        <v>620</v>
      </c>
      <c r="C136" s="411" t="s">
        <v>619</v>
      </c>
      <c r="D136" s="73" t="s">
        <v>885</v>
      </c>
      <c r="E136" s="374" t="s">
        <v>898</v>
      </c>
      <c r="F136" s="374">
        <v>32</v>
      </c>
      <c r="G136" s="374" t="s">
        <v>350</v>
      </c>
      <c r="H136" s="443">
        <f>F136*S21</f>
        <v>907.18399999999997</v>
      </c>
      <c r="I136" s="552">
        <v>205</v>
      </c>
      <c r="J136" s="529">
        <f ca="1">+I136/$K$3</f>
        <v>7.7813922239218982</v>
      </c>
      <c r="K136" s="9">
        <f t="shared" ca="1" si="14"/>
        <v>8.5775236599431853E-3</v>
      </c>
      <c r="L136" s="579"/>
      <c r="M136" s="580"/>
      <c r="N136" s="580"/>
      <c r="O136" s="581"/>
      <c r="P136" s="13">
        <v>100</v>
      </c>
      <c r="Q136" s="7"/>
    </row>
    <row r="137" spans="1:17">
      <c r="A137" s="609"/>
      <c r="B137" s="425" t="s">
        <v>949</v>
      </c>
      <c r="C137" s="445" t="s">
        <v>950</v>
      </c>
      <c r="D137" s="73" t="s">
        <v>951</v>
      </c>
      <c r="E137" s="374" t="s">
        <v>903</v>
      </c>
      <c r="F137" s="374">
        <v>1</v>
      </c>
      <c r="G137" s="374" t="s">
        <v>347</v>
      </c>
      <c r="H137" s="443">
        <f>F137*S9</f>
        <v>1000</v>
      </c>
      <c r="I137" s="552">
        <v>400</v>
      </c>
      <c r="J137" s="529">
        <f ca="1">+I137/$K$3</f>
        <v>15.183204339359801</v>
      </c>
      <c r="K137" s="9">
        <f t="shared" ca="1" si="14"/>
        <v>1.5183204339359801E-2</v>
      </c>
      <c r="L137" s="579"/>
      <c r="M137" s="580"/>
      <c r="N137" s="580"/>
      <c r="O137" s="581"/>
      <c r="P137" s="13">
        <v>101</v>
      </c>
      <c r="Q137" s="63"/>
    </row>
    <row r="138" spans="1:17">
      <c r="A138" s="607" t="s">
        <v>132</v>
      </c>
      <c r="B138" s="334" t="s">
        <v>556</v>
      </c>
      <c r="C138" s="282" t="s">
        <v>113</v>
      </c>
      <c r="D138" s="7"/>
      <c r="E138" s="270" t="str">
        <f>Prep!A14</f>
        <v>1kg</v>
      </c>
      <c r="F138" s="270">
        <v>1</v>
      </c>
      <c r="G138" s="270" t="s">
        <v>26</v>
      </c>
      <c r="H138" s="339">
        <f>Prep!C14</f>
        <v>1000</v>
      </c>
      <c r="I138" s="548"/>
      <c r="J138" s="340">
        <f ca="1">Prep!H14</f>
        <v>3.6768469526994991</v>
      </c>
      <c r="K138" s="9">
        <f t="shared" ca="1" si="14"/>
        <v>3.6768469526994993E-3</v>
      </c>
      <c r="L138" s="585"/>
      <c r="M138" s="585"/>
      <c r="N138" s="585"/>
      <c r="O138" s="585"/>
      <c r="P138" s="13">
        <v>100</v>
      </c>
      <c r="Q138" s="13"/>
    </row>
    <row r="139" spans="1:17">
      <c r="A139" s="608"/>
      <c r="B139" s="381" t="s">
        <v>260</v>
      </c>
      <c r="C139" s="419" t="s">
        <v>261</v>
      </c>
      <c r="D139" s="73"/>
      <c r="E139" s="459" t="str">
        <f>Prep!J14</f>
        <v>8kg</v>
      </c>
      <c r="F139" s="377">
        <v>8</v>
      </c>
      <c r="G139" s="377" t="s">
        <v>26</v>
      </c>
      <c r="H139" s="446">
        <f>Prep!L14</f>
        <v>8000</v>
      </c>
      <c r="I139" s="547"/>
      <c r="J139" s="447">
        <f ca="1">Prep!Q14</f>
        <v>21.1976511582887</v>
      </c>
      <c r="K139" s="9">
        <f t="shared" ca="1" si="14"/>
        <v>2.6497063947860874E-3</v>
      </c>
      <c r="L139" s="579"/>
      <c r="M139" s="580"/>
      <c r="N139" s="580"/>
      <c r="O139" s="581"/>
      <c r="P139" s="13">
        <v>100</v>
      </c>
      <c r="Q139" s="13"/>
    </row>
    <row r="140" spans="1:17">
      <c r="A140" s="608"/>
      <c r="B140" s="269" t="s">
        <v>192</v>
      </c>
      <c r="C140" s="282" t="s">
        <v>193</v>
      </c>
      <c r="D140" s="7"/>
      <c r="E140" s="341" t="str">
        <f>Prep!A25</f>
        <v>1kg</v>
      </c>
      <c r="F140" s="270">
        <v>1</v>
      </c>
      <c r="G140" s="270" t="s">
        <v>26</v>
      </c>
      <c r="H140" s="339">
        <f>Prep!C25</f>
        <v>1000</v>
      </c>
      <c r="I140" s="548"/>
      <c r="J140" s="340">
        <f ca="1">Prep!H25</f>
        <v>7.4110908176331654</v>
      </c>
      <c r="K140" s="9">
        <f t="shared" ca="1" si="14"/>
        <v>7.4110908176331656E-3</v>
      </c>
      <c r="L140" s="579"/>
      <c r="M140" s="580"/>
      <c r="N140" s="580"/>
      <c r="O140" s="581"/>
      <c r="P140" s="13">
        <v>100</v>
      </c>
      <c r="Q140" s="13"/>
    </row>
    <row r="141" spans="1:17">
      <c r="A141" s="608"/>
      <c r="B141" s="269" t="s">
        <v>197</v>
      </c>
      <c r="C141" s="282" t="s">
        <v>198</v>
      </c>
      <c r="D141" s="7"/>
      <c r="E141" s="341" t="str">
        <f>Prep!J25</f>
        <v>10kg</v>
      </c>
      <c r="F141" s="270">
        <v>10000</v>
      </c>
      <c r="G141" s="270" t="s">
        <v>26</v>
      </c>
      <c r="H141" s="339">
        <f>Prep!L25</f>
        <v>10000</v>
      </c>
      <c r="I141" s="548"/>
      <c r="J141" s="340">
        <f ca="1">Prep!Q25</f>
        <v>43.83883611710614</v>
      </c>
      <c r="K141" s="9">
        <f t="shared" ca="1" si="14"/>
        <v>4.3838836117106143E-3</v>
      </c>
      <c r="L141" s="615">
        <v>0.25</v>
      </c>
      <c r="M141" s="616"/>
      <c r="N141" s="616"/>
      <c r="O141" s="617"/>
      <c r="P141" s="13">
        <v>100</v>
      </c>
      <c r="Q141" s="13" t="s">
        <v>200</v>
      </c>
    </row>
    <row r="142" spans="1:17">
      <c r="A142" s="608"/>
      <c r="B142" s="381" t="s">
        <v>133</v>
      </c>
      <c r="C142" s="419" t="s">
        <v>122</v>
      </c>
      <c r="D142" s="73"/>
      <c r="E142" s="377" t="str">
        <f>Prep!A46</f>
        <v>5kg</v>
      </c>
      <c r="F142" s="377">
        <v>5</v>
      </c>
      <c r="G142" s="377" t="s">
        <v>26</v>
      </c>
      <c r="H142" s="446">
        <f>Prep!C46</f>
        <v>5000</v>
      </c>
      <c r="I142" s="547"/>
      <c r="J142" s="447">
        <f ca="1">Prep!H46</f>
        <v>8.3511342276264244</v>
      </c>
      <c r="K142" s="9">
        <f t="shared" ca="1" si="14"/>
        <v>1.6702268455252849E-3</v>
      </c>
      <c r="L142" s="579"/>
      <c r="M142" s="580"/>
      <c r="N142" s="580"/>
      <c r="O142" s="581"/>
      <c r="P142" s="13">
        <v>100</v>
      </c>
      <c r="Q142" s="13"/>
    </row>
    <row r="143" spans="1:17">
      <c r="A143" s="608"/>
      <c r="B143" s="269" t="s">
        <v>135</v>
      </c>
      <c r="C143" s="282" t="s">
        <v>138</v>
      </c>
      <c r="D143" s="7"/>
      <c r="E143" s="270" t="str">
        <f>Prep!J46</f>
        <v>5kg</v>
      </c>
      <c r="F143" s="270">
        <v>5</v>
      </c>
      <c r="G143" s="270" t="s">
        <v>26</v>
      </c>
      <c r="H143" s="339">
        <f>Prep!L46</f>
        <v>5000</v>
      </c>
      <c r="I143" s="548"/>
      <c r="J143" s="340">
        <f ca="1">Prep!Q46</f>
        <v>32.248194020025394</v>
      </c>
      <c r="K143" s="9">
        <f t="shared" ca="1" si="14"/>
        <v>6.4496388040050793E-3</v>
      </c>
      <c r="L143" s="579"/>
      <c r="M143" s="580"/>
      <c r="N143" s="580"/>
      <c r="O143" s="581"/>
      <c r="P143" s="13">
        <v>100</v>
      </c>
      <c r="Q143" s="13"/>
    </row>
    <row r="144" spans="1:17">
      <c r="A144" s="608"/>
      <c r="B144" s="269" t="s">
        <v>136</v>
      </c>
      <c r="C144" s="282" t="s">
        <v>156</v>
      </c>
      <c r="D144" s="7"/>
      <c r="E144" s="270" t="str">
        <f>Prep!A59</f>
        <v>33.4kg</v>
      </c>
      <c r="F144" s="270">
        <v>33.4</v>
      </c>
      <c r="G144" s="270" t="s">
        <v>26</v>
      </c>
      <c r="H144" s="339">
        <f>Prep!C59</f>
        <v>33400</v>
      </c>
      <c r="I144" s="548"/>
      <c r="J144" s="340">
        <f ca="1">Prep!H59</f>
        <v>25.990732571217297</v>
      </c>
      <c r="K144" s="9">
        <f t="shared" ca="1" si="14"/>
        <v>7.7816564584482926E-4</v>
      </c>
      <c r="L144" s="579"/>
      <c r="M144" s="580"/>
      <c r="N144" s="580"/>
      <c r="O144" s="581"/>
      <c r="P144" s="13">
        <v>100</v>
      </c>
      <c r="Q144" s="13"/>
    </row>
    <row r="145" spans="1:17">
      <c r="A145" s="608"/>
      <c r="B145" s="381" t="s">
        <v>137</v>
      </c>
      <c r="C145" s="419" t="s">
        <v>139</v>
      </c>
      <c r="D145" s="73"/>
      <c r="E145" s="377" t="str">
        <f>Prep!J59</f>
        <v>3kg</v>
      </c>
      <c r="F145" s="377">
        <v>3</v>
      </c>
      <c r="G145" s="377" t="s">
        <v>26</v>
      </c>
      <c r="H145" s="446">
        <f>Prep!L59</f>
        <v>3000</v>
      </c>
      <c r="I145" s="547"/>
      <c r="J145" s="447">
        <f ca="1">Prep!Q59</f>
        <v>1.9079759946019961</v>
      </c>
      <c r="K145" s="342">
        <f t="shared" ca="1" si="14"/>
        <v>6.3599199820066538E-4</v>
      </c>
      <c r="L145" s="579"/>
      <c r="M145" s="580"/>
      <c r="N145" s="580"/>
      <c r="O145" s="581"/>
      <c r="P145" s="13">
        <v>100</v>
      </c>
      <c r="Q145" s="13"/>
    </row>
    <row r="146" spans="1:17">
      <c r="A146" s="608"/>
      <c r="B146" s="457" t="s">
        <v>378</v>
      </c>
      <c r="C146" s="419" t="s">
        <v>379</v>
      </c>
      <c r="D146" s="73"/>
      <c r="E146" s="446" t="str">
        <f>Prep!A110</f>
        <v>929g</v>
      </c>
      <c r="F146" s="377">
        <v>929</v>
      </c>
      <c r="G146" s="377" t="s">
        <v>365</v>
      </c>
      <c r="H146" s="446">
        <v>929</v>
      </c>
      <c r="I146" s="547"/>
      <c r="J146" s="447">
        <f ca="1">Prep!H110</f>
        <v>3.6313319783795133</v>
      </c>
      <c r="K146" s="9">
        <f t="shared" ca="1" si="14"/>
        <v>3.9088611177389813E-3</v>
      </c>
      <c r="L146" s="193"/>
      <c r="M146" s="194"/>
      <c r="N146" s="194"/>
      <c r="O146" s="195"/>
      <c r="P146" s="13">
        <v>100</v>
      </c>
      <c r="Q146" s="149"/>
    </row>
    <row r="147" spans="1:17">
      <c r="A147" s="608"/>
      <c r="B147" s="343" t="s">
        <v>375</v>
      </c>
      <c r="C147" s="282" t="s">
        <v>376</v>
      </c>
      <c r="D147" s="7"/>
      <c r="E147" s="270" t="str">
        <f>Prep!A72</f>
        <v>8ea</v>
      </c>
      <c r="F147" s="270">
        <v>8</v>
      </c>
      <c r="G147" s="270" t="s">
        <v>380</v>
      </c>
      <c r="H147" s="339">
        <f>Prep!C72</f>
        <v>8</v>
      </c>
      <c r="I147" s="548"/>
      <c r="J147" s="340">
        <f ca="1">Prep!H72</f>
        <v>2.350637960536039</v>
      </c>
      <c r="K147" s="9">
        <f t="shared" ca="1" si="14"/>
        <v>0.29382974506700488</v>
      </c>
      <c r="L147" s="585"/>
      <c r="M147" s="585"/>
      <c r="N147" s="585"/>
      <c r="O147" s="585"/>
      <c r="P147" s="13">
        <v>100</v>
      </c>
      <c r="Q147" s="149"/>
    </row>
    <row r="148" spans="1:17">
      <c r="A148" s="608"/>
      <c r="B148" s="458" t="s">
        <v>369</v>
      </c>
      <c r="C148" s="419" t="s">
        <v>370</v>
      </c>
      <c r="D148" s="73"/>
      <c r="E148" s="377" t="str">
        <f>Prep!J72</f>
        <v>4kg</v>
      </c>
      <c r="F148" s="377">
        <v>4</v>
      </c>
      <c r="G148" s="377" t="s">
        <v>26</v>
      </c>
      <c r="H148" s="446">
        <f>Prep!L72</f>
        <v>4000</v>
      </c>
      <c r="I148" s="547"/>
      <c r="J148" s="447">
        <f ca="1">Prep!Q72</f>
        <v>7.5524165341594927</v>
      </c>
      <c r="K148" s="9">
        <f t="shared" ca="1" si="14"/>
        <v>1.8881041335398732E-3</v>
      </c>
      <c r="L148" s="586" t="s">
        <v>373</v>
      </c>
      <c r="M148" s="585"/>
      <c r="N148" s="585"/>
      <c r="O148" s="585"/>
      <c r="P148" s="13">
        <v>100</v>
      </c>
      <c r="Q148" s="149"/>
    </row>
    <row r="149" spans="1:17">
      <c r="A149" s="609"/>
      <c r="B149" s="373" t="s">
        <v>1011</v>
      </c>
      <c r="C149" s="370" t="s">
        <v>1012</v>
      </c>
      <c r="D149" s="73" t="s">
        <v>625</v>
      </c>
      <c r="E149" s="374" t="s">
        <v>1013</v>
      </c>
      <c r="F149" s="374">
        <v>520</v>
      </c>
      <c r="G149" s="374" t="s">
        <v>365</v>
      </c>
      <c r="H149" s="455">
        <f>Prep!U88</f>
        <v>520</v>
      </c>
      <c r="I149" s="552"/>
      <c r="J149" s="456">
        <f ca="1">Prep!Z88</f>
        <v>3.8588912019558399</v>
      </c>
      <c r="K149" s="9">
        <f t="shared" ca="1" si="14"/>
        <v>7.4209446191458462E-3</v>
      </c>
      <c r="L149" s="582"/>
      <c r="M149" s="583"/>
      <c r="N149" s="583"/>
      <c r="O149" s="584"/>
      <c r="P149" s="7">
        <v>100</v>
      </c>
      <c r="Q149" s="63"/>
    </row>
    <row r="150" spans="1:17">
      <c r="A150" s="597" t="s">
        <v>845</v>
      </c>
      <c r="B150" s="395" t="s">
        <v>30</v>
      </c>
      <c r="C150" s="396" t="s">
        <v>745</v>
      </c>
      <c r="D150" s="73" t="s">
        <v>848</v>
      </c>
      <c r="E150" s="387" t="s">
        <v>856</v>
      </c>
      <c r="F150" s="387">
        <v>400</v>
      </c>
      <c r="G150" s="387" t="s">
        <v>29</v>
      </c>
      <c r="H150" s="387">
        <f t="shared" ref="H150:H168" si="15">F150</f>
        <v>400</v>
      </c>
      <c r="I150" s="547">
        <v>2612.3000000000002</v>
      </c>
      <c r="J150" s="529">
        <f ca="1">+I150/$K$3</f>
        <v>99.157711739274021</v>
      </c>
      <c r="K150" s="1">
        <f t="shared" ca="1" si="14"/>
        <v>0.24789427934818506</v>
      </c>
      <c r="L150" s="690"/>
      <c r="M150" s="690"/>
      <c r="N150" s="690"/>
      <c r="O150" s="690"/>
      <c r="P150" s="7">
        <v>100</v>
      </c>
      <c r="Q150" s="687" t="s">
        <v>104</v>
      </c>
    </row>
    <row r="151" spans="1:17">
      <c r="A151" s="598"/>
      <c r="B151" s="395" t="s">
        <v>31</v>
      </c>
      <c r="C151" s="396" t="s">
        <v>746</v>
      </c>
      <c r="D151" s="73" t="s">
        <v>848</v>
      </c>
      <c r="E151" s="387" t="s">
        <v>856</v>
      </c>
      <c r="F151" s="387">
        <v>400</v>
      </c>
      <c r="G151" s="387" t="s">
        <v>29</v>
      </c>
      <c r="H151" s="387">
        <f t="shared" si="15"/>
        <v>400</v>
      </c>
      <c r="I151" s="547">
        <v>1337.93</v>
      </c>
      <c r="J151" s="529">
        <f ca="1">+I151/$K$3</f>
        <v>50.785161454399145</v>
      </c>
      <c r="K151" s="1">
        <f t="shared" ca="1" si="14"/>
        <v>0.12696290363599785</v>
      </c>
      <c r="L151" s="690"/>
      <c r="M151" s="690"/>
      <c r="N151" s="690"/>
      <c r="O151" s="690"/>
      <c r="P151" s="13">
        <v>100</v>
      </c>
      <c r="Q151" s="688"/>
    </row>
    <row r="152" spans="1:17">
      <c r="A152" s="598"/>
      <c r="B152" s="395" t="s">
        <v>32</v>
      </c>
      <c r="C152" s="396" t="s">
        <v>747</v>
      </c>
      <c r="D152" s="73" t="s">
        <v>848</v>
      </c>
      <c r="E152" s="387" t="s">
        <v>856</v>
      </c>
      <c r="F152" s="387">
        <v>400</v>
      </c>
      <c r="G152" s="387" t="s">
        <v>29</v>
      </c>
      <c r="H152" s="387">
        <f t="shared" si="15"/>
        <v>400</v>
      </c>
      <c r="I152" s="547">
        <v>1210.81</v>
      </c>
      <c r="J152" s="529">
        <f ca="1">+I152/$K$3</f>
        <v>45.959939115350601</v>
      </c>
      <c r="K152" s="1">
        <f t="shared" ca="1" si="14"/>
        <v>0.1148998477883765</v>
      </c>
      <c r="L152" s="690"/>
      <c r="M152" s="690"/>
      <c r="N152" s="690"/>
      <c r="O152" s="690"/>
      <c r="P152" s="13">
        <v>100</v>
      </c>
      <c r="Q152" s="688"/>
    </row>
    <row r="153" spans="1:17">
      <c r="A153" s="598"/>
      <c r="B153" s="403" t="s">
        <v>869</v>
      </c>
      <c r="C153" s="404" t="s">
        <v>870</v>
      </c>
      <c r="D153" s="73" t="s">
        <v>848</v>
      </c>
      <c r="E153" s="387" t="s">
        <v>871</v>
      </c>
      <c r="F153" s="387">
        <v>300</v>
      </c>
      <c r="G153" s="387" t="s">
        <v>29</v>
      </c>
      <c r="H153" s="387">
        <f t="shared" si="15"/>
        <v>300</v>
      </c>
      <c r="I153" s="547">
        <v>2444.44</v>
      </c>
      <c r="J153" s="529">
        <f ca="1">+I153/$K$3</f>
        <v>92.786080038261687</v>
      </c>
      <c r="K153" s="9">
        <f t="shared" ca="1" si="14"/>
        <v>0.30928693346087227</v>
      </c>
      <c r="L153" s="690"/>
      <c r="M153" s="690"/>
      <c r="N153" s="690"/>
      <c r="O153" s="690"/>
      <c r="P153" s="13">
        <v>100</v>
      </c>
      <c r="Q153" s="688"/>
    </row>
    <row r="154" spans="1:17">
      <c r="A154" s="598"/>
      <c r="B154" s="1" t="s">
        <v>33</v>
      </c>
      <c r="C154" s="350" t="s">
        <v>20</v>
      </c>
      <c r="D154" s="7"/>
      <c r="E154" s="346" t="s">
        <v>19</v>
      </c>
      <c r="F154" s="346">
        <v>2000</v>
      </c>
      <c r="G154" s="346" t="s">
        <v>29</v>
      </c>
      <c r="H154" s="346">
        <f t="shared" si="15"/>
        <v>2000</v>
      </c>
      <c r="I154" s="548"/>
      <c r="J154" s="349">
        <v>83.6</v>
      </c>
      <c r="K154" s="9">
        <f t="shared" si="14"/>
        <v>4.1799999999999997E-2</v>
      </c>
      <c r="L154" s="690"/>
      <c r="M154" s="690"/>
      <c r="N154" s="690"/>
      <c r="O154" s="690"/>
      <c r="P154" s="13">
        <v>100</v>
      </c>
      <c r="Q154" s="688"/>
    </row>
    <row r="155" spans="1:17">
      <c r="A155" s="598"/>
      <c r="B155" s="1" t="s">
        <v>34</v>
      </c>
      <c r="C155" s="348" t="s">
        <v>21</v>
      </c>
      <c r="D155" s="7"/>
      <c r="E155" s="346" t="s">
        <v>22</v>
      </c>
      <c r="F155" s="346">
        <v>2000</v>
      </c>
      <c r="G155" s="346" t="s">
        <v>29</v>
      </c>
      <c r="H155" s="346">
        <f t="shared" si="15"/>
        <v>2000</v>
      </c>
      <c r="I155" s="548"/>
      <c r="J155" s="349">
        <v>63.8</v>
      </c>
      <c r="K155" s="9">
        <f t="shared" si="14"/>
        <v>3.1899999999999998E-2</v>
      </c>
      <c r="L155" s="690"/>
      <c r="M155" s="690"/>
      <c r="N155" s="690"/>
      <c r="O155" s="690"/>
      <c r="P155" s="13">
        <v>100</v>
      </c>
      <c r="Q155" s="688"/>
    </row>
    <row r="156" spans="1:17">
      <c r="A156" s="598"/>
      <c r="B156" s="344" t="s">
        <v>36</v>
      </c>
      <c r="C156" s="345" t="s">
        <v>748</v>
      </c>
      <c r="D156" s="7"/>
      <c r="E156" s="346" t="s">
        <v>754</v>
      </c>
      <c r="F156" s="346">
        <v>100</v>
      </c>
      <c r="G156" s="346" t="s">
        <v>29</v>
      </c>
      <c r="H156" s="346">
        <f t="shared" si="15"/>
        <v>100</v>
      </c>
      <c r="I156" s="548"/>
      <c r="J156" s="347">
        <v>9.24</v>
      </c>
      <c r="K156" s="9">
        <f t="shared" si="14"/>
        <v>9.2399999999999996E-2</v>
      </c>
      <c r="L156" s="690"/>
      <c r="M156" s="690"/>
      <c r="N156" s="690"/>
      <c r="O156" s="690"/>
      <c r="P156" s="13">
        <v>100</v>
      </c>
      <c r="Q156" s="688"/>
    </row>
    <row r="157" spans="1:17">
      <c r="A157" s="598"/>
      <c r="B157" s="344" t="s">
        <v>37</v>
      </c>
      <c r="C157" s="351" t="s">
        <v>749</v>
      </c>
      <c r="D157" s="7"/>
      <c r="E157" s="346" t="s">
        <v>754</v>
      </c>
      <c r="F157" s="346">
        <v>100</v>
      </c>
      <c r="G157" s="346" t="s">
        <v>29</v>
      </c>
      <c r="H157" s="346">
        <f>F157</f>
        <v>100</v>
      </c>
      <c r="I157" s="548"/>
      <c r="J157" s="297">
        <v>8.4</v>
      </c>
      <c r="K157" s="9">
        <f t="shared" si="14"/>
        <v>8.4000000000000005E-2</v>
      </c>
      <c r="L157" s="690"/>
      <c r="M157" s="690"/>
      <c r="N157" s="690"/>
      <c r="O157" s="690"/>
      <c r="P157" s="13">
        <v>100</v>
      </c>
      <c r="Q157" s="688"/>
    </row>
    <row r="158" spans="1:17">
      <c r="A158" s="598"/>
      <c r="B158" s="395" t="s">
        <v>35</v>
      </c>
      <c r="C158" s="396" t="s">
        <v>860</v>
      </c>
      <c r="D158" s="73" t="s">
        <v>848</v>
      </c>
      <c r="E158" s="384" t="s">
        <v>858</v>
      </c>
      <c r="F158" s="387">
        <v>600</v>
      </c>
      <c r="G158" s="387" t="s">
        <v>29</v>
      </c>
      <c r="H158" s="387">
        <f t="shared" si="15"/>
        <v>600</v>
      </c>
      <c r="I158" s="547">
        <v>1337.93</v>
      </c>
      <c r="J158" s="529">
        <f ca="1">+I158/$K$3</f>
        <v>50.785161454399145</v>
      </c>
      <c r="K158" s="9">
        <f t="shared" ca="1" si="14"/>
        <v>8.4641935757331907E-2</v>
      </c>
      <c r="L158" s="690"/>
      <c r="M158" s="690"/>
      <c r="N158" s="690"/>
      <c r="O158" s="690"/>
      <c r="P158" s="13">
        <v>100</v>
      </c>
      <c r="Q158" s="688"/>
    </row>
    <row r="159" spans="1:17" ht="15">
      <c r="A159" s="598"/>
      <c r="B159" s="394" t="s">
        <v>853</v>
      </c>
      <c r="C159" s="393" t="s">
        <v>854</v>
      </c>
      <c r="D159" s="73" t="s">
        <v>848</v>
      </c>
      <c r="E159" s="384" t="s">
        <v>855</v>
      </c>
      <c r="F159" s="384">
        <v>800</v>
      </c>
      <c r="G159" s="384" t="s">
        <v>29</v>
      </c>
      <c r="H159" s="384">
        <f t="shared" si="15"/>
        <v>800</v>
      </c>
      <c r="I159" s="550">
        <v>1286.18</v>
      </c>
      <c r="J159" s="529">
        <f ca="1">+I159/$K$3</f>
        <v>48.82083439299447</v>
      </c>
      <c r="K159" s="273">
        <f t="shared" ca="1" si="14"/>
        <v>6.102604299124309E-2</v>
      </c>
      <c r="L159" s="694"/>
      <c r="M159" s="694"/>
      <c r="N159" s="694"/>
      <c r="O159" s="694"/>
      <c r="P159" s="8">
        <v>100</v>
      </c>
      <c r="Q159" s="688"/>
    </row>
    <row r="160" spans="1:17">
      <c r="A160" s="598"/>
      <c r="B160" s="399" t="s">
        <v>1109</v>
      </c>
      <c r="C160" s="393" t="s">
        <v>859</v>
      </c>
      <c r="D160" s="382" t="s">
        <v>848</v>
      </c>
      <c r="E160" s="384" t="s">
        <v>858</v>
      </c>
      <c r="F160" s="384">
        <v>600</v>
      </c>
      <c r="G160" s="384" t="s">
        <v>29</v>
      </c>
      <c r="H160" s="384">
        <f>F160</f>
        <v>600</v>
      </c>
      <c r="I160" s="550">
        <v>1286.18</v>
      </c>
      <c r="J160" s="529">
        <f ca="1">+I160/$K$3</f>
        <v>48.82083439299447</v>
      </c>
      <c r="K160" s="273">
        <f t="shared" ca="1" si="14"/>
        <v>8.1368057321657444E-2</v>
      </c>
      <c r="L160" s="587"/>
      <c r="M160" s="588"/>
      <c r="N160" s="588"/>
      <c r="O160" s="589"/>
      <c r="P160" s="8">
        <v>100</v>
      </c>
      <c r="Q160" s="688"/>
    </row>
    <row r="161" spans="1:17" ht="15">
      <c r="A161" s="598"/>
      <c r="B161" s="272" t="s">
        <v>340</v>
      </c>
      <c r="C161" s="352" t="s">
        <v>190</v>
      </c>
      <c r="D161" s="1"/>
      <c r="E161" s="272" t="s">
        <v>189</v>
      </c>
      <c r="F161" s="272">
        <v>2500</v>
      </c>
      <c r="G161" s="272" t="s">
        <v>29</v>
      </c>
      <c r="H161" s="272">
        <v>2500</v>
      </c>
      <c r="I161" s="556"/>
      <c r="J161" s="272">
        <v>37.229999999999997</v>
      </c>
      <c r="K161" s="273">
        <f t="shared" si="14"/>
        <v>1.4891999999999999E-2</v>
      </c>
      <c r="L161" s="587"/>
      <c r="M161" s="588"/>
      <c r="N161" s="588"/>
      <c r="O161" s="589"/>
      <c r="P161" s="8">
        <v>100</v>
      </c>
      <c r="Q161" s="688"/>
    </row>
    <row r="162" spans="1:17" ht="15">
      <c r="A162" s="598"/>
      <c r="B162" s="272" t="s">
        <v>341</v>
      </c>
      <c r="C162" s="352" t="s">
        <v>186</v>
      </c>
      <c r="D162" s="1"/>
      <c r="E162" s="272" t="s">
        <v>188</v>
      </c>
      <c r="F162" s="272">
        <v>2500</v>
      </c>
      <c r="G162" s="272" t="s">
        <v>29</v>
      </c>
      <c r="H162" s="272">
        <f t="shared" si="15"/>
        <v>2500</v>
      </c>
      <c r="I162" s="556"/>
      <c r="J162" s="272">
        <v>41.25</v>
      </c>
      <c r="K162" s="273">
        <f t="shared" si="14"/>
        <v>1.6500000000000001E-2</v>
      </c>
      <c r="L162" s="587"/>
      <c r="M162" s="588"/>
      <c r="N162" s="588"/>
      <c r="O162" s="589"/>
      <c r="P162" s="8">
        <v>100</v>
      </c>
      <c r="Q162" s="688"/>
    </row>
    <row r="163" spans="1:17" ht="15">
      <c r="A163" s="598"/>
      <c r="B163" s="272" t="s">
        <v>342</v>
      </c>
      <c r="C163" s="352" t="s">
        <v>187</v>
      </c>
      <c r="D163" s="1"/>
      <c r="E163" s="272" t="s">
        <v>188</v>
      </c>
      <c r="F163" s="272">
        <v>2500</v>
      </c>
      <c r="G163" s="272" t="s">
        <v>29</v>
      </c>
      <c r="H163" s="272">
        <v>2500</v>
      </c>
      <c r="I163" s="556"/>
      <c r="J163" s="272">
        <v>26.32</v>
      </c>
      <c r="K163" s="273">
        <f t="shared" si="14"/>
        <v>1.0528000000000001E-2</v>
      </c>
      <c r="L163" s="587"/>
      <c r="M163" s="588"/>
      <c r="N163" s="588"/>
      <c r="O163" s="589"/>
      <c r="P163" s="8">
        <v>100</v>
      </c>
      <c r="Q163" s="688"/>
    </row>
    <row r="164" spans="1:17">
      <c r="A164" s="598"/>
      <c r="B164" s="382" t="s">
        <v>38</v>
      </c>
      <c r="C164" s="386" t="s">
        <v>23</v>
      </c>
      <c r="D164" s="73" t="s">
        <v>848</v>
      </c>
      <c r="E164" s="387" t="s">
        <v>843</v>
      </c>
      <c r="F164" s="387">
        <v>500</v>
      </c>
      <c r="G164" s="387" t="s">
        <v>29</v>
      </c>
      <c r="H164" s="387">
        <f t="shared" si="15"/>
        <v>500</v>
      </c>
      <c r="I164" s="547">
        <v>3109.25</v>
      </c>
      <c r="J164" s="529">
        <f ca="1">+I164/$K$3</f>
        <v>118.02094523038615</v>
      </c>
      <c r="K164" s="9">
        <f t="shared" ca="1" si="14"/>
        <v>0.23604189046077229</v>
      </c>
      <c r="L164" s="690"/>
      <c r="M164" s="690"/>
      <c r="N164" s="690"/>
      <c r="O164" s="690"/>
      <c r="P164" s="13">
        <v>100</v>
      </c>
      <c r="Q164" s="688"/>
    </row>
    <row r="165" spans="1:17">
      <c r="A165" s="598"/>
      <c r="B165" s="382" t="s">
        <v>202</v>
      </c>
      <c r="C165" s="386" t="s">
        <v>861</v>
      </c>
      <c r="D165" s="73" t="s">
        <v>848</v>
      </c>
      <c r="E165" s="387" t="s">
        <v>862</v>
      </c>
      <c r="F165" s="387">
        <v>2500</v>
      </c>
      <c r="G165" s="387" t="s">
        <v>29</v>
      </c>
      <c r="H165" s="387">
        <f t="shared" si="15"/>
        <v>2500</v>
      </c>
      <c r="I165" s="547">
        <v>964.74</v>
      </c>
      <c r="J165" s="529">
        <f ca="1">+I165/$K$3</f>
        <v>36.619611385884937</v>
      </c>
      <c r="K165" s="9">
        <f t="shared" ca="1" si="14"/>
        <v>1.4647844554353974E-2</v>
      </c>
      <c r="L165" s="690"/>
      <c r="M165" s="690"/>
      <c r="N165" s="690"/>
      <c r="O165" s="690"/>
      <c r="P165" s="13">
        <v>100</v>
      </c>
      <c r="Q165" s="688"/>
    </row>
    <row r="166" spans="1:17">
      <c r="A166" s="598"/>
      <c r="B166" s="382" t="s">
        <v>39</v>
      </c>
      <c r="C166" s="386" t="s">
        <v>750</v>
      </c>
      <c r="D166" s="73" t="s">
        <v>848</v>
      </c>
      <c r="E166" s="387" t="s">
        <v>844</v>
      </c>
      <c r="F166" s="387">
        <v>5000</v>
      </c>
      <c r="G166" s="387" t="s">
        <v>29</v>
      </c>
      <c r="H166" s="387">
        <f t="shared" si="15"/>
        <v>5000</v>
      </c>
      <c r="I166" s="547">
        <v>575.53</v>
      </c>
      <c r="J166" s="529">
        <f ca="1">+I166/$K$3</f>
        <v>21.845973983579363</v>
      </c>
      <c r="K166" s="9">
        <f t="shared" ca="1" si="14"/>
        <v>4.3691947967158728E-3</v>
      </c>
      <c r="L166" s="690"/>
      <c r="M166" s="690"/>
      <c r="N166" s="690"/>
      <c r="O166" s="690"/>
      <c r="P166" s="13">
        <v>100</v>
      </c>
      <c r="Q166" s="688"/>
    </row>
    <row r="167" spans="1:17" ht="15">
      <c r="A167" s="598"/>
      <c r="B167" s="400" t="s">
        <v>865</v>
      </c>
      <c r="C167" s="401" t="s">
        <v>863</v>
      </c>
      <c r="D167" s="73" t="s">
        <v>848</v>
      </c>
      <c r="E167" s="387" t="s">
        <v>864</v>
      </c>
      <c r="F167" s="402">
        <v>300</v>
      </c>
      <c r="G167" s="387" t="s">
        <v>29</v>
      </c>
      <c r="H167" s="402">
        <f t="shared" si="15"/>
        <v>300</v>
      </c>
      <c r="I167" s="557">
        <v>1003.44</v>
      </c>
      <c r="J167" s="529">
        <f ca="1">+I167/$K$3</f>
        <v>38.088586405717997</v>
      </c>
      <c r="K167" s="9">
        <f t="shared" ca="1" si="14"/>
        <v>0.12696195468572666</v>
      </c>
      <c r="L167" s="690"/>
      <c r="M167" s="690"/>
      <c r="N167" s="690"/>
      <c r="O167" s="690"/>
      <c r="P167" s="7">
        <v>100</v>
      </c>
      <c r="Q167" s="688"/>
    </row>
    <row r="168" spans="1:17" ht="15">
      <c r="A168" s="598"/>
      <c r="B168" s="400" t="s">
        <v>866</v>
      </c>
      <c r="C168" s="401" t="s">
        <v>867</v>
      </c>
      <c r="D168" s="73" t="s">
        <v>848</v>
      </c>
      <c r="E168" s="387" t="s">
        <v>868</v>
      </c>
      <c r="F168" s="402">
        <v>300</v>
      </c>
      <c r="G168" s="387" t="s">
        <v>29</v>
      </c>
      <c r="H168" s="402">
        <f t="shared" si="15"/>
        <v>300</v>
      </c>
      <c r="I168" s="557">
        <v>3001.78</v>
      </c>
      <c r="J168" s="529">
        <f ca="1">+I168/$K$3</f>
        <v>113.94159780450866</v>
      </c>
      <c r="K168" s="9">
        <f t="shared" ca="1" si="14"/>
        <v>0.37980532601502887</v>
      </c>
      <c r="L168" s="690"/>
      <c r="M168" s="690"/>
      <c r="N168" s="690"/>
      <c r="O168" s="690"/>
      <c r="P168" s="7">
        <v>100</v>
      </c>
      <c r="Q168" s="688"/>
    </row>
    <row r="169" spans="1:17" ht="15">
      <c r="A169" s="598"/>
      <c r="B169" s="272" t="s">
        <v>343</v>
      </c>
      <c r="C169" s="352" t="s">
        <v>160</v>
      </c>
      <c r="D169" s="1"/>
      <c r="E169" s="272" t="s">
        <v>161</v>
      </c>
      <c r="F169" s="272">
        <v>1000</v>
      </c>
      <c r="G169" s="346" t="s">
        <v>29</v>
      </c>
      <c r="H169" s="272">
        <v>1000</v>
      </c>
      <c r="I169" s="556"/>
      <c r="J169" s="349">
        <v>29.99</v>
      </c>
      <c r="K169" s="273">
        <f t="shared" si="14"/>
        <v>2.9989999999999999E-2</v>
      </c>
      <c r="L169" s="587"/>
      <c r="M169" s="588"/>
      <c r="N169" s="588"/>
      <c r="O169" s="589"/>
      <c r="P169" s="189">
        <v>100</v>
      </c>
      <c r="Q169" s="688"/>
    </row>
    <row r="170" spans="1:17" ht="15">
      <c r="A170" s="598"/>
      <c r="B170" s="272" t="s">
        <v>344</v>
      </c>
      <c r="C170" s="352" t="s">
        <v>162</v>
      </c>
      <c r="D170" s="1"/>
      <c r="E170" s="272" t="s">
        <v>161</v>
      </c>
      <c r="F170" s="272">
        <v>1000</v>
      </c>
      <c r="G170" s="272" t="s">
        <v>29</v>
      </c>
      <c r="H170" s="272">
        <v>1000</v>
      </c>
      <c r="I170" s="556"/>
      <c r="J170" s="272">
        <v>29.99</v>
      </c>
      <c r="K170" s="273">
        <f t="shared" si="14"/>
        <v>2.9989999999999999E-2</v>
      </c>
      <c r="L170" s="587"/>
      <c r="M170" s="588"/>
      <c r="N170" s="588"/>
      <c r="O170" s="589"/>
      <c r="P170" s="189">
        <v>100</v>
      </c>
      <c r="Q170" s="688"/>
    </row>
    <row r="171" spans="1:17">
      <c r="A171" s="598"/>
      <c r="B171" s="1" t="s">
        <v>345</v>
      </c>
      <c r="C171" s="352" t="s">
        <v>241</v>
      </c>
      <c r="D171" s="1"/>
      <c r="E171" s="1" t="s">
        <v>242</v>
      </c>
      <c r="F171" s="1">
        <v>1000</v>
      </c>
      <c r="G171" s="346" t="s">
        <v>29</v>
      </c>
      <c r="H171" s="1">
        <v>1000</v>
      </c>
      <c r="I171" s="558"/>
      <c r="J171" s="349">
        <v>82.49</v>
      </c>
      <c r="K171" s="353">
        <f t="shared" si="14"/>
        <v>8.2489999999999994E-2</v>
      </c>
      <c r="L171" s="691"/>
      <c r="M171" s="692"/>
      <c r="N171" s="692"/>
      <c r="O171" s="693"/>
      <c r="P171" s="8">
        <v>100</v>
      </c>
      <c r="Q171" s="688"/>
    </row>
    <row r="172" spans="1:17">
      <c r="A172" s="598"/>
      <c r="B172" s="1" t="s">
        <v>346</v>
      </c>
      <c r="C172" s="352" t="s">
        <v>243</v>
      </c>
      <c r="D172" s="1"/>
      <c r="E172" s="1" t="s">
        <v>242</v>
      </c>
      <c r="F172" s="1">
        <v>1000</v>
      </c>
      <c r="G172" s="346" t="s">
        <v>29</v>
      </c>
      <c r="H172" s="1">
        <v>1000</v>
      </c>
      <c r="I172" s="558"/>
      <c r="J172" s="349">
        <v>41.86</v>
      </c>
      <c r="K172" s="353">
        <f t="shared" si="14"/>
        <v>4.1860000000000001E-2</v>
      </c>
      <c r="L172" s="691"/>
      <c r="M172" s="692"/>
      <c r="N172" s="692"/>
      <c r="O172" s="693"/>
      <c r="P172" s="8">
        <v>100</v>
      </c>
      <c r="Q172" s="688"/>
    </row>
    <row r="173" spans="1:17">
      <c r="A173" s="598"/>
      <c r="B173" s="397" t="s">
        <v>857</v>
      </c>
      <c r="C173" s="398" t="s">
        <v>1108</v>
      </c>
      <c r="D173" s="73" t="s">
        <v>848</v>
      </c>
      <c r="E173" s="382" t="s">
        <v>858</v>
      </c>
      <c r="F173" s="382">
        <v>600</v>
      </c>
      <c r="G173" s="382" t="s">
        <v>29</v>
      </c>
      <c r="H173" s="382">
        <f>F173</f>
        <v>600</v>
      </c>
      <c r="I173" s="557">
        <v>859.22</v>
      </c>
      <c r="J173" s="529">
        <f ca="1">+I173/$K$3</f>
        <v>32.614282081161818</v>
      </c>
      <c r="K173" s="1">
        <f t="shared" ca="1" si="14"/>
        <v>5.4357136801936365E-2</v>
      </c>
      <c r="L173" s="691"/>
      <c r="M173" s="692"/>
      <c r="N173" s="692"/>
      <c r="O173" s="693"/>
      <c r="P173" s="8">
        <v>100</v>
      </c>
      <c r="Q173" s="689"/>
    </row>
    <row r="174" spans="1:17" s="290" customFormat="1">
      <c r="A174" s="598"/>
      <c r="B174" s="384" t="s">
        <v>339</v>
      </c>
      <c r="C174" s="383" t="s">
        <v>751</v>
      </c>
      <c r="D174" s="73" t="s">
        <v>848</v>
      </c>
      <c r="E174" s="384" t="s">
        <v>753</v>
      </c>
      <c r="F174" s="384">
        <v>200</v>
      </c>
      <c r="G174" s="384" t="s">
        <v>29</v>
      </c>
      <c r="H174" s="384">
        <v>200</v>
      </c>
      <c r="I174" s="550">
        <v>1757.96</v>
      </c>
      <c r="J174" s="529">
        <f ca="1">+I174/$K$3</f>
        <v>66.728664751052392</v>
      </c>
      <c r="K174" s="1">
        <f t="shared" ca="1" si="14"/>
        <v>0.33364332375526196</v>
      </c>
      <c r="L174" s="575"/>
      <c r="M174" s="576"/>
      <c r="N174" s="576"/>
      <c r="O174" s="577"/>
      <c r="P174" s="274">
        <v>100</v>
      </c>
      <c r="Q174" s="274"/>
    </row>
    <row r="175" spans="1:17" s="281" customFormat="1" ht="13.15" customHeight="1">
      <c r="A175" s="598"/>
      <c r="B175" s="384" t="s">
        <v>338</v>
      </c>
      <c r="C175" s="383" t="s">
        <v>752</v>
      </c>
      <c r="D175" s="382"/>
      <c r="E175" s="384" t="s">
        <v>337</v>
      </c>
      <c r="F175" s="384">
        <v>200</v>
      </c>
      <c r="G175" s="384" t="s">
        <v>29</v>
      </c>
      <c r="H175" s="384">
        <v>200</v>
      </c>
      <c r="I175" s="550">
        <v>1612</v>
      </c>
      <c r="J175" s="529">
        <f ca="1">+I175/$K$3</f>
        <v>61.18831348762</v>
      </c>
      <c r="K175" s="1">
        <f t="shared" ca="1" si="14"/>
        <v>0.30594156743810003</v>
      </c>
      <c r="L175" s="575"/>
      <c r="M175" s="576"/>
      <c r="N175" s="576"/>
      <c r="O175" s="577"/>
      <c r="P175" s="274">
        <v>100</v>
      </c>
      <c r="Q175" s="291"/>
    </row>
    <row r="176" spans="1:17" ht="16.5">
      <c r="A176" s="598"/>
      <c r="B176" s="392" t="s">
        <v>846</v>
      </c>
      <c r="C176" s="391" t="s">
        <v>847</v>
      </c>
      <c r="D176" s="391" t="s">
        <v>848</v>
      </c>
      <c r="E176" s="391" t="s">
        <v>850</v>
      </c>
      <c r="F176" s="391">
        <v>1000</v>
      </c>
      <c r="G176" s="391" t="s">
        <v>380</v>
      </c>
      <c r="H176" s="387">
        <f t="shared" ref="H176:H178" si="16">F176</f>
        <v>1000</v>
      </c>
      <c r="I176" s="547">
        <v>2388.63</v>
      </c>
      <c r="J176" s="529">
        <f ca="1">+I176/$K$3</f>
        <v>90.667643452812513</v>
      </c>
      <c r="K176" s="1">
        <f t="shared" ca="1" si="14"/>
        <v>9.0667643452812516E-2</v>
      </c>
      <c r="L176" s="191"/>
      <c r="M176" s="191"/>
      <c r="N176" s="191"/>
      <c r="O176" s="191"/>
      <c r="P176" s="274">
        <v>100</v>
      </c>
      <c r="Q176" s="191"/>
    </row>
    <row r="177" spans="1:17" ht="16.5">
      <c r="A177" s="598"/>
      <c r="B177" s="392" t="s">
        <v>851</v>
      </c>
      <c r="C177" s="391" t="s">
        <v>852</v>
      </c>
      <c r="D177" s="391" t="s">
        <v>848</v>
      </c>
      <c r="E177" s="391" t="s">
        <v>850</v>
      </c>
      <c r="F177" s="391">
        <v>1000</v>
      </c>
      <c r="G177" s="391" t="s">
        <v>380</v>
      </c>
      <c r="H177" s="387">
        <f t="shared" si="16"/>
        <v>1000</v>
      </c>
      <c r="I177" s="547">
        <v>2547.11</v>
      </c>
      <c r="J177" s="529">
        <f ca="1">+I177/$K$3</f>
        <v>96.68322901206686</v>
      </c>
      <c r="K177" s="1">
        <f t="shared" ca="1" si="14"/>
        <v>9.6683229012066857E-2</v>
      </c>
      <c r="L177" s="191"/>
      <c r="M177" s="191"/>
      <c r="N177" s="191"/>
      <c r="O177" s="191"/>
      <c r="P177" s="274">
        <v>100</v>
      </c>
      <c r="Q177" s="191"/>
    </row>
    <row r="178" spans="1:17">
      <c r="A178" s="599"/>
      <c r="B178" s="354"/>
      <c r="C178" s="354"/>
      <c r="D178" s="354"/>
      <c r="E178" s="354"/>
      <c r="F178" s="354"/>
      <c r="G178" s="354"/>
      <c r="H178" s="346">
        <f t="shared" si="16"/>
        <v>0</v>
      </c>
      <c r="I178" s="548"/>
      <c r="J178" s="354"/>
      <c r="K178" s="1" t="e">
        <f t="shared" si="14"/>
        <v>#DIV/0!</v>
      </c>
      <c r="L178" s="191"/>
      <c r="M178" s="191"/>
      <c r="N178" s="191"/>
      <c r="O178" s="191"/>
      <c r="P178" s="274">
        <v>100</v>
      </c>
      <c r="Q178" s="191"/>
    </row>
    <row r="179" spans="1:17" ht="16.5">
      <c r="A179" s="604" t="s">
        <v>322</v>
      </c>
      <c r="B179" s="354" t="s">
        <v>323</v>
      </c>
      <c r="C179" s="354" t="s">
        <v>276</v>
      </c>
      <c r="D179" s="355"/>
      <c r="E179" s="274" t="s">
        <v>303</v>
      </c>
      <c r="F179" s="274">
        <v>16</v>
      </c>
      <c r="G179" s="274" t="s">
        <v>94</v>
      </c>
      <c r="H179" s="274">
        <f>16*S21</f>
        <v>453.59199999999998</v>
      </c>
      <c r="I179" s="559"/>
      <c r="J179" s="274">
        <v>6.99</v>
      </c>
      <c r="K179" s="274">
        <f>J179/F179</f>
        <v>0.43687500000000001</v>
      </c>
      <c r="L179" s="189"/>
      <c r="M179" s="189"/>
      <c r="N179" s="189"/>
      <c r="O179" s="189"/>
      <c r="P179" s="189">
        <v>100</v>
      </c>
      <c r="Q179" s="189"/>
    </row>
    <row r="180" spans="1:17" ht="16.5">
      <c r="A180" s="605"/>
      <c r="B180" s="414" t="s">
        <v>324</v>
      </c>
      <c r="C180" s="391" t="s">
        <v>297</v>
      </c>
      <c r="D180" s="415" t="s">
        <v>875</v>
      </c>
      <c r="E180" s="414" t="s">
        <v>880</v>
      </c>
      <c r="F180" s="414">
        <v>400</v>
      </c>
      <c r="G180" s="414" t="s">
        <v>365</v>
      </c>
      <c r="H180" s="414">
        <v>400</v>
      </c>
      <c r="I180" s="560">
        <v>22</v>
      </c>
      <c r="J180" s="529">
        <f ca="1">+I180/$K$3</f>
        <v>0.83507623866478908</v>
      </c>
      <c r="K180" s="192">
        <f t="shared" ref="K180:K223" ca="1" si="17">J180/H180</f>
        <v>2.0876905966619726E-3</v>
      </c>
      <c r="L180" s="191"/>
      <c r="M180" s="191"/>
      <c r="N180" s="191"/>
      <c r="O180" s="191"/>
      <c r="P180" s="189">
        <v>100</v>
      </c>
      <c r="Q180" s="191"/>
    </row>
    <row r="181" spans="1:17" ht="16.5">
      <c r="A181" s="605"/>
      <c r="B181" s="274" t="s">
        <v>325</v>
      </c>
      <c r="C181" s="354" t="s">
        <v>296</v>
      </c>
      <c r="D181" s="355"/>
      <c r="E181" s="354" t="s">
        <v>289</v>
      </c>
      <c r="F181" s="354">
        <v>16</v>
      </c>
      <c r="G181" s="354" t="s">
        <v>284</v>
      </c>
      <c r="H181" s="354">
        <v>454</v>
      </c>
      <c r="I181" s="561"/>
      <c r="J181" s="354">
        <v>4.9800000000000004</v>
      </c>
      <c r="K181" s="192">
        <f t="shared" si="17"/>
        <v>1.0969162995594715E-2</v>
      </c>
      <c r="L181" s="191"/>
      <c r="M181" s="191"/>
      <c r="N181" s="191"/>
      <c r="O181" s="191"/>
      <c r="P181" s="189">
        <v>100</v>
      </c>
      <c r="Q181" s="191"/>
    </row>
    <row r="182" spans="1:17" ht="16.5">
      <c r="A182" s="605"/>
      <c r="B182" s="414" t="s">
        <v>326</v>
      </c>
      <c r="C182" s="441" t="s">
        <v>723</v>
      </c>
      <c r="D182" s="415" t="s">
        <v>928</v>
      </c>
      <c r="E182" s="391" t="s">
        <v>932</v>
      </c>
      <c r="F182" s="391">
        <v>1</v>
      </c>
      <c r="G182" s="391" t="s">
        <v>933</v>
      </c>
      <c r="H182" s="391">
        <f>F182*S7</f>
        <v>453.59199999999998</v>
      </c>
      <c r="I182" s="562">
        <v>8</v>
      </c>
      <c r="J182" s="529">
        <f ca="1">+I182/$K$3</f>
        <v>0.30366408678719603</v>
      </c>
      <c r="K182" s="192">
        <f t="shared" ca="1" si="17"/>
        <v>6.6946526126385837E-4</v>
      </c>
      <c r="L182" s="191"/>
      <c r="M182" s="191"/>
      <c r="N182" s="191"/>
      <c r="O182" s="191"/>
      <c r="P182" s="189">
        <v>95.1</v>
      </c>
      <c r="Q182" s="191"/>
    </row>
    <row r="183" spans="1:17" ht="16.5">
      <c r="A183" s="605"/>
      <c r="B183" s="433" t="s">
        <v>917</v>
      </c>
      <c r="C183" s="391" t="s">
        <v>918</v>
      </c>
      <c r="D183" s="415" t="s">
        <v>875</v>
      </c>
      <c r="E183" s="391" t="s">
        <v>919</v>
      </c>
      <c r="F183" s="391">
        <v>200</v>
      </c>
      <c r="G183" s="391" t="s">
        <v>282</v>
      </c>
      <c r="H183" s="391">
        <v>200</v>
      </c>
      <c r="I183" s="562">
        <v>25</v>
      </c>
      <c r="J183" s="529">
        <f ca="1">+I183/$K$3</f>
        <v>0.94895027120998754</v>
      </c>
      <c r="K183" s="192">
        <f t="shared" ca="1" si="17"/>
        <v>4.744751356049938E-3</v>
      </c>
      <c r="L183" s="191"/>
      <c r="M183" s="191"/>
      <c r="N183" s="191"/>
      <c r="O183" s="191"/>
      <c r="P183" s="189">
        <v>85</v>
      </c>
      <c r="Q183" s="191"/>
    </row>
    <row r="184" spans="1:17" ht="16.5">
      <c r="A184" s="605"/>
      <c r="B184" s="356" t="s">
        <v>327</v>
      </c>
      <c r="C184" s="354" t="s">
        <v>294</v>
      </c>
      <c r="D184" s="7"/>
      <c r="E184" s="354" t="s">
        <v>287</v>
      </c>
      <c r="F184" s="354">
        <v>1</v>
      </c>
      <c r="G184" s="354" t="s">
        <v>286</v>
      </c>
      <c r="H184" s="354">
        <v>454</v>
      </c>
      <c r="I184" s="561"/>
      <c r="J184" s="354">
        <v>2.98</v>
      </c>
      <c r="K184" s="192">
        <f t="shared" si="17"/>
        <v>6.5638766519823784E-3</v>
      </c>
      <c r="L184" s="191"/>
      <c r="M184" s="191"/>
      <c r="N184" s="191"/>
      <c r="O184" s="191"/>
      <c r="P184" s="189">
        <v>100</v>
      </c>
      <c r="Q184" s="191"/>
    </row>
    <row r="185" spans="1:17" ht="16.5">
      <c r="A185" s="605"/>
      <c r="B185" s="274" t="s">
        <v>328</v>
      </c>
      <c r="C185" s="354" t="s">
        <v>295</v>
      </c>
      <c r="D185" s="7"/>
      <c r="E185" s="354" t="s">
        <v>288</v>
      </c>
      <c r="F185" s="354">
        <v>770</v>
      </c>
      <c r="G185" s="354" t="s">
        <v>282</v>
      </c>
      <c r="H185" s="354">
        <v>770</v>
      </c>
      <c r="I185" s="561"/>
      <c r="J185" s="354">
        <v>10.99</v>
      </c>
      <c r="K185" s="192">
        <f t="shared" si="17"/>
        <v>1.4272727272727274E-2</v>
      </c>
      <c r="L185" s="191"/>
      <c r="M185" s="191"/>
      <c r="N185" s="191"/>
      <c r="O185" s="191"/>
      <c r="P185" s="189">
        <v>100</v>
      </c>
      <c r="Q185" s="191"/>
    </row>
    <row r="186" spans="1:17" ht="16.5">
      <c r="A186" s="605"/>
      <c r="B186" s="274" t="s">
        <v>329</v>
      </c>
      <c r="C186" s="357" t="s">
        <v>291</v>
      </c>
      <c r="D186" s="7"/>
      <c r="E186" s="354" t="s">
        <v>281</v>
      </c>
      <c r="F186" s="354">
        <v>5000</v>
      </c>
      <c r="G186" s="354" t="s">
        <v>282</v>
      </c>
      <c r="H186" s="354">
        <v>5000</v>
      </c>
      <c r="I186" s="561"/>
      <c r="J186" s="354">
        <v>39.99</v>
      </c>
      <c r="K186" s="192">
        <f t="shared" si="17"/>
        <v>7.9979999999999999E-3</v>
      </c>
      <c r="L186" s="191"/>
      <c r="M186" s="191"/>
      <c r="N186" s="191"/>
      <c r="O186" s="191"/>
      <c r="P186" s="189">
        <v>100</v>
      </c>
      <c r="Q186" s="191"/>
    </row>
    <row r="187" spans="1:17" ht="16.5">
      <c r="A187" s="605"/>
      <c r="B187" s="356" t="s">
        <v>330</v>
      </c>
      <c r="C187" s="354" t="s">
        <v>293</v>
      </c>
      <c r="D187" s="7"/>
      <c r="E187" s="354" t="s">
        <v>285</v>
      </c>
      <c r="F187" s="354">
        <v>7.3</v>
      </c>
      <c r="G187" s="354" t="s">
        <v>284</v>
      </c>
      <c r="H187" s="354">
        <v>207</v>
      </c>
      <c r="I187" s="561"/>
      <c r="J187" s="354">
        <v>3.46</v>
      </c>
      <c r="K187" s="192">
        <f t="shared" si="17"/>
        <v>1.6714975845410627E-2</v>
      </c>
      <c r="L187" s="191"/>
      <c r="M187" s="191"/>
      <c r="N187" s="191"/>
      <c r="O187" s="191"/>
      <c r="P187" s="189">
        <v>100</v>
      </c>
      <c r="Q187" s="191"/>
    </row>
    <row r="188" spans="1:17" ht="16.5">
      <c r="A188" s="605"/>
      <c r="B188" s="274" t="s">
        <v>331</v>
      </c>
      <c r="C188" s="354" t="s">
        <v>292</v>
      </c>
      <c r="D188" s="7"/>
      <c r="E188" s="358" t="s">
        <v>283</v>
      </c>
      <c r="F188" s="359">
        <v>24</v>
      </c>
      <c r="G188" s="354" t="s">
        <v>284</v>
      </c>
      <c r="H188" s="354">
        <v>680</v>
      </c>
      <c r="I188" s="561"/>
      <c r="J188" s="354">
        <v>4.42</v>
      </c>
      <c r="K188" s="192">
        <f t="shared" si="17"/>
        <v>6.4999999999999997E-3</v>
      </c>
      <c r="L188" s="191"/>
      <c r="M188" s="191"/>
      <c r="N188" s="191"/>
      <c r="O188" s="191"/>
      <c r="P188" s="189">
        <v>100</v>
      </c>
      <c r="Q188" s="191"/>
    </row>
    <row r="189" spans="1:17" ht="16.5">
      <c r="A189" s="605"/>
      <c r="B189" s="389" t="s">
        <v>911</v>
      </c>
      <c r="C189" s="391" t="s">
        <v>912</v>
      </c>
      <c r="D189" s="73" t="s">
        <v>913</v>
      </c>
      <c r="E189" s="429" t="s">
        <v>586</v>
      </c>
      <c r="F189" s="430">
        <v>20</v>
      </c>
      <c r="G189" s="391" t="s">
        <v>284</v>
      </c>
      <c r="H189" s="391">
        <f>F189*S21</f>
        <v>566.99</v>
      </c>
      <c r="I189" s="562">
        <v>100</v>
      </c>
      <c r="J189" s="529">
        <f ca="1">+I189/$K$3</f>
        <v>3.7958010848399502</v>
      </c>
      <c r="K189" s="192">
        <f t="shared" ca="1" si="17"/>
        <v>6.6946526126385828E-3</v>
      </c>
      <c r="L189" s="191"/>
      <c r="M189" s="191"/>
      <c r="N189" s="191"/>
      <c r="O189" s="191"/>
      <c r="P189" s="189">
        <v>100</v>
      </c>
      <c r="Q189" s="191"/>
    </row>
    <row r="190" spans="1:17" s="281" customFormat="1" ht="16.5">
      <c r="A190" s="605"/>
      <c r="B190" s="360" t="s">
        <v>607</v>
      </c>
      <c r="C190" s="274" t="s">
        <v>608</v>
      </c>
      <c r="D190" s="354" t="s">
        <v>879</v>
      </c>
      <c r="E190" s="274" t="s">
        <v>582</v>
      </c>
      <c r="F190" s="274">
        <v>1</v>
      </c>
      <c r="G190" s="274" t="s">
        <v>348</v>
      </c>
      <c r="H190" s="274">
        <f>F190*S7</f>
        <v>453.59199999999998</v>
      </c>
      <c r="I190" s="559"/>
      <c r="J190" s="354">
        <v>0.73</v>
      </c>
      <c r="K190" s="192">
        <f t="shared" si="17"/>
        <v>1.6093758267341576E-3</v>
      </c>
      <c r="L190" s="291"/>
      <c r="M190" s="291"/>
      <c r="N190" s="291"/>
      <c r="O190" s="291"/>
      <c r="P190" s="274">
        <v>100</v>
      </c>
      <c r="Q190" s="291"/>
    </row>
    <row r="191" spans="1:17" ht="16.5">
      <c r="A191" s="605"/>
      <c r="B191" s="389" t="s">
        <v>939</v>
      </c>
      <c r="C191" s="414" t="s">
        <v>940</v>
      </c>
      <c r="D191" s="391" t="s">
        <v>875</v>
      </c>
      <c r="E191" s="414" t="s">
        <v>582</v>
      </c>
      <c r="F191" s="414">
        <v>1</v>
      </c>
      <c r="G191" s="414" t="s">
        <v>348</v>
      </c>
      <c r="H191" s="414">
        <f>F191*S7</f>
        <v>453.59199999999998</v>
      </c>
      <c r="I191" s="560">
        <v>14</v>
      </c>
      <c r="J191" s="529">
        <f ca="1">+I191/$K$3</f>
        <v>0.53141215187759305</v>
      </c>
      <c r="K191" s="192">
        <f t="shared" ca="1" si="17"/>
        <v>1.171564207211752E-3</v>
      </c>
      <c r="L191" s="191"/>
      <c r="M191" s="191"/>
      <c r="N191" s="191"/>
      <c r="O191" s="191"/>
      <c r="P191" s="189">
        <v>100</v>
      </c>
      <c r="Q191" s="191"/>
    </row>
    <row r="192" spans="1:17" ht="16.5">
      <c r="A192" s="606"/>
      <c r="B192" s="389" t="s">
        <v>941</v>
      </c>
      <c r="C192" s="414" t="s">
        <v>942</v>
      </c>
      <c r="D192" s="391" t="s">
        <v>879</v>
      </c>
      <c r="E192" s="414" t="s">
        <v>582</v>
      </c>
      <c r="F192" s="414">
        <v>1</v>
      </c>
      <c r="G192" s="414" t="s">
        <v>348</v>
      </c>
      <c r="H192" s="414">
        <f>F192*S7</f>
        <v>453.59199999999998</v>
      </c>
      <c r="I192" s="560">
        <v>22</v>
      </c>
      <c r="J192" s="529">
        <f ca="1">+I192/$K$3</f>
        <v>0.83507623866478908</v>
      </c>
      <c r="K192" s="192">
        <f t="shared" ca="1" si="17"/>
        <v>1.8410294684756104E-3</v>
      </c>
      <c r="L192" s="191"/>
      <c r="M192" s="191"/>
      <c r="N192" s="191"/>
      <c r="O192" s="191"/>
      <c r="P192" s="189">
        <v>101</v>
      </c>
    </row>
    <row r="193" spans="1:17" ht="16.5">
      <c r="A193" s="189" t="s">
        <v>332</v>
      </c>
      <c r="B193" s="433" t="s">
        <v>936</v>
      </c>
      <c r="C193" s="414" t="s">
        <v>937</v>
      </c>
      <c r="D193" s="73" t="s">
        <v>925</v>
      </c>
      <c r="E193" s="414" t="s">
        <v>938</v>
      </c>
      <c r="F193" s="414">
        <v>1000</v>
      </c>
      <c r="G193" s="414" t="s">
        <v>380</v>
      </c>
      <c r="H193" s="427">
        <f>F193</f>
        <v>1000</v>
      </c>
      <c r="I193" s="560">
        <v>999</v>
      </c>
      <c r="J193" s="529">
        <f ca="1">+I193/$K$3</f>
        <v>37.920052837551104</v>
      </c>
      <c r="K193" s="362">
        <f t="shared" ca="1" si="17"/>
        <v>3.7920052837551108E-2</v>
      </c>
      <c r="L193" s="191"/>
      <c r="M193" s="191"/>
      <c r="N193" s="191"/>
      <c r="O193" s="191"/>
      <c r="P193" s="8">
        <v>100</v>
      </c>
      <c r="Q193" s="191"/>
    </row>
    <row r="194" spans="1:17" ht="16.5">
      <c r="A194" s="189" t="s">
        <v>332</v>
      </c>
      <c r="B194" s="274" t="s">
        <v>333</v>
      </c>
      <c r="C194" s="274" t="s">
        <v>298</v>
      </c>
      <c r="D194" s="7"/>
      <c r="E194" s="274" t="s">
        <v>299</v>
      </c>
      <c r="F194" s="274">
        <v>300</v>
      </c>
      <c r="G194" s="274" t="s">
        <v>25</v>
      </c>
      <c r="H194" s="274">
        <v>300</v>
      </c>
      <c r="I194" s="559"/>
      <c r="J194" s="274">
        <v>4.8499999999999996</v>
      </c>
      <c r="K194" s="362">
        <f t="shared" si="17"/>
        <v>1.6166666666666666E-2</v>
      </c>
      <c r="L194" s="191"/>
      <c r="M194" s="191"/>
      <c r="N194" s="191"/>
      <c r="O194" s="191"/>
      <c r="P194" s="8">
        <v>100</v>
      </c>
      <c r="Q194" s="191"/>
    </row>
    <row r="195" spans="1:17" ht="16.5">
      <c r="A195" s="354" t="s">
        <v>332</v>
      </c>
      <c r="B195" s="363" t="s">
        <v>724</v>
      </c>
      <c r="C195" s="364" t="s">
        <v>725</v>
      </c>
      <c r="D195" s="7"/>
      <c r="E195" s="354">
        <v>454</v>
      </c>
      <c r="F195" s="354">
        <v>454</v>
      </c>
      <c r="G195" s="354" t="s">
        <v>25</v>
      </c>
      <c r="H195" s="354">
        <v>454</v>
      </c>
      <c r="I195" s="561"/>
      <c r="J195" s="354">
        <v>3.29</v>
      </c>
      <c r="K195" s="365">
        <f t="shared" si="17"/>
        <v>7.2466960352422912E-3</v>
      </c>
      <c r="L195" s="8"/>
      <c r="M195" s="8"/>
      <c r="N195" s="8"/>
      <c r="O195" s="8"/>
      <c r="P195" s="8">
        <v>100</v>
      </c>
      <c r="Q195" s="8"/>
    </row>
    <row r="196" spans="1:17" ht="16.5">
      <c r="A196" s="366" t="s">
        <v>598</v>
      </c>
      <c r="B196" s="392" t="s">
        <v>599</v>
      </c>
      <c r="C196" s="426" t="s">
        <v>600</v>
      </c>
      <c r="D196" s="268" t="s">
        <v>906</v>
      </c>
      <c r="E196" s="391" t="s">
        <v>582</v>
      </c>
      <c r="F196" s="391">
        <v>1</v>
      </c>
      <c r="G196" s="391" t="s">
        <v>348</v>
      </c>
      <c r="H196" s="391">
        <f>F196*S7</f>
        <v>453.59199999999998</v>
      </c>
      <c r="I196" s="562">
        <v>333.5</v>
      </c>
      <c r="J196" s="529">
        <f ca="1">+I196/$K$3</f>
        <v>12.658996617941234</v>
      </c>
      <c r="K196" s="365">
        <f t="shared" ca="1" si="17"/>
        <v>2.7908333078937093E-2</v>
      </c>
      <c r="L196" s="434"/>
      <c r="M196" s="435"/>
      <c r="N196" s="435"/>
      <c r="O196" s="436"/>
      <c r="P196" s="437">
        <v>100</v>
      </c>
      <c r="Q196" s="8"/>
    </row>
    <row r="197" spans="1:17">
      <c r="A197" s="695" t="s">
        <v>557</v>
      </c>
      <c r="B197" s="388" t="s">
        <v>558</v>
      </c>
      <c r="C197" s="381" t="s">
        <v>559</v>
      </c>
      <c r="D197" s="268" t="s">
        <v>574</v>
      </c>
      <c r="E197" s="377" t="s">
        <v>575</v>
      </c>
      <c r="F197" s="377">
        <v>7.5</v>
      </c>
      <c r="G197" s="377" t="s">
        <v>26</v>
      </c>
      <c r="H197" s="377">
        <f>F197*S9</f>
        <v>7500</v>
      </c>
      <c r="I197" s="547"/>
      <c r="J197" s="372">
        <v>51.48</v>
      </c>
      <c r="K197" s="9">
        <f t="shared" si="17"/>
        <v>6.8639999999999994E-3</v>
      </c>
      <c r="L197" s="696"/>
      <c r="M197" s="697"/>
      <c r="N197" s="697"/>
      <c r="O197" s="698"/>
      <c r="P197" s="292">
        <v>99</v>
      </c>
      <c r="Q197" s="293"/>
    </row>
    <row r="198" spans="1:17">
      <c r="A198" s="601"/>
      <c r="B198" s="388" t="s">
        <v>560</v>
      </c>
      <c r="C198" s="381" t="s">
        <v>561</v>
      </c>
      <c r="D198" s="268" t="s">
        <v>574</v>
      </c>
      <c r="E198" s="377" t="s">
        <v>580</v>
      </c>
      <c r="F198" s="377">
        <v>12</v>
      </c>
      <c r="G198" s="377" t="s">
        <v>26</v>
      </c>
      <c r="H198" s="377">
        <f>F198*S9</f>
        <v>12000</v>
      </c>
      <c r="I198" s="547"/>
      <c r="J198" s="378">
        <v>100.68</v>
      </c>
      <c r="K198" s="9">
        <f t="shared" si="17"/>
        <v>8.3899999999999999E-3</v>
      </c>
      <c r="L198" s="696"/>
      <c r="M198" s="697"/>
      <c r="N198" s="697"/>
      <c r="O198" s="698"/>
      <c r="P198" s="292">
        <v>98</v>
      </c>
      <c r="Q198" s="293"/>
    </row>
    <row r="199" spans="1:17">
      <c r="A199" s="601"/>
      <c r="B199" s="388" t="s">
        <v>562</v>
      </c>
      <c r="C199" s="381" t="s">
        <v>563</v>
      </c>
      <c r="D199" s="268" t="s">
        <v>574</v>
      </c>
      <c r="E199" s="377" t="s">
        <v>579</v>
      </c>
      <c r="F199" s="377">
        <v>5</v>
      </c>
      <c r="G199" s="377" t="s">
        <v>26</v>
      </c>
      <c r="H199" s="377">
        <f>F199*S9</f>
        <v>5000</v>
      </c>
      <c r="I199" s="547"/>
      <c r="J199" s="378">
        <v>44.46</v>
      </c>
      <c r="K199" s="9">
        <f t="shared" si="17"/>
        <v>8.8920000000000006E-3</v>
      </c>
      <c r="L199" s="696"/>
      <c r="M199" s="697"/>
      <c r="N199" s="697"/>
      <c r="O199" s="698"/>
      <c r="P199" s="292">
        <v>98</v>
      </c>
      <c r="Q199" s="293"/>
    </row>
    <row r="200" spans="1:17">
      <c r="A200" s="601"/>
      <c r="B200" s="334" t="s">
        <v>564</v>
      </c>
      <c r="C200" s="269" t="s">
        <v>565</v>
      </c>
      <c r="D200" s="261"/>
      <c r="E200" s="270" t="s">
        <v>566</v>
      </c>
      <c r="F200" s="270">
        <v>10</v>
      </c>
      <c r="G200" s="270" t="s">
        <v>26</v>
      </c>
      <c r="H200" s="270">
        <f>F200*S9</f>
        <v>10000</v>
      </c>
      <c r="I200" s="548"/>
      <c r="J200" s="271">
        <v>50</v>
      </c>
      <c r="K200" s="9">
        <f t="shared" si="17"/>
        <v>5.0000000000000001E-3</v>
      </c>
      <c r="L200" s="696"/>
      <c r="M200" s="697"/>
      <c r="N200" s="697"/>
      <c r="O200" s="698"/>
      <c r="P200" s="292">
        <v>96</v>
      </c>
      <c r="Q200" s="293"/>
    </row>
    <row r="201" spans="1:17">
      <c r="A201" s="601"/>
      <c r="B201" s="334" t="s">
        <v>568</v>
      </c>
      <c r="C201" s="269" t="s">
        <v>569</v>
      </c>
      <c r="D201" s="261"/>
      <c r="E201" s="270" t="s">
        <v>11</v>
      </c>
      <c r="F201" s="270">
        <v>10</v>
      </c>
      <c r="G201" s="270" t="s">
        <v>26</v>
      </c>
      <c r="H201" s="270">
        <f>F201*S9</f>
        <v>10000</v>
      </c>
      <c r="I201" s="548"/>
      <c r="J201" s="271">
        <v>50</v>
      </c>
      <c r="K201" s="9">
        <f t="shared" si="17"/>
        <v>5.0000000000000001E-3</v>
      </c>
      <c r="L201" s="699"/>
      <c r="M201" s="700"/>
      <c r="N201" s="700"/>
      <c r="O201" s="701"/>
      <c r="P201" s="261">
        <v>100</v>
      </c>
      <c r="Q201" s="7"/>
    </row>
    <row r="202" spans="1:17">
      <c r="A202" s="601"/>
      <c r="B202" s="269" t="s">
        <v>213</v>
      </c>
      <c r="C202" s="269" t="s">
        <v>13</v>
      </c>
      <c r="D202" s="261"/>
      <c r="E202" s="270" t="s">
        <v>11</v>
      </c>
      <c r="F202" s="270">
        <v>10</v>
      </c>
      <c r="G202" s="270" t="s">
        <v>26</v>
      </c>
      <c r="H202" s="270">
        <f>F202*S9</f>
        <v>10000</v>
      </c>
      <c r="I202" s="548"/>
      <c r="J202" s="271">
        <v>50</v>
      </c>
      <c r="K202" s="9">
        <f t="shared" si="17"/>
        <v>5.0000000000000001E-3</v>
      </c>
      <c r="L202" s="699"/>
      <c r="M202" s="701"/>
      <c r="N202" s="699"/>
      <c r="O202" s="701"/>
      <c r="P202" s="261">
        <v>100</v>
      </c>
      <c r="Q202" s="7"/>
    </row>
    <row r="203" spans="1:17">
      <c r="A203" s="601"/>
      <c r="B203" s="269" t="s">
        <v>210</v>
      </c>
      <c r="C203" s="269" t="s">
        <v>14</v>
      </c>
      <c r="D203" s="261"/>
      <c r="E203" s="270" t="s">
        <v>11</v>
      </c>
      <c r="F203" s="270">
        <v>10</v>
      </c>
      <c r="G203" s="270" t="s">
        <v>26</v>
      </c>
      <c r="H203" s="270">
        <f>F203*S9</f>
        <v>10000</v>
      </c>
      <c r="I203" s="548"/>
      <c r="J203" s="271">
        <v>50</v>
      </c>
      <c r="K203" s="9">
        <f t="shared" si="17"/>
        <v>5.0000000000000001E-3</v>
      </c>
      <c r="L203" s="699"/>
      <c r="M203" s="700"/>
      <c r="N203" s="700"/>
      <c r="O203" s="701"/>
      <c r="P203" s="261">
        <v>100</v>
      </c>
      <c r="Q203" s="7"/>
    </row>
    <row r="204" spans="1:17">
      <c r="A204" s="601"/>
      <c r="B204" s="269" t="s">
        <v>211</v>
      </c>
      <c r="C204" s="269" t="s">
        <v>15</v>
      </c>
      <c r="D204" s="261"/>
      <c r="E204" s="270" t="s">
        <v>16</v>
      </c>
      <c r="F204" s="270">
        <v>12</v>
      </c>
      <c r="G204" s="270" t="s">
        <v>26</v>
      </c>
      <c r="H204" s="270">
        <f>F204*S9</f>
        <v>12000</v>
      </c>
      <c r="I204" s="548"/>
      <c r="J204" s="271">
        <v>50</v>
      </c>
      <c r="K204" s="9">
        <f t="shared" si="17"/>
        <v>4.1666666666666666E-3</v>
      </c>
      <c r="L204" s="699"/>
      <c r="M204" s="700"/>
      <c r="N204" s="700"/>
      <c r="O204" s="701"/>
      <c r="P204" s="261">
        <v>100</v>
      </c>
      <c r="Q204" s="7"/>
    </row>
    <row r="205" spans="1:17">
      <c r="A205" s="601"/>
      <c r="B205" s="269" t="s">
        <v>140</v>
      </c>
      <c r="C205" s="269" t="s">
        <v>17</v>
      </c>
      <c r="D205" s="261"/>
      <c r="E205" s="270" t="s">
        <v>11</v>
      </c>
      <c r="F205" s="270">
        <v>10</v>
      </c>
      <c r="G205" s="270" t="s">
        <v>26</v>
      </c>
      <c r="H205" s="270">
        <f>F205*S9</f>
        <v>10000</v>
      </c>
      <c r="I205" s="548"/>
      <c r="J205" s="271">
        <v>50</v>
      </c>
      <c r="K205" s="9">
        <f t="shared" si="17"/>
        <v>5.0000000000000001E-3</v>
      </c>
      <c r="L205" s="699"/>
      <c r="M205" s="700"/>
      <c r="N205" s="700"/>
      <c r="O205" s="701"/>
      <c r="P205" s="261">
        <v>100</v>
      </c>
      <c r="Q205" s="7"/>
    </row>
    <row r="206" spans="1:17">
      <c r="A206" s="601"/>
      <c r="B206" s="269" t="s">
        <v>212</v>
      </c>
      <c r="C206" s="269" t="s">
        <v>178</v>
      </c>
      <c r="D206" s="261"/>
      <c r="E206" s="270" t="s">
        <v>270</v>
      </c>
      <c r="F206" s="270">
        <v>12</v>
      </c>
      <c r="G206" s="270" t="s">
        <v>26</v>
      </c>
      <c r="H206" s="270">
        <f>F206*S9</f>
        <v>12000</v>
      </c>
      <c r="I206" s="548"/>
      <c r="J206" s="271">
        <v>50</v>
      </c>
      <c r="K206" s="9">
        <f t="shared" si="17"/>
        <v>4.1666666666666666E-3</v>
      </c>
      <c r="L206" s="699"/>
      <c r="M206" s="700"/>
      <c r="N206" s="700"/>
      <c r="O206" s="701"/>
      <c r="P206" s="261">
        <v>100</v>
      </c>
      <c r="Q206" s="7"/>
    </row>
    <row r="207" spans="1:17">
      <c r="A207" s="601"/>
      <c r="B207" s="269" t="s">
        <v>214</v>
      </c>
      <c r="C207" s="269" t="s">
        <v>775</v>
      </c>
      <c r="D207" s="261"/>
      <c r="E207" s="270" t="s">
        <v>16</v>
      </c>
      <c r="F207" s="270">
        <v>12</v>
      </c>
      <c r="G207" s="270" t="s">
        <v>26</v>
      </c>
      <c r="H207" s="270">
        <f>F207*S9</f>
        <v>12000</v>
      </c>
      <c r="I207" s="548"/>
      <c r="J207" s="271">
        <v>50</v>
      </c>
      <c r="K207" s="9">
        <f t="shared" si="17"/>
        <v>4.1666666666666666E-3</v>
      </c>
      <c r="L207" s="699"/>
      <c r="M207" s="700"/>
      <c r="N207" s="700"/>
      <c r="O207" s="701"/>
      <c r="P207" s="261">
        <v>100</v>
      </c>
      <c r="Q207" s="7"/>
    </row>
    <row r="208" spans="1:17">
      <c r="A208" s="602"/>
      <c r="B208" s="1" t="s">
        <v>273</v>
      </c>
      <c r="C208" s="272" t="s">
        <v>274</v>
      </c>
      <c r="D208" s="261"/>
      <c r="E208" s="272" t="s">
        <v>11</v>
      </c>
      <c r="F208" s="272">
        <v>10</v>
      </c>
      <c r="G208" s="272" t="s">
        <v>26</v>
      </c>
      <c r="H208" s="270">
        <f>F208*S9</f>
        <v>10000</v>
      </c>
      <c r="I208" s="548"/>
      <c r="J208" s="271">
        <v>50</v>
      </c>
      <c r="K208" s="273">
        <f t="shared" si="17"/>
        <v>5.0000000000000001E-3</v>
      </c>
      <c r="L208" s="699"/>
      <c r="M208" s="700"/>
      <c r="N208" s="700"/>
      <c r="O208" s="701"/>
      <c r="P208" s="274">
        <v>100</v>
      </c>
      <c r="Q208" s="274"/>
    </row>
    <row r="209" spans="1:17" ht="16.5">
      <c r="A209" s="414" t="s">
        <v>332</v>
      </c>
      <c r="B209" s="389" t="s">
        <v>610</v>
      </c>
      <c r="C209" s="414" t="s">
        <v>611</v>
      </c>
      <c r="D209" s="73" t="s">
        <v>879</v>
      </c>
      <c r="E209" s="414" t="s">
        <v>1162</v>
      </c>
      <c r="F209" s="414">
        <v>16</v>
      </c>
      <c r="G209" s="414" t="s">
        <v>350</v>
      </c>
      <c r="H209" s="427">
        <f>F209*S21</f>
        <v>453.59199999999998</v>
      </c>
      <c r="I209" s="560">
        <v>80</v>
      </c>
      <c r="J209" s="529">
        <f ca="1">+I209/$K$3</f>
        <v>3.0366408678719603</v>
      </c>
      <c r="K209" s="428">
        <f t="shared" ca="1" si="17"/>
        <v>6.6946526126385837E-3</v>
      </c>
      <c r="L209" s="390"/>
      <c r="M209" s="390"/>
      <c r="N209" s="390"/>
      <c r="O209" s="390"/>
      <c r="P209" s="391">
        <v>100</v>
      </c>
      <c r="Q209" s="191"/>
    </row>
    <row r="210" spans="1:17">
      <c r="A210" s="572" t="s">
        <v>625</v>
      </c>
      <c r="B210" s="388" t="s">
        <v>1036</v>
      </c>
      <c r="C210" s="381" t="s">
        <v>1035</v>
      </c>
      <c r="D210" s="73"/>
      <c r="E210" s="377" t="s">
        <v>624</v>
      </c>
      <c r="F210" s="377">
        <v>0.6</v>
      </c>
      <c r="G210" s="377" t="s">
        <v>26</v>
      </c>
      <c r="H210" s="446">
        <f>Prep!U40</f>
        <v>600</v>
      </c>
      <c r="I210" s="547"/>
      <c r="J210" s="447">
        <f ca="1">Prep!Z40</f>
        <v>5.7553613109711268</v>
      </c>
      <c r="K210" s="448">
        <f t="shared" ca="1" si="17"/>
        <v>9.5922688516185441E-3</v>
      </c>
      <c r="L210" s="390"/>
      <c r="M210" s="390"/>
      <c r="N210" s="390"/>
      <c r="O210" s="390"/>
      <c r="P210" s="391">
        <v>96</v>
      </c>
      <c r="Q210" s="191"/>
    </row>
    <row r="211" spans="1:17">
      <c r="A211" s="573"/>
      <c r="B211" s="388" t="s">
        <v>1038</v>
      </c>
      <c r="C211" s="381" t="s">
        <v>1032</v>
      </c>
      <c r="D211" s="73"/>
      <c r="E211" s="377" t="s">
        <v>624</v>
      </c>
      <c r="F211" s="377">
        <v>0.6</v>
      </c>
      <c r="G211" s="377" t="s">
        <v>26</v>
      </c>
      <c r="H211" s="446">
        <f>Prep!U27</f>
        <v>600</v>
      </c>
      <c r="I211" s="547"/>
      <c r="J211" s="447">
        <f ca="1">Prep!Z27</f>
        <v>4.7725736368941076</v>
      </c>
      <c r="K211" s="448">
        <f t="shared" ca="1" si="17"/>
        <v>7.9542893948235122E-3</v>
      </c>
      <c r="L211" s="391"/>
      <c r="M211" s="391"/>
      <c r="N211" s="391"/>
      <c r="O211" s="391"/>
      <c r="P211" s="391">
        <v>96</v>
      </c>
      <c r="Q211" s="8"/>
    </row>
    <row r="212" spans="1:17">
      <c r="A212" s="574"/>
      <c r="B212" s="388" t="s">
        <v>1039</v>
      </c>
      <c r="C212" s="381" t="s">
        <v>1033</v>
      </c>
      <c r="D212" s="73"/>
      <c r="E212" s="377" t="s">
        <v>624</v>
      </c>
      <c r="F212" s="377">
        <v>0.6</v>
      </c>
      <c r="G212" s="377" t="s">
        <v>26</v>
      </c>
      <c r="H212" s="446">
        <f>Prep!U52</f>
        <v>600</v>
      </c>
      <c r="I212" s="547"/>
      <c r="J212" s="447">
        <f ca="1">Prep!Z52</f>
        <v>4.3382984071532471</v>
      </c>
      <c r="K212" s="448">
        <f t="shared" ca="1" si="17"/>
        <v>7.2304973452554117E-3</v>
      </c>
      <c r="L212" s="461"/>
      <c r="M212" s="462"/>
      <c r="N212" s="462"/>
      <c r="O212" s="463"/>
      <c r="P212" s="391">
        <v>96</v>
      </c>
      <c r="Q212" s="8"/>
    </row>
    <row r="213" spans="1:17" ht="16.5">
      <c r="A213" s="274" t="s">
        <v>332</v>
      </c>
      <c r="B213" s="360" t="s">
        <v>728</v>
      </c>
      <c r="C213" s="274" t="s">
        <v>726</v>
      </c>
      <c r="D213" s="7"/>
      <c r="E213" s="274" t="s">
        <v>727</v>
      </c>
      <c r="F213" s="274">
        <v>2.04</v>
      </c>
      <c r="G213" s="274" t="s">
        <v>347</v>
      </c>
      <c r="H213" s="361">
        <v>2040</v>
      </c>
      <c r="I213" s="559"/>
      <c r="J213" s="274">
        <v>14.57</v>
      </c>
      <c r="K213" s="362">
        <f t="shared" si="17"/>
        <v>7.1421568627450978E-3</v>
      </c>
      <c r="L213" s="191"/>
      <c r="M213" s="191"/>
      <c r="N213" s="191"/>
      <c r="O213" s="191"/>
      <c r="P213" s="8">
        <v>100</v>
      </c>
      <c r="Q213" s="8"/>
    </row>
    <row r="214" spans="1:17" ht="16.5">
      <c r="A214" s="274" t="s">
        <v>332</v>
      </c>
      <c r="B214" s="360" t="s">
        <v>729</v>
      </c>
      <c r="C214" s="274" t="s">
        <v>730</v>
      </c>
      <c r="D214" s="7"/>
      <c r="E214" s="274">
        <v>348</v>
      </c>
      <c r="F214" s="274">
        <v>3.4799999999999998E-2</v>
      </c>
      <c r="G214" s="274" t="s">
        <v>347</v>
      </c>
      <c r="H214" s="361">
        <v>348</v>
      </c>
      <c r="I214" s="559"/>
      <c r="J214" s="274">
        <v>3.75</v>
      </c>
      <c r="K214" s="362">
        <f t="shared" si="17"/>
        <v>1.0775862068965518E-2</v>
      </c>
      <c r="L214" s="191"/>
      <c r="M214" s="191"/>
      <c r="N214" s="191"/>
      <c r="O214" s="191"/>
      <c r="P214" s="8">
        <v>100</v>
      </c>
      <c r="Q214" s="8"/>
    </row>
    <row r="215" spans="1:17" ht="16.5">
      <c r="A215" s="274" t="s">
        <v>332</v>
      </c>
      <c r="B215" s="360" t="s">
        <v>731</v>
      </c>
      <c r="C215" s="274" t="s">
        <v>732</v>
      </c>
      <c r="D215" s="7"/>
      <c r="E215" s="274">
        <v>180</v>
      </c>
      <c r="F215" s="274">
        <v>180</v>
      </c>
      <c r="G215" s="274" t="s">
        <v>365</v>
      </c>
      <c r="H215" s="361">
        <v>180</v>
      </c>
      <c r="I215" s="559"/>
      <c r="J215" s="274">
        <v>1.25</v>
      </c>
      <c r="K215" s="362">
        <f t="shared" si="17"/>
        <v>6.9444444444444441E-3</v>
      </c>
      <c r="L215" s="191"/>
      <c r="M215" s="191"/>
      <c r="N215" s="191"/>
      <c r="O215" s="191"/>
      <c r="P215" s="8">
        <v>100</v>
      </c>
      <c r="Q215" s="8"/>
    </row>
    <row r="216" spans="1:17" ht="16.5">
      <c r="A216" s="414" t="s">
        <v>332</v>
      </c>
      <c r="B216" s="389" t="s">
        <v>907</v>
      </c>
      <c r="C216" s="414" t="s">
        <v>908</v>
      </c>
      <c r="D216" s="73" t="s">
        <v>909</v>
      </c>
      <c r="E216" s="414" t="s">
        <v>910</v>
      </c>
      <c r="F216" s="414">
        <v>1.36</v>
      </c>
      <c r="G216" s="414" t="s">
        <v>347</v>
      </c>
      <c r="H216" s="427">
        <f>F216*S9</f>
        <v>1360</v>
      </c>
      <c r="I216" s="560">
        <v>125</v>
      </c>
      <c r="J216" s="529">
        <f ca="1">+I216/$K$3</f>
        <v>4.7447513560499379</v>
      </c>
      <c r="K216" s="428">
        <f t="shared" ca="1" si="17"/>
        <v>3.488787761801425E-3</v>
      </c>
      <c r="L216" s="390"/>
      <c r="M216" s="390"/>
      <c r="N216" s="390"/>
      <c r="O216" s="390"/>
      <c r="P216" s="391">
        <v>100</v>
      </c>
      <c r="Q216" s="8"/>
    </row>
    <row r="217" spans="1:17" ht="16.5">
      <c r="A217" s="414" t="s">
        <v>332</v>
      </c>
      <c r="B217" s="389" t="s">
        <v>914</v>
      </c>
      <c r="C217" s="414" t="s">
        <v>915</v>
      </c>
      <c r="D217" s="73" t="s">
        <v>916</v>
      </c>
      <c r="E217" s="414" t="s">
        <v>585</v>
      </c>
      <c r="F217" s="414">
        <v>1</v>
      </c>
      <c r="G217" s="414" t="s">
        <v>353</v>
      </c>
      <c r="H217" s="427">
        <f>F217*S12</f>
        <v>3785.42</v>
      </c>
      <c r="I217" s="560">
        <v>416</v>
      </c>
      <c r="J217" s="529">
        <f ca="1">+I217/$K$3</f>
        <v>15.790532512934194</v>
      </c>
      <c r="K217" s="428">
        <f t="shared" ca="1" si="17"/>
        <v>4.1714083279884911E-3</v>
      </c>
      <c r="L217" s="390"/>
      <c r="M217" s="390"/>
      <c r="N217" s="390"/>
      <c r="O217" s="390"/>
      <c r="P217" s="391">
        <v>100</v>
      </c>
      <c r="Q217" s="8"/>
    </row>
    <row r="218" spans="1:17" ht="16.5">
      <c r="A218" s="414" t="s">
        <v>332</v>
      </c>
      <c r="B218" s="389" t="s">
        <v>923</v>
      </c>
      <c r="C218" s="414" t="s">
        <v>924</v>
      </c>
      <c r="D218" s="73" t="s">
        <v>925</v>
      </c>
      <c r="E218" s="414" t="s">
        <v>926</v>
      </c>
      <c r="F218" s="414">
        <v>29</v>
      </c>
      <c r="G218" s="414" t="s">
        <v>350</v>
      </c>
      <c r="H218" s="427">
        <f>F218*S21</f>
        <v>822.13549999999998</v>
      </c>
      <c r="I218" s="560">
        <v>103.32</v>
      </c>
      <c r="J218" s="529">
        <f ca="1">+I218/$K$3</f>
        <v>3.9218216808566364</v>
      </c>
      <c r="K218" s="428">
        <f t="shared" ca="1" si="17"/>
        <v>4.7702862616401265E-3</v>
      </c>
      <c r="L218" s="390"/>
      <c r="M218" s="390"/>
      <c r="N218" s="390"/>
      <c r="O218" s="390"/>
      <c r="P218" s="391">
        <v>100</v>
      </c>
      <c r="Q218" s="8"/>
    </row>
    <row r="219" spans="1:17" s="281" customFormat="1" ht="16.5">
      <c r="A219" s="274" t="s">
        <v>332</v>
      </c>
      <c r="B219" s="360" t="s">
        <v>929</v>
      </c>
      <c r="C219" s="274" t="s">
        <v>930</v>
      </c>
      <c r="D219" s="7" t="s">
        <v>891</v>
      </c>
      <c r="E219" s="274" t="s">
        <v>582</v>
      </c>
      <c r="F219" s="274">
        <v>1</v>
      </c>
      <c r="G219" s="274" t="s">
        <v>348</v>
      </c>
      <c r="H219" s="361">
        <f>F219*S7</f>
        <v>453.59199999999998</v>
      </c>
      <c r="I219" s="559"/>
      <c r="J219" s="274">
        <v>0.46</v>
      </c>
      <c r="K219" s="362">
        <f t="shared" si="17"/>
        <v>1.0141272332845378E-3</v>
      </c>
      <c r="L219" s="291"/>
      <c r="M219" s="291"/>
      <c r="N219" s="291"/>
      <c r="O219" s="291"/>
      <c r="P219" s="354">
        <v>90</v>
      </c>
      <c r="Q219" s="291"/>
    </row>
    <row r="220" spans="1:17">
      <c r="A220" s="571" t="s">
        <v>625</v>
      </c>
      <c r="B220" s="388" t="s">
        <v>955</v>
      </c>
      <c r="C220" s="381" t="s">
        <v>954</v>
      </c>
      <c r="D220" s="73" t="s">
        <v>625</v>
      </c>
      <c r="E220" s="377" t="s">
        <v>956</v>
      </c>
      <c r="F220" s="377">
        <v>6.4</v>
      </c>
      <c r="G220" s="377" t="s">
        <v>26</v>
      </c>
      <c r="H220" s="446">
        <f>F220*S9</f>
        <v>6400</v>
      </c>
      <c r="I220" s="547"/>
      <c r="J220" s="447">
        <f ca="1">Prep!Z64</f>
        <v>16.276449138146603</v>
      </c>
      <c r="K220" s="448">
        <f t="shared" ca="1" si="17"/>
        <v>2.5431951778354068E-3</v>
      </c>
      <c r="L220" s="390"/>
      <c r="M220" s="390"/>
      <c r="N220" s="390"/>
      <c r="O220" s="390"/>
      <c r="P220" s="391">
        <v>96</v>
      </c>
    </row>
    <row r="221" spans="1:17">
      <c r="A221" s="571"/>
      <c r="B221" s="388" t="s">
        <v>960</v>
      </c>
      <c r="C221" s="381" t="s">
        <v>961</v>
      </c>
      <c r="D221" s="73" t="s">
        <v>625</v>
      </c>
      <c r="E221" s="377" t="s">
        <v>962</v>
      </c>
      <c r="F221" s="377">
        <v>2.0099999999999998</v>
      </c>
      <c r="G221" s="377" t="s">
        <v>26</v>
      </c>
      <c r="H221" s="446">
        <f>F221*S9</f>
        <v>2009.9999999999998</v>
      </c>
      <c r="I221" s="547"/>
      <c r="J221" s="447">
        <f ca="1">Prep!Z76</f>
        <v>9.9234113734801319</v>
      </c>
      <c r="K221" s="448">
        <f t="shared" ca="1" si="17"/>
        <v>4.9370205838209615E-3</v>
      </c>
      <c r="L221" s="391"/>
      <c r="M221" s="391"/>
      <c r="N221" s="391"/>
      <c r="O221" s="391"/>
      <c r="P221" s="391">
        <v>96</v>
      </c>
    </row>
    <row r="222" spans="1:17" s="281" customFormat="1" ht="16.5">
      <c r="A222" s="363" t="s">
        <v>963</v>
      </c>
      <c r="B222" s="334" t="s">
        <v>964</v>
      </c>
      <c r="C222" s="269" t="s">
        <v>965</v>
      </c>
      <c r="D222" s="7"/>
      <c r="E222" s="270" t="s">
        <v>945</v>
      </c>
      <c r="F222" s="270">
        <v>12</v>
      </c>
      <c r="G222" s="270" t="s">
        <v>350</v>
      </c>
      <c r="H222" s="339">
        <f>F222*S21</f>
        <v>340.19399999999996</v>
      </c>
      <c r="I222" s="548"/>
      <c r="J222" s="340">
        <v>5.69</v>
      </c>
      <c r="K222" s="342">
        <f t="shared" si="17"/>
        <v>1.6725750601127597E-2</v>
      </c>
      <c r="L222" s="291"/>
      <c r="M222" s="291"/>
      <c r="N222" s="291"/>
      <c r="O222" s="291"/>
      <c r="P222" s="354">
        <v>95</v>
      </c>
    </row>
    <row r="223" spans="1:17" ht="16.5">
      <c r="A223" s="392" t="s">
        <v>625</v>
      </c>
      <c r="B223" s="388" t="s">
        <v>1037</v>
      </c>
      <c r="C223" s="381" t="s">
        <v>1034</v>
      </c>
      <c r="D223" s="73"/>
      <c r="E223" s="377" t="s">
        <v>624</v>
      </c>
      <c r="F223" s="377">
        <v>0.6</v>
      </c>
      <c r="G223" s="377" t="s">
        <v>26</v>
      </c>
      <c r="H223" s="446">
        <f>Prep!U13</f>
        <v>600</v>
      </c>
      <c r="I223" s="547"/>
      <c r="J223" s="447">
        <f ca="1">Prep!Z13</f>
        <v>5.7553613109711268</v>
      </c>
      <c r="K223" s="448">
        <f t="shared" ca="1" si="17"/>
        <v>9.5922688516185441E-3</v>
      </c>
      <c r="L223" s="390"/>
      <c r="M223" s="390"/>
      <c r="N223" s="390"/>
      <c r="O223" s="390"/>
      <c r="P223" s="391">
        <v>96</v>
      </c>
    </row>
  </sheetData>
  <mergeCells count="229">
    <mergeCell ref="N103:O103"/>
    <mergeCell ref="A138:A149"/>
    <mergeCell ref="L149:O149"/>
    <mergeCell ref="A197:A208"/>
    <mergeCell ref="L197:O197"/>
    <mergeCell ref="L198:O198"/>
    <mergeCell ref="L199:O199"/>
    <mergeCell ref="L200:O200"/>
    <mergeCell ref="L201:O201"/>
    <mergeCell ref="L202:M202"/>
    <mergeCell ref="N202:O202"/>
    <mergeCell ref="L203:O203"/>
    <mergeCell ref="L204:O204"/>
    <mergeCell ref="L205:O205"/>
    <mergeCell ref="L206:O206"/>
    <mergeCell ref="L207:O207"/>
    <mergeCell ref="L208:O208"/>
    <mergeCell ref="L171:O171"/>
    <mergeCell ref="L172:O172"/>
    <mergeCell ref="L150:O150"/>
    <mergeCell ref="L170:O170"/>
    <mergeCell ref="Q150:Q173"/>
    <mergeCell ref="L168:O168"/>
    <mergeCell ref="L167:O167"/>
    <mergeCell ref="L166:O166"/>
    <mergeCell ref="L165:O165"/>
    <mergeCell ref="L164:O164"/>
    <mergeCell ref="L156:O156"/>
    <mergeCell ref="L158:O158"/>
    <mergeCell ref="L157:O157"/>
    <mergeCell ref="L154:O154"/>
    <mergeCell ref="L155:O155"/>
    <mergeCell ref="L173:O173"/>
    <mergeCell ref="L162:O162"/>
    <mergeCell ref="L161:O161"/>
    <mergeCell ref="L159:O159"/>
    <mergeCell ref="L152:O152"/>
    <mergeCell ref="L151:O151"/>
    <mergeCell ref="L153:O153"/>
    <mergeCell ref="L163:O163"/>
    <mergeCell ref="L72:O72"/>
    <mergeCell ref="L62:O62"/>
    <mergeCell ref="L75:O75"/>
    <mergeCell ref="L64:O64"/>
    <mergeCell ref="L61:O61"/>
    <mergeCell ref="L100:O100"/>
    <mergeCell ref="L119:O119"/>
    <mergeCell ref="L121:O121"/>
    <mergeCell ref="L85:O85"/>
    <mergeCell ref="L73:O73"/>
    <mergeCell ref="L69:O69"/>
    <mergeCell ref="L113:O113"/>
    <mergeCell ref="L112:O112"/>
    <mergeCell ref="L105:O105"/>
    <mergeCell ref="L103:M103"/>
    <mergeCell ref="L80:O80"/>
    <mergeCell ref="L81:O81"/>
    <mergeCell ref="L93:O93"/>
    <mergeCell ref="L94:O94"/>
    <mergeCell ref="L74:O74"/>
    <mergeCell ref="L71:O71"/>
    <mergeCell ref="L70:O70"/>
    <mergeCell ref="L82:O82"/>
    <mergeCell ref="L88:O88"/>
    <mergeCell ref="L120:O120"/>
    <mergeCell ref="L117:O117"/>
    <mergeCell ref="A124:A129"/>
    <mergeCell ref="L125:O125"/>
    <mergeCell ref="L115:O115"/>
    <mergeCell ref="L118:O118"/>
    <mergeCell ref="L126:O126"/>
    <mergeCell ref="L114:O114"/>
    <mergeCell ref="L124:O124"/>
    <mergeCell ref="Q112:Q113"/>
    <mergeCell ref="L104:O104"/>
    <mergeCell ref="L95:O95"/>
    <mergeCell ref="L110:O110"/>
    <mergeCell ref="L109:O109"/>
    <mergeCell ref="L76:O76"/>
    <mergeCell ref="L89:O89"/>
    <mergeCell ref="L90:O90"/>
    <mergeCell ref="L91:O91"/>
    <mergeCell ref="L92:O92"/>
    <mergeCell ref="L83:O83"/>
    <mergeCell ref="L87:O87"/>
    <mergeCell ref="L106:O106"/>
    <mergeCell ref="L78:O78"/>
    <mergeCell ref="L84:O84"/>
    <mergeCell ref="L108:O108"/>
    <mergeCell ref="L107:O107"/>
    <mergeCell ref="L111:O111"/>
    <mergeCell ref="L96:O96"/>
    <mergeCell ref="L97:O97"/>
    <mergeCell ref="L98:O98"/>
    <mergeCell ref="L99:O99"/>
    <mergeCell ref="L79:O79"/>
    <mergeCell ref="L86:O86"/>
    <mergeCell ref="T14:T15"/>
    <mergeCell ref="L43:O43"/>
    <mergeCell ref="L17:L18"/>
    <mergeCell ref="Q16:Q18"/>
    <mergeCell ref="L42:O42"/>
    <mergeCell ref="M27:N27"/>
    <mergeCell ref="Q12:Q14"/>
    <mergeCell ref="M26:N26"/>
    <mergeCell ref="P24:Q24"/>
    <mergeCell ref="Q26:Q27"/>
    <mergeCell ref="Q21:Q23"/>
    <mergeCell ref="L29:O29"/>
    <mergeCell ref="N25:O25"/>
    <mergeCell ref="L25:M25"/>
    <mergeCell ref="L35:O35"/>
    <mergeCell ref="L36:M36"/>
    <mergeCell ref="N38:O38"/>
    <mergeCell ref="L37:M37"/>
    <mergeCell ref="P15:Q15"/>
    <mergeCell ref="P19:Q19"/>
    <mergeCell ref="T11:T12"/>
    <mergeCell ref="L22:L23"/>
    <mergeCell ref="M22:N23"/>
    <mergeCell ref="O22:O23"/>
    <mergeCell ref="F4:G5"/>
    <mergeCell ref="H4:H5"/>
    <mergeCell ref="D6:D9"/>
    <mergeCell ref="L4:O5"/>
    <mergeCell ref="N6:O6"/>
    <mergeCell ref="M7:N7"/>
    <mergeCell ref="O8:O9"/>
    <mergeCell ref="M17:N18"/>
    <mergeCell ref="A4:A5"/>
    <mergeCell ref="B4:B5"/>
    <mergeCell ref="C4:C5"/>
    <mergeCell ref="E4:E5"/>
    <mergeCell ref="O17:O18"/>
    <mergeCell ref="L6:M6"/>
    <mergeCell ref="L11:M11"/>
    <mergeCell ref="D4:D5"/>
    <mergeCell ref="D11:D14"/>
    <mergeCell ref="L8:L9"/>
    <mergeCell ref="A1:Q1"/>
    <mergeCell ref="L13:L14"/>
    <mergeCell ref="M13:N14"/>
    <mergeCell ref="O13:O14"/>
    <mergeCell ref="M16:N16"/>
    <mergeCell ref="M12:N12"/>
    <mergeCell ref="A35:A43"/>
    <mergeCell ref="A6:A27"/>
    <mergeCell ref="B10:K10"/>
    <mergeCell ref="K4:K5"/>
    <mergeCell ref="D25:D27"/>
    <mergeCell ref="D20:D23"/>
    <mergeCell ref="D16:D18"/>
    <mergeCell ref="B24:K24"/>
    <mergeCell ref="B15:K15"/>
    <mergeCell ref="B19:K19"/>
    <mergeCell ref="P4:P5"/>
    <mergeCell ref="M8:N9"/>
    <mergeCell ref="N11:O11"/>
    <mergeCell ref="L39:O39"/>
    <mergeCell ref="Q4:Q5"/>
    <mergeCell ref="Q7:Q9"/>
    <mergeCell ref="P10:Q10"/>
    <mergeCell ref="J4:J5"/>
    <mergeCell ref="L20:M20"/>
    <mergeCell ref="L40:O40"/>
    <mergeCell ref="L55:O55"/>
    <mergeCell ref="L54:O54"/>
    <mergeCell ref="L32:O32"/>
    <mergeCell ref="L46:O46"/>
    <mergeCell ref="L51:O51"/>
    <mergeCell ref="L48:O48"/>
    <mergeCell ref="L50:M50"/>
    <mergeCell ref="N50:O50"/>
    <mergeCell ref="L41:O41"/>
    <mergeCell ref="N37:O37"/>
    <mergeCell ref="L45:O45"/>
    <mergeCell ref="N20:O20"/>
    <mergeCell ref="N36:O36"/>
    <mergeCell ref="L30:O30"/>
    <mergeCell ref="N31:O31"/>
    <mergeCell ref="L33:O33"/>
    <mergeCell ref="L52:O52"/>
    <mergeCell ref="L53:O53"/>
    <mergeCell ref="L49:O49"/>
    <mergeCell ref="L47:O47"/>
    <mergeCell ref="A29:A34"/>
    <mergeCell ref="M21:N21"/>
    <mergeCell ref="L59:O59"/>
    <mergeCell ref="A150:A178"/>
    <mergeCell ref="A103:A123"/>
    <mergeCell ref="L123:O123"/>
    <mergeCell ref="A179:A192"/>
    <mergeCell ref="A131:A137"/>
    <mergeCell ref="L137:O137"/>
    <mergeCell ref="L68:O68"/>
    <mergeCell ref="L67:O67"/>
    <mergeCell ref="L56:O56"/>
    <mergeCell ref="L63:O63"/>
    <mergeCell ref="L65:O65"/>
    <mergeCell ref="L66:O66"/>
    <mergeCell ref="L60:O60"/>
    <mergeCell ref="A57:Q57"/>
    <mergeCell ref="A45:A56"/>
    <mergeCell ref="L58:O58"/>
    <mergeCell ref="A58:A101"/>
    <mergeCell ref="L133:O133"/>
    <mergeCell ref="L128:O128"/>
    <mergeCell ref="L116:O116"/>
    <mergeCell ref="L122:O122"/>
    <mergeCell ref="A220:A221"/>
    <mergeCell ref="A210:A212"/>
    <mergeCell ref="L174:O174"/>
    <mergeCell ref="L175:O175"/>
    <mergeCell ref="L127:O127"/>
    <mergeCell ref="L136:O136"/>
    <mergeCell ref="L132:O132"/>
    <mergeCell ref="L145:O145"/>
    <mergeCell ref="L147:O147"/>
    <mergeCell ref="L148:O148"/>
    <mergeCell ref="L139:O139"/>
    <mergeCell ref="L138:O138"/>
    <mergeCell ref="L144:O144"/>
    <mergeCell ref="L143:O143"/>
    <mergeCell ref="L169:O169"/>
    <mergeCell ref="L160:O160"/>
    <mergeCell ref="L140:O140"/>
    <mergeCell ref="L131:O131"/>
    <mergeCell ref="L141:O141"/>
    <mergeCell ref="L142:O142"/>
  </mergeCells>
  <phoneticPr fontId="36" type="noConversion"/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3CE-6C58-4FF7-9863-8A47263D132B}">
  <sheetPr codeName="Sheet2"/>
  <dimension ref="A1:AB136"/>
  <sheetViews>
    <sheetView topLeftCell="H24" zoomScale="70" zoomScaleNormal="70" workbookViewId="0">
      <selection activeCell="W47" sqref="W47"/>
    </sheetView>
  </sheetViews>
  <sheetFormatPr defaultColWidth="8.85546875" defaultRowHeight="15"/>
  <cols>
    <col min="1" max="1" width="3.5703125" style="102" customWidth="1"/>
    <col min="2" max="2" width="26.85546875" bestFit="1" customWidth="1"/>
    <col min="3" max="3" width="40.42578125" bestFit="1" customWidth="1"/>
    <col min="4" max="4" width="10.140625" style="94" customWidth="1"/>
    <col min="5" max="5" width="9.140625" customWidth="1"/>
    <col min="6" max="6" width="11.42578125" bestFit="1" customWidth="1"/>
    <col min="8" max="8" width="9.42578125" customWidth="1"/>
    <col min="9" max="9" width="3" customWidth="1"/>
    <col min="10" max="10" width="3.5703125" style="66" customWidth="1"/>
    <col min="11" max="11" width="27.140625" bestFit="1" customWidth="1"/>
    <col min="12" max="12" width="28.42578125" bestFit="1" customWidth="1"/>
    <col min="13" max="13" width="11.28515625" style="93" customWidth="1"/>
    <col min="15" max="15" width="11.42578125" bestFit="1" customWidth="1"/>
    <col min="18" max="18" width="6" bestFit="1" customWidth="1"/>
    <col min="19" max="19" width="7.140625" bestFit="1" customWidth="1"/>
    <col min="20" max="20" width="14.42578125" customWidth="1"/>
    <col min="21" max="21" width="28.42578125" customWidth="1"/>
    <col min="22" max="22" width="10.140625" customWidth="1"/>
  </cols>
  <sheetData>
    <row r="1" spans="1:26" ht="20.45" customHeight="1">
      <c r="A1" s="101" t="s">
        <v>194</v>
      </c>
      <c r="B1" s="92"/>
      <c r="C1" s="88"/>
    </row>
    <row r="2" spans="1:26" ht="15.75" thickBot="1"/>
    <row r="3" spans="1:26" ht="16.899999999999999" customHeight="1" thickBot="1">
      <c r="A3" s="871" t="s">
        <v>141</v>
      </c>
      <c r="B3" s="872"/>
      <c r="C3" s="872"/>
      <c r="D3" s="872"/>
      <c r="E3" s="872"/>
      <c r="F3" s="872"/>
      <c r="G3" s="872"/>
      <c r="H3" s="873"/>
      <c r="I3" s="104"/>
      <c r="J3" s="871" t="s">
        <v>262</v>
      </c>
      <c r="K3" s="872"/>
      <c r="L3" s="872"/>
      <c r="M3" s="872"/>
      <c r="N3" s="872"/>
      <c r="O3" s="872"/>
      <c r="P3" s="872"/>
      <c r="Q3" s="873"/>
      <c r="S3" s="858" t="s">
        <v>1034</v>
      </c>
      <c r="T3" s="859"/>
      <c r="U3" s="859"/>
      <c r="V3" s="859"/>
      <c r="W3" s="859"/>
      <c r="X3" s="859"/>
      <c r="Y3" s="859"/>
      <c r="Z3" s="860"/>
    </row>
    <row r="4" spans="1:26" ht="14.45" customHeight="1">
      <c r="A4" s="883" t="s">
        <v>114</v>
      </c>
      <c r="B4" s="884"/>
      <c r="C4" s="885"/>
      <c r="D4" s="878" t="s">
        <v>117</v>
      </c>
      <c r="E4" s="862" t="s">
        <v>120</v>
      </c>
      <c r="F4" s="898" t="s">
        <v>118</v>
      </c>
      <c r="G4" s="898" t="s">
        <v>58</v>
      </c>
      <c r="H4" s="897" t="s">
        <v>55</v>
      </c>
      <c r="I4" s="103"/>
      <c r="J4" s="899" t="s">
        <v>114</v>
      </c>
      <c r="K4" s="900"/>
      <c r="L4" s="901"/>
      <c r="M4" s="913" t="s">
        <v>117</v>
      </c>
      <c r="N4" s="908" t="s">
        <v>120</v>
      </c>
      <c r="O4" s="901" t="s">
        <v>118</v>
      </c>
      <c r="P4" s="901" t="s">
        <v>58</v>
      </c>
      <c r="Q4" s="909" t="s">
        <v>55</v>
      </c>
      <c r="S4" s="861" t="s">
        <v>114</v>
      </c>
      <c r="T4" s="862"/>
      <c r="U4" s="862"/>
      <c r="V4" s="865" t="s">
        <v>117</v>
      </c>
      <c r="W4" s="862" t="s">
        <v>120</v>
      </c>
      <c r="X4" s="862" t="s">
        <v>118</v>
      </c>
      <c r="Y4" s="862" t="s">
        <v>58</v>
      </c>
      <c r="Z4" s="867" t="s">
        <v>55</v>
      </c>
    </row>
    <row r="5" spans="1:26" ht="14.45" customHeight="1">
      <c r="A5" s="886"/>
      <c r="B5" s="887"/>
      <c r="C5" s="888"/>
      <c r="D5" s="879"/>
      <c r="E5" s="864"/>
      <c r="F5" s="862"/>
      <c r="G5" s="862"/>
      <c r="H5" s="867"/>
      <c r="I5" s="103"/>
      <c r="J5" s="886"/>
      <c r="K5" s="887"/>
      <c r="L5" s="888"/>
      <c r="M5" s="890"/>
      <c r="N5" s="891"/>
      <c r="O5" s="888"/>
      <c r="P5" s="888"/>
      <c r="Q5" s="910"/>
      <c r="S5" s="863"/>
      <c r="T5" s="864"/>
      <c r="U5" s="864"/>
      <c r="V5" s="866"/>
      <c r="W5" s="864"/>
      <c r="X5" s="864"/>
      <c r="Y5" s="864"/>
      <c r="Z5" s="868"/>
    </row>
    <row r="6" spans="1:26">
      <c r="A6" s="100">
        <v>1</v>
      </c>
      <c r="B6" s="89" t="str">
        <f>Master!B80</f>
        <v>김치</v>
      </c>
      <c r="C6" s="89" t="str">
        <f>Master!C80</f>
        <v>Kimchi (토바기) Korea</v>
      </c>
      <c r="D6" s="95">
        <v>0.85199999999999998</v>
      </c>
      <c r="E6" s="89">
        <f>D6*C14</f>
        <v>852</v>
      </c>
      <c r="F6" s="89">
        <f>Master!P80</f>
        <v>80</v>
      </c>
      <c r="G6" s="89">
        <f t="shared" ref="G6:G13" si="0">E6/F6*100</f>
        <v>1065</v>
      </c>
      <c r="H6" s="109">
        <f ca="1">G6*Master!K80</f>
        <v>2.3171866355495299</v>
      </c>
      <c r="J6" s="906">
        <v>1</v>
      </c>
      <c r="K6" s="904" t="str">
        <f>Master!B53</f>
        <v>떡볶이 소스</v>
      </c>
      <c r="L6" s="902" t="str">
        <f>Master!C53</f>
        <v>Shin Alltokkbokki Sauce (New Hot Pepper)</v>
      </c>
      <c r="M6" s="918">
        <v>0.25</v>
      </c>
      <c r="N6" s="916">
        <f>M6*L14</f>
        <v>2000</v>
      </c>
      <c r="O6" s="916">
        <f>Master!P53</f>
        <v>96</v>
      </c>
      <c r="P6" s="916">
        <f>N6/O6*100</f>
        <v>2083.333333333333</v>
      </c>
      <c r="Q6" s="914">
        <f ca="1">P6*Master!K53</f>
        <v>21.1976511582887</v>
      </c>
      <c r="S6" s="100">
        <v>1</v>
      </c>
      <c r="T6" s="302" t="str">
        <f>Master!B68</f>
        <v>마요네즈</v>
      </c>
      <c r="U6" s="302" t="str">
        <f>Master!C68</f>
        <v>Mayonnaise</v>
      </c>
      <c r="V6" s="95">
        <v>0.5</v>
      </c>
      <c r="W6" s="89">
        <v>900</v>
      </c>
      <c r="X6" s="89">
        <f>Master!P68</f>
        <v>100</v>
      </c>
      <c r="Y6" s="96">
        <f t="shared" ref="Y6:Y7" si="1">W6/X6*100</f>
        <v>900</v>
      </c>
      <c r="Z6" s="109">
        <f ca="1">Y6*Master!K68</f>
        <v>2.5941633943044602</v>
      </c>
    </row>
    <row r="7" spans="1:26">
      <c r="A7" s="100">
        <v>2</v>
      </c>
      <c r="B7" s="89" t="str">
        <f>Master!B74</f>
        <v>설탕</v>
      </c>
      <c r="C7" s="89" t="str">
        <f>Master!C74</f>
        <v>White Sugar</v>
      </c>
      <c r="D7" s="95">
        <v>2.8000000000000001E-2</v>
      </c>
      <c r="E7" s="89">
        <f>D7*C14</f>
        <v>28</v>
      </c>
      <c r="F7" s="89">
        <f>Master!P74</f>
        <v>100</v>
      </c>
      <c r="G7" s="89">
        <f t="shared" si="0"/>
        <v>28.000000000000004</v>
      </c>
      <c r="H7" s="109">
        <f ca="1">G7*Master!K74</f>
        <v>2.9289105180293807E-2</v>
      </c>
      <c r="J7" s="907"/>
      <c r="K7" s="905"/>
      <c r="L7" s="903"/>
      <c r="M7" s="919"/>
      <c r="N7" s="917"/>
      <c r="O7" s="917"/>
      <c r="P7" s="917"/>
      <c r="Q7" s="915"/>
      <c r="S7" s="100">
        <v>2</v>
      </c>
      <c r="T7" s="302" t="str">
        <f>Master!B54</f>
        <v>마라핫 소스</v>
      </c>
      <c r="U7" s="302" t="str">
        <f>Master!C54</f>
        <v>Mala Hot Sauce</v>
      </c>
      <c r="V7" s="95">
        <v>0.5</v>
      </c>
      <c r="W7" s="89">
        <v>300</v>
      </c>
      <c r="X7" s="89">
        <f>Master!P54</f>
        <v>96</v>
      </c>
      <c r="Y7" s="96">
        <f t="shared" si="1"/>
        <v>312.5</v>
      </c>
      <c r="Z7" s="109">
        <f>Y7*Master!K54</f>
        <v>3.1611979166666666</v>
      </c>
    </row>
    <row r="8" spans="1:26">
      <c r="A8" s="100">
        <v>3</v>
      </c>
      <c r="B8" s="89" t="str">
        <f>Master!B64</f>
        <v>간장</v>
      </c>
      <c r="C8" s="89" t="str">
        <f>Master!C64</f>
        <v>Soy Sauce (Maeil 12/1L) Korean</v>
      </c>
      <c r="D8" s="95">
        <v>0.02</v>
      </c>
      <c r="E8" s="89">
        <f>D8*C14</f>
        <v>20</v>
      </c>
      <c r="F8" s="89">
        <f>Master!P64</f>
        <v>100</v>
      </c>
      <c r="G8" s="89">
        <f t="shared" si="0"/>
        <v>20</v>
      </c>
      <c r="H8" s="109">
        <f>G8*Master!K64</f>
        <v>6.5416666666666665E-2</v>
      </c>
      <c r="J8" s="106">
        <v>2</v>
      </c>
      <c r="K8" s="89" t="s">
        <v>152</v>
      </c>
      <c r="L8" s="89" t="s">
        <v>158</v>
      </c>
      <c r="M8" s="123">
        <v>0.75</v>
      </c>
      <c r="N8" s="91">
        <f>M8*L14</f>
        <v>6000</v>
      </c>
      <c r="O8" s="91">
        <v>100</v>
      </c>
      <c r="P8" s="91">
        <f>N8/O8*100</f>
        <v>6000</v>
      </c>
      <c r="Q8" s="125" t="s">
        <v>119</v>
      </c>
      <c r="S8" s="100"/>
      <c r="T8" s="89"/>
      <c r="U8" s="89"/>
      <c r="V8" s="107"/>
      <c r="W8" s="89"/>
      <c r="X8" s="89"/>
      <c r="Y8" s="89"/>
      <c r="Z8" s="109"/>
    </row>
    <row r="9" spans="1:26">
      <c r="A9" s="100">
        <v>4</v>
      </c>
      <c r="B9" s="89" t="str">
        <f>Master!B63</f>
        <v>미원</v>
      </c>
      <c r="C9" s="89" t="str">
        <f>Master!C63</f>
        <v>MSG (Ajinomodo)</v>
      </c>
      <c r="D9" s="95">
        <v>1.2E-2</v>
      </c>
      <c r="E9" s="89">
        <f>D9*C14</f>
        <v>12</v>
      </c>
      <c r="F9" s="89">
        <f>Master!P63</f>
        <v>100</v>
      </c>
      <c r="G9" s="89">
        <f t="shared" si="0"/>
        <v>12</v>
      </c>
      <c r="H9" s="109">
        <f>G9*Master!K63</f>
        <v>0.10295596042258243</v>
      </c>
      <c r="J9" s="106"/>
      <c r="K9" s="89"/>
      <c r="L9" s="89"/>
      <c r="M9" s="123"/>
      <c r="N9" s="91"/>
      <c r="O9" s="91"/>
      <c r="P9" s="91"/>
      <c r="Q9" s="121"/>
      <c r="S9" s="100"/>
      <c r="T9" s="89"/>
      <c r="U9" s="89"/>
      <c r="V9" s="107"/>
      <c r="W9" s="89"/>
      <c r="X9" s="89"/>
      <c r="Y9" s="89"/>
      <c r="Z9" s="109"/>
    </row>
    <row r="10" spans="1:26">
      <c r="A10" s="100">
        <v>5</v>
      </c>
      <c r="B10" s="89" t="str">
        <f>Master!B58</f>
        <v>소고기 다시다</v>
      </c>
      <c r="C10" s="89" t="str">
        <f>Master!C58</f>
        <v>DASHIDA SOGOGI(CJ)</v>
      </c>
      <c r="D10" s="95">
        <v>3.4000000000000002E-2</v>
      </c>
      <c r="E10" s="89">
        <f>D10*C14</f>
        <v>34</v>
      </c>
      <c r="F10" s="89">
        <f>Master!P58</f>
        <v>100</v>
      </c>
      <c r="G10" s="89">
        <f t="shared" si="0"/>
        <v>34</v>
      </c>
      <c r="H10" s="109">
        <f>G10*Master!K58</f>
        <v>0.4556944444444444</v>
      </c>
      <c r="J10" s="106"/>
      <c r="K10" s="89"/>
      <c r="L10" s="89"/>
      <c r="M10" s="123"/>
      <c r="N10" s="91"/>
      <c r="O10" s="91"/>
      <c r="P10" s="91"/>
      <c r="Q10" s="121"/>
      <c r="S10" s="100"/>
      <c r="T10" s="89"/>
      <c r="U10" s="89"/>
      <c r="V10" s="107"/>
      <c r="W10" s="89"/>
      <c r="X10" s="89"/>
      <c r="Y10" s="89"/>
      <c r="Z10" s="109"/>
    </row>
    <row r="11" spans="1:26">
      <c r="A11" s="100">
        <v>6</v>
      </c>
      <c r="B11" s="89" t="str">
        <f>Master!B78</f>
        <v>참기름</v>
      </c>
      <c r="C11" s="89" t="str">
        <f>Master!C78</f>
        <v>Sesame Oil</v>
      </c>
      <c r="D11" s="95">
        <v>1.4E-2</v>
      </c>
      <c r="E11" s="89">
        <f>D11*C14</f>
        <v>14</v>
      </c>
      <c r="F11" s="89">
        <f>Master!P78</f>
        <v>100</v>
      </c>
      <c r="G11" s="89">
        <f t="shared" si="0"/>
        <v>14.000000000000002</v>
      </c>
      <c r="H11" s="109">
        <f ca="1">G11*Master!K78</f>
        <v>0.4388712993478287</v>
      </c>
      <c r="J11" s="106"/>
      <c r="K11" s="89"/>
      <c r="L11" s="89"/>
      <c r="M11" s="123"/>
      <c r="N11" s="91"/>
      <c r="O11" s="91"/>
      <c r="P11" s="91"/>
      <c r="Q11" s="121"/>
      <c r="S11" s="100"/>
      <c r="T11" s="89"/>
      <c r="U11" s="89"/>
      <c r="V11" s="107"/>
      <c r="W11" s="89"/>
      <c r="X11" s="89"/>
      <c r="Y11" s="89"/>
      <c r="Z11" s="109"/>
    </row>
    <row r="12" spans="1:26" ht="15.75" thickBot="1">
      <c r="A12" s="100">
        <v>7</v>
      </c>
      <c r="B12" s="89" t="str">
        <f>Master!B59</f>
        <v>고추가루</v>
      </c>
      <c r="C12" s="89" t="str">
        <f>Master!C59</f>
        <v>Red Chili Pepper</v>
      </c>
      <c r="D12" s="95">
        <v>0.03</v>
      </c>
      <c r="E12" s="89">
        <f>D12*C14</f>
        <v>30</v>
      </c>
      <c r="F12" s="89">
        <f>Master!P59</f>
        <v>100</v>
      </c>
      <c r="G12" s="89">
        <f t="shared" si="0"/>
        <v>30</v>
      </c>
      <c r="H12" s="109">
        <f>G12*Master!K59</f>
        <v>0.23624755286689358</v>
      </c>
      <c r="J12" s="106"/>
      <c r="K12" s="89"/>
      <c r="L12" s="89"/>
      <c r="M12" s="123"/>
      <c r="N12" s="91"/>
      <c r="O12" s="91"/>
      <c r="P12" s="91"/>
      <c r="Q12" s="121"/>
      <c r="S12" s="112"/>
      <c r="T12" s="113"/>
      <c r="U12" s="113"/>
      <c r="V12" s="107"/>
      <c r="W12" s="89"/>
      <c r="X12" s="89"/>
      <c r="Y12" s="89"/>
      <c r="Z12" s="114"/>
    </row>
    <row r="13" spans="1:26" ht="15.75" thickBot="1">
      <c r="A13" s="112">
        <v>8</v>
      </c>
      <c r="B13" s="90" t="str">
        <f>Master!B29</f>
        <v>카놀라유</v>
      </c>
      <c r="C13" s="113" t="str">
        <f>Master!C29</f>
        <v>Canola Oil</v>
      </c>
      <c r="D13" s="95">
        <v>0.01</v>
      </c>
      <c r="E13" s="89">
        <f>D13*C14</f>
        <v>10</v>
      </c>
      <c r="F13" s="89">
        <f>Master!P29</f>
        <v>100</v>
      </c>
      <c r="G13" s="89">
        <f t="shared" si="0"/>
        <v>10</v>
      </c>
      <c r="H13" s="114">
        <f ca="1">G13*Master!K29</f>
        <v>3.1185288221260113E-2</v>
      </c>
      <c r="J13" s="117"/>
      <c r="K13" s="113"/>
      <c r="L13" s="113"/>
      <c r="M13" s="123"/>
      <c r="N13" s="91"/>
      <c r="O13" s="91"/>
      <c r="P13" s="91"/>
      <c r="Q13" s="122"/>
      <c r="S13" s="869" t="s">
        <v>624</v>
      </c>
      <c r="T13" s="870"/>
      <c r="U13" s="119">
        <v>600</v>
      </c>
      <c r="V13" s="116">
        <f>SUM(V6:V12)</f>
        <v>1</v>
      </c>
      <c r="W13" s="98">
        <f>SUM(W6:W12)</f>
        <v>1200</v>
      </c>
      <c r="X13" s="99" t="s">
        <v>119</v>
      </c>
      <c r="Y13" s="110" t="s">
        <v>119</v>
      </c>
      <c r="Z13" s="115">
        <f ca="1">SUM(Z6:Z12)</f>
        <v>5.7553613109711268</v>
      </c>
    </row>
    <row r="14" spans="1:26" ht="15.75" thickBot="1">
      <c r="A14" s="869" t="s">
        <v>121</v>
      </c>
      <c r="B14" s="896"/>
      <c r="C14" s="119">
        <v>1000</v>
      </c>
      <c r="D14" s="111">
        <f>SUM(D6:D13)</f>
        <v>1</v>
      </c>
      <c r="E14" s="98">
        <f>SUM(E6:E13)</f>
        <v>1000</v>
      </c>
      <c r="F14" s="99" t="s">
        <v>119</v>
      </c>
      <c r="G14" s="110" t="s">
        <v>119</v>
      </c>
      <c r="H14" s="115">
        <f ca="1">SUM(H6:H13)</f>
        <v>3.6768469526994991</v>
      </c>
      <c r="I14" s="105"/>
      <c r="J14" s="911" t="s">
        <v>153</v>
      </c>
      <c r="K14" s="912"/>
      <c r="L14" s="119">
        <v>8000</v>
      </c>
      <c r="M14" s="120">
        <f>SUM(M6:M13)</f>
        <v>1</v>
      </c>
      <c r="N14" s="98">
        <f>SUM(N6:N13)</f>
        <v>8000</v>
      </c>
      <c r="O14" s="99" t="s">
        <v>119</v>
      </c>
      <c r="P14" s="110" t="s">
        <v>119</v>
      </c>
      <c r="Q14" s="115">
        <f ca="1">SUM(Q6:Q13)</f>
        <v>21.1976511582887</v>
      </c>
    </row>
    <row r="16" spans="1:26" ht="15.75" thickBot="1"/>
    <row r="17" spans="1:26" ht="18" thickBot="1">
      <c r="A17" s="880" t="s">
        <v>191</v>
      </c>
      <c r="B17" s="881"/>
      <c r="C17" s="881"/>
      <c r="D17" s="881"/>
      <c r="E17" s="881"/>
      <c r="F17" s="881"/>
      <c r="G17" s="881"/>
      <c r="H17" s="882"/>
      <c r="J17" s="880" t="s">
        <v>195</v>
      </c>
      <c r="K17" s="881"/>
      <c r="L17" s="881"/>
      <c r="M17" s="881"/>
      <c r="N17" s="881"/>
      <c r="O17" s="881"/>
      <c r="P17" s="881"/>
      <c r="Q17" s="882"/>
      <c r="S17" s="858" t="s">
        <v>1032</v>
      </c>
      <c r="T17" s="859"/>
      <c r="U17" s="859"/>
      <c r="V17" s="859"/>
      <c r="W17" s="859"/>
      <c r="X17" s="859"/>
      <c r="Y17" s="859"/>
      <c r="Z17" s="860"/>
    </row>
    <row r="18" spans="1:26">
      <c r="A18" s="861" t="s">
        <v>114</v>
      </c>
      <c r="B18" s="862"/>
      <c r="C18" s="862"/>
      <c r="D18" s="878" t="s">
        <v>117</v>
      </c>
      <c r="E18" s="862" t="s">
        <v>120</v>
      </c>
      <c r="F18" s="862" t="s">
        <v>118</v>
      </c>
      <c r="G18" s="862" t="s">
        <v>58</v>
      </c>
      <c r="H18" s="867" t="s">
        <v>55</v>
      </c>
      <c r="J18" s="883" t="s">
        <v>114</v>
      </c>
      <c r="K18" s="884"/>
      <c r="L18" s="885"/>
      <c r="M18" s="889" t="s">
        <v>117</v>
      </c>
      <c r="N18" s="888" t="s">
        <v>120</v>
      </c>
      <c r="O18" s="885" t="s">
        <v>118</v>
      </c>
      <c r="P18" s="885" t="s">
        <v>58</v>
      </c>
      <c r="Q18" s="909" t="s">
        <v>55</v>
      </c>
      <c r="S18" s="861" t="s">
        <v>114</v>
      </c>
      <c r="T18" s="862"/>
      <c r="U18" s="862"/>
      <c r="V18" s="865" t="s">
        <v>117</v>
      </c>
      <c r="W18" s="862" t="s">
        <v>120</v>
      </c>
      <c r="X18" s="862" t="s">
        <v>118</v>
      </c>
      <c r="Y18" s="862" t="s">
        <v>58</v>
      </c>
      <c r="Z18" s="867" t="s">
        <v>55</v>
      </c>
    </row>
    <row r="19" spans="1:26">
      <c r="A19" s="863"/>
      <c r="B19" s="864"/>
      <c r="C19" s="864"/>
      <c r="D19" s="879"/>
      <c r="E19" s="864"/>
      <c r="F19" s="864"/>
      <c r="G19" s="864"/>
      <c r="H19" s="868"/>
      <c r="J19" s="886"/>
      <c r="K19" s="887"/>
      <c r="L19" s="888"/>
      <c r="M19" s="890"/>
      <c r="N19" s="891"/>
      <c r="O19" s="888"/>
      <c r="P19" s="888"/>
      <c r="Q19" s="910"/>
      <c r="S19" s="863"/>
      <c r="T19" s="864"/>
      <c r="U19" s="864"/>
      <c r="V19" s="866"/>
      <c r="W19" s="864"/>
      <c r="X19" s="864"/>
      <c r="Y19" s="864"/>
      <c r="Z19" s="868"/>
    </row>
    <row r="20" spans="1:26">
      <c r="A20" s="100">
        <v>1</v>
      </c>
      <c r="B20" s="89" t="str">
        <f>Master!B68</f>
        <v>마요네즈</v>
      </c>
      <c r="C20" s="89" t="str">
        <f>Master!C68</f>
        <v>Mayonnaise</v>
      </c>
      <c r="D20" s="95">
        <v>5.8823E-2</v>
      </c>
      <c r="E20" s="136">
        <f>D20*C25</f>
        <v>58.823</v>
      </c>
      <c r="F20" s="89">
        <f>Master!P68</f>
        <v>100</v>
      </c>
      <c r="G20" s="89">
        <f>E20/F20*100</f>
        <v>58.823</v>
      </c>
      <c r="H20" s="97">
        <f ca="1">G20*Master!K68</f>
        <v>0.16955163704796805</v>
      </c>
      <c r="J20" s="100">
        <v>1</v>
      </c>
      <c r="K20" s="89" t="str">
        <f>Master!B42</f>
        <v>비비윙스 파우더 [A20021]</v>
      </c>
      <c r="L20" s="89" t="str">
        <f>Master!C42</f>
        <v>Batter Mix #8 [A20021]</v>
      </c>
      <c r="M20" s="107">
        <v>0.3</v>
      </c>
      <c r="N20" s="89">
        <f>M20*L25</f>
        <v>3000</v>
      </c>
      <c r="O20" s="89">
        <f>Master!P42</f>
        <v>100</v>
      </c>
      <c r="P20" s="89">
        <f>N20/O20*100</f>
        <v>3000</v>
      </c>
      <c r="Q20" s="109">
        <f>P20*Master!K42</f>
        <v>10.275313497592551</v>
      </c>
      <c r="S20" s="100">
        <v>1</v>
      </c>
      <c r="T20" s="302" t="str">
        <f>Master!B48</f>
        <v>소이갈릭소스</v>
      </c>
      <c r="U20" s="302" t="str">
        <f>Master!C48</f>
        <v>Garlic Flavor Soy Sauce</v>
      </c>
      <c r="V20" s="95">
        <v>0.5</v>
      </c>
      <c r="W20" s="89">
        <v>300</v>
      </c>
      <c r="X20" s="89">
        <f>Master!P48</f>
        <v>96</v>
      </c>
      <c r="Y20" s="96">
        <f t="shared" ref="Y20:Y21" si="2">W20/X20*100</f>
        <v>312.5</v>
      </c>
      <c r="Z20" s="109">
        <f ca="1">Y20*Master!K48</f>
        <v>2.1784102425896474</v>
      </c>
    </row>
    <row r="21" spans="1:26">
      <c r="A21" s="100">
        <v>2</v>
      </c>
      <c r="B21" s="89" t="str">
        <f>Master!B66</f>
        <v>스리라차 소스</v>
      </c>
      <c r="C21" s="89" t="str">
        <f>Master!C66</f>
        <v>Sriracha Sauce</v>
      </c>
      <c r="D21" s="95">
        <v>0.94117600000000001</v>
      </c>
      <c r="E21" s="136">
        <f>D21*C25</f>
        <v>941.17600000000004</v>
      </c>
      <c r="F21" s="89">
        <f>Master!P66</f>
        <v>100</v>
      </c>
      <c r="G21" s="89">
        <f>E21/F21*100</f>
        <v>941.17600000000016</v>
      </c>
      <c r="H21" s="97">
        <f>G21*Master!K66</f>
        <v>7.241539180585197</v>
      </c>
      <c r="J21" s="100">
        <v>2</v>
      </c>
      <c r="K21" s="89" t="str">
        <f>Master!B41</f>
        <v>화이트 배터믹스 (White)</v>
      </c>
      <c r="L21" s="89" t="str">
        <f>Master!C41</f>
        <v xml:space="preserve">Battering Powder Mix </v>
      </c>
      <c r="M21" s="107">
        <v>0.7</v>
      </c>
      <c r="N21" s="89">
        <f>M21*L25</f>
        <v>7000</v>
      </c>
      <c r="O21" s="89">
        <f>Master!P41</f>
        <v>85</v>
      </c>
      <c r="P21" s="89">
        <f>N21/O21*100</f>
        <v>8235.2941176470595</v>
      </c>
      <c r="Q21" s="109">
        <f ca="1">P21*Master!K41</f>
        <v>33.563522619513591</v>
      </c>
      <c r="S21" s="100">
        <v>2</v>
      </c>
      <c r="T21" s="302" t="str">
        <f>Master!B68</f>
        <v>마요네즈</v>
      </c>
      <c r="U21" s="302" t="str">
        <f>Master!C68</f>
        <v>Mayonnaise</v>
      </c>
      <c r="V21" s="95">
        <v>0.5</v>
      </c>
      <c r="W21" s="89">
        <v>900</v>
      </c>
      <c r="X21" s="89">
        <f>Master!P68</f>
        <v>100</v>
      </c>
      <c r="Y21" s="96">
        <f t="shared" si="2"/>
        <v>900</v>
      </c>
      <c r="Z21" s="109">
        <f ca="1">Y21*Master!K68</f>
        <v>2.5941633943044602</v>
      </c>
    </row>
    <row r="22" spans="1:26">
      <c r="A22" s="131"/>
      <c r="B22" s="89"/>
      <c r="C22" s="89"/>
      <c r="D22" s="95"/>
      <c r="E22" s="89"/>
      <c r="F22" s="89"/>
      <c r="G22" s="89"/>
      <c r="H22" s="97"/>
      <c r="J22" s="100"/>
      <c r="K22" s="89"/>
      <c r="L22" s="89"/>
      <c r="M22" s="107"/>
      <c r="N22" s="89"/>
      <c r="O22" s="89"/>
      <c r="P22" s="89"/>
      <c r="Q22" s="97"/>
      <c r="S22" s="100"/>
      <c r="T22" s="89"/>
      <c r="U22" s="89"/>
      <c r="V22" s="107"/>
      <c r="W22" s="89"/>
      <c r="X22" s="89"/>
      <c r="Y22" s="89"/>
      <c r="Z22" s="109"/>
    </row>
    <row r="23" spans="1:26">
      <c r="A23" s="131"/>
      <c r="B23" s="89"/>
      <c r="C23" s="89"/>
      <c r="D23" s="95"/>
      <c r="E23" s="89"/>
      <c r="F23" s="89"/>
      <c r="G23" s="89"/>
      <c r="H23" s="97"/>
      <c r="J23" s="100"/>
      <c r="K23" s="89"/>
      <c r="L23" s="89"/>
      <c r="M23" s="107"/>
      <c r="N23" s="89"/>
      <c r="O23" s="89"/>
      <c r="P23" s="89"/>
      <c r="Q23" s="97"/>
      <c r="S23" s="100"/>
      <c r="T23" s="89"/>
      <c r="U23" s="89"/>
      <c r="V23" s="107"/>
      <c r="W23" s="89"/>
      <c r="X23" s="89"/>
      <c r="Y23" s="89"/>
      <c r="Z23" s="109"/>
    </row>
    <row r="24" spans="1:26" ht="15.75" thickBot="1">
      <c r="A24" s="132"/>
      <c r="B24" s="113"/>
      <c r="C24" s="113"/>
      <c r="D24" s="95"/>
      <c r="E24" s="89"/>
      <c r="F24" s="89"/>
      <c r="G24" s="89"/>
      <c r="H24" s="118"/>
      <c r="J24" s="112"/>
      <c r="K24" s="113"/>
      <c r="L24" s="113"/>
      <c r="M24" s="107"/>
      <c r="N24" s="89"/>
      <c r="O24" s="89"/>
      <c r="P24" s="89"/>
      <c r="Q24" s="118"/>
      <c r="S24" s="100"/>
      <c r="T24" s="89"/>
      <c r="U24" s="89"/>
      <c r="V24" s="107"/>
      <c r="W24" s="89"/>
      <c r="X24" s="89"/>
      <c r="Y24" s="89"/>
      <c r="Z24" s="109"/>
    </row>
    <row r="25" spans="1:26" ht="15.75" thickBot="1">
      <c r="A25" s="869" t="s">
        <v>121</v>
      </c>
      <c r="B25" s="870"/>
      <c r="C25" s="133">
        <v>1000</v>
      </c>
      <c r="D25" s="111">
        <f>SUM(D20:D24)</f>
        <v>0.99999899999999997</v>
      </c>
      <c r="E25" s="135">
        <f>SUM(E20:E24)</f>
        <v>999.99900000000002</v>
      </c>
      <c r="F25" s="99" t="s">
        <v>119</v>
      </c>
      <c r="G25" s="110" t="s">
        <v>119</v>
      </c>
      <c r="H25" s="134">
        <f ca="1">SUM(H20:H24)</f>
        <v>7.4110908176331654</v>
      </c>
      <c r="J25" s="869" t="s">
        <v>196</v>
      </c>
      <c r="K25" s="870"/>
      <c r="L25" s="133">
        <v>10000</v>
      </c>
      <c r="M25" s="116">
        <f>SUM(M20:M24)</f>
        <v>1</v>
      </c>
      <c r="N25" s="98">
        <f>SUM(N20:N24)</f>
        <v>10000</v>
      </c>
      <c r="O25" s="99" t="s">
        <v>119</v>
      </c>
      <c r="P25" s="110" t="s">
        <v>119</v>
      </c>
      <c r="Q25" s="141">
        <f ca="1">SUM(Q20:Q24)</f>
        <v>43.83883611710614</v>
      </c>
      <c r="S25" s="100"/>
      <c r="T25" s="89"/>
      <c r="U25" s="89"/>
      <c r="V25" s="107"/>
      <c r="W25" s="89"/>
      <c r="X25" s="89"/>
      <c r="Y25" s="89"/>
      <c r="Z25" s="109"/>
    </row>
    <row r="26" spans="1:26" ht="15.75" thickBot="1">
      <c r="S26" s="112"/>
      <c r="T26" s="113"/>
      <c r="U26" s="113"/>
      <c r="V26" s="107"/>
      <c r="W26" s="89"/>
      <c r="X26" s="89"/>
      <c r="Y26" s="89"/>
      <c r="Z26" s="114"/>
    </row>
    <row r="27" spans="1:26" ht="15.75" thickBot="1">
      <c r="S27" s="869" t="s">
        <v>624</v>
      </c>
      <c r="T27" s="870"/>
      <c r="U27" s="119">
        <v>600</v>
      </c>
      <c r="V27" s="116">
        <f>SUM(V20:V26)</f>
        <v>1</v>
      </c>
      <c r="W27" s="98">
        <f>SUM(W20:W26)</f>
        <v>1200</v>
      </c>
      <c r="X27" s="99" t="s">
        <v>119</v>
      </c>
      <c r="Y27" s="110" t="s">
        <v>119</v>
      </c>
      <c r="Z27" s="115">
        <f ca="1">SUM(Z20:Z26)</f>
        <v>4.7725736368941076</v>
      </c>
    </row>
    <row r="28" spans="1:26" ht="19.5">
      <c r="A28" s="92" t="s">
        <v>229</v>
      </c>
      <c r="B28" s="92"/>
    </row>
    <row r="29" spans="1:26" ht="15" customHeight="1" thickBot="1">
      <c r="A29" s="92"/>
      <c r="B29" s="92"/>
    </row>
    <row r="30" spans="1:26" ht="16.899999999999999" customHeight="1" thickBot="1">
      <c r="A30" s="871" t="s">
        <v>150</v>
      </c>
      <c r="B30" s="872"/>
      <c r="C30" s="872"/>
      <c r="D30" s="872"/>
      <c r="E30" s="872"/>
      <c r="F30" s="872"/>
      <c r="G30" s="872"/>
      <c r="H30" s="873"/>
      <c r="I30" s="104"/>
      <c r="J30" s="880" t="s">
        <v>151</v>
      </c>
      <c r="K30" s="881"/>
      <c r="L30" s="881"/>
      <c r="M30" s="881"/>
      <c r="N30" s="881"/>
      <c r="O30" s="881"/>
      <c r="P30" s="881"/>
      <c r="Q30" s="882"/>
      <c r="S30" s="858" t="s">
        <v>1035</v>
      </c>
      <c r="T30" s="859"/>
      <c r="U30" s="859"/>
      <c r="V30" s="859"/>
      <c r="W30" s="859"/>
      <c r="X30" s="859"/>
      <c r="Y30" s="859"/>
      <c r="Z30" s="860"/>
    </row>
    <row r="31" spans="1:26">
      <c r="A31" s="883" t="s">
        <v>114</v>
      </c>
      <c r="B31" s="884"/>
      <c r="C31" s="885"/>
      <c r="D31" s="878" t="s">
        <v>117</v>
      </c>
      <c r="E31" s="862" t="s">
        <v>120</v>
      </c>
      <c r="F31" s="898" t="s">
        <v>118</v>
      </c>
      <c r="G31" s="898" t="s">
        <v>58</v>
      </c>
      <c r="H31" s="897" t="s">
        <v>55</v>
      </c>
      <c r="I31" s="103"/>
      <c r="J31" s="861" t="s">
        <v>114</v>
      </c>
      <c r="K31" s="862"/>
      <c r="L31" s="862"/>
      <c r="M31" s="865" t="s">
        <v>117</v>
      </c>
      <c r="N31" s="862" t="s">
        <v>120</v>
      </c>
      <c r="O31" s="862" t="s">
        <v>118</v>
      </c>
      <c r="P31" s="862" t="s">
        <v>58</v>
      </c>
      <c r="Q31" s="867" t="s">
        <v>55</v>
      </c>
      <c r="S31" s="861" t="s">
        <v>114</v>
      </c>
      <c r="T31" s="862"/>
      <c r="U31" s="862"/>
      <c r="V31" s="865" t="s">
        <v>117</v>
      </c>
      <c r="W31" s="862" t="s">
        <v>120</v>
      </c>
      <c r="X31" s="862" t="s">
        <v>118</v>
      </c>
      <c r="Y31" s="862" t="s">
        <v>58</v>
      </c>
      <c r="Z31" s="867" t="s">
        <v>55</v>
      </c>
    </row>
    <row r="32" spans="1:26">
      <c r="A32" s="883"/>
      <c r="B32" s="884"/>
      <c r="C32" s="885"/>
      <c r="D32" s="879"/>
      <c r="E32" s="864"/>
      <c r="F32" s="862"/>
      <c r="G32" s="862"/>
      <c r="H32" s="867"/>
      <c r="I32" s="103"/>
      <c r="J32" s="863"/>
      <c r="K32" s="864"/>
      <c r="L32" s="864"/>
      <c r="M32" s="866"/>
      <c r="N32" s="864"/>
      <c r="O32" s="864"/>
      <c r="P32" s="864"/>
      <c r="Q32" s="868"/>
      <c r="S32" s="863"/>
      <c r="T32" s="864"/>
      <c r="U32" s="864"/>
      <c r="V32" s="866"/>
      <c r="W32" s="864"/>
      <c r="X32" s="864"/>
      <c r="Y32" s="864"/>
      <c r="Z32" s="868"/>
    </row>
    <row r="33" spans="1:26">
      <c r="A33" s="100">
        <v>1</v>
      </c>
      <c r="B33" s="89" t="str">
        <f>Master!B107</f>
        <v>양배추</v>
      </c>
      <c r="C33" s="89" t="str">
        <f>Master!C107</f>
        <v>Cabbage</v>
      </c>
      <c r="D33" s="95">
        <v>0.63</v>
      </c>
      <c r="E33" s="89">
        <f>D33*C46</f>
        <v>3150</v>
      </c>
      <c r="F33" s="89">
        <f>Master!P107</f>
        <v>79</v>
      </c>
      <c r="G33" s="96">
        <f t="shared" ref="G33:G41" si="3">E33/F33*100</f>
        <v>3987.341772151899</v>
      </c>
      <c r="H33" s="109">
        <f ca="1">G33*Master!K107</f>
        <v>3.3367335015524588</v>
      </c>
      <c r="J33" s="100">
        <v>1</v>
      </c>
      <c r="K33" s="89" t="str">
        <f>Master!B109</f>
        <v>옥수수(스위트콘)</v>
      </c>
      <c r="L33" s="89" t="str">
        <f>Master!C109</f>
        <v>Sweet Corn</v>
      </c>
      <c r="M33" s="95">
        <v>0.67500000000000004</v>
      </c>
      <c r="N33" s="89">
        <f>M33*L46</f>
        <v>3375</v>
      </c>
      <c r="O33" s="89">
        <f>Master!P109</f>
        <v>50</v>
      </c>
      <c r="P33" s="96">
        <f t="shared" ref="P33:P45" si="4">N33/O33*100</f>
        <v>6750</v>
      </c>
      <c r="Q33" s="109">
        <f ca="1">P33*Master!K109</f>
        <v>25.418759138612121</v>
      </c>
      <c r="S33" s="100">
        <v>1</v>
      </c>
      <c r="T33" s="302" t="str">
        <f>Master!B54</f>
        <v>마라핫 소스</v>
      </c>
      <c r="U33" s="302" t="str">
        <f>Master!C54</f>
        <v>Mala Hot Sauce</v>
      </c>
      <c r="V33" s="95">
        <v>0.5</v>
      </c>
      <c r="W33" s="89">
        <v>300</v>
      </c>
      <c r="X33" s="89">
        <f>Master!P54</f>
        <v>96</v>
      </c>
      <c r="Y33" s="96">
        <f t="shared" ref="Y33" si="5">W33/X33*100</f>
        <v>312.5</v>
      </c>
      <c r="Z33" s="109">
        <f>Y33*Master!K54</f>
        <v>3.1611979166666666</v>
      </c>
    </row>
    <row r="34" spans="1:26">
      <c r="A34" s="100">
        <v>2</v>
      </c>
      <c r="B34" s="89" t="str">
        <f>Master!B108</f>
        <v>당근</v>
      </c>
      <c r="C34" s="89" t="str">
        <f>Master!C108</f>
        <v>Carrot</v>
      </c>
      <c r="D34" s="95">
        <v>3.6999999999999998E-2</v>
      </c>
      <c r="E34" s="89">
        <f>D34*C46</f>
        <v>185</v>
      </c>
      <c r="F34" s="89">
        <f>Master!P108</f>
        <v>81.3</v>
      </c>
      <c r="G34" s="96">
        <f t="shared" si="3"/>
        <v>227.55227552275525</v>
      </c>
      <c r="H34" s="109">
        <f ca="1">G34*Master!K108</f>
        <v>0.20946522242803689</v>
      </c>
      <c r="J34" s="100">
        <v>2</v>
      </c>
      <c r="K34" s="89" t="str">
        <f>Master!B68</f>
        <v>마요네즈</v>
      </c>
      <c r="L34" s="89" t="str">
        <f>Master!C68</f>
        <v>Mayonnaise</v>
      </c>
      <c r="M34" s="95">
        <v>0.14000000000000001</v>
      </c>
      <c r="N34" s="89">
        <f>M34*L46</f>
        <v>700.00000000000011</v>
      </c>
      <c r="O34" s="89">
        <f>Master!P68</f>
        <v>100</v>
      </c>
      <c r="P34" s="96">
        <f t="shared" si="4"/>
        <v>700.00000000000011</v>
      </c>
      <c r="Q34" s="109">
        <f ca="1">P34*Master!K68</f>
        <v>2.0176826400145802</v>
      </c>
      <c r="S34" s="100">
        <v>2</v>
      </c>
      <c r="T34" s="302" t="str">
        <f>Master!B68</f>
        <v>마요네즈</v>
      </c>
      <c r="U34" s="302" t="str">
        <f>Master!C68</f>
        <v>Mayonnaise</v>
      </c>
      <c r="V34" s="95">
        <v>0.5</v>
      </c>
      <c r="W34" s="89">
        <v>900</v>
      </c>
      <c r="X34" s="89">
        <f>Master!P68</f>
        <v>100</v>
      </c>
      <c r="Y34" s="96">
        <f t="shared" ref="Y34" si="6">W34/X34*100</f>
        <v>900</v>
      </c>
      <c r="Z34" s="109">
        <f ca="1">Y34*Master!K68</f>
        <v>2.5941633943044602</v>
      </c>
    </row>
    <row r="35" spans="1:26">
      <c r="A35" s="100">
        <v>3</v>
      </c>
      <c r="B35" s="89" t="str">
        <f>Master!B104</f>
        <v>양파</v>
      </c>
      <c r="C35" s="89" t="str">
        <f>Master!C104</f>
        <v>Onion</v>
      </c>
      <c r="D35" s="95">
        <v>2.7E-2</v>
      </c>
      <c r="E35" s="89">
        <f>D35*C46</f>
        <v>135</v>
      </c>
      <c r="F35" s="89">
        <f>Master!P104</f>
        <v>89</v>
      </c>
      <c r="G35" s="96">
        <f t="shared" si="3"/>
        <v>151.68539325842696</v>
      </c>
      <c r="H35" s="109">
        <f ca="1">G35*Master!K104</f>
        <v>0.20309620285532781</v>
      </c>
      <c r="J35" s="100">
        <v>3</v>
      </c>
      <c r="K35" s="89" t="str">
        <f>Master!B74</f>
        <v>설탕</v>
      </c>
      <c r="L35" s="89" t="str">
        <f>Master!C74</f>
        <v>White Sugar</v>
      </c>
      <c r="M35" s="95">
        <v>0.03</v>
      </c>
      <c r="N35" s="89">
        <f>M35*L46</f>
        <v>150</v>
      </c>
      <c r="O35" s="89">
        <f>Master!P74</f>
        <v>100</v>
      </c>
      <c r="P35" s="96">
        <f t="shared" si="4"/>
        <v>150</v>
      </c>
      <c r="Q35" s="109">
        <f ca="1">P35*Master!K74</f>
        <v>0.1569059206087168</v>
      </c>
      <c r="S35" s="100"/>
      <c r="T35" s="89"/>
      <c r="U35" s="89"/>
      <c r="V35" s="107"/>
      <c r="W35" s="89"/>
      <c r="X35" s="89"/>
      <c r="Y35" s="89"/>
      <c r="Z35" s="109"/>
    </row>
    <row r="36" spans="1:26">
      <c r="A36" s="100">
        <v>4</v>
      </c>
      <c r="B36" s="89" t="str">
        <f>Master!B68</f>
        <v>마요네즈</v>
      </c>
      <c r="C36" s="89" t="str">
        <f>Master!C68</f>
        <v>Mayonnaise</v>
      </c>
      <c r="D36" s="95">
        <v>0.12</v>
      </c>
      <c r="E36" s="89">
        <f>D36*C46</f>
        <v>600</v>
      </c>
      <c r="F36" s="89">
        <f>Master!P68</f>
        <v>100</v>
      </c>
      <c r="G36" s="89">
        <f t="shared" si="3"/>
        <v>600</v>
      </c>
      <c r="H36" s="109">
        <f ca="1">G36*Master!K68</f>
        <v>1.72944226286964</v>
      </c>
      <c r="J36" s="100">
        <v>4</v>
      </c>
      <c r="K36" s="89" t="str">
        <f>Master!B75</f>
        <v>소금</v>
      </c>
      <c r="L36" s="89" t="str">
        <f>Master!C75</f>
        <v>Salt</v>
      </c>
      <c r="M36" s="95">
        <v>2E-3</v>
      </c>
      <c r="N36" s="89">
        <f>M36*L46</f>
        <v>10</v>
      </c>
      <c r="O36" s="89">
        <f>Master!P75</f>
        <v>100</v>
      </c>
      <c r="P36" s="96">
        <f t="shared" si="4"/>
        <v>10</v>
      </c>
      <c r="Q36" s="109">
        <f ca="1">P36*Master!K75</f>
        <v>4.4184707243414651E-3</v>
      </c>
      <c r="S36" s="100"/>
      <c r="T36" s="89"/>
      <c r="U36" s="89"/>
      <c r="V36" s="107"/>
      <c r="W36" s="89"/>
      <c r="X36" s="89"/>
      <c r="Y36" s="89"/>
      <c r="Z36" s="109"/>
    </row>
    <row r="37" spans="1:26">
      <c r="A37" s="100">
        <v>5</v>
      </c>
      <c r="B37" s="89" t="str">
        <f>Master!B67</f>
        <v>물엿</v>
      </c>
      <c r="C37" s="89" t="str">
        <f>Master!C67</f>
        <v>Corn Syrup</v>
      </c>
      <c r="D37" s="95">
        <v>7.0000000000000007E-2</v>
      </c>
      <c r="E37" s="89">
        <f>D37*C46</f>
        <v>350.00000000000006</v>
      </c>
      <c r="F37" s="89">
        <f>Master!P67</f>
        <v>100</v>
      </c>
      <c r="G37" s="89">
        <f t="shared" si="3"/>
        <v>350.00000000000006</v>
      </c>
      <c r="H37" s="109">
        <f ca="1">G37*Master!K67</f>
        <v>2.0868487440959336</v>
      </c>
      <c r="J37" s="100">
        <v>5</v>
      </c>
      <c r="K37" s="89" t="str">
        <f>Master!B108</f>
        <v>당근</v>
      </c>
      <c r="L37" s="89" t="str">
        <f>Master!C108</f>
        <v>Carrot</v>
      </c>
      <c r="M37" s="95">
        <v>2.8000000000000001E-2</v>
      </c>
      <c r="N37" s="89">
        <f>M37*L46</f>
        <v>140</v>
      </c>
      <c r="O37" s="89">
        <f>Master!P108</f>
        <v>81.3</v>
      </c>
      <c r="P37" s="96">
        <f t="shared" si="4"/>
        <v>172.20172201722016</v>
      </c>
      <c r="Q37" s="109">
        <f ca="1">P37*Master!K108</f>
        <v>0.15851422237797383</v>
      </c>
      <c r="S37" s="100"/>
      <c r="T37" s="89"/>
      <c r="U37" s="89"/>
      <c r="V37" s="107"/>
      <c r="W37" s="89"/>
      <c r="X37" s="89"/>
      <c r="Y37" s="89"/>
      <c r="Z37" s="109"/>
    </row>
    <row r="38" spans="1:26">
      <c r="A38" s="100">
        <v>6</v>
      </c>
      <c r="B38" s="89" t="str">
        <f>Master!B74</f>
        <v>설탕</v>
      </c>
      <c r="C38" s="89" t="str">
        <f>Master!C74</f>
        <v>White Sugar</v>
      </c>
      <c r="D38" s="95">
        <v>6.8000000000000005E-2</v>
      </c>
      <c r="E38" s="89">
        <f>D38*C46</f>
        <v>340</v>
      </c>
      <c r="F38" s="89">
        <f>Master!P74</f>
        <v>100</v>
      </c>
      <c r="G38" s="89">
        <f t="shared" si="3"/>
        <v>340</v>
      </c>
      <c r="H38" s="109">
        <f ca="1">G38*Master!K74</f>
        <v>0.35565342004642475</v>
      </c>
      <c r="J38" s="100">
        <v>6</v>
      </c>
      <c r="K38" s="89" t="str">
        <f>Master!B104</f>
        <v>양파</v>
      </c>
      <c r="L38" s="89" t="str">
        <f>Master!C104</f>
        <v>Onion</v>
      </c>
      <c r="M38" s="95">
        <v>1.9E-2</v>
      </c>
      <c r="N38" s="89">
        <f>M38*L46</f>
        <v>95</v>
      </c>
      <c r="O38" s="89">
        <f>Master!P104</f>
        <v>89</v>
      </c>
      <c r="P38" s="96">
        <f t="shared" si="4"/>
        <v>106.74157303370787</v>
      </c>
      <c r="Q38" s="109">
        <f ca="1">P38*Master!K104</f>
        <v>0.14291955015745292</v>
      </c>
      <c r="S38" s="100"/>
      <c r="T38" s="89"/>
      <c r="U38" s="89"/>
      <c r="V38" s="107"/>
      <c r="W38" s="89"/>
      <c r="X38" s="89"/>
      <c r="Y38" s="89"/>
      <c r="Z38" s="109"/>
    </row>
    <row r="39" spans="1:26" ht="15.75" thickBot="1">
      <c r="A39" s="100">
        <v>7</v>
      </c>
      <c r="B39" s="89" t="str">
        <f>Master!B69</f>
        <v>식초</v>
      </c>
      <c r="C39" s="89" t="str">
        <f>Master!C69</f>
        <v>Vinegar Distilled</v>
      </c>
      <c r="D39" s="95">
        <v>2.1999999999999999E-2</v>
      </c>
      <c r="E39" s="89">
        <f>D39*C46</f>
        <v>110</v>
      </c>
      <c r="F39" s="89">
        <f>Master!P69</f>
        <v>100</v>
      </c>
      <c r="G39" s="89">
        <f t="shared" si="3"/>
        <v>110.00000000000001</v>
      </c>
      <c r="H39" s="109">
        <f ca="1">G39*Master!K69</f>
        <v>0.11581674564487277</v>
      </c>
      <c r="J39" s="100">
        <v>7</v>
      </c>
      <c r="K39" s="89" t="str">
        <f>Master!B110</f>
        <v>홍피망</v>
      </c>
      <c r="L39" s="89" t="str">
        <f>Master!C110</f>
        <v>Red Bell Pepper</v>
      </c>
      <c r="M39" s="95">
        <v>2.1000000000000001E-2</v>
      </c>
      <c r="N39" s="89">
        <f>M39*L46</f>
        <v>105</v>
      </c>
      <c r="O39" s="89">
        <f>Master!P110</f>
        <v>65</v>
      </c>
      <c r="P39" s="96">
        <f t="shared" si="4"/>
        <v>161.53846153846155</v>
      </c>
      <c r="Q39" s="109">
        <f>P39*Master!K110</f>
        <v>1.1396212387411528</v>
      </c>
      <c r="S39" s="112"/>
      <c r="T39" s="113"/>
      <c r="U39" s="113"/>
      <c r="V39" s="107"/>
      <c r="W39" s="89"/>
      <c r="X39" s="89"/>
      <c r="Y39" s="89"/>
      <c r="Z39" s="114"/>
    </row>
    <row r="40" spans="1:26" ht="15.75" thickBot="1">
      <c r="A40" s="100">
        <v>8</v>
      </c>
      <c r="B40" s="89" t="str">
        <f>Master!B73</f>
        <v>레몬주스</v>
      </c>
      <c r="C40" s="89" t="str">
        <f>Master!C73</f>
        <v>Lemon Juice</v>
      </c>
      <c r="D40" s="95">
        <v>0.02</v>
      </c>
      <c r="E40" s="89">
        <f>D40*C46</f>
        <v>100</v>
      </c>
      <c r="F40" s="89">
        <f>Master!P73</f>
        <v>100</v>
      </c>
      <c r="G40" s="89">
        <f t="shared" si="3"/>
        <v>100</v>
      </c>
      <c r="H40" s="109">
        <f ca="1">G40*Master!K73</f>
        <v>0.30082271596070848</v>
      </c>
      <c r="J40" s="100">
        <v>8</v>
      </c>
      <c r="K40" s="89" t="str">
        <f>Master!B111</f>
        <v>청피망</v>
      </c>
      <c r="L40" s="89" t="str">
        <f>Master!C111</f>
        <v>Green Bell Pepper</v>
      </c>
      <c r="M40" s="95">
        <v>2.1000000000000001E-2</v>
      </c>
      <c r="N40" s="89">
        <f>M40*L46</f>
        <v>105</v>
      </c>
      <c r="O40" s="89">
        <f>Master!P111</f>
        <v>65</v>
      </c>
      <c r="P40" s="96">
        <f t="shared" si="4"/>
        <v>161.53846153846155</v>
      </c>
      <c r="Q40" s="109">
        <f ca="1">P40*Master!K111</f>
        <v>0.54072194179003952</v>
      </c>
      <c r="S40" s="869" t="s">
        <v>624</v>
      </c>
      <c r="T40" s="870"/>
      <c r="U40" s="119">
        <v>600</v>
      </c>
      <c r="V40" s="116">
        <f>SUM(V33:V39)</f>
        <v>1</v>
      </c>
      <c r="W40" s="98">
        <f>SUM(W33:W39)</f>
        <v>1200</v>
      </c>
      <c r="X40" s="99" t="s">
        <v>119</v>
      </c>
      <c r="Y40" s="110" t="s">
        <v>119</v>
      </c>
      <c r="Z40" s="115">
        <f ca="1">SUM(Z33:Z39)</f>
        <v>5.7553613109711268</v>
      </c>
    </row>
    <row r="41" spans="1:26" ht="15.75" thickBot="1">
      <c r="A41" s="100">
        <v>9</v>
      </c>
      <c r="B41" s="89" t="str">
        <f>Master!B75</f>
        <v>소금</v>
      </c>
      <c r="C41" s="89" t="str">
        <f>Master!C75</f>
        <v>Salt</v>
      </c>
      <c r="D41" s="95">
        <v>6.0000000000000001E-3</v>
      </c>
      <c r="E41" s="89">
        <f>D41*C46</f>
        <v>30</v>
      </c>
      <c r="F41" s="96">
        <f>Master!P75</f>
        <v>100</v>
      </c>
      <c r="G41" s="89">
        <f t="shared" si="3"/>
        <v>30</v>
      </c>
      <c r="H41" s="109">
        <f ca="1">G41*Master!K75</f>
        <v>1.3255412173024395E-2</v>
      </c>
      <c r="J41" s="100">
        <v>9</v>
      </c>
      <c r="K41" s="90" t="str">
        <f>Master!B32</f>
        <v>올리브오일</v>
      </c>
      <c r="L41" s="89" t="str">
        <f>Master!C32</f>
        <v>Oilve Oil</v>
      </c>
      <c r="M41" s="95">
        <v>0.02</v>
      </c>
      <c r="N41" s="89">
        <f>M41*L46</f>
        <v>100</v>
      </c>
      <c r="O41" s="89">
        <f>Master!P32</f>
        <v>100</v>
      </c>
      <c r="P41" s="96">
        <f t="shared" si="4"/>
        <v>100</v>
      </c>
      <c r="Q41" s="109">
        <f ca="1">P41*Master!K32</f>
        <v>1.4939893489821559</v>
      </c>
    </row>
    <row r="42" spans="1:26" ht="18" thickBot="1">
      <c r="A42" s="100"/>
      <c r="B42" s="89"/>
      <c r="C42" s="89"/>
      <c r="D42" s="95"/>
      <c r="E42" s="89"/>
      <c r="F42" s="96"/>
      <c r="G42" s="89"/>
      <c r="H42" s="109"/>
      <c r="J42" s="100">
        <v>10</v>
      </c>
      <c r="K42" s="89" t="str">
        <f>Master!B67</f>
        <v>물엿</v>
      </c>
      <c r="L42" s="89" t="str">
        <f>Master!C67</f>
        <v>Corn Syrup</v>
      </c>
      <c r="M42" s="95">
        <v>1.4999999999999999E-2</v>
      </c>
      <c r="N42" s="89">
        <f>M42*L46</f>
        <v>75</v>
      </c>
      <c r="O42" s="89">
        <f>Master!P67</f>
        <v>100</v>
      </c>
      <c r="P42" s="96">
        <f t="shared" si="4"/>
        <v>75</v>
      </c>
      <c r="Q42" s="109">
        <f ca="1">P42*Master!K67</f>
        <v>0.44718187373484286</v>
      </c>
      <c r="S42" s="858" t="s">
        <v>1033</v>
      </c>
      <c r="T42" s="859"/>
      <c r="U42" s="859"/>
      <c r="V42" s="859"/>
      <c r="W42" s="859"/>
      <c r="X42" s="859"/>
      <c r="Y42" s="859"/>
      <c r="Z42" s="860"/>
    </row>
    <row r="43" spans="1:26">
      <c r="A43" s="100"/>
      <c r="B43" s="89"/>
      <c r="C43" s="89"/>
      <c r="D43" s="95"/>
      <c r="E43" s="89"/>
      <c r="F43" s="96"/>
      <c r="G43" s="89"/>
      <c r="H43" s="109"/>
      <c r="J43" s="100">
        <v>11</v>
      </c>
      <c r="K43" s="89" t="str">
        <f>Master!B69</f>
        <v>식초</v>
      </c>
      <c r="L43" s="89" t="str">
        <f>Master!C69</f>
        <v>Vinegar Distilled</v>
      </c>
      <c r="M43" s="95">
        <v>1.4999999999999999E-2</v>
      </c>
      <c r="N43" s="89">
        <f>M43*L46</f>
        <v>75</v>
      </c>
      <c r="O43" s="89">
        <f>Master!P69</f>
        <v>100</v>
      </c>
      <c r="P43" s="96">
        <f t="shared" si="4"/>
        <v>75</v>
      </c>
      <c r="Q43" s="109">
        <f ca="1">P43*Master!K69</f>
        <v>7.8965962939685969E-2</v>
      </c>
      <c r="S43" s="861" t="s">
        <v>114</v>
      </c>
      <c r="T43" s="862"/>
      <c r="U43" s="862"/>
      <c r="V43" s="865" t="s">
        <v>117</v>
      </c>
      <c r="W43" s="862" t="s">
        <v>120</v>
      </c>
      <c r="X43" s="862" t="s">
        <v>118</v>
      </c>
      <c r="Y43" s="862" t="s">
        <v>58</v>
      </c>
      <c r="Z43" s="867" t="s">
        <v>55</v>
      </c>
    </row>
    <row r="44" spans="1:26">
      <c r="A44" s="100"/>
      <c r="B44" s="89"/>
      <c r="C44" s="89"/>
      <c r="D44" s="95"/>
      <c r="E44" s="89"/>
      <c r="F44" s="96"/>
      <c r="G44" s="89"/>
      <c r="H44" s="109"/>
      <c r="J44" s="100">
        <v>12</v>
      </c>
      <c r="K44" s="89" t="str">
        <f>Master!B73</f>
        <v>레몬주스</v>
      </c>
      <c r="L44" s="89" t="str">
        <f>Master!C73</f>
        <v>Lemon Juice</v>
      </c>
      <c r="M44" s="95">
        <v>4.0000000000000001E-3</v>
      </c>
      <c r="N44" s="89">
        <f>M44*L46</f>
        <v>20</v>
      </c>
      <c r="O44" s="89">
        <f>Master!P73</f>
        <v>100</v>
      </c>
      <c r="P44" s="96">
        <f t="shared" si="4"/>
        <v>20</v>
      </c>
      <c r="Q44" s="109">
        <f ca="1">P44*Master!K73</f>
        <v>6.0164543192141699E-2</v>
      </c>
      <c r="S44" s="863"/>
      <c r="T44" s="864"/>
      <c r="U44" s="864"/>
      <c r="V44" s="866"/>
      <c r="W44" s="864"/>
      <c r="X44" s="864"/>
      <c r="Y44" s="864"/>
      <c r="Z44" s="868"/>
    </row>
    <row r="45" spans="1:26" ht="15.75" thickBot="1">
      <c r="A45" s="112"/>
      <c r="B45" s="113"/>
      <c r="C45" s="113"/>
      <c r="D45" s="95"/>
      <c r="E45" s="89"/>
      <c r="F45" s="96"/>
      <c r="G45" s="89"/>
      <c r="H45" s="114"/>
      <c r="J45" s="112">
        <v>13</v>
      </c>
      <c r="K45" s="113" t="str">
        <f>Master!B71</f>
        <v>미림</v>
      </c>
      <c r="L45" s="113" t="str">
        <f>Master!C71</f>
        <v>Rice Wine(Cook wine)</v>
      </c>
      <c r="M45" s="95">
        <v>0.01</v>
      </c>
      <c r="N45" s="89">
        <f>M45*L46</f>
        <v>50</v>
      </c>
      <c r="O45" s="89">
        <f>Master!P71</f>
        <v>100</v>
      </c>
      <c r="P45" s="96">
        <f t="shared" si="4"/>
        <v>50</v>
      </c>
      <c r="Q45" s="114">
        <f ca="1">P45*Master!K71</f>
        <v>0.58834916815019234</v>
      </c>
      <c r="S45" s="100">
        <v>1</v>
      </c>
      <c r="T45" s="302" t="str">
        <f>Master!B50</f>
        <v>매운양념 소스</v>
      </c>
      <c r="U45" s="302" t="str">
        <f>Master!C50</f>
        <v>Hot Spicy Sauce</v>
      </c>
      <c r="V45" s="95">
        <v>0.5</v>
      </c>
      <c r="W45" s="89">
        <v>300</v>
      </c>
      <c r="X45" s="89">
        <f>Master!P50</f>
        <v>96</v>
      </c>
      <c r="Y45" s="96">
        <f t="shared" ref="Y45:Y46" si="7">W45/X45*100</f>
        <v>312.5</v>
      </c>
      <c r="Z45" s="109">
        <f ca="1">Y45*Master!K50</f>
        <v>1.7441350128487867</v>
      </c>
    </row>
    <row r="46" spans="1:26" ht="15.75" thickBot="1">
      <c r="A46" s="869" t="s">
        <v>134</v>
      </c>
      <c r="B46" s="870"/>
      <c r="C46" s="119">
        <v>5000</v>
      </c>
      <c r="D46" s="111">
        <f>SUM(D33:D45)</f>
        <v>1.0000000000000002</v>
      </c>
      <c r="E46" s="98">
        <f>SUM(E33:E45)</f>
        <v>5000</v>
      </c>
      <c r="F46" s="99" t="s">
        <v>119</v>
      </c>
      <c r="G46" s="110" t="s">
        <v>119</v>
      </c>
      <c r="H46" s="115">
        <f ca="1">SUM(H33:H45)</f>
        <v>8.3511342276264244</v>
      </c>
      <c r="I46" s="105"/>
      <c r="J46" s="869" t="s">
        <v>134</v>
      </c>
      <c r="K46" s="870"/>
      <c r="L46" s="119">
        <v>5000</v>
      </c>
      <c r="M46" s="116">
        <f>SUM(M33:M45)</f>
        <v>1.0000000000000002</v>
      </c>
      <c r="N46" s="98">
        <f>SUM(N33:N45)</f>
        <v>5000</v>
      </c>
      <c r="O46" s="99" t="s">
        <v>119</v>
      </c>
      <c r="P46" s="110" t="s">
        <v>119</v>
      </c>
      <c r="Q46" s="115">
        <f ca="1">SUM(Q33:Q45)</f>
        <v>32.248194020025394</v>
      </c>
      <c r="S46" s="100">
        <v>2</v>
      </c>
      <c r="T46" s="302" t="str">
        <f>Master!B68</f>
        <v>마요네즈</v>
      </c>
      <c r="U46" s="302" t="str">
        <f>Master!C68</f>
        <v>Mayonnaise</v>
      </c>
      <c r="V46" s="95">
        <v>0.5</v>
      </c>
      <c r="W46" s="89">
        <v>900</v>
      </c>
      <c r="X46" s="89">
        <f>Master!P68</f>
        <v>100</v>
      </c>
      <c r="Y46" s="96">
        <f t="shared" si="7"/>
        <v>900</v>
      </c>
      <c r="Z46" s="109">
        <f ca="1">Y46*Master!K68</f>
        <v>2.5941633943044602</v>
      </c>
    </row>
    <row r="47" spans="1:26">
      <c r="S47" s="100"/>
      <c r="T47" s="89"/>
      <c r="U47" s="89"/>
      <c r="V47" s="107"/>
      <c r="W47" s="89"/>
      <c r="X47" s="89"/>
      <c r="Y47" s="89"/>
      <c r="Z47" s="109"/>
    </row>
    <row r="48" spans="1:26" ht="15.75" thickBot="1">
      <c r="S48" s="100"/>
      <c r="T48" s="89"/>
      <c r="U48" s="89"/>
      <c r="V48" s="107"/>
      <c r="W48" s="89"/>
      <c r="X48" s="89"/>
      <c r="Y48" s="89"/>
      <c r="Z48" s="109"/>
    </row>
    <row r="49" spans="1:26" ht="16.899999999999999" customHeight="1" thickBot="1">
      <c r="A49" s="920" t="s">
        <v>154</v>
      </c>
      <c r="B49" s="921"/>
      <c r="C49" s="921"/>
      <c r="D49" s="921"/>
      <c r="E49" s="921"/>
      <c r="F49" s="921"/>
      <c r="G49" s="921"/>
      <c r="H49" s="922"/>
      <c r="J49" s="858" t="s">
        <v>155</v>
      </c>
      <c r="K49" s="859"/>
      <c r="L49" s="859"/>
      <c r="M49" s="859"/>
      <c r="N49" s="859"/>
      <c r="O49" s="859"/>
      <c r="P49" s="859"/>
      <c r="Q49" s="860"/>
      <c r="S49" s="100"/>
      <c r="T49" s="89"/>
      <c r="U49" s="89"/>
      <c r="V49" s="107"/>
      <c r="W49" s="89"/>
      <c r="X49" s="89"/>
      <c r="Y49" s="89"/>
      <c r="Z49" s="109"/>
    </row>
    <row r="50" spans="1:26">
      <c r="A50" s="861" t="s">
        <v>114</v>
      </c>
      <c r="B50" s="862"/>
      <c r="C50" s="862"/>
      <c r="D50" s="878" t="s">
        <v>117</v>
      </c>
      <c r="E50" s="862" t="s">
        <v>120</v>
      </c>
      <c r="F50" s="862" t="s">
        <v>118</v>
      </c>
      <c r="G50" s="862" t="s">
        <v>58</v>
      </c>
      <c r="H50" s="867" t="s">
        <v>55</v>
      </c>
      <c r="J50" s="861" t="s">
        <v>114</v>
      </c>
      <c r="K50" s="862"/>
      <c r="L50" s="862"/>
      <c r="M50" s="865" t="s">
        <v>117</v>
      </c>
      <c r="N50" s="862" t="s">
        <v>120</v>
      </c>
      <c r="O50" s="862" t="s">
        <v>118</v>
      </c>
      <c r="P50" s="862" t="s">
        <v>58</v>
      </c>
      <c r="Q50" s="867" t="s">
        <v>55</v>
      </c>
      <c r="S50" s="100"/>
      <c r="T50" s="89"/>
      <c r="U50" s="89"/>
      <c r="V50" s="107"/>
      <c r="W50" s="89"/>
      <c r="X50" s="89"/>
      <c r="Y50" s="89"/>
      <c r="Z50" s="109"/>
    </row>
    <row r="51" spans="1:26" ht="15.75" thickBot="1">
      <c r="A51" s="863"/>
      <c r="B51" s="864"/>
      <c r="C51" s="864"/>
      <c r="D51" s="879"/>
      <c r="E51" s="864"/>
      <c r="F51" s="864"/>
      <c r="G51" s="864"/>
      <c r="H51" s="868"/>
      <c r="J51" s="863"/>
      <c r="K51" s="864"/>
      <c r="L51" s="864"/>
      <c r="M51" s="866"/>
      <c r="N51" s="864"/>
      <c r="O51" s="864"/>
      <c r="P51" s="864"/>
      <c r="Q51" s="868"/>
      <c r="S51" s="112"/>
      <c r="T51" s="113"/>
      <c r="U51" s="113"/>
      <c r="V51" s="107"/>
      <c r="W51" s="89"/>
      <c r="X51" s="89"/>
      <c r="Y51" s="89"/>
      <c r="Z51" s="114"/>
    </row>
    <row r="52" spans="1:26" ht="15.75" thickBot="1">
      <c r="A52" s="100">
        <v>1</v>
      </c>
      <c r="B52" s="89" t="str">
        <f>Master!B219</f>
        <v>흰 무</v>
      </c>
      <c r="C52" s="89" t="str">
        <f>Master!C219</f>
        <v>White Radish</v>
      </c>
      <c r="D52" s="108">
        <v>0.57069999999999999</v>
      </c>
      <c r="E52" s="96">
        <f>D52*C59</f>
        <v>19061.38</v>
      </c>
      <c r="F52" s="89">
        <f>Master!P219</f>
        <v>90</v>
      </c>
      <c r="G52" s="89">
        <f t="shared" ref="G52:G57" si="8">E52/F52*100</f>
        <v>21179.311111111114</v>
      </c>
      <c r="H52" s="126">
        <f>G52*Master!K219</f>
        <v>21.478516179983586</v>
      </c>
      <c r="J52" s="100">
        <v>1</v>
      </c>
      <c r="K52" s="89" t="str">
        <f>Master!B84</f>
        <v>쌀</v>
      </c>
      <c r="L52" s="89" t="str">
        <f>Master!C84</f>
        <v>Grain Rice (Rice Golden)</v>
      </c>
      <c r="M52" s="107">
        <v>0.5</v>
      </c>
      <c r="N52" s="89">
        <f>M52*L59</f>
        <v>1500</v>
      </c>
      <c r="O52" s="89">
        <f>Master!P84</f>
        <v>100</v>
      </c>
      <c r="P52" s="89">
        <f>N52/O52*100</f>
        <v>1500</v>
      </c>
      <c r="Q52" s="109">
        <f ca="1">P52*Master!K84</f>
        <v>1.9079759946019961</v>
      </c>
      <c r="S52" s="869" t="s">
        <v>624</v>
      </c>
      <c r="T52" s="870"/>
      <c r="U52" s="119">
        <v>600</v>
      </c>
      <c r="V52" s="116">
        <f>SUM(V45:V51)</f>
        <v>1</v>
      </c>
      <c r="W52" s="98">
        <f>SUM(W45:W51)</f>
        <v>1200</v>
      </c>
      <c r="X52" s="99" t="s">
        <v>119</v>
      </c>
      <c r="Y52" s="110" t="s">
        <v>119</v>
      </c>
      <c r="Z52" s="115">
        <f ca="1">SUM(Z45:Z51)</f>
        <v>4.3382984071532471</v>
      </c>
    </row>
    <row r="53" spans="1:26" ht="15.75" thickBot="1">
      <c r="A53" s="100">
        <v>2</v>
      </c>
      <c r="B53" s="89" t="str">
        <f>Master!B75</f>
        <v>소금</v>
      </c>
      <c r="C53" s="89" t="str">
        <f>Master!C75</f>
        <v>Salt</v>
      </c>
      <c r="D53" s="108">
        <v>4.5999999999999999E-3</v>
      </c>
      <c r="E53" s="96">
        <f>D53*C59</f>
        <v>153.63999999999999</v>
      </c>
      <c r="F53" s="89">
        <f>Master!P75</f>
        <v>100</v>
      </c>
      <c r="G53" s="96">
        <f t="shared" si="8"/>
        <v>153.63999999999999</v>
      </c>
      <c r="H53" s="126">
        <f ca="1">G53*Master!K75</f>
        <v>6.7885384208782262E-2</v>
      </c>
      <c r="J53" s="100">
        <v>2</v>
      </c>
      <c r="K53" s="89" t="s">
        <v>152</v>
      </c>
      <c r="L53" s="89" t="s">
        <v>158</v>
      </c>
      <c r="M53" s="107">
        <v>0.5</v>
      </c>
      <c r="N53" s="89">
        <f>M53*L60</f>
        <v>0</v>
      </c>
      <c r="O53" s="89">
        <v>100</v>
      </c>
      <c r="P53" s="89">
        <f>N53/O53*100</f>
        <v>0</v>
      </c>
      <c r="Q53" s="124" t="s">
        <v>119</v>
      </c>
    </row>
    <row r="54" spans="1:26" ht="18" thickBot="1">
      <c r="A54" s="100">
        <v>3</v>
      </c>
      <c r="B54" s="89" t="str">
        <f>Master!B104</f>
        <v>양파</v>
      </c>
      <c r="C54" s="89" t="str">
        <f>Master!C104</f>
        <v>Onion</v>
      </c>
      <c r="D54" s="108">
        <v>9.1999999999999998E-3</v>
      </c>
      <c r="E54" s="96">
        <f>D54*C59</f>
        <v>307.27999999999997</v>
      </c>
      <c r="F54" s="89">
        <f>Master!P104</f>
        <v>89</v>
      </c>
      <c r="G54" s="96">
        <f t="shared" si="8"/>
        <v>345.25842696629212</v>
      </c>
      <c r="H54" s="126">
        <f ca="1">G54*Master!K104</f>
        <v>0.46227704602507502</v>
      </c>
      <c r="J54" s="100"/>
      <c r="K54" s="89"/>
      <c r="L54" s="89"/>
      <c r="M54" s="107"/>
      <c r="N54" s="89"/>
      <c r="O54" s="89"/>
      <c r="P54" s="89"/>
      <c r="Q54" s="109"/>
      <c r="S54" s="858" t="s">
        <v>953</v>
      </c>
      <c r="T54" s="859"/>
      <c r="U54" s="859"/>
      <c r="V54" s="859"/>
      <c r="W54" s="859"/>
      <c r="X54" s="859"/>
      <c r="Y54" s="859"/>
      <c r="Z54" s="860"/>
    </row>
    <row r="55" spans="1:26">
      <c r="A55" s="100">
        <v>4</v>
      </c>
      <c r="B55" s="89" t="str">
        <f>Master!B74</f>
        <v>설탕</v>
      </c>
      <c r="C55" s="89" t="str">
        <f>Master!C74</f>
        <v>White Sugar</v>
      </c>
      <c r="D55" s="108">
        <v>0.01</v>
      </c>
      <c r="E55" s="96">
        <f>D55*C59</f>
        <v>334</v>
      </c>
      <c r="F55" s="89">
        <f>Master!P74</f>
        <v>100</v>
      </c>
      <c r="G55" s="96">
        <f t="shared" si="8"/>
        <v>334</v>
      </c>
      <c r="H55" s="126">
        <f ca="1">G55*Master!K74</f>
        <v>0.34937718322207612</v>
      </c>
      <c r="J55" s="100"/>
      <c r="K55" s="89"/>
      <c r="L55" s="89"/>
      <c r="M55" s="107"/>
      <c r="N55" s="89"/>
      <c r="O55" s="89"/>
      <c r="P55" s="89"/>
      <c r="Q55" s="109"/>
      <c r="S55" s="861" t="s">
        <v>114</v>
      </c>
      <c r="T55" s="862"/>
      <c r="U55" s="862"/>
      <c r="V55" s="865" t="s">
        <v>117</v>
      </c>
      <c r="W55" s="862" t="s">
        <v>120</v>
      </c>
      <c r="X55" s="862" t="s">
        <v>118</v>
      </c>
      <c r="Y55" s="862" t="s">
        <v>58</v>
      </c>
      <c r="Z55" s="867" t="s">
        <v>55</v>
      </c>
    </row>
    <row r="56" spans="1:26">
      <c r="A56" s="100">
        <v>5</v>
      </c>
      <c r="B56" s="89" t="str">
        <f>Master!B70</f>
        <v>강초</v>
      </c>
      <c r="C56" s="89" t="str">
        <f>Master!C70</f>
        <v>concentrated Vinegar(korean)</v>
      </c>
      <c r="D56" s="108">
        <v>4.1099999999999998E-2</v>
      </c>
      <c r="E56" s="96">
        <f>D56*C59</f>
        <v>1372.74</v>
      </c>
      <c r="F56" s="89">
        <f>Master!P70</f>
        <v>100</v>
      </c>
      <c r="G56" s="96">
        <f t="shared" si="8"/>
        <v>1372.74</v>
      </c>
      <c r="H56" s="126">
        <f>G56*Master!K70</f>
        <v>3.6326767777777778</v>
      </c>
      <c r="J56" s="100"/>
      <c r="K56" s="89"/>
      <c r="L56" s="89"/>
      <c r="M56" s="107"/>
      <c r="N56" s="89"/>
      <c r="O56" s="89"/>
      <c r="P56" s="89"/>
      <c r="Q56" s="109"/>
      <c r="S56" s="863"/>
      <c r="T56" s="864"/>
      <c r="U56" s="864"/>
      <c r="V56" s="866"/>
      <c r="W56" s="864"/>
      <c r="X56" s="864"/>
      <c r="Y56" s="864"/>
      <c r="Z56" s="868"/>
    </row>
    <row r="57" spans="1:26">
      <c r="A57" s="100">
        <v>6</v>
      </c>
      <c r="B57" s="89" t="s">
        <v>152</v>
      </c>
      <c r="C57" s="89" t="s">
        <v>158</v>
      </c>
      <c r="D57" s="108">
        <v>0.3644</v>
      </c>
      <c r="E57" s="96">
        <f>D57*C59</f>
        <v>12170.960000000001</v>
      </c>
      <c r="F57" s="89">
        <v>100</v>
      </c>
      <c r="G57" s="96">
        <f t="shared" si="8"/>
        <v>12170.960000000001</v>
      </c>
      <c r="H57" s="124" t="s">
        <v>119</v>
      </c>
      <c r="J57" s="100"/>
      <c r="K57" s="89"/>
      <c r="L57" s="89"/>
      <c r="M57" s="107"/>
      <c r="N57" s="89"/>
      <c r="O57" s="89"/>
      <c r="P57" s="89"/>
      <c r="Q57" s="109"/>
      <c r="S57" s="100">
        <v>1</v>
      </c>
      <c r="T57" s="302" t="str">
        <f>Master!B104</f>
        <v>양파</v>
      </c>
      <c r="U57" s="302" t="str">
        <f>Master!C104</f>
        <v>Onion</v>
      </c>
      <c r="V57" s="95">
        <v>0.15620000000000001</v>
      </c>
      <c r="W57" s="89">
        <f>V57*U64</f>
        <v>999.68000000000006</v>
      </c>
      <c r="X57" s="89">
        <f>Master!P104</f>
        <v>89</v>
      </c>
      <c r="Y57" s="96">
        <f t="shared" ref="Y57:Y58" si="9">W57/X57*100</f>
        <v>1123.2359550561798</v>
      </c>
      <c r="Z57" s="109">
        <f ca="1">Y57*Master!K104</f>
        <v>1.5039349042252899</v>
      </c>
    </row>
    <row r="58" spans="1:26" ht="15.75" thickBot="1">
      <c r="A58" s="112"/>
      <c r="B58" s="113"/>
      <c r="C58" s="113"/>
      <c r="D58" s="108"/>
      <c r="E58" s="96"/>
      <c r="F58" s="89"/>
      <c r="G58" s="89"/>
      <c r="H58" s="118"/>
      <c r="J58" s="112"/>
      <c r="K58" s="113"/>
      <c r="L58" s="113"/>
      <c r="M58" s="107"/>
      <c r="N58" s="89"/>
      <c r="O58" s="89"/>
      <c r="P58" s="89"/>
      <c r="Q58" s="114"/>
      <c r="S58" s="100">
        <v>2</v>
      </c>
      <c r="T58" s="302" t="str">
        <f>Master!B68</f>
        <v>마요네즈</v>
      </c>
      <c r="U58" s="302" t="str">
        <f>Master!C68</f>
        <v>Mayonnaise</v>
      </c>
      <c r="V58" s="95">
        <v>0.3125</v>
      </c>
      <c r="W58" s="89">
        <f>V58*U64</f>
        <v>2000</v>
      </c>
      <c r="X58" s="89">
        <f>Master!P68</f>
        <v>100</v>
      </c>
      <c r="Y58" s="96">
        <f t="shared" si="9"/>
        <v>2000</v>
      </c>
      <c r="Z58" s="109">
        <f ca="1">Y58*Master!K68</f>
        <v>5.7648075428987999</v>
      </c>
    </row>
    <row r="59" spans="1:26" ht="15.75" thickBot="1">
      <c r="A59" s="869" t="s">
        <v>157</v>
      </c>
      <c r="B59" s="870"/>
      <c r="C59" s="119">
        <v>33400</v>
      </c>
      <c r="D59" s="111">
        <f>SUM(D52:D58)</f>
        <v>1</v>
      </c>
      <c r="E59" s="98">
        <f>SUM(E52:E58)</f>
        <v>33400</v>
      </c>
      <c r="F59" s="99" t="s">
        <v>119</v>
      </c>
      <c r="G59" s="110" t="s">
        <v>119</v>
      </c>
      <c r="H59" s="115">
        <f ca="1">SUM(H52:H58)</f>
        <v>25.990732571217297</v>
      </c>
      <c r="J59" s="869" t="s">
        <v>146</v>
      </c>
      <c r="K59" s="870"/>
      <c r="L59" s="119">
        <v>3000</v>
      </c>
      <c r="M59" s="116">
        <f>SUM(M52:M58)</f>
        <v>1</v>
      </c>
      <c r="N59" s="98">
        <f>SUM(N52:N58)</f>
        <v>1500</v>
      </c>
      <c r="O59" s="99" t="s">
        <v>119</v>
      </c>
      <c r="P59" s="110" t="s">
        <v>119</v>
      </c>
      <c r="Q59" s="115">
        <f ca="1">SUM(Q52:Q58)</f>
        <v>1.9079759946019961</v>
      </c>
      <c r="S59" s="100">
        <v>3</v>
      </c>
      <c r="T59" s="302" t="str">
        <f>Master!B216</f>
        <v>플레인 요거트</v>
      </c>
      <c r="U59" s="302" t="str">
        <f>Master!C216</f>
        <v>Plain Yogurt</v>
      </c>
      <c r="V59" s="95">
        <v>0.3125</v>
      </c>
      <c r="W59" s="89">
        <f>V59*U64</f>
        <v>2000</v>
      </c>
      <c r="X59" s="89">
        <f>Master!P216</f>
        <v>100</v>
      </c>
      <c r="Y59" s="96">
        <f t="shared" ref="Y59:Y61" si="10">W59/X59*100</f>
        <v>2000</v>
      </c>
      <c r="Z59" s="109">
        <f ca="1">Y59*Master!K216</f>
        <v>6.9775755236028498</v>
      </c>
    </row>
    <row r="60" spans="1:26" ht="15.75" thickBot="1">
      <c r="S60" s="100">
        <v>4</v>
      </c>
      <c r="T60" s="302" t="str">
        <f>Master!B74</f>
        <v>설탕</v>
      </c>
      <c r="U60" s="302" t="str">
        <f>Master!C74</f>
        <v>White Sugar</v>
      </c>
      <c r="V60" s="95">
        <v>0.15620000000000001</v>
      </c>
      <c r="W60" s="89">
        <f>V60*U64</f>
        <v>999.68000000000006</v>
      </c>
      <c r="X60" s="89">
        <f>Master!P74</f>
        <v>100</v>
      </c>
      <c r="Y60" s="96">
        <f t="shared" si="10"/>
        <v>999.68000000000006</v>
      </c>
      <c r="Z60" s="109">
        <f ca="1">Y60*Master!K74</f>
        <v>1.0457047380941469</v>
      </c>
    </row>
    <row r="61" spans="1:26" ht="18" thickBot="1">
      <c r="A61" s="871" t="s">
        <v>248</v>
      </c>
      <c r="B61" s="872"/>
      <c r="C61" s="872"/>
      <c r="D61" s="872"/>
      <c r="E61" s="872"/>
      <c r="F61" s="872"/>
      <c r="G61" s="872"/>
      <c r="H61" s="873"/>
      <c r="J61" s="871" t="s">
        <v>371</v>
      </c>
      <c r="K61" s="872"/>
      <c r="L61" s="872"/>
      <c r="M61" s="872"/>
      <c r="N61" s="872"/>
      <c r="O61" s="872"/>
      <c r="P61" s="872"/>
      <c r="Q61" s="873"/>
      <c r="S61" s="100">
        <v>5</v>
      </c>
      <c r="T61" s="302" t="str">
        <f>Master!B69</f>
        <v>식초</v>
      </c>
      <c r="U61" s="302" t="str">
        <f>Master!C69</f>
        <v>Vinegar Distilled</v>
      </c>
      <c r="V61" s="95">
        <v>4.6899999999999997E-2</v>
      </c>
      <c r="W61" s="89">
        <f>V61*U64</f>
        <v>300.15999999999997</v>
      </c>
      <c r="X61" s="89">
        <f>Master!P69</f>
        <v>100</v>
      </c>
      <c r="Y61" s="96">
        <f t="shared" si="10"/>
        <v>300.15999999999997</v>
      </c>
      <c r="Z61" s="109">
        <f ca="1">Y61*Master!K69</f>
        <v>0.31603231247968183</v>
      </c>
    </row>
    <row r="62" spans="1:26" ht="14.45" customHeight="1">
      <c r="A62" s="861" t="s">
        <v>114</v>
      </c>
      <c r="B62" s="862"/>
      <c r="C62" s="862"/>
      <c r="D62" s="878" t="s">
        <v>117</v>
      </c>
      <c r="E62" s="862" t="s">
        <v>120</v>
      </c>
      <c r="F62" s="862" t="s">
        <v>118</v>
      </c>
      <c r="G62" s="862" t="s">
        <v>58</v>
      </c>
      <c r="H62" s="867" t="s">
        <v>55</v>
      </c>
      <c r="J62" s="861" t="s">
        <v>114</v>
      </c>
      <c r="K62" s="862"/>
      <c r="L62" s="862"/>
      <c r="M62" s="878" t="s">
        <v>117</v>
      </c>
      <c r="N62" s="862" t="s">
        <v>120</v>
      </c>
      <c r="O62" s="862" t="s">
        <v>118</v>
      </c>
      <c r="P62" s="862" t="s">
        <v>58</v>
      </c>
      <c r="Q62" s="867" t="s">
        <v>55</v>
      </c>
      <c r="S62" s="100">
        <v>6</v>
      </c>
      <c r="T62" s="302" t="str">
        <f>Master!B189</f>
        <v>머스타드</v>
      </c>
      <c r="U62" s="302" t="str">
        <f>Master!C189</f>
        <v>Mustard</v>
      </c>
      <c r="V62" s="95">
        <v>1.5599999999999999E-2</v>
      </c>
      <c r="W62" s="89">
        <f>V62*U64</f>
        <v>99.839999999999989</v>
      </c>
      <c r="X62" s="89">
        <f>Master!P189</f>
        <v>100</v>
      </c>
      <c r="Y62" s="96">
        <f t="shared" ref="Y62" si="11">W62/X62*100</f>
        <v>99.839999999999989</v>
      </c>
      <c r="Z62" s="109">
        <f ca="1">Y62*Master!K189</f>
        <v>0.66839411684583605</v>
      </c>
    </row>
    <row r="63" spans="1:26" ht="15.75" thickBot="1">
      <c r="A63" s="863"/>
      <c r="B63" s="864"/>
      <c r="C63" s="864"/>
      <c r="D63" s="879"/>
      <c r="E63" s="864"/>
      <c r="F63" s="864"/>
      <c r="G63" s="864"/>
      <c r="H63" s="868"/>
      <c r="J63" s="863"/>
      <c r="K63" s="864"/>
      <c r="L63" s="864"/>
      <c r="M63" s="879"/>
      <c r="N63" s="864"/>
      <c r="O63" s="864"/>
      <c r="P63" s="864"/>
      <c r="Q63" s="868"/>
      <c r="S63" s="112"/>
      <c r="T63" s="113"/>
      <c r="U63" s="113"/>
      <c r="V63" s="107"/>
      <c r="W63" s="89"/>
      <c r="X63" s="89"/>
      <c r="Y63" s="89"/>
      <c r="Z63" s="114"/>
    </row>
    <row r="64" spans="1:26" ht="15.75" thickBot="1">
      <c r="A64" s="100">
        <v>1</v>
      </c>
      <c r="B64" s="153" t="str">
        <f>Master!B8</f>
        <v>순살 엉치살</v>
      </c>
      <c r="C64" s="89" t="str">
        <f>Master!C8</f>
        <v>Boneless Thigh</v>
      </c>
      <c r="D64" s="108">
        <f>E64/E72</f>
        <v>0.6566796634516725</v>
      </c>
      <c r="E64" s="96">
        <v>320</v>
      </c>
      <c r="F64" s="89">
        <f>Master!P8</f>
        <v>80</v>
      </c>
      <c r="G64" s="150">
        <f>E64/F64*100</f>
        <v>400</v>
      </c>
      <c r="H64" s="109">
        <f ca="1">G64*Master!K8</f>
        <v>1.6736446143276307</v>
      </c>
      <c r="J64" s="100">
        <v>1</v>
      </c>
      <c r="K64" s="89" t="str">
        <f>Master!B145</f>
        <v>밥</v>
      </c>
      <c r="L64" s="89" t="str">
        <f>Master!C145</f>
        <v>Steamed Rice</v>
      </c>
      <c r="M64" s="108">
        <f>N64/N72</f>
        <v>0.72098053352559477</v>
      </c>
      <c r="N64" s="89">
        <v>3000</v>
      </c>
      <c r="O64" s="89">
        <f>Master!P145</f>
        <v>100</v>
      </c>
      <c r="P64" s="89">
        <f t="shared" ref="P64" si="12">N64/O64*100</f>
        <v>3000</v>
      </c>
      <c r="Q64" s="109">
        <f ca="1">P64*Master!K145</f>
        <v>1.9079759946019961</v>
      </c>
      <c r="S64" s="869" t="s">
        <v>958</v>
      </c>
      <c r="T64" s="870"/>
      <c r="U64" s="119">
        <v>6400</v>
      </c>
      <c r="V64" s="116">
        <f>SUM(V57:V63)</f>
        <v>0.9998999999999999</v>
      </c>
      <c r="W64" s="98">
        <f>SUM(W57:W63)</f>
        <v>6399.3600000000006</v>
      </c>
      <c r="X64" s="99" t="s">
        <v>119</v>
      </c>
      <c r="Y64" s="110" t="s">
        <v>119</v>
      </c>
      <c r="Z64" s="115">
        <f ca="1">SUM(Z57:Z63)</f>
        <v>16.276449138146603</v>
      </c>
    </row>
    <row r="65" spans="1:26" ht="15.75" thickBot="1">
      <c r="A65" s="100">
        <v>2</v>
      </c>
      <c r="B65" s="153" t="str">
        <f>Master!B38</f>
        <v>치킨 염지제</v>
      </c>
      <c r="C65" s="89" t="str">
        <f>Master!C38</f>
        <v>Pickle Solution Powder Mix [G28484]</v>
      </c>
      <c r="D65" s="108">
        <f>E65/E72</f>
        <v>7.182433819002668E-3</v>
      </c>
      <c r="E65" s="96">
        <v>3.5</v>
      </c>
      <c r="F65" s="89">
        <f>Master!P38</f>
        <v>98</v>
      </c>
      <c r="G65" s="150">
        <f>E65/F65*100</f>
        <v>3.5714285714285712</v>
      </c>
      <c r="H65" s="109">
        <f ca="1">G65*Master!K38</f>
        <v>1.328970963748473E-2</v>
      </c>
      <c r="J65" s="100">
        <v>2</v>
      </c>
      <c r="K65" s="89" t="str">
        <f>Master!B134</f>
        <v>야채믹스</v>
      </c>
      <c r="L65" s="89" t="str">
        <f>Master!C134</f>
        <v>Vegetable Mix</v>
      </c>
      <c r="M65" s="108">
        <f>N65/N72</f>
        <v>0.18024513338139869</v>
      </c>
      <c r="N65" s="89">
        <v>750</v>
      </c>
      <c r="O65" s="89">
        <f>Master!P134</f>
        <v>100</v>
      </c>
      <c r="P65" s="89">
        <f t="shared" ref="P65:P67" si="13">N65/O65*100</f>
        <v>750</v>
      </c>
      <c r="Q65" s="109">
        <f>P65*Master!K134</f>
        <v>2.9707314061976402</v>
      </c>
    </row>
    <row r="66" spans="1:26" ht="18" thickBot="1">
      <c r="A66" s="100">
        <v>3</v>
      </c>
      <c r="B66" s="153" t="str">
        <f>Master!B36</f>
        <v>#2 마리네이드 파우더</v>
      </c>
      <c r="C66" s="89" t="str">
        <f>Master!C36</f>
        <v>Marinade Powder Mix</v>
      </c>
      <c r="D66" s="108">
        <f>E66/E72</f>
        <v>7.7980710034886097E-3</v>
      </c>
      <c r="E66" s="96">
        <v>3.8</v>
      </c>
      <c r="F66" s="89">
        <f>Master!P35</f>
        <v>98</v>
      </c>
      <c r="G66" s="150">
        <f>E66/F66*100</f>
        <v>3.8775510204081631</v>
      </c>
      <c r="H66" s="109">
        <f ca="1">G66*Master!K36</f>
        <v>3.0638215149259032E-2</v>
      </c>
      <c r="J66" s="100">
        <v>3</v>
      </c>
      <c r="K66" s="89" t="str">
        <f>Master!B48</f>
        <v>소이갈릭소스</v>
      </c>
      <c r="L66" s="89" t="str">
        <f>Master!C48</f>
        <v>Garlic Flavor Soy Sauce</v>
      </c>
      <c r="M66" s="108">
        <f>N66/N72</f>
        <v>8.0749819754866614E-2</v>
      </c>
      <c r="N66" s="89">
        <v>336</v>
      </c>
      <c r="O66" s="89">
        <f>Master!P48</f>
        <v>96</v>
      </c>
      <c r="P66" s="89">
        <f t="shared" si="13"/>
        <v>350</v>
      </c>
      <c r="Q66" s="126">
        <f ca="1">P66*Master!K48</f>
        <v>2.4398194717004049</v>
      </c>
      <c r="S66" s="858" t="s">
        <v>957</v>
      </c>
      <c r="T66" s="859"/>
      <c r="U66" s="859"/>
      <c r="V66" s="859"/>
      <c r="W66" s="859"/>
      <c r="X66" s="859"/>
      <c r="Y66" s="859"/>
      <c r="Z66" s="860"/>
    </row>
    <row r="67" spans="1:26">
      <c r="A67" s="100">
        <v>4</v>
      </c>
      <c r="B67" s="89" t="str">
        <f>Master!B41</f>
        <v>화이트 배터믹스 (White)</v>
      </c>
      <c r="C67" s="89" t="str">
        <f>Master!C41</f>
        <v xml:space="preserve">Battering Powder Mix </v>
      </c>
      <c r="D67" s="108">
        <f>E67/E72</f>
        <v>0.16416991586291813</v>
      </c>
      <c r="E67" s="96">
        <v>80</v>
      </c>
      <c r="F67" s="89">
        <f>Master!P41</f>
        <v>85</v>
      </c>
      <c r="G67" s="150">
        <f>E67/F67*100</f>
        <v>94.117647058823522</v>
      </c>
      <c r="H67" s="109">
        <f ca="1">G67*Master!K41</f>
        <v>0.38358311565158387</v>
      </c>
      <c r="J67" s="100">
        <v>4</v>
      </c>
      <c r="K67" s="90" t="str">
        <f>Master!B29</f>
        <v>카놀라유</v>
      </c>
      <c r="L67" s="89" t="str">
        <f>Master!C29</f>
        <v>Canola Oil</v>
      </c>
      <c r="M67" s="108">
        <f>N67/N72</f>
        <v>1.8024513338139869E-2</v>
      </c>
      <c r="N67" s="89">
        <v>75</v>
      </c>
      <c r="O67" s="89">
        <f>Master!P29</f>
        <v>100</v>
      </c>
      <c r="P67" s="89">
        <f t="shared" si="13"/>
        <v>75</v>
      </c>
      <c r="Q67" s="126">
        <f ca="1">P67*Master!K29</f>
        <v>0.23388966165945083</v>
      </c>
      <c r="S67" s="861" t="s">
        <v>114</v>
      </c>
      <c r="T67" s="862"/>
      <c r="U67" s="862"/>
      <c r="V67" s="865" t="s">
        <v>117</v>
      </c>
      <c r="W67" s="862" t="s">
        <v>120</v>
      </c>
      <c r="X67" s="862" t="s">
        <v>118</v>
      </c>
      <c r="Y67" s="862" t="s">
        <v>58</v>
      </c>
      <c r="Z67" s="867" t="s">
        <v>55</v>
      </c>
    </row>
    <row r="68" spans="1:26">
      <c r="A68" s="100">
        <v>5</v>
      </c>
      <c r="B68" s="90" t="str">
        <f>Master!B29</f>
        <v>카놀라유</v>
      </c>
      <c r="C68" s="89" t="str">
        <f>Master!C29</f>
        <v>Canola Oil</v>
      </c>
      <c r="D68" s="108">
        <f>E68/E72</f>
        <v>0.16416991586291813</v>
      </c>
      <c r="E68" s="96">
        <v>80</v>
      </c>
      <c r="F68" s="89">
        <f>Master!P29</f>
        <v>100</v>
      </c>
      <c r="G68" s="150">
        <f>E68/F68*100</f>
        <v>80</v>
      </c>
      <c r="H68" s="109">
        <f ca="1">G68*Master!K29</f>
        <v>0.2494823057700809</v>
      </c>
      <c r="J68" s="100">
        <v>5</v>
      </c>
      <c r="K68" s="89"/>
      <c r="L68" s="89"/>
      <c r="M68" s="108"/>
      <c r="N68" s="89"/>
      <c r="O68" s="89"/>
      <c r="P68" s="89"/>
      <c r="Q68" s="126"/>
      <c r="S68" s="863"/>
      <c r="T68" s="864"/>
      <c r="U68" s="864"/>
      <c r="V68" s="866"/>
      <c r="W68" s="864"/>
      <c r="X68" s="864"/>
      <c r="Y68" s="864"/>
      <c r="Z68" s="868"/>
    </row>
    <row r="69" spans="1:26">
      <c r="A69" s="100"/>
      <c r="B69" s="89"/>
      <c r="C69" s="89"/>
      <c r="D69" s="147"/>
      <c r="E69" s="96"/>
      <c r="F69" s="89"/>
      <c r="G69" s="89"/>
      <c r="H69" s="126"/>
      <c r="J69" s="100">
        <v>6</v>
      </c>
      <c r="K69" s="89"/>
      <c r="L69" s="89"/>
      <c r="M69" s="108"/>
      <c r="N69" s="89"/>
      <c r="O69" s="89"/>
      <c r="P69" s="89"/>
      <c r="Q69" s="126"/>
      <c r="S69" s="100">
        <v>1</v>
      </c>
      <c r="T69" s="302" t="str">
        <f>Master!B52</f>
        <v>갈비 소스</v>
      </c>
      <c r="U69" s="302" t="str">
        <f>Master!C52</f>
        <v>Galbi Flavor Sauce</v>
      </c>
      <c r="V69" s="95">
        <v>0.4975</v>
      </c>
      <c r="W69" s="89">
        <f>V69*U76</f>
        <v>999.97500000000002</v>
      </c>
      <c r="X69" s="89">
        <f>Master!P52</f>
        <v>96</v>
      </c>
      <c r="Y69" s="96">
        <f t="shared" ref="Y69:Y71" si="14">W69/X69*100</f>
        <v>1041.640625</v>
      </c>
      <c r="Z69" s="109">
        <f ca="1">Y69*Master!K52</f>
        <v>6.9991570084287344</v>
      </c>
    </row>
    <row r="70" spans="1:26">
      <c r="A70" s="100"/>
      <c r="B70" s="89"/>
      <c r="C70" s="89"/>
      <c r="D70" s="147"/>
      <c r="E70" s="96"/>
      <c r="F70" s="89"/>
      <c r="G70" s="89"/>
      <c r="H70" s="126"/>
      <c r="J70" s="100">
        <v>7</v>
      </c>
      <c r="K70" s="89"/>
      <c r="L70" s="89"/>
      <c r="M70" s="108"/>
      <c r="N70" s="96"/>
      <c r="O70" s="89"/>
      <c r="P70" s="89"/>
      <c r="Q70" s="126"/>
      <c r="S70" s="100">
        <v>2</v>
      </c>
      <c r="T70" s="302" t="str">
        <f>Master!B68</f>
        <v>마요네즈</v>
      </c>
      <c r="U70" s="302" t="str">
        <f>Master!C68</f>
        <v>Mayonnaise</v>
      </c>
      <c r="V70" s="95">
        <v>0.4975</v>
      </c>
      <c r="W70" s="89">
        <f>V70*U76</f>
        <v>999.97500000000002</v>
      </c>
      <c r="X70" s="89">
        <f>Master!P68</f>
        <v>100</v>
      </c>
      <c r="Y70" s="96">
        <f t="shared" si="14"/>
        <v>999.97500000000002</v>
      </c>
      <c r="Z70" s="109">
        <f ca="1">Y70*Master!K68</f>
        <v>2.8823317113551137</v>
      </c>
    </row>
    <row r="71" spans="1:26" ht="15.75" thickBot="1">
      <c r="A71" s="100"/>
      <c r="B71" s="89"/>
      <c r="C71" s="89"/>
      <c r="D71" s="108"/>
      <c r="E71" s="96"/>
      <c r="F71" s="89"/>
      <c r="G71" s="96"/>
      <c r="H71" s="126"/>
      <c r="J71" s="100"/>
      <c r="K71" s="89"/>
      <c r="L71" s="89"/>
      <c r="M71" s="108"/>
      <c r="N71" s="96"/>
      <c r="O71" s="89"/>
      <c r="P71" s="96"/>
      <c r="Q71" s="126"/>
      <c r="S71" s="100">
        <v>3</v>
      </c>
      <c r="T71" s="302" t="str">
        <f>Master!B217</f>
        <v>스모크 리퀴드</v>
      </c>
      <c r="U71" s="302" t="str">
        <f>Master!C217</f>
        <v>Somke Liquid</v>
      </c>
      <c r="V71" s="95">
        <v>5.0000000000000001E-3</v>
      </c>
      <c r="W71" s="89">
        <f>V71*U76</f>
        <v>10.050000000000001</v>
      </c>
      <c r="X71" s="89">
        <f>Master!P217</f>
        <v>100</v>
      </c>
      <c r="Y71" s="96">
        <f t="shared" si="14"/>
        <v>10.050000000000001</v>
      </c>
      <c r="Z71" s="109">
        <f ca="1">Y71*Master!K217</f>
        <v>4.192265369628434E-2</v>
      </c>
    </row>
    <row r="72" spans="1:26" ht="15.75" thickBot="1">
      <c r="A72" s="869" t="s">
        <v>377</v>
      </c>
      <c r="B72" s="870"/>
      <c r="C72" s="119">
        <v>8</v>
      </c>
      <c r="D72" s="116">
        <f>SUM(D64:D71)</f>
        <v>1</v>
      </c>
      <c r="E72" s="135">
        <f>SUM(E64:E71)</f>
        <v>487.3</v>
      </c>
      <c r="F72" s="99" t="s">
        <v>119</v>
      </c>
      <c r="G72" s="110" t="s">
        <v>119</v>
      </c>
      <c r="H72" s="115">
        <f ca="1">SUM(H64:H71)</f>
        <v>2.350637960536039</v>
      </c>
      <c r="J72" s="869" t="s">
        <v>372</v>
      </c>
      <c r="K72" s="870"/>
      <c r="L72" s="119">
        <v>4000</v>
      </c>
      <c r="M72" s="111">
        <f>SUM(M64:M71)</f>
        <v>1</v>
      </c>
      <c r="N72" s="135">
        <f>SUM(N64:N71)</f>
        <v>4161</v>
      </c>
      <c r="O72" s="99" t="s">
        <v>119</v>
      </c>
      <c r="P72" s="110" t="s">
        <v>119</v>
      </c>
      <c r="Q72" s="115">
        <f ca="1">SUM(Q64:Q71)</f>
        <v>7.5524165341594927</v>
      </c>
      <c r="S72" s="100"/>
      <c r="T72" s="302"/>
      <c r="U72" s="302"/>
      <c r="V72" s="95"/>
      <c r="W72" s="89"/>
      <c r="X72" s="89"/>
      <c r="Y72" s="96"/>
      <c r="Z72" s="109"/>
    </row>
    <row r="73" spans="1:26">
      <c r="S73" s="100"/>
      <c r="T73" s="302"/>
      <c r="U73" s="302"/>
      <c r="V73" s="95"/>
      <c r="W73" s="89"/>
      <c r="X73" s="89"/>
      <c r="Y73" s="96"/>
      <c r="Z73" s="109"/>
    </row>
    <row r="74" spans="1:26">
      <c r="S74" s="100"/>
      <c r="T74" s="302"/>
      <c r="U74" s="302"/>
      <c r="V74" s="95"/>
      <c r="W74" s="89"/>
      <c r="X74" s="89"/>
      <c r="Y74" s="96"/>
      <c r="Z74" s="109"/>
    </row>
    <row r="75" spans="1:26" ht="15.75" thickBot="1">
      <c r="S75" s="112"/>
      <c r="T75" s="113"/>
      <c r="U75" s="113"/>
      <c r="V75" s="107"/>
      <c r="W75" s="89"/>
      <c r="X75" s="89"/>
      <c r="Y75" s="89"/>
      <c r="Z75" s="114"/>
    </row>
    <row r="76" spans="1:26" ht="15.75" thickBot="1">
      <c r="S76" s="869" t="s">
        <v>959</v>
      </c>
      <c r="T76" s="870"/>
      <c r="U76" s="119">
        <v>2010</v>
      </c>
      <c r="V76" s="116">
        <f>SUM(V69:V75)</f>
        <v>1</v>
      </c>
      <c r="W76" s="98">
        <f>SUM(W69:W75)</f>
        <v>2010</v>
      </c>
      <c r="X76" s="99" t="s">
        <v>119</v>
      </c>
      <c r="Y76" s="110" t="s">
        <v>119</v>
      </c>
      <c r="Z76" s="115">
        <f ca="1">SUM(Z69:Z75)</f>
        <v>9.9234113734801319</v>
      </c>
    </row>
    <row r="77" spans="1:26" ht="18" thickBot="1">
      <c r="A77" s="871" t="s">
        <v>268</v>
      </c>
      <c r="B77" s="872"/>
      <c r="C77" s="872"/>
      <c r="D77" s="872"/>
      <c r="E77" s="872"/>
      <c r="F77" s="872"/>
      <c r="G77" s="872"/>
      <c r="H77" s="873"/>
      <c r="J77" s="871" t="s">
        <v>267</v>
      </c>
      <c r="K77" s="872"/>
      <c r="L77" s="872"/>
      <c r="M77" s="872"/>
      <c r="N77" s="872"/>
      <c r="O77" s="872"/>
      <c r="P77" s="872"/>
      <c r="Q77" s="873"/>
    </row>
    <row r="78" spans="1:26" ht="18" thickBot="1">
      <c r="A78" s="861" t="s">
        <v>114</v>
      </c>
      <c r="B78" s="862"/>
      <c r="C78" s="862"/>
      <c r="D78" s="878" t="s">
        <v>117</v>
      </c>
      <c r="E78" s="862" t="s">
        <v>120</v>
      </c>
      <c r="F78" s="862" t="s">
        <v>118</v>
      </c>
      <c r="G78" s="862" t="s">
        <v>58</v>
      </c>
      <c r="H78" s="867" t="s">
        <v>55</v>
      </c>
      <c r="J78" s="861" t="s">
        <v>114</v>
      </c>
      <c r="K78" s="862"/>
      <c r="L78" s="862"/>
      <c r="M78" s="878" t="s">
        <v>117</v>
      </c>
      <c r="N78" s="862" t="s">
        <v>120</v>
      </c>
      <c r="O78" s="862" t="s">
        <v>118</v>
      </c>
      <c r="P78" s="862" t="s">
        <v>58</v>
      </c>
      <c r="Q78" s="867" t="s">
        <v>55</v>
      </c>
      <c r="S78" s="858" t="s">
        <v>1010</v>
      </c>
      <c r="T78" s="859"/>
      <c r="U78" s="859"/>
      <c r="V78" s="859"/>
      <c r="W78" s="859"/>
      <c r="X78" s="859"/>
      <c r="Y78" s="859"/>
      <c r="Z78" s="860"/>
    </row>
    <row r="79" spans="1:26">
      <c r="A79" s="863"/>
      <c r="B79" s="864"/>
      <c r="C79" s="864"/>
      <c r="D79" s="879"/>
      <c r="E79" s="864"/>
      <c r="F79" s="864"/>
      <c r="G79" s="864"/>
      <c r="H79" s="868"/>
      <c r="J79" s="863"/>
      <c r="K79" s="864"/>
      <c r="L79" s="864"/>
      <c r="M79" s="879"/>
      <c r="N79" s="864"/>
      <c r="O79" s="864"/>
      <c r="P79" s="864"/>
      <c r="Q79" s="868"/>
      <c r="S79" s="861" t="s">
        <v>114</v>
      </c>
      <c r="T79" s="862"/>
      <c r="U79" s="862"/>
      <c r="V79" s="865" t="s">
        <v>117</v>
      </c>
      <c r="W79" s="862" t="s">
        <v>120</v>
      </c>
      <c r="X79" s="862" t="s">
        <v>118</v>
      </c>
      <c r="Y79" s="862" t="s">
        <v>58</v>
      </c>
      <c r="Z79" s="867" t="s">
        <v>55</v>
      </c>
    </row>
    <row r="80" spans="1:26">
      <c r="A80" s="100">
        <v>1</v>
      </c>
      <c r="B80" s="128" t="str">
        <f>Master!B104</f>
        <v>양파</v>
      </c>
      <c r="C80" s="128" t="str">
        <f>Master!C104</f>
        <v>Onion</v>
      </c>
      <c r="D80" s="147">
        <f>E80/E90</f>
        <v>0.27100271002710025</v>
      </c>
      <c r="E80" s="159">
        <v>200</v>
      </c>
      <c r="F80" s="128">
        <f>Master!P104</f>
        <v>89</v>
      </c>
      <c r="G80" s="154">
        <f>E80/F80*100</f>
        <v>224.71910112359552</v>
      </c>
      <c r="H80" s="160">
        <f ca="1">G80*Master!K104</f>
        <v>0.30088326348937455</v>
      </c>
      <c r="J80" s="100">
        <v>1</v>
      </c>
      <c r="K80" s="89" t="e">
        <f>Master!#REF!</f>
        <v>#REF!</v>
      </c>
      <c r="L80" s="89" t="e">
        <f>Master!#REF!</f>
        <v>#REF!</v>
      </c>
      <c r="M80" s="108">
        <f>N80/N87</f>
        <v>0.74547390841320549</v>
      </c>
      <c r="N80" s="89">
        <v>700</v>
      </c>
      <c r="O80" t="e">
        <f>Master!#REF!</f>
        <v>#REF!</v>
      </c>
      <c r="P80" s="96" t="e">
        <f>N80/O80*100</f>
        <v>#REF!</v>
      </c>
      <c r="Q80" s="126" t="e">
        <f>P80*Master!#REF!</f>
        <v>#REF!</v>
      </c>
      <c r="S80" s="863"/>
      <c r="T80" s="864"/>
      <c r="U80" s="864"/>
      <c r="V80" s="866"/>
      <c r="W80" s="864"/>
      <c r="X80" s="864"/>
      <c r="Y80" s="864"/>
      <c r="Z80" s="868"/>
    </row>
    <row r="81" spans="1:28">
      <c r="A81" s="100">
        <v>2</v>
      </c>
      <c r="B81" s="128" t="str">
        <f>Master!B103</f>
        <v>마늘</v>
      </c>
      <c r="C81" s="128" t="str">
        <f>Master!C103</f>
        <v>Garlic(Peeled)</v>
      </c>
      <c r="D81" s="147">
        <f>E81/E90</f>
        <v>5.4200542005420058E-2</v>
      </c>
      <c r="E81" s="159">
        <v>40</v>
      </c>
      <c r="F81" s="128">
        <f>Master!P103</f>
        <v>98</v>
      </c>
      <c r="G81" s="154">
        <f>E81/F81*100</f>
        <v>40.816326530612244</v>
      </c>
      <c r="H81" s="124">
        <f ca="1">G81*Master!K103</f>
        <v>0.28101394315574751</v>
      </c>
      <c r="J81" s="100">
        <v>2</v>
      </c>
      <c r="K81" s="89" t="e">
        <f>Master!#REF!</f>
        <v>#REF!</v>
      </c>
      <c r="L81" s="89" t="e">
        <f>Master!#REF!</f>
        <v>#REF!</v>
      </c>
      <c r="M81" s="108">
        <f>N81/N87</f>
        <v>3.1948881789137379E-3</v>
      </c>
      <c r="N81" s="89">
        <v>3</v>
      </c>
      <c r="O81" s="89" t="e">
        <f>Master!#REF!</f>
        <v>#REF!</v>
      </c>
      <c r="P81" s="96" t="e">
        <f t="shared" ref="P81:P86" si="15">N81/O81*100</f>
        <v>#REF!</v>
      </c>
      <c r="Q81" s="126" t="e">
        <f>P81*Master!#REF!</f>
        <v>#REF!</v>
      </c>
      <c r="S81" s="100">
        <v>1</v>
      </c>
      <c r="T81" s="302" t="str">
        <f>Master!B48</f>
        <v>소이갈릭소스</v>
      </c>
      <c r="U81" s="302" t="str">
        <f>Master!C48</f>
        <v>Garlic Flavor Soy Sauce</v>
      </c>
      <c r="V81" s="95">
        <v>0.1923</v>
      </c>
      <c r="W81" s="89">
        <f>V81*U88</f>
        <v>99.995999999999995</v>
      </c>
      <c r="X81" s="89">
        <f>Master!P48</f>
        <v>96</v>
      </c>
      <c r="Y81" s="96">
        <f t="shared" ref="Y81:Y83" si="16">W81/X81*100</f>
        <v>104.16250000000001</v>
      </c>
      <c r="Z81" s="109">
        <f ca="1">Y81*Master!K48</f>
        <v>0.72610770205998132</v>
      </c>
    </row>
    <row r="82" spans="1:28">
      <c r="A82" s="100">
        <v>3</v>
      </c>
      <c r="B82" s="128" t="str">
        <f>Master!B127</f>
        <v>헤비크림</v>
      </c>
      <c r="C82" s="128" t="str">
        <f>Master!C127</f>
        <v>Heavy Cream</v>
      </c>
      <c r="D82" s="147">
        <f>E82/E90</f>
        <v>0.61517615176151763</v>
      </c>
      <c r="E82" s="159">
        <v>454</v>
      </c>
      <c r="F82" s="128">
        <f>Master!P131</f>
        <v>100</v>
      </c>
      <c r="G82" s="154">
        <f>E82/F82*100</f>
        <v>454</v>
      </c>
      <c r="H82" s="160">
        <f ca="1">G82*Master!K127</f>
        <v>2.2595826896287328</v>
      </c>
      <c r="J82" s="100">
        <v>3</v>
      </c>
      <c r="K82" s="89" t="s">
        <v>266</v>
      </c>
      <c r="L82" s="89" t="str">
        <f>Master!C75</f>
        <v>Salt</v>
      </c>
      <c r="M82" s="108">
        <f>N82/N87</f>
        <v>2.1299254526091589E-3</v>
      </c>
      <c r="N82" s="89">
        <v>2</v>
      </c>
      <c r="O82" s="89" t="e">
        <f>Master!#REF!</f>
        <v>#REF!</v>
      </c>
      <c r="P82" s="96" t="e">
        <f t="shared" si="15"/>
        <v>#REF!</v>
      </c>
      <c r="Q82" s="126" t="e">
        <f>P82*Master!#REF!</f>
        <v>#REF!</v>
      </c>
      <c r="S82" s="100">
        <v>2</v>
      </c>
      <c r="T82" s="302" t="str">
        <f>Master!B51</f>
        <v>허니갈릭 소스</v>
      </c>
      <c r="U82" s="302" t="str">
        <f>Master!C51</f>
        <v>Sweet Soy Sauce</v>
      </c>
      <c r="V82" s="95">
        <v>0.1923</v>
      </c>
      <c r="W82" s="89">
        <f>V82*U88</f>
        <v>99.995999999999995</v>
      </c>
      <c r="X82" s="89">
        <f>Master!P51</f>
        <v>96</v>
      </c>
      <c r="Y82" s="96">
        <f t="shared" si="16"/>
        <v>104.16250000000001</v>
      </c>
      <c r="Z82" s="109">
        <f ca="1">Y82*Master!K51</f>
        <v>0.89229387851159059</v>
      </c>
    </row>
    <row r="83" spans="1:28">
      <c r="A83" s="100">
        <v>4</v>
      </c>
      <c r="B83" s="128" t="e">
        <f>Master!#REF!</f>
        <v>#REF!</v>
      </c>
      <c r="C83" s="128" t="e">
        <f>Master!#REF!</f>
        <v>#REF!</v>
      </c>
      <c r="D83" s="147">
        <f>E83/E90</f>
        <v>8.130081300813009E-3</v>
      </c>
      <c r="E83" s="159">
        <v>6</v>
      </c>
      <c r="F83" s="128">
        <f>Master!P127</f>
        <v>100</v>
      </c>
      <c r="G83" s="154">
        <f t="shared" ref="G83:G89" si="17">E83/F83*100</f>
        <v>6</v>
      </c>
      <c r="H83" s="160" t="e">
        <f>G83*Master!#REF!</f>
        <v>#REF!</v>
      </c>
      <c r="J83" s="100">
        <v>4</v>
      </c>
      <c r="K83" s="89" t="s">
        <v>66</v>
      </c>
      <c r="L83" s="89" t="str">
        <f>Master!C103</f>
        <v>Garlic(Peeled)</v>
      </c>
      <c r="M83" s="108">
        <f>N83/N87</f>
        <v>2.1299254526091587E-2</v>
      </c>
      <c r="N83" s="89">
        <v>20</v>
      </c>
      <c r="O83" s="89" t="e">
        <f>Master!#REF!</f>
        <v>#REF!</v>
      </c>
      <c r="P83" s="96" t="e">
        <f t="shared" si="15"/>
        <v>#REF!</v>
      </c>
      <c r="Q83" s="126" t="e">
        <f ca="1">P83*Master!K103</f>
        <v>#REF!</v>
      </c>
      <c r="S83" s="100">
        <v>3</v>
      </c>
      <c r="T83" s="302" t="str">
        <f>Master!B73</f>
        <v>레몬주스</v>
      </c>
      <c r="U83" s="302" t="str">
        <f>Master!C73</f>
        <v>Lemon Juice</v>
      </c>
      <c r="V83" s="95">
        <v>7.6899999999999996E-2</v>
      </c>
      <c r="W83" s="89">
        <f>V83*U88</f>
        <v>39.988</v>
      </c>
      <c r="X83" s="89">
        <f>Master!P73</f>
        <v>100</v>
      </c>
      <c r="Y83" s="96">
        <f t="shared" si="16"/>
        <v>39.988</v>
      </c>
      <c r="Z83" s="109">
        <f ca="1">Y83*Master!K73</f>
        <v>0.12029298765836811</v>
      </c>
    </row>
    <row r="84" spans="1:28">
      <c r="A84" s="100">
        <v>5</v>
      </c>
      <c r="B84" s="128" t="e">
        <f>Master!#REF!</f>
        <v>#REF!</v>
      </c>
      <c r="C84" s="128" t="e">
        <f>Master!#REF!</f>
        <v>#REF!</v>
      </c>
      <c r="D84" s="147">
        <f>E84/E90</f>
        <v>5.4200542005420054E-3</v>
      </c>
      <c r="E84" s="159">
        <v>4</v>
      </c>
      <c r="F84" s="128" t="e">
        <f>Master!#REF!</f>
        <v>#REF!</v>
      </c>
      <c r="G84" s="154" t="e">
        <f t="shared" si="17"/>
        <v>#REF!</v>
      </c>
      <c r="H84" s="124" t="e">
        <f>G83*Master!#REF!</f>
        <v>#REF!</v>
      </c>
      <c r="J84" s="100">
        <v>5</v>
      </c>
      <c r="K84" s="89" t="s">
        <v>68</v>
      </c>
      <c r="L84" s="89" t="str">
        <f>Master!C104</f>
        <v>Onion</v>
      </c>
      <c r="M84" s="108">
        <f>N84/N87</f>
        <v>0.21299254526091588</v>
      </c>
      <c r="N84" s="89">
        <v>200</v>
      </c>
      <c r="O84" s="89">
        <f>Master!P104</f>
        <v>89</v>
      </c>
      <c r="P84" s="96">
        <f t="shared" si="15"/>
        <v>224.71910112359552</v>
      </c>
      <c r="Q84" s="126" t="e">
        <f>P84*Master!#REF!</f>
        <v>#REF!</v>
      </c>
      <c r="S84" s="100">
        <v>4</v>
      </c>
      <c r="T84" s="302" t="str">
        <f>Master!B69</f>
        <v>식초</v>
      </c>
      <c r="U84" s="302" t="str">
        <f>Master!C69</f>
        <v>Vinegar Distilled</v>
      </c>
      <c r="V84" s="95">
        <v>0.15379999999999999</v>
      </c>
      <c r="W84" s="89">
        <f>V84*U88</f>
        <v>79.975999999999999</v>
      </c>
      <c r="X84" s="89">
        <f>Master!P69</f>
        <v>100</v>
      </c>
      <c r="Y84" s="96">
        <f t="shared" ref="Y84:Y86" si="18">W84/X84*100</f>
        <v>79.975999999999999</v>
      </c>
      <c r="Z84" s="109">
        <f ca="1">Y84*Master!K69</f>
        <v>8.4205091360857659E-2</v>
      </c>
    </row>
    <row r="85" spans="1:28">
      <c r="A85" s="100">
        <v>6</v>
      </c>
      <c r="B85" s="128" t="e">
        <f>Master!#REF!</f>
        <v>#REF!</v>
      </c>
      <c r="C85" s="128" t="e">
        <f>Master!#REF!</f>
        <v>#REF!</v>
      </c>
      <c r="D85" s="147">
        <f>E85/E90</f>
        <v>6.7750677506775072E-3</v>
      </c>
      <c r="E85" s="159">
        <v>5</v>
      </c>
      <c r="F85" s="128" t="e">
        <f>Master!#REF!</f>
        <v>#REF!</v>
      </c>
      <c r="G85" s="154" t="e">
        <f t="shared" si="17"/>
        <v>#REF!</v>
      </c>
      <c r="H85" s="160" t="e">
        <f>G85*Master!#REF!</f>
        <v>#REF!</v>
      </c>
      <c r="J85" s="100">
        <v>6</v>
      </c>
      <c r="K85" s="89" t="s">
        <v>264</v>
      </c>
      <c r="L85" s="89" t="e">
        <f>Master!#REF!</f>
        <v>#REF!</v>
      </c>
      <c r="M85" s="108">
        <f>N85/N87</f>
        <v>1.0649627263045794E-2</v>
      </c>
      <c r="N85" s="89">
        <v>10</v>
      </c>
      <c r="O85" s="89" t="e">
        <f>Master!#REF!</f>
        <v>#REF!</v>
      </c>
      <c r="P85" s="96" t="e">
        <f>N85/O85*100</f>
        <v>#REF!</v>
      </c>
      <c r="Q85" s="126" t="e">
        <f>P85*Master!#REF!</f>
        <v>#REF!</v>
      </c>
      <c r="S85" s="100">
        <v>5</v>
      </c>
      <c r="T85" s="302" t="str">
        <f>Master!B78</f>
        <v>참기름</v>
      </c>
      <c r="U85" s="302" t="str">
        <f>Master!C78</f>
        <v>Sesame Oil</v>
      </c>
      <c r="V85" s="95">
        <v>9.6199999999999994E-2</v>
      </c>
      <c r="W85" s="89">
        <f>V85*U88</f>
        <v>50.023999999999994</v>
      </c>
      <c r="X85" s="89">
        <f>Master!P78</f>
        <v>100</v>
      </c>
      <c r="Y85" s="96">
        <f t="shared" si="18"/>
        <v>50.023999999999994</v>
      </c>
      <c r="Z85" s="109">
        <f ca="1">Y85*Master!K78</f>
        <v>1.5681498484696983</v>
      </c>
    </row>
    <row r="86" spans="1:28" ht="15.75" thickBot="1">
      <c r="A86" s="100">
        <v>7</v>
      </c>
      <c r="B86" s="128" t="e">
        <f>Master!#REF!</f>
        <v>#REF!</v>
      </c>
      <c r="C86" s="128" t="e">
        <f>Master!#REF!</f>
        <v>#REF!</v>
      </c>
      <c r="D86" s="147">
        <f>E86/E90</f>
        <v>2.7100271002710027E-3</v>
      </c>
      <c r="E86" s="159">
        <v>2</v>
      </c>
      <c r="F86" s="128" t="e">
        <f>Master!#REF!</f>
        <v>#REF!</v>
      </c>
      <c r="G86" s="154" t="e">
        <f t="shared" si="17"/>
        <v>#REF!</v>
      </c>
      <c r="H86" s="160" t="e">
        <f>G86*Master!#REF!</f>
        <v>#REF!</v>
      </c>
      <c r="J86" s="100">
        <v>7</v>
      </c>
      <c r="K86" s="89" t="e">
        <f>Master!#REF!</f>
        <v>#REF!</v>
      </c>
      <c r="L86" s="89" t="e">
        <f>Master!#REF!</f>
        <v>#REF!</v>
      </c>
      <c r="M86" s="108">
        <f>N86/N87</f>
        <v>4.2598509052183178E-3</v>
      </c>
      <c r="N86" s="89">
        <v>4</v>
      </c>
      <c r="O86" s="89" t="e">
        <f>Master!#REF!</f>
        <v>#REF!</v>
      </c>
      <c r="P86" s="96" t="e">
        <f t="shared" si="15"/>
        <v>#REF!</v>
      </c>
      <c r="Q86" s="126" t="e">
        <f>P86*Master!#REF!</f>
        <v>#REF!</v>
      </c>
      <c r="S86" s="100">
        <v>6</v>
      </c>
      <c r="T86" s="90" t="str">
        <f>Master!B29</f>
        <v>카놀라유</v>
      </c>
      <c r="U86" s="302" t="str">
        <f>Master!C29</f>
        <v>Canola Oil</v>
      </c>
      <c r="V86" s="95">
        <v>0.28849999999999998</v>
      </c>
      <c r="W86" s="89">
        <f>V86*U88</f>
        <v>150.01999999999998</v>
      </c>
      <c r="X86" s="89">
        <f>Master!P29</f>
        <v>100</v>
      </c>
      <c r="Y86" s="96">
        <f t="shared" si="18"/>
        <v>150.01999999999998</v>
      </c>
      <c r="Z86" s="109">
        <f ca="1">Y86*Master!K29</f>
        <v>0.46784169389534414</v>
      </c>
    </row>
    <row r="87" spans="1:28" ht="15.75" thickBot="1">
      <c r="A87" s="100">
        <v>8</v>
      </c>
      <c r="B87" s="128" t="e">
        <f>Master!#REF!</f>
        <v>#REF!</v>
      </c>
      <c r="C87" s="128" t="e">
        <f>Master!#REF!</f>
        <v>#REF!</v>
      </c>
      <c r="D87" s="147">
        <f>E87/E90</f>
        <v>4.0650406504065045E-3</v>
      </c>
      <c r="E87" s="159">
        <v>3</v>
      </c>
      <c r="F87" s="128" t="e">
        <f>Master!#REF!</f>
        <v>#REF!</v>
      </c>
      <c r="G87" s="154" t="e">
        <f t="shared" si="17"/>
        <v>#REF!</v>
      </c>
      <c r="H87" s="124" t="e">
        <f>G83*Master!#REF!</f>
        <v>#REF!</v>
      </c>
      <c r="J87" s="869" t="s">
        <v>275</v>
      </c>
      <c r="K87" s="870"/>
      <c r="L87" s="119">
        <v>939</v>
      </c>
      <c r="M87" s="111">
        <f>SUM(M80:M86)</f>
        <v>0.99999999999999989</v>
      </c>
      <c r="N87" s="135">
        <f>SUM(N80:N86)</f>
        <v>939</v>
      </c>
      <c r="O87" s="99" t="s">
        <v>119</v>
      </c>
      <c r="P87" s="110" t="s">
        <v>119</v>
      </c>
      <c r="Q87" s="115" t="e">
        <f>SUM(Q80:Q86)</f>
        <v>#REF!</v>
      </c>
      <c r="S87" s="112"/>
      <c r="T87" s="302"/>
      <c r="U87" s="302"/>
      <c r="V87" s="95"/>
      <c r="W87" s="89"/>
      <c r="X87" s="89"/>
      <c r="Y87" s="96"/>
      <c r="Z87" s="109"/>
    </row>
    <row r="88" spans="1:28" ht="15.75" thickBot="1">
      <c r="A88" s="100">
        <v>9</v>
      </c>
      <c r="B88" s="128" t="e">
        <f>Master!#REF!</f>
        <v>#REF!</v>
      </c>
      <c r="C88" s="158" t="e">
        <f>Master!#REF!</f>
        <v>#REF!</v>
      </c>
      <c r="D88" s="147">
        <f>E88/E90</f>
        <v>1.8970189701897018E-2</v>
      </c>
      <c r="E88" s="159">
        <v>14</v>
      </c>
      <c r="F88" s="128" t="e">
        <f>Master!#REF!</f>
        <v>#REF!</v>
      </c>
      <c r="G88" s="154" t="e">
        <f t="shared" si="17"/>
        <v>#REF!</v>
      </c>
      <c r="H88" s="160" t="e">
        <f>G88*Master!#REF!</f>
        <v>#REF!</v>
      </c>
      <c r="S88" s="869" t="s">
        <v>1013</v>
      </c>
      <c r="T88" s="870"/>
      <c r="U88" s="119">
        <v>520</v>
      </c>
      <c r="V88" s="116">
        <f>SUM(V81:V87)</f>
        <v>0.99999999999999989</v>
      </c>
      <c r="W88" s="98">
        <f>SUM(W81:W87)</f>
        <v>520</v>
      </c>
      <c r="X88" s="99" t="s">
        <v>119</v>
      </c>
      <c r="Y88" s="110" t="s">
        <v>119</v>
      </c>
      <c r="Z88" s="115">
        <f ca="1">SUM(Z81:Z87)</f>
        <v>3.8588912019558399</v>
      </c>
    </row>
    <row r="89" spans="1:28" ht="16.899999999999999" customHeight="1">
      <c r="A89" s="100">
        <v>10</v>
      </c>
      <c r="B89" s="128" t="e">
        <f>Master!#REF!</f>
        <v>#REF!</v>
      </c>
      <c r="C89" s="158" t="e">
        <f>Master!#REF!</f>
        <v>#REF!</v>
      </c>
      <c r="D89" s="147">
        <f>E89/E90</f>
        <v>1.3550135501355014E-2</v>
      </c>
      <c r="E89" s="159">
        <v>10</v>
      </c>
      <c r="F89" s="128" t="e">
        <f>Master!#REF!</f>
        <v>#REF!</v>
      </c>
      <c r="G89" s="154" t="e">
        <f t="shared" si="17"/>
        <v>#REF!</v>
      </c>
      <c r="H89" s="160" t="e">
        <f>G89*Master!#REF!</f>
        <v>#REF!</v>
      </c>
    </row>
    <row r="90" spans="1:28" ht="15.75" thickBot="1">
      <c r="A90" s="876" t="s">
        <v>265</v>
      </c>
      <c r="B90" s="877"/>
      <c r="C90" s="155">
        <f>E90</f>
        <v>738</v>
      </c>
      <c r="D90" s="161">
        <f>SUM(D80:D89)</f>
        <v>1</v>
      </c>
      <c r="E90" s="162">
        <f>SUM(E80:E89)</f>
        <v>738</v>
      </c>
      <c r="F90" s="156" t="s">
        <v>119</v>
      </c>
      <c r="G90" s="157" t="s">
        <v>119</v>
      </c>
      <c r="H90" s="163" t="e">
        <f ca="1">SUM(H80:H89)</f>
        <v>#REF!</v>
      </c>
    </row>
    <row r="91" spans="1:28" ht="15.75" thickBot="1"/>
    <row r="92" spans="1:28" ht="18" thickBot="1">
      <c r="A92" s="871" t="s">
        <v>378</v>
      </c>
      <c r="B92" s="872"/>
      <c r="C92" s="872"/>
      <c r="D92" s="872"/>
      <c r="E92" s="872"/>
      <c r="F92" s="872"/>
      <c r="G92" s="872"/>
      <c r="H92" s="873"/>
      <c r="J92" s="871" t="s">
        <v>277</v>
      </c>
      <c r="K92" s="872"/>
      <c r="L92" s="872"/>
      <c r="M92" s="872"/>
      <c r="N92" s="872"/>
      <c r="O92" s="872"/>
      <c r="P92" s="872"/>
      <c r="Q92" s="873"/>
      <c r="T92" s="25" t="str">
        <f>Master!$C$103</f>
        <v>Garlic(Peeled)</v>
      </c>
      <c r="U92" s="26">
        <f>Master!$H$103</f>
        <v>997.90240000000006</v>
      </c>
      <c r="V92" s="27">
        <f ca="1">Master!$J$103</f>
        <v>6.8703999635603097</v>
      </c>
      <c r="W92" s="28">
        <f ca="1">Master!$K$103</f>
        <v>6.8848416073158149E-3</v>
      </c>
      <c r="X92" s="71">
        <v>150</v>
      </c>
      <c r="Y92" s="27">
        <f>Master!$P$103</f>
        <v>98</v>
      </c>
      <c r="Z92" s="29">
        <f t="shared" ref="Z92:Z100" si="19">X92/Y92*100</f>
        <v>153.0612244897959</v>
      </c>
      <c r="AA92" s="30">
        <f t="shared" ref="AA92:AA100" ca="1" si="20">W92*Z92</f>
        <v>1.0538022868340533</v>
      </c>
      <c r="AB92" s="31">
        <f t="shared" ref="AB92:AB100" ca="1" si="21">AA92/$J$43%</f>
        <v>9.5800207894004838</v>
      </c>
    </row>
    <row r="93" spans="1:28">
      <c r="A93" s="861" t="s">
        <v>114</v>
      </c>
      <c r="B93" s="862"/>
      <c r="C93" s="862"/>
      <c r="D93" s="878" t="s">
        <v>117</v>
      </c>
      <c r="E93" s="862" t="s">
        <v>120</v>
      </c>
      <c r="F93" s="862" t="s">
        <v>118</v>
      </c>
      <c r="G93" s="862" t="s">
        <v>58</v>
      </c>
      <c r="H93" s="867" t="s">
        <v>55</v>
      </c>
      <c r="J93" s="861" t="s">
        <v>114</v>
      </c>
      <c r="K93" s="862"/>
      <c r="L93" s="862"/>
      <c r="M93" s="878" t="s">
        <v>117</v>
      </c>
      <c r="N93" s="862" t="s">
        <v>120</v>
      </c>
      <c r="O93" s="862" t="s">
        <v>118</v>
      </c>
      <c r="P93" s="862" t="s">
        <v>58</v>
      </c>
      <c r="Q93" s="894" t="s">
        <v>55</v>
      </c>
      <c r="T93" s="25" t="str">
        <f>Master!$C$105</f>
        <v>Spring Onion</v>
      </c>
      <c r="U93" s="26">
        <f>Master!$H$105</f>
        <v>180</v>
      </c>
      <c r="V93" s="27">
        <f ca="1">Master!$J$105</f>
        <v>0.64528618442279151</v>
      </c>
      <c r="W93" s="28">
        <f ca="1">Master!$K$105</f>
        <v>3.5849232467932862E-3</v>
      </c>
      <c r="X93" s="29">
        <v>12</v>
      </c>
      <c r="Y93" s="27">
        <f>Master!$P$105</f>
        <v>95</v>
      </c>
      <c r="Z93" s="29">
        <f t="shared" si="19"/>
        <v>12.631578947368421</v>
      </c>
      <c r="AA93" s="30">
        <f t="shared" ca="1" si="20"/>
        <v>4.5283241012125719E-2</v>
      </c>
      <c r="AB93" s="31">
        <f t="shared" ca="1" si="21"/>
        <v>0.41166582738296109</v>
      </c>
    </row>
    <row r="94" spans="1:28">
      <c r="A94" s="863"/>
      <c r="B94" s="864"/>
      <c r="C94" s="864"/>
      <c r="D94" s="879"/>
      <c r="E94" s="864"/>
      <c r="F94" s="864"/>
      <c r="G94" s="864"/>
      <c r="H94" s="868"/>
      <c r="J94" s="863"/>
      <c r="K94" s="864"/>
      <c r="L94" s="864"/>
      <c r="M94" s="879"/>
      <c r="N94" s="864"/>
      <c r="O94" s="864"/>
      <c r="P94" s="864"/>
      <c r="Q94" s="868"/>
      <c r="T94" s="25" t="str">
        <f>Master!$C$104</f>
        <v>Onion</v>
      </c>
      <c r="U94" s="26">
        <f>Master!$H$104</f>
        <v>453.59199999999998</v>
      </c>
      <c r="V94" s="27">
        <f ca="1">Master!$J$104</f>
        <v>0.60732817357439206</v>
      </c>
      <c r="W94" s="28">
        <f ca="1">Master!$K$104</f>
        <v>1.3389305225277167E-3</v>
      </c>
      <c r="X94" s="29">
        <v>100</v>
      </c>
      <c r="Y94" s="27">
        <f>Master!$P$104</f>
        <v>89</v>
      </c>
      <c r="Z94" s="29">
        <f t="shared" si="19"/>
        <v>112.35955056179776</v>
      </c>
      <c r="AA94" s="30">
        <f t="shared" ca="1" si="20"/>
        <v>0.15044163174468728</v>
      </c>
      <c r="AB94" s="31">
        <f t="shared" ca="1" si="21"/>
        <v>1.3676511976789751</v>
      </c>
    </row>
    <row r="95" spans="1:28">
      <c r="A95" s="100">
        <v>1</v>
      </c>
      <c r="B95" s="172" t="str">
        <f>Master!$B$121</f>
        <v>방울 토마토</v>
      </c>
      <c r="C95" s="172" t="str">
        <f>Master!$C$121</f>
        <v>Cherry Tomato</v>
      </c>
      <c r="D95" s="108">
        <f>E95/E110</f>
        <v>0.34445640473627559</v>
      </c>
      <c r="E95" s="96">
        <v>320</v>
      </c>
      <c r="F95" s="89">
        <f>Master!P121</f>
        <v>91</v>
      </c>
      <c r="G95" s="96">
        <f>E95/F95*100</f>
        <v>351.64835164835165</v>
      </c>
      <c r="H95" s="160">
        <f ca="1">G95*Master!K121</f>
        <v>1.9127578893253094</v>
      </c>
      <c r="J95" s="100">
        <v>1</v>
      </c>
      <c r="K95" s="172" t="str">
        <f>Master!$B$103</f>
        <v>마늘</v>
      </c>
      <c r="L95" s="172" t="str">
        <f>Master!$C$103</f>
        <v>Garlic(Peeled)</v>
      </c>
      <c r="M95" s="108">
        <f>N95/N110</f>
        <v>0.1507246376811594</v>
      </c>
      <c r="N95" s="96">
        <v>150.80000000000001</v>
      </c>
      <c r="O95" s="89">
        <f>Master!P103</f>
        <v>98</v>
      </c>
      <c r="P95" s="96">
        <f>N95/O95*100</f>
        <v>153.87755102040816</v>
      </c>
      <c r="Q95" s="109">
        <f ca="1">P95*Master!K103</f>
        <v>1.0594225656971683</v>
      </c>
      <c r="T95" s="25" t="str">
        <f>Master!$C$61</f>
        <v>Fine Sea Salt(Sempio)</v>
      </c>
      <c r="U95" s="26">
        <f>Master!$H$61</f>
        <v>15000</v>
      </c>
      <c r="V95" s="27">
        <f>Master!$J$61</f>
        <v>34.94</v>
      </c>
      <c r="W95" s="28">
        <f>Master!$K$61</f>
        <v>2.329333333333333E-3</v>
      </c>
      <c r="X95" s="29">
        <v>0.5</v>
      </c>
      <c r="Y95" s="27">
        <f>Master!$P$61</f>
        <v>100</v>
      </c>
      <c r="Z95" s="29">
        <f t="shared" si="19"/>
        <v>0.5</v>
      </c>
      <c r="AA95" s="30">
        <f t="shared" si="20"/>
        <v>1.1646666666666665E-3</v>
      </c>
      <c r="AB95" s="31">
        <f t="shared" si="21"/>
        <v>1.0587878787878787E-2</v>
      </c>
    </row>
    <row r="96" spans="1:28">
      <c r="A96" s="100">
        <v>2</v>
      </c>
      <c r="B96" s="172" t="str">
        <f>Master!$B$104</f>
        <v>양파</v>
      </c>
      <c r="C96" s="172" t="str">
        <f>Master!$C$104</f>
        <v>Onion</v>
      </c>
      <c r="D96" s="108">
        <f>E96/E110</f>
        <v>0.38751345532831</v>
      </c>
      <c r="E96" s="89">
        <v>360</v>
      </c>
      <c r="F96" s="89">
        <f>Master!P104</f>
        <v>89</v>
      </c>
      <c r="G96" s="96">
        <f t="shared" ref="G96" si="22">E96/F96*100</f>
        <v>404.49438202247194</v>
      </c>
      <c r="H96" s="124">
        <f ca="1">G96*Master!K104</f>
        <v>0.54158987428087424</v>
      </c>
      <c r="J96" s="100">
        <v>2</v>
      </c>
      <c r="K96" s="172" t="str">
        <f>Master!$B$105</f>
        <v>파</v>
      </c>
      <c r="L96" s="172" t="str">
        <f>Master!$C$105</f>
        <v>Spring Onion</v>
      </c>
      <c r="M96" s="108">
        <f>N96/N110</f>
        <v>1.2593703148425785E-2</v>
      </c>
      <c r="N96" s="89">
        <v>12.6</v>
      </c>
      <c r="O96" s="89">
        <f>Master!P105</f>
        <v>95</v>
      </c>
      <c r="P96" s="96">
        <f t="shared" ref="P96:P109" si="23">N96/O96*100</f>
        <v>13.263157894736841</v>
      </c>
      <c r="Q96" s="109">
        <f ca="1">P96*Master!K105</f>
        <v>4.7547403062732002E-2</v>
      </c>
      <c r="T96" s="25" t="str">
        <f>Master!$C$76</f>
        <v>Black Pepper (Whole)</v>
      </c>
      <c r="U96" s="26">
        <f>Master!$H$76</f>
        <v>453.59199999999998</v>
      </c>
      <c r="V96" s="62">
        <f>Master!$J$76</f>
        <v>8.33</v>
      </c>
      <c r="W96" s="28">
        <f>Master!$K$76</f>
        <v>1.8364521420130866E-2</v>
      </c>
      <c r="X96" s="29">
        <v>0.3</v>
      </c>
      <c r="Y96" s="27">
        <f>Master!$P$76</f>
        <v>100</v>
      </c>
      <c r="Z96" s="29">
        <f t="shared" si="19"/>
        <v>0.3</v>
      </c>
      <c r="AA96" s="30">
        <f t="shared" si="20"/>
        <v>5.5093564260392594E-3</v>
      </c>
      <c r="AB96" s="31">
        <f t="shared" si="21"/>
        <v>5.0085058418538719E-2</v>
      </c>
    </row>
    <row r="97" spans="1:28">
      <c r="A97" s="100">
        <v>3</v>
      </c>
      <c r="B97" s="172" t="str">
        <f>Master!$B$111</f>
        <v>청피망</v>
      </c>
      <c r="C97" s="172" t="str">
        <f>Master!$C$111</f>
        <v>Green Bell Pepper</v>
      </c>
      <c r="D97" s="108">
        <f>E97/E110</f>
        <v>0.21528525296017223</v>
      </c>
      <c r="E97" s="89">
        <v>200</v>
      </c>
      <c r="F97" s="89">
        <f>Master!P111</f>
        <v>65</v>
      </c>
      <c r="G97" s="96">
        <f t="shared" ref="G97" si="24">E97/F97*100</f>
        <v>307.69230769230774</v>
      </c>
      <c r="H97" s="124">
        <f ca="1">G97*Master!K111</f>
        <v>1.0299465557905514</v>
      </c>
      <c r="J97" s="100">
        <v>3</v>
      </c>
      <c r="K97" s="172" t="str">
        <f>Master!B113</f>
        <v>청고추(할라피뇨)</v>
      </c>
      <c r="L97" s="172" t="str">
        <f>Master!C113</f>
        <v>Jalapeno</v>
      </c>
      <c r="M97" s="108">
        <f>N97/N110</f>
        <v>1.2593703148425785E-2</v>
      </c>
      <c r="N97" s="89">
        <v>12.6</v>
      </c>
      <c r="O97" s="89">
        <f>Master!P113</f>
        <v>86.75</v>
      </c>
      <c r="P97" s="96">
        <f t="shared" si="23"/>
        <v>14.524495677233428</v>
      </c>
      <c r="Q97" s="109">
        <f ca="1">P97*Master!K113</f>
        <v>1.823183492490911E-2</v>
      </c>
      <c r="T97" s="81" t="str">
        <f>Master!$C$31</f>
        <v>Sunflower Oil</v>
      </c>
      <c r="U97" s="82">
        <f>Master!$H$31</f>
        <v>1320</v>
      </c>
      <c r="V97" s="83">
        <f ca="1">Master!$J$31</f>
        <v>14.991516384575382</v>
      </c>
      <c r="W97" s="84">
        <f ca="1">Master!$K$31</f>
        <v>1.1357209382254077E-2</v>
      </c>
      <c r="X97" s="127">
        <v>10</v>
      </c>
      <c r="Y97" s="83">
        <f>Master!$P$31</f>
        <v>100</v>
      </c>
      <c r="Z97" s="29">
        <f t="shared" si="19"/>
        <v>10</v>
      </c>
      <c r="AA97" s="30">
        <f t="shared" ca="1" si="20"/>
        <v>0.11357209382254077</v>
      </c>
      <c r="AB97" s="31">
        <f t="shared" ca="1" si="21"/>
        <v>1.0324735802049161</v>
      </c>
    </row>
    <row r="98" spans="1:28">
      <c r="A98" s="100">
        <v>4</v>
      </c>
      <c r="B98" s="172" t="str">
        <f>Master!$B$73</f>
        <v>레몬주스</v>
      </c>
      <c r="C98" s="172" t="str">
        <f>Master!$C$73</f>
        <v>Lemon Juice</v>
      </c>
      <c r="D98" s="108">
        <f>E98/E110</f>
        <v>3.2292787944025833E-2</v>
      </c>
      <c r="E98" s="89">
        <v>30</v>
      </c>
      <c r="F98" s="89">
        <f>Master!P73</f>
        <v>100</v>
      </c>
      <c r="G98" s="96">
        <f t="shared" ref="G98" si="25">E98/F98*100</f>
        <v>30</v>
      </c>
      <c r="H98" s="124">
        <f ca="1">G98*Master!K73</f>
        <v>9.0246814788212545E-2</v>
      </c>
      <c r="J98" s="100">
        <v>4</v>
      </c>
      <c r="K98" s="172" t="str">
        <f>Master!B60</f>
        <v>고추장</v>
      </c>
      <c r="L98" s="172" t="str">
        <f>Master!C60</f>
        <v>Gochujang Hot 17kg</v>
      </c>
      <c r="M98" s="108">
        <f>N98/N110</f>
        <v>0.19090454772613691</v>
      </c>
      <c r="N98" s="89">
        <v>191</v>
      </c>
      <c r="O98" s="89">
        <f>Master!P60</f>
        <v>100</v>
      </c>
      <c r="P98" s="96">
        <f t="shared" si="23"/>
        <v>191</v>
      </c>
      <c r="Q98" s="109">
        <f>P98*Master!K60</f>
        <v>0.50558823529411767</v>
      </c>
      <c r="T98" s="81" t="str">
        <f>Master!$C$78</f>
        <v>Sesame Oil</v>
      </c>
      <c r="U98" s="82">
        <f>Master!$H$78</f>
        <v>1587.5719999999999</v>
      </c>
      <c r="V98" s="83">
        <f ca="1">Master!$J$78</f>
        <v>49.767127603445068</v>
      </c>
      <c r="W98" s="84">
        <f ca="1">Master!$K$78</f>
        <v>3.1347949953416332E-2</v>
      </c>
      <c r="X98" s="127">
        <v>2</v>
      </c>
      <c r="Y98" s="83">
        <f>Master!$P$78</f>
        <v>100</v>
      </c>
      <c r="Z98" s="29">
        <f t="shared" si="19"/>
        <v>2</v>
      </c>
      <c r="AA98" s="30">
        <f t="shared" ca="1" si="20"/>
        <v>6.2695899906832664E-2</v>
      </c>
      <c r="AB98" s="31">
        <f t="shared" ca="1" si="21"/>
        <v>0.56996272642575152</v>
      </c>
    </row>
    <row r="99" spans="1:28">
      <c r="A99" s="100">
        <v>5</v>
      </c>
      <c r="B99" s="172" t="str">
        <f>Master!$B$75</f>
        <v>소금</v>
      </c>
      <c r="C99" s="172" t="str">
        <f>Master!$C$75</f>
        <v>Salt</v>
      </c>
      <c r="D99" s="108">
        <f>E99/E110</f>
        <v>1.6146393972012917E-2</v>
      </c>
      <c r="E99" s="89">
        <v>15</v>
      </c>
      <c r="F99" s="89">
        <f>Master!P75</f>
        <v>100</v>
      </c>
      <c r="G99" s="96">
        <f t="shared" ref="G99" si="26">E99/F99*100</f>
        <v>15</v>
      </c>
      <c r="H99" s="124">
        <f ca="1">G99*Master!K75</f>
        <v>6.6277060865121973E-3</v>
      </c>
      <c r="J99" s="100">
        <v>5</v>
      </c>
      <c r="K99" s="176" t="str">
        <f>Master!B64</f>
        <v>간장</v>
      </c>
      <c r="L99" s="168" t="str">
        <f>Master!C64</f>
        <v>Soy Sauce (Maeil 12/1L) Korean</v>
      </c>
      <c r="M99" s="108">
        <f>N99/N110</f>
        <v>9.0454772613693141E-2</v>
      </c>
      <c r="N99" s="177">
        <v>90.5</v>
      </c>
      <c r="O99">
        <f>Master!P64</f>
        <v>100</v>
      </c>
      <c r="P99" s="178">
        <f t="shared" si="23"/>
        <v>90.5</v>
      </c>
      <c r="Q99" s="109">
        <f>P99*Master!K64</f>
        <v>0.29601041666666666</v>
      </c>
      <c r="T99" s="25" t="s">
        <v>69</v>
      </c>
      <c r="U99" s="26">
        <v>453.59320000000002</v>
      </c>
      <c r="V99" s="27">
        <v>2.48</v>
      </c>
      <c r="W99" s="28">
        <f>V99/U99</f>
        <v>5.4674540976363843E-3</v>
      </c>
      <c r="X99" s="62">
        <v>12</v>
      </c>
      <c r="Y99" s="27">
        <v>86.75</v>
      </c>
      <c r="Z99" s="29">
        <f t="shared" si="19"/>
        <v>13.8328530259366</v>
      </c>
      <c r="AA99" s="30">
        <f t="shared" si="20"/>
        <v>7.5630488958658926E-2</v>
      </c>
      <c r="AB99" s="31">
        <f t="shared" si="21"/>
        <v>0.68754989962417201</v>
      </c>
    </row>
    <row r="100" spans="1:28">
      <c r="A100" s="100">
        <v>6</v>
      </c>
      <c r="B100" s="172" t="str">
        <f>Master!$B$77</f>
        <v>후추</v>
      </c>
      <c r="C100" s="172" t="str">
        <f>Master!$C$77</f>
        <v>Black Pepper</v>
      </c>
      <c r="D100" s="108">
        <f>E100/E110</f>
        <v>2.1528525296017221E-3</v>
      </c>
      <c r="E100" s="89">
        <v>2</v>
      </c>
      <c r="F100" s="89">
        <f>Master!P77</f>
        <v>100</v>
      </c>
      <c r="G100" s="96">
        <f t="shared" ref="G100" si="27">E100/F100*100</f>
        <v>2</v>
      </c>
      <c r="H100" s="124">
        <f ca="1">G100*Master!K77</f>
        <v>1.670152477329578E-4</v>
      </c>
      <c r="J100" s="100">
        <v>6</v>
      </c>
      <c r="K100" s="172" t="str">
        <f>Master!B193</f>
        <v>케첩(작은사이즈)</v>
      </c>
      <c r="L100" s="172" t="str">
        <f>Master!C193</f>
        <v>Tomato Ketchup(Small Packed)</v>
      </c>
      <c r="M100" s="108">
        <f>N100/N110</f>
        <v>4.5177411294352821E-2</v>
      </c>
      <c r="N100" s="89">
        <v>45.2</v>
      </c>
      <c r="O100" s="89">
        <f>Master!P193</f>
        <v>100</v>
      </c>
      <c r="P100" s="96">
        <f t="shared" ref="P100:P108" si="28">N100/O100*100</f>
        <v>45.2</v>
      </c>
      <c r="Q100" s="109">
        <f ca="1">P100*Master!K193</f>
        <v>1.7139863882573101</v>
      </c>
      <c r="T100" s="25" t="s">
        <v>271</v>
      </c>
      <c r="U100" s="26">
        <v>17000</v>
      </c>
      <c r="V100" s="62">
        <v>45</v>
      </c>
      <c r="W100" s="28">
        <f>V100/U100</f>
        <v>2.6470588235294116E-3</v>
      </c>
      <c r="X100" s="62">
        <v>12</v>
      </c>
      <c r="Y100" s="27">
        <v>100</v>
      </c>
      <c r="Z100" s="29">
        <f t="shared" si="19"/>
        <v>12</v>
      </c>
      <c r="AA100" s="30">
        <f t="shared" si="20"/>
        <v>3.1764705882352938E-2</v>
      </c>
      <c r="AB100" s="31">
        <f t="shared" si="21"/>
        <v>0.28877005347593582</v>
      </c>
    </row>
    <row r="101" spans="1:28">
      <c r="A101" s="100">
        <v>7</v>
      </c>
      <c r="B101" s="172" t="str">
        <f>Master!$B$95</f>
        <v>파슬리 가루</v>
      </c>
      <c r="C101" s="172" t="str">
        <f>Master!$C$95</f>
        <v>Parsely Flakes</v>
      </c>
      <c r="D101" s="108">
        <f>E101/E110</f>
        <v>2.1528525296017221E-3</v>
      </c>
      <c r="E101" s="89">
        <v>2</v>
      </c>
      <c r="F101" s="89">
        <f>Master!P95</f>
        <v>100</v>
      </c>
      <c r="G101" s="96">
        <f t="shared" ref="G101" si="29">E101/F101*100</f>
        <v>2</v>
      </c>
      <c r="H101" s="124">
        <f ca="1">G101*Master!K95</f>
        <v>4.9996122860320492E-2</v>
      </c>
      <c r="J101" s="100">
        <v>7</v>
      </c>
      <c r="K101" s="172" t="str">
        <f>Master!B67</f>
        <v>물엿</v>
      </c>
      <c r="L101" s="168" t="str">
        <f>Master!C67</f>
        <v>Corn Syrup</v>
      </c>
      <c r="M101" s="108">
        <f>N101/N110</f>
        <v>0.13563218390804596</v>
      </c>
      <c r="N101" s="89">
        <v>135.69999999999999</v>
      </c>
      <c r="O101" s="89">
        <f>Master!P67</f>
        <v>100</v>
      </c>
      <c r="P101" s="96">
        <f t="shared" si="28"/>
        <v>135.69999999999999</v>
      </c>
      <c r="Q101" s="109">
        <f ca="1">P101*Master!K67</f>
        <v>0.80910107021090893</v>
      </c>
      <c r="T101" s="81" t="s">
        <v>272</v>
      </c>
      <c r="U101" s="82"/>
      <c r="V101" s="129"/>
      <c r="W101" s="84"/>
      <c r="X101" s="127"/>
      <c r="Y101" s="83"/>
      <c r="Z101" s="127"/>
      <c r="AA101" s="85"/>
      <c r="AB101" s="86"/>
    </row>
    <row r="102" spans="1:28">
      <c r="A102" s="100"/>
      <c r="B102" s="89"/>
      <c r="C102" s="89"/>
      <c r="D102" s="108"/>
      <c r="E102" s="89"/>
      <c r="F102" s="89"/>
      <c r="G102" s="96"/>
      <c r="H102" s="126"/>
      <c r="J102" s="100">
        <v>8</v>
      </c>
      <c r="K102" s="172" t="str">
        <f>Master!B74</f>
        <v>설탕</v>
      </c>
      <c r="L102" s="168" t="str">
        <f>Master!C74</f>
        <v>White Sugar</v>
      </c>
      <c r="M102" s="108">
        <f>N102/N110</f>
        <v>0.11554222888555721</v>
      </c>
      <c r="N102" s="89">
        <v>115.6</v>
      </c>
      <c r="O102" s="89">
        <f>Master!P74</f>
        <v>100</v>
      </c>
      <c r="P102" s="96">
        <f t="shared" si="28"/>
        <v>115.6</v>
      </c>
      <c r="Q102" s="109">
        <f ca="1">P102*Master!K74</f>
        <v>0.12092216281578441</v>
      </c>
    </row>
    <row r="103" spans="1:28">
      <c r="A103" s="100"/>
      <c r="B103" s="89"/>
      <c r="C103" s="89"/>
      <c r="D103" s="108"/>
      <c r="E103" s="89"/>
      <c r="F103" s="89"/>
      <c r="G103" s="96"/>
      <c r="H103" s="126"/>
      <c r="J103" s="100">
        <v>9</v>
      </c>
      <c r="K103" s="172" t="str">
        <f>Master!B92</f>
        <v>굴소스</v>
      </c>
      <c r="L103" s="168" t="str">
        <f>Master!C92</f>
        <v>F</v>
      </c>
      <c r="M103" s="108">
        <f>N103/N110</f>
        <v>4.2678660669665164E-2</v>
      </c>
      <c r="N103" s="89">
        <v>42.7</v>
      </c>
      <c r="O103" s="89">
        <f>Master!P92</f>
        <v>100</v>
      </c>
      <c r="P103" s="96">
        <f t="shared" si="28"/>
        <v>42.7</v>
      </c>
      <c r="Q103" s="109">
        <f>P103*Master!K92</f>
        <v>0.28194170091183268</v>
      </c>
    </row>
    <row r="104" spans="1:28">
      <c r="A104" s="100"/>
      <c r="B104" s="89"/>
      <c r="C104" s="89"/>
      <c r="D104" s="108"/>
      <c r="E104" s="89"/>
      <c r="F104" s="89"/>
      <c r="G104" s="96"/>
      <c r="H104" s="126"/>
      <c r="J104" s="100">
        <v>10</v>
      </c>
      <c r="K104" s="172" t="str">
        <f>Master!B71</f>
        <v>미림</v>
      </c>
      <c r="L104" s="168" t="str">
        <f>Master!C71</f>
        <v>Rice Wine(Cook wine)</v>
      </c>
      <c r="M104" s="108">
        <f>N104/N110</f>
        <v>3.768115942028985E-2</v>
      </c>
      <c r="N104" s="89">
        <v>37.700000000000003</v>
      </c>
      <c r="O104" s="89">
        <f>Master!P71</f>
        <v>100</v>
      </c>
      <c r="P104" s="96">
        <f t="shared" si="28"/>
        <v>37.700000000000003</v>
      </c>
      <c r="Q104" s="109">
        <f ca="1">P104*Master!K71</f>
        <v>0.44361527278524504</v>
      </c>
    </row>
    <row r="105" spans="1:28">
      <c r="A105" s="100"/>
      <c r="B105" s="89"/>
      <c r="C105" s="89"/>
      <c r="D105" s="108"/>
      <c r="E105" s="89"/>
      <c r="F105" s="89"/>
      <c r="G105" s="96"/>
      <c r="H105" s="126"/>
      <c r="J105" s="100">
        <v>11</v>
      </c>
      <c r="K105" s="172" t="str">
        <f>Master!B59</f>
        <v>고추가루</v>
      </c>
      <c r="L105" s="172" t="str">
        <f>Master!C59</f>
        <v>Red Chili Pepper</v>
      </c>
      <c r="M105" s="108">
        <f>N105/N110</f>
        <v>3.0184907546226884E-2</v>
      </c>
      <c r="N105" s="89">
        <v>30.2</v>
      </c>
      <c r="O105" s="89">
        <f>Master!P59</f>
        <v>100</v>
      </c>
      <c r="P105" s="96">
        <f t="shared" si="28"/>
        <v>30.2</v>
      </c>
      <c r="Q105" s="109">
        <f>P105*Master!K59</f>
        <v>0.23782253655267288</v>
      </c>
    </row>
    <row r="106" spans="1:28">
      <c r="A106" s="100"/>
      <c r="B106" s="89"/>
      <c r="C106" s="89"/>
      <c r="D106" s="108"/>
      <c r="E106" s="89"/>
      <c r="F106" s="89"/>
      <c r="G106" s="96"/>
      <c r="H106" s="126"/>
      <c r="J106" s="100">
        <v>12</v>
      </c>
      <c r="K106" s="172" t="str">
        <f>Master!B58</f>
        <v>소고기 다시다</v>
      </c>
      <c r="L106" s="168" t="str">
        <f>Master!C58</f>
        <v>DASHIDA SOGOGI(CJ)</v>
      </c>
      <c r="M106" s="108">
        <f>N106/N110</f>
        <v>2.0089955022488754E-2</v>
      </c>
      <c r="N106" s="89">
        <v>20.100000000000001</v>
      </c>
      <c r="O106" s="89">
        <f>Master!P58</f>
        <v>100</v>
      </c>
      <c r="P106" s="96">
        <f t="shared" si="28"/>
        <v>20.100000000000001</v>
      </c>
      <c r="Q106" s="109">
        <f>P106*Master!K58</f>
        <v>0.26939583333333333</v>
      </c>
    </row>
    <row r="107" spans="1:28">
      <c r="A107" s="100"/>
      <c r="B107" s="89"/>
      <c r="C107" s="89"/>
      <c r="D107" s="108"/>
      <c r="E107" s="89"/>
      <c r="F107" s="89"/>
      <c r="G107" s="96"/>
      <c r="H107" s="126"/>
      <c r="J107" s="100">
        <v>13</v>
      </c>
      <c r="K107" s="172" t="str">
        <f>Master!$B$76</f>
        <v>통후추</v>
      </c>
      <c r="L107" s="172" t="str">
        <f>Master!$C$76</f>
        <v>Black Pepper (Whole)</v>
      </c>
      <c r="M107" s="108">
        <f>N107/N110</f>
        <v>7.9960019990004988E-4</v>
      </c>
      <c r="N107" s="89">
        <v>0.8</v>
      </c>
      <c r="O107" s="89">
        <f>Master!P76</f>
        <v>100</v>
      </c>
      <c r="P107" s="96">
        <f t="shared" si="28"/>
        <v>0.8</v>
      </c>
      <c r="Q107" s="109">
        <f>P107*Master!K76</f>
        <v>1.4691617136104694E-2</v>
      </c>
    </row>
    <row r="108" spans="1:28">
      <c r="A108" s="100"/>
      <c r="B108" s="89"/>
      <c r="C108" s="89"/>
      <c r="D108" s="108"/>
      <c r="E108" s="89"/>
      <c r="F108" s="89"/>
      <c r="G108" s="96"/>
      <c r="H108" s="126"/>
      <c r="J108" s="100">
        <v>14</v>
      </c>
      <c r="K108" s="172" t="s">
        <v>152</v>
      </c>
      <c r="L108" s="168" t="s">
        <v>238</v>
      </c>
      <c r="M108" s="108">
        <f>N108/N110</f>
        <v>0.11294352823588205</v>
      </c>
      <c r="N108" s="89">
        <v>113</v>
      </c>
      <c r="O108" s="89">
        <v>100</v>
      </c>
      <c r="P108" s="96">
        <f t="shared" si="28"/>
        <v>112.99999999999999</v>
      </c>
      <c r="Q108" s="109">
        <f ca="1">P108*Master!K123</f>
        <v>0.70921476115139981</v>
      </c>
    </row>
    <row r="109" spans="1:28" ht="15.75" thickBot="1">
      <c r="A109" s="100"/>
      <c r="B109" s="89"/>
      <c r="C109" s="89"/>
      <c r="D109" s="108"/>
      <c r="E109" s="89"/>
      <c r="F109" s="89"/>
      <c r="G109" s="96"/>
      <c r="H109" s="126"/>
      <c r="J109" s="100">
        <v>15</v>
      </c>
      <c r="K109" s="172" t="str">
        <f>Master!$B$78</f>
        <v>참기름</v>
      </c>
      <c r="L109" s="172" t="str">
        <f>Master!$C$78</f>
        <v>Sesame Oil</v>
      </c>
      <c r="M109" s="108">
        <f>N109/N110</f>
        <v>1.9990004997501249E-3</v>
      </c>
      <c r="N109" s="89">
        <v>2</v>
      </c>
      <c r="O109" s="89">
        <f>Master!P78</f>
        <v>100</v>
      </c>
      <c r="P109" s="96">
        <f t="shared" si="23"/>
        <v>2</v>
      </c>
      <c r="Q109" s="109">
        <f ca="1">P109*Master!K78</f>
        <v>6.2695899906832664E-2</v>
      </c>
    </row>
    <row r="110" spans="1:28" ht="15.75" thickBot="1">
      <c r="A110" s="874" t="s">
        <v>381</v>
      </c>
      <c r="B110" s="875"/>
      <c r="C110" s="119">
        <v>929</v>
      </c>
      <c r="D110" s="111">
        <f>SUM(D95:D109)</f>
        <v>1</v>
      </c>
      <c r="E110" s="135">
        <f>SUM(E95:E109)</f>
        <v>929</v>
      </c>
      <c r="F110" s="99" t="s">
        <v>119</v>
      </c>
      <c r="G110" s="110" t="s">
        <v>119</v>
      </c>
      <c r="H110" s="115">
        <f ca="1">SUM(H95:H109)</f>
        <v>3.6313319783795133</v>
      </c>
      <c r="J110" s="895">
        <f>N110</f>
        <v>1000.5000000000001</v>
      </c>
      <c r="K110" s="877"/>
      <c r="L110" s="179">
        <f>N110</f>
        <v>1000.5000000000001</v>
      </c>
      <c r="M110" s="169">
        <f>SUM(M95:M109)</f>
        <v>0.99999999999999989</v>
      </c>
      <c r="N110" s="170">
        <f>SUM(N95:N109)</f>
        <v>1000.5000000000001</v>
      </c>
      <c r="O110" s="156" t="s">
        <v>119</v>
      </c>
      <c r="P110" s="157" t="s">
        <v>119</v>
      </c>
      <c r="Q110" s="171">
        <f ca="1">SUM(Q95:Q104)</f>
        <v>5.2963670506266745</v>
      </c>
    </row>
    <row r="111" spans="1:28" ht="23.25">
      <c r="A111" s="167" t="s">
        <v>278</v>
      </c>
    </row>
    <row r="112" spans="1:28" ht="15.75" thickBot="1"/>
    <row r="113" spans="1:17" ht="18" thickBot="1">
      <c r="A113" s="871" t="s">
        <v>279</v>
      </c>
      <c r="B113" s="872"/>
      <c r="C113" s="872"/>
      <c r="D113" s="872"/>
      <c r="E113" s="872"/>
      <c r="F113" s="872"/>
      <c r="G113" s="872"/>
      <c r="H113" s="873"/>
      <c r="J113" s="871" t="s">
        <v>290</v>
      </c>
      <c r="K113" s="872"/>
      <c r="L113" s="872"/>
      <c r="M113" s="872"/>
      <c r="N113" s="872"/>
      <c r="O113" s="872"/>
      <c r="P113" s="872"/>
      <c r="Q113" s="873"/>
    </row>
    <row r="114" spans="1:17">
      <c r="A114" s="861" t="s">
        <v>114</v>
      </c>
      <c r="B114" s="862"/>
      <c r="C114" s="862"/>
      <c r="D114" s="878" t="s">
        <v>117</v>
      </c>
      <c r="E114" s="862" t="s">
        <v>120</v>
      </c>
      <c r="F114" s="862" t="s">
        <v>118</v>
      </c>
      <c r="G114" s="862" t="s">
        <v>58</v>
      </c>
      <c r="H114" s="867" t="s">
        <v>55</v>
      </c>
      <c r="J114" s="861" t="s">
        <v>114</v>
      </c>
      <c r="K114" s="862"/>
      <c r="L114" s="862"/>
      <c r="M114" s="878" t="s">
        <v>117</v>
      </c>
      <c r="N114" s="862" t="s">
        <v>120</v>
      </c>
      <c r="O114" s="862" t="s">
        <v>118</v>
      </c>
      <c r="P114" s="862" t="s">
        <v>58</v>
      </c>
      <c r="Q114" s="867" t="s">
        <v>55</v>
      </c>
    </row>
    <row r="115" spans="1:17" ht="14.45" customHeight="1">
      <c r="A115" s="863"/>
      <c r="B115" s="864"/>
      <c r="C115" s="864"/>
      <c r="D115" s="879"/>
      <c r="E115" s="864"/>
      <c r="F115" s="864"/>
      <c r="G115" s="864"/>
      <c r="H115" s="868"/>
      <c r="J115" s="863"/>
      <c r="K115" s="864"/>
      <c r="L115" s="864"/>
      <c r="M115" s="879"/>
      <c r="N115" s="864"/>
      <c r="O115" s="864"/>
      <c r="P115" s="864"/>
      <c r="Q115" s="868"/>
    </row>
    <row r="116" spans="1:17">
      <c r="A116" s="100">
        <v>1</v>
      </c>
      <c r="B116" s="164" t="str">
        <f>Master!B185</f>
        <v>유자티</v>
      </c>
      <c r="C116" s="164" t="str">
        <f>Master!$C$103</f>
        <v>Garlic(Peeled)</v>
      </c>
      <c r="D116" s="108">
        <f>E52/E123</f>
        <v>0.26736265693795136</v>
      </c>
      <c r="E116" s="89">
        <v>120</v>
      </c>
      <c r="F116">
        <f>Master!P185</f>
        <v>100</v>
      </c>
      <c r="G116" s="96">
        <f>E52/F52*100</f>
        <v>21179.311111111114</v>
      </c>
      <c r="H116" s="109">
        <f>G52*Master!K185</f>
        <v>302.28653131313138</v>
      </c>
      <c r="J116" s="100">
        <v>1</v>
      </c>
      <c r="K116" s="164" t="str">
        <f>Master!B48</f>
        <v>소이갈릭소스</v>
      </c>
      <c r="L116" s="164" t="str">
        <f>Master!C48</f>
        <v>Garlic Flavor Soy Sauce</v>
      </c>
      <c r="M116" s="108">
        <f>N52/N123</f>
        <v>9.7853741274708042E-2</v>
      </c>
      <c r="N116" s="89">
        <v>75</v>
      </c>
      <c r="O116">
        <f>Master!P48</f>
        <v>96</v>
      </c>
      <c r="P116" s="96">
        <f>N52/O52*100</f>
        <v>1500</v>
      </c>
      <c r="Q116" s="109">
        <f ca="1">P52*Master!K48</f>
        <v>10.456369164430308</v>
      </c>
    </row>
    <row r="117" spans="1:17">
      <c r="A117" s="100">
        <v>2</v>
      </c>
      <c r="B117" s="164" t="str">
        <f>Master!B186</f>
        <v>화이트 와인 비네거</v>
      </c>
      <c r="C117" s="164" t="str">
        <f>Master!$C$105</f>
        <v>Spring Onion</v>
      </c>
      <c r="D117" s="108">
        <f>E117/E123</f>
        <v>4.9092421392513542E-4</v>
      </c>
      <c r="E117" s="89">
        <v>35</v>
      </c>
      <c r="F117" s="89">
        <f>Master!P186</f>
        <v>100</v>
      </c>
      <c r="G117" s="96">
        <f t="shared" ref="G117:G119" si="30">E117/F117*100</f>
        <v>35</v>
      </c>
      <c r="H117" s="109">
        <f>G117*Master!K186</f>
        <v>0.27993000000000001</v>
      </c>
      <c r="J117" s="100">
        <v>2</v>
      </c>
      <c r="K117" s="164" t="str">
        <f>Master!$B$78</f>
        <v>참기름</v>
      </c>
      <c r="L117" s="164" t="str">
        <f>Master!$C$78</f>
        <v>Sesame Oil</v>
      </c>
      <c r="M117" s="108">
        <f>N117/N123</f>
        <v>9.7853741274708046E-4</v>
      </c>
      <c r="N117" s="89">
        <v>15</v>
      </c>
      <c r="O117" s="89">
        <f>Master!P78</f>
        <v>100</v>
      </c>
      <c r="P117" s="96">
        <f t="shared" ref="P117:P120" si="31">N117/O117*100</f>
        <v>15</v>
      </c>
      <c r="Q117" s="109">
        <f ca="1">P117*Master!K78</f>
        <v>0.47021924930124498</v>
      </c>
    </row>
    <row r="118" spans="1:17">
      <c r="A118" s="100">
        <v>3</v>
      </c>
      <c r="B118" s="164" t="str">
        <f>Master!B75</f>
        <v>소금</v>
      </c>
      <c r="C118" s="164" t="str">
        <f>Master!C75</f>
        <v>Salt</v>
      </c>
      <c r="D118" s="108">
        <f>E118/E123</f>
        <v>7.0132030560733633E-6</v>
      </c>
      <c r="E118" s="89">
        <v>0.5</v>
      </c>
      <c r="F118" s="89">
        <f>Master!P75</f>
        <v>100</v>
      </c>
      <c r="G118" s="96">
        <f t="shared" si="30"/>
        <v>0.5</v>
      </c>
      <c r="H118" s="109">
        <f ca="1">G118*Master!K75</f>
        <v>2.2092353621707325E-4</v>
      </c>
      <c r="J118" s="100">
        <v>3</v>
      </c>
      <c r="K118" s="164" t="str">
        <f>Master!B79</f>
        <v>참깨</v>
      </c>
      <c r="L118" s="164" t="str">
        <f>Master!C79</f>
        <v>Sesame Seeds</v>
      </c>
      <c r="M118" s="108">
        <f>N118/N123</f>
        <v>1.957074825494161E-4</v>
      </c>
      <c r="N118" s="89">
        <v>3</v>
      </c>
      <c r="O118" s="89">
        <f>Master!P79</f>
        <v>100</v>
      </c>
      <c r="P118" s="96">
        <f t="shared" si="31"/>
        <v>3</v>
      </c>
      <c r="Q118" s="109">
        <f ca="1">P118*Master!K79</f>
        <v>3.2636431486613091E-2</v>
      </c>
    </row>
    <row r="119" spans="1:17">
      <c r="A119" s="100">
        <v>4</v>
      </c>
      <c r="B119" s="165" t="str">
        <f>Master!B30</f>
        <v>팜유</v>
      </c>
      <c r="C119" s="165" t="str">
        <f>Master!C30</f>
        <v>Palm Oil</v>
      </c>
      <c r="D119" s="108">
        <f>E119/E123</f>
        <v>4.2079218336440181E-4</v>
      </c>
      <c r="E119" s="89">
        <v>30</v>
      </c>
      <c r="F119" s="89">
        <f>Master!P30</f>
        <v>100</v>
      </c>
      <c r="G119" s="96">
        <f t="shared" si="30"/>
        <v>30</v>
      </c>
      <c r="H119" s="109">
        <f ca="1">G119*Master!K30</f>
        <v>0</v>
      </c>
      <c r="J119" s="100">
        <v>4</v>
      </c>
      <c r="K119" s="164" t="str">
        <f>Master!B186</f>
        <v>화이트 와인 비네거</v>
      </c>
      <c r="L119" s="164" t="str">
        <f>Master!C93</f>
        <v>Baked Bean</v>
      </c>
      <c r="M119" s="108">
        <f>N119/N123</f>
        <v>1.3047165503294407E-3</v>
      </c>
      <c r="N119" s="89">
        <v>20</v>
      </c>
      <c r="O119" s="89">
        <f>Master!P93</f>
        <v>100</v>
      </c>
      <c r="P119" s="96">
        <f t="shared" si="31"/>
        <v>20</v>
      </c>
      <c r="Q119" s="109">
        <f>P119*Master!K186</f>
        <v>0.15995999999999999</v>
      </c>
    </row>
    <row r="120" spans="1:17">
      <c r="A120" s="100"/>
      <c r="B120" s="164"/>
      <c r="C120" s="164"/>
      <c r="D120" s="108"/>
      <c r="E120" s="89"/>
      <c r="F120" s="89"/>
      <c r="G120" s="96"/>
      <c r="H120" s="126"/>
      <c r="J120" s="100">
        <v>5</v>
      </c>
      <c r="K120" s="165" t="str">
        <f>Master!B30</f>
        <v>팜유</v>
      </c>
      <c r="L120" s="164" t="str">
        <f>Master!$C$30</f>
        <v>Palm Oil</v>
      </c>
      <c r="M120" s="108">
        <f>N120/N123</f>
        <v>9.7853741274708046E-4</v>
      </c>
      <c r="N120" s="89">
        <v>15</v>
      </c>
      <c r="O120" s="89">
        <f>Master!P30</f>
        <v>100</v>
      </c>
      <c r="P120" s="96">
        <f t="shared" si="31"/>
        <v>15</v>
      </c>
      <c r="Q120" s="109">
        <f ca="1">P120*Master!K30</f>
        <v>0</v>
      </c>
    </row>
    <row r="121" spans="1:17">
      <c r="A121" s="100"/>
      <c r="B121" s="165"/>
      <c r="C121" s="164"/>
      <c r="D121" s="108"/>
      <c r="E121" s="89"/>
      <c r="F121" s="89"/>
      <c r="G121" s="96"/>
      <c r="H121" s="126"/>
      <c r="J121" s="100"/>
      <c r="K121" s="165"/>
      <c r="L121" s="164"/>
      <c r="M121" s="108"/>
      <c r="N121" s="89"/>
      <c r="O121" s="89"/>
      <c r="P121" s="96"/>
      <c r="Q121" s="126"/>
    </row>
    <row r="122" spans="1:17" ht="15.75" thickBot="1">
      <c r="A122" s="100"/>
      <c r="B122" s="164"/>
      <c r="C122" s="164"/>
      <c r="D122" s="108"/>
      <c r="E122" s="89"/>
      <c r="F122" s="89"/>
      <c r="G122" s="96"/>
      <c r="H122" s="126"/>
      <c r="J122" s="100"/>
      <c r="K122" s="164"/>
      <c r="L122" s="164"/>
      <c r="M122" s="108"/>
      <c r="N122" s="89"/>
      <c r="O122" s="89"/>
      <c r="P122" s="96"/>
      <c r="Q122" s="126"/>
    </row>
    <row r="123" spans="1:17" ht="15.75" thickBot="1">
      <c r="A123" s="874">
        <f t="shared" ref="A123" si="32">C123</f>
        <v>71294.100000000006</v>
      </c>
      <c r="B123" s="875"/>
      <c r="C123" s="180">
        <f>E123</f>
        <v>71294.100000000006</v>
      </c>
      <c r="D123" s="111">
        <f>SUM(D52:D122)</f>
        <v>8.2682813865382982</v>
      </c>
      <c r="E123" s="135">
        <f>SUM(E52:E122)</f>
        <v>71294.100000000006</v>
      </c>
      <c r="F123" s="99" t="s">
        <v>119</v>
      </c>
      <c r="G123" s="110" t="s">
        <v>119</v>
      </c>
      <c r="H123" s="115" t="e">
        <f ca="1">SUM(H52:H122)</f>
        <v>#REF!</v>
      </c>
      <c r="J123" s="874">
        <f t="shared" ref="J123" si="33">L123</f>
        <v>15329.000000000004</v>
      </c>
      <c r="K123" s="875"/>
      <c r="L123" s="180">
        <f>N123</f>
        <v>15329.000000000004</v>
      </c>
      <c r="M123" s="111">
        <f>SUM(M52:M122)</f>
        <v>8.1013112401330822</v>
      </c>
      <c r="N123" s="135">
        <f>SUM(N52:N122)</f>
        <v>15329.000000000004</v>
      </c>
      <c r="O123" s="99" t="s">
        <v>119</v>
      </c>
      <c r="P123" s="110" t="s">
        <v>119</v>
      </c>
      <c r="Q123" s="115" t="e">
        <f ca="1">SUM(Q52:Q122)</f>
        <v>#REF!</v>
      </c>
    </row>
    <row r="125" spans="1:17" ht="15.75" thickBot="1"/>
    <row r="126" spans="1:17" ht="18" thickBot="1">
      <c r="A126" s="871" t="s">
        <v>280</v>
      </c>
      <c r="B126" s="872"/>
      <c r="C126" s="872"/>
      <c r="D126" s="872"/>
      <c r="E126" s="872"/>
      <c r="F126" s="872"/>
      <c r="G126" s="872"/>
      <c r="H126" s="873"/>
    </row>
    <row r="127" spans="1:17">
      <c r="A127" s="861" t="s">
        <v>114</v>
      </c>
      <c r="B127" s="862"/>
      <c r="C127" s="862"/>
      <c r="D127" s="878" t="s">
        <v>117</v>
      </c>
      <c r="E127" s="862" t="s">
        <v>120</v>
      </c>
      <c r="F127" s="862" t="s">
        <v>118</v>
      </c>
      <c r="G127" s="862" t="s">
        <v>58</v>
      </c>
      <c r="H127" s="867" t="s">
        <v>55</v>
      </c>
    </row>
    <row r="128" spans="1:17">
      <c r="A128" s="863"/>
      <c r="B128" s="864"/>
      <c r="C128" s="864"/>
      <c r="D128" s="879"/>
      <c r="E128" s="864"/>
      <c r="F128" s="864"/>
      <c r="G128" s="864"/>
      <c r="H128" s="868"/>
    </row>
    <row r="129" spans="1:20">
      <c r="A129" s="100">
        <v>1</v>
      </c>
      <c r="B129" s="174" t="str">
        <f>Master!$B$103</f>
        <v>마늘</v>
      </c>
      <c r="C129" s="172" t="str">
        <f>Master!$C$103</f>
        <v>Garlic(Peeled)</v>
      </c>
      <c r="D129" s="108">
        <f>E129/E136</f>
        <v>2.564102564102564E-2</v>
      </c>
      <c r="E129" s="89">
        <v>4</v>
      </c>
      <c r="F129">
        <f>Master!P103</f>
        <v>98</v>
      </c>
      <c r="G129" s="96">
        <f>E129/F129*100</f>
        <v>4.0816326530612246</v>
      </c>
      <c r="H129" s="109">
        <f ca="1">G129*Master!K103</f>
        <v>2.8101394315574756E-2</v>
      </c>
      <c r="T129">
        <f>2000/75</f>
        <v>26.666666666666668</v>
      </c>
    </row>
    <row r="130" spans="1:20">
      <c r="A130" s="100">
        <v>2</v>
      </c>
      <c r="B130" s="174" t="str">
        <f>Master!B187</f>
        <v>홀 그레인 머스타드</v>
      </c>
      <c r="C130" s="172" t="str">
        <f>Master!C187</f>
        <v>Kosher Certified Whole Grain Old Style Mustard</v>
      </c>
      <c r="D130" s="108">
        <f>E130/E136</f>
        <v>0.32051282051282054</v>
      </c>
      <c r="E130" s="89">
        <v>50</v>
      </c>
      <c r="F130" s="89">
        <f>Master!P187</f>
        <v>100</v>
      </c>
      <c r="G130" s="96">
        <f>E130/F130*100</f>
        <v>50</v>
      </c>
      <c r="H130" s="109">
        <f>G130*Master!K187</f>
        <v>0.83574879227053134</v>
      </c>
      <c r="T130">
        <f ca="1">T129*Q52</f>
        <v>50.879359856053227</v>
      </c>
    </row>
    <row r="131" spans="1:20">
      <c r="A131" s="100">
        <v>3</v>
      </c>
      <c r="B131" s="174" t="str">
        <f>Master!B188</f>
        <v>허니 머스타드</v>
      </c>
      <c r="C131" s="172" t="str">
        <f>Master!C188</f>
        <v>Ken's Steak House Honey Mustard</v>
      </c>
      <c r="D131" s="108">
        <f>E131/E136</f>
        <v>0.16025641025641027</v>
      </c>
      <c r="E131" s="89">
        <v>25</v>
      </c>
      <c r="F131" s="96">
        <f>Master!P188</f>
        <v>100</v>
      </c>
      <c r="G131" s="96">
        <f t="shared" ref="G131:G135" si="34">E131/F131*100</f>
        <v>25</v>
      </c>
      <c r="H131" s="109">
        <f>G131*Master!K188</f>
        <v>0.16250000000000001</v>
      </c>
    </row>
    <row r="132" spans="1:20">
      <c r="A132" s="100">
        <v>4</v>
      </c>
      <c r="B132" s="174" t="str">
        <f>Master!B74</f>
        <v>설탕</v>
      </c>
      <c r="C132" s="172" t="str">
        <f>Master!C74</f>
        <v>White Sugar</v>
      </c>
      <c r="D132" s="108">
        <f>E132/E136</f>
        <v>0.25641025641025639</v>
      </c>
      <c r="E132" s="89">
        <v>40</v>
      </c>
      <c r="F132" s="89">
        <f>Master!P74</f>
        <v>100</v>
      </c>
      <c r="G132" s="96">
        <f t="shared" si="34"/>
        <v>40</v>
      </c>
      <c r="H132" s="109">
        <f ca="1">G132*Master!K74</f>
        <v>4.1841578828991151E-2</v>
      </c>
    </row>
    <row r="133" spans="1:20">
      <c r="A133" s="100">
        <v>5</v>
      </c>
      <c r="B133" s="174" t="str">
        <f>Master!B186</f>
        <v>화이트 와인 비네거</v>
      </c>
      <c r="C133" s="172" t="str">
        <f>Master!C186</f>
        <v xml:space="preserve">ORGANIC White Wine Vinegar </v>
      </c>
      <c r="D133" s="108">
        <f>E133/E136</f>
        <v>6.4102564102564097E-2</v>
      </c>
      <c r="E133" s="89">
        <v>10</v>
      </c>
      <c r="F133" s="89">
        <f>Master!P186</f>
        <v>100</v>
      </c>
      <c r="G133" s="96">
        <f t="shared" si="34"/>
        <v>10</v>
      </c>
      <c r="H133" s="109">
        <f>G133*Master!K186</f>
        <v>7.9979999999999996E-2</v>
      </c>
    </row>
    <row r="134" spans="1:20">
      <c r="A134" s="100">
        <v>6</v>
      </c>
      <c r="B134" s="175" t="str">
        <f>Master!B30</f>
        <v>팜유</v>
      </c>
      <c r="C134" s="173" t="str">
        <f>Master!C30</f>
        <v>Palm Oil</v>
      </c>
      <c r="D134" s="108">
        <f>E134/E136</f>
        <v>0.16025641025641027</v>
      </c>
      <c r="E134" s="89">
        <v>25</v>
      </c>
      <c r="F134" s="89">
        <f>Master!P30</f>
        <v>100</v>
      </c>
      <c r="G134" s="96">
        <f t="shared" si="34"/>
        <v>25</v>
      </c>
      <c r="H134" s="109">
        <f ca="1">G134*Master!K30</f>
        <v>0</v>
      </c>
    </row>
    <row r="135" spans="1:20">
      <c r="A135" s="65">
        <v>7</v>
      </c>
      <c r="B135" s="168" t="str">
        <f>Master!B75</f>
        <v>소금</v>
      </c>
      <c r="C135" s="168" t="str">
        <f>Master!C75</f>
        <v>Salt</v>
      </c>
      <c r="D135" s="108">
        <f>E135/E136</f>
        <v>1.282051282051282E-2</v>
      </c>
      <c r="E135" s="89">
        <v>2</v>
      </c>
      <c r="F135" s="89">
        <f>Master!P75</f>
        <v>100</v>
      </c>
      <c r="G135" s="96">
        <f t="shared" si="34"/>
        <v>2</v>
      </c>
      <c r="H135" s="109">
        <f ca="1">G135*Master!K75</f>
        <v>8.8369414486829301E-4</v>
      </c>
    </row>
    <row r="136" spans="1:20" ht="15.75" thickBot="1">
      <c r="A136" s="892">
        <f t="shared" ref="A136" si="35">C136</f>
        <v>156</v>
      </c>
      <c r="B136" s="893"/>
      <c r="C136" s="179">
        <f>E136</f>
        <v>156</v>
      </c>
      <c r="D136" s="169">
        <f>SUM(D129:D135)</f>
        <v>1</v>
      </c>
      <c r="E136" s="170">
        <f>SUM(E129:E135)</f>
        <v>156</v>
      </c>
      <c r="F136" s="156" t="s">
        <v>119</v>
      </c>
      <c r="G136" s="157" t="s">
        <v>119</v>
      </c>
      <c r="H136" s="171">
        <f ca="1">SUM(H129:H135)</f>
        <v>1.1490554595599656</v>
      </c>
    </row>
  </sheetData>
  <mergeCells count="200">
    <mergeCell ref="S78:Z78"/>
    <mergeCell ref="S79:U80"/>
    <mergeCell ref="V79:V80"/>
    <mergeCell ref="W79:W80"/>
    <mergeCell ref="X79:X80"/>
    <mergeCell ref="Y79:Y80"/>
    <mergeCell ref="Z79:Z80"/>
    <mergeCell ref="S88:T88"/>
    <mergeCell ref="J61:Q61"/>
    <mergeCell ref="J62:L63"/>
    <mergeCell ref="M62:M63"/>
    <mergeCell ref="J72:K72"/>
    <mergeCell ref="O62:O63"/>
    <mergeCell ref="P62:P63"/>
    <mergeCell ref="Q62:Q63"/>
    <mergeCell ref="N62:N63"/>
    <mergeCell ref="J87:K87"/>
    <mergeCell ref="J77:Q77"/>
    <mergeCell ref="J78:L79"/>
    <mergeCell ref="M78:M79"/>
    <mergeCell ref="N78:N79"/>
    <mergeCell ref="O78:O79"/>
    <mergeCell ref="P78:P79"/>
    <mergeCell ref="Q78:Q79"/>
    <mergeCell ref="J59:K59"/>
    <mergeCell ref="A59:B59"/>
    <mergeCell ref="J49:Q49"/>
    <mergeCell ref="J50:L51"/>
    <mergeCell ref="M50:M51"/>
    <mergeCell ref="N50:N51"/>
    <mergeCell ref="O50:O51"/>
    <mergeCell ref="P50:P51"/>
    <mergeCell ref="Q50:Q51"/>
    <mergeCell ref="A49:H49"/>
    <mergeCell ref="A50:C51"/>
    <mergeCell ref="D50:D51"/>
    <mergeCell ref="E50:E51"/>
    <mergeCell ref="F50:F51"/>
    <mergeCell ref="G50:G51"/>
    <mergeCell ref="H50:H51"/>
    <mergeCell ref="J46:K46"/>
    <mergeCell ref="A46:B46"/>
    <mergeCell ref="Q6:Q7"/>
    <mergeCell ref="P6:P7"/>
    <mergeCell ref="O6:O7"/>
    <mergeCell ref="N6:N7"/>
    <mergeCell ref="M6:M7"/>
    <mergeCell ref="A17:H17"/>
    <mergeCell ref="A18:C19"/>
    <mergeCell ref="D18:D19"/>
    <mergeCell ref="E18:E19"/>
    <mergeCell ref="F18:F19"/>
    <mergeCell ref="G18:G19"/>
    <mergeCell ref="H18:H19"/>
    <mergeCell ref="D31:D32"/>
    <mergeCell ref="E31:E32"/>
    <mergeCell ref="F31:F32"/>
    <mergeCell ref="G31:G32"/>
    <mergeCell ref="H31:H32"/>
    <mergeCell ref="P18:P19"/>
    <mergeCell ref="Q18:Q19"/>
    <mergeCell ref="J3:Q3"/>
    <mergeCell ref="J4:L5"/>
    <mergeCell ref="J31:L32"/>
    <mergeCell ref="J30:Q30"/>
    <mergeCell ref="L6:L7"/>
    <mergeCell ref="K6:K7"/>
    <mergeCell ref="J6:J7"/>
    <mergeCell ref="N31:N32"/>
    <mergeCell ref="O31:O32"/>
    <mergeCell ref="P31:P32"/>
    <mergeCell ref="Q31:Q32"/>
    <mergeCell ref="N4:N5"/>
    <mergeCell ref="O4:O5"/>
    <mergeCell ref="P4:P5"/>
    <mergeCell ref="Q4:Q5"/>
    <mergeCell ref="J25:K25"/>
    <mergeCell ref="J14:K14"/>
    <mergeCell ref="M31:M32"/>
    <mergeCell ref="M4:M5"/>
    <mergeCell ref="A3:H3"/>
    <mergeCell ref="A4:C5"/>
    <mergeCell ref="A30:H30"/>
    <mergeCell ref="A31:C32"/>
    <mergeCell ref="A25:B25"/>
    <mergeCell ref="A14:B14"/>
    <mergeCell ref="A61:H61"/>
    <mergeCell ref="A62:C63"/>
    <mergeCell ref="D62:D63"/>
    <mergeCell ref="E62:E63"/>
    <mergeCell ref="F62:F63"/>
    <mergeCell ref="G62:G63"/>
    <mergeCell ref="H62:H63"/>
    <mergeCell ref="H4:H5"/>
    <mergeCell ref="G4:G5"/>
    <mergeCell ref="E4:E5"/>
    <mergeCell ref="F4:F5"/>
    <mergeCell ref="D4:D5"/>
    <mergeCell ref="J123:K123"/>
    <mergeCell ref="J92:Q92"/>
    <mergeCell ref="J93:L94"/>
    <mergeCell ref="M93:M94"/>
    <mergeCell ref="N93:N94"/>
    <mergeCell ref="O93:O94"/>
    <mergeCell ref="P93:P94"/>
    <mergeCell ref="Q93:Q94"/>
    <mergeCell ref="J110:K110"/>
    <mergeCell ref="J113:Q113"/>
    <mergeCell ref="A123:B123"/>
    <mergeCell ref="A126:H126"/>
    <mergeCell ref="A127:C128"/>
    <mergeCell ref="D127:D128"/>
    <mergeCell ref="E127:E128"/>
    <mergeCell ref="F127:F128"/>
    <mergeCell ref="G127:G128"/>
    <mergeCell ref="H127:H128"/>
    <mergeCell ref="A136:B136"/>
    <mergeCell ref="A72:B72"/>
    <mergeCell ref="J17:Q17"/>
    <mergeCell ref="J18:L19"/>
    <mergeCell ref="M18:M19"/>
    <mergeCell ref="N18:N19"/>
    <mergeCell ref="O18:O19"/>
    <mergeCell ref="A114:C115"/>
    <mergeCell ref="D114:D115"/>
    <mergeCell ref="E114:E115"/>
    <mergeCell ref="F114:F115"/>
    <mergeCell ref="G114:G115"/>
    <mergeCell ref="H114:H115"/>
    <mergeCell ref="J114:L115"/>
    <mergeCell ref="M114:M115"/>
    <mergeCell ref="N114:N115"/>
    <mergeCell ref="O114:O115"/>
    <mergeCell ref="P114:P115"/>
    <mergeCell ref="Q114:Q115"/>
    <mergeCell ref="A92:H92"/>
    <mergeCell ref="A93:C94"/>
    <mergeCell ref="D93:D94"/>
    <mergeCell ref="E93:E94"/>
    <mergeCell ref="F93:F94"/>
    <mergeCell ref="G93:G94"/>
    <mergeCell ref="A113:H113"/>
    <mergeCell ref="A110:B110"/>
    <mergeCell ref="A90:B90"/>
    <mergeCell ref="A77:H77"/>
    <mergeCell ref="A78:C79"/>
    <mergeCell ref="D78:D79"/>
    <mergeCell ref="E78:E79"/>
    <mergeCell ref="F78:F79"/>
    <mergeCell ref="G78:G79"/>
    <mergeCell ref="H78:H79"/>
    <mergeCell ref="H93:H94"/>
    <mergeCell ref="V31:V32"/>
    <mergeCell ref="W31:W32"/>
    <mergeCell ref="X31:X32"/>
    <mergeCell ref="Y31:Y32"/>
    <mergeCell ref="Z31:Z32"/>
    <mergeCell ref="S40:T40"/>
    <mergeCell ref="S17:Z17"/>
    <mergeCell ref="S18:U19"/>
    <mergeCell ref="V18:V19"/>
    <mergeCell ref="W18:W19"/>
    <mergeCell ref="X18:X19"/>
    <mergeCell ref="Y18:Y19"/>
    <mergeCell ref="Z18:Z19"/>
    <mergeCell ref="S27:T27"/>
    <mergeCell ref="S76:T76"/>
    <mergeCell ref="S54:Z54"/>
    <mergeCell ref="S55:U56"/>
    <mergeCell ref="V55:V56"/>
    <mergeCell ref="W55:W56"/>
    <mergeCell ref="X55:X56"/>
    <mergeCell ref="Y55:Y56"/>
    <mergeCell ref="Z55:Z56"/>
    <mergeCell ref="S64:T64"/>
    <mergeCell ref="S66:Z66"/>
    <mergeCell ref="S3:Z3"/>
    <mergeCell ref="S4:U5"/>
    <mergeCell ref="V4:V5"/>
    <mergeCell ref="W4:W5"/>
    <mergeCell ref="X4:X5"/>
    <mergeCell ref="Y4:Y5"/>
    <mergeCell ref="Z4:Z5"/>
    <mergeCell ref="S13:T13"/>
    <mergeCell ref="S67:U68"/>
    <mergeCell ref="V67:V68"/>
    <mergeCell ref="W67:W68"/>
    <mergeCell ref="X67:X68"/>
    <mergeCell ref="Y67:Y68"/>
    <mergeCell ref="Z67:Z68"/>
    <mergeCell ref="S42:Z42"/>
    <mergeCell ref="S43:U44"/>
    <mergeCell ref="V43:V44"/>
    <mergeCell ref="W43:W44"/>
    <mergeCell ref="X43:X44"/>
    <mergeCell ref="Y43:Y44"/>
    <mergeCell ref="Z43:Z44"/>
    <mergeCell ref="S52:T52"/>
    <mergeCell ref="S30:Z30"/>
    <mergeCell ref="S31:U32"/>
  </mergeCells>
  <phoneticPr fontId="3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5B0-AB91-43F1-9246-09FE0EA3BFC7}">
  <dimension ref="A1:L41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$J$25</f>
        <v>4.5800397706694964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5.3742867027132695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0.44158722407294027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6.7960986928242564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1.8872103271198133</v>
      </c>
      <c r="K16" s="31">
        <f t="shared" ref="K16:K19" ca="1" si="0">J16/$J$40%</f>
        <v>35.115549867613758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6.812971526611547E-2</v>
      </c>
      <c r="K17" s="31">
        <f t="shared" ca="1" si="0"/>
        <v>1.2676978180512666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0.7791532036672798</v>
      </c>
      <c r="K18" s="31">
        <f t="shared" ca="1" si="0"/>
        <v>14.497797508158907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1.8455465246162877</v>
      </c>
      <c r="K19" s="31">
        <f t="shared" ca="1" si="0"/>
        <v>34.340306476104871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983.45</v>
      </c>
      <c r="H25" s="42"/>
      <c r="I25" s="42"/>
      <c r="J25" s="44">
        <f ca="1">SUM(J16:J24)</f>
        <v>4.5800397706694964</v>
      </c>
      <c r="K25" s="14">
        <f ca="1">SUM(K16:K24)</f>
        <v>85.221351669928808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99.157711739274021</v>
      </c>
      <c r="F30" s="28">
        <f ca="1">Master!$K$150</f>
        <v>0.24789427934818506</v>
      </c>
      <c r="G30" s="27">
        <v>1</v>
      </c>
      <c r="H30" s="27">
        <f>Master!$P$150</f>
        <v>100</v>
      </c>
      <c r="I30" s="27">
        <f t="shared" ref="I30:I31" si="1">G30/H30*100</f>
        <v>1</v>
      </c>
      <c r="J30" s="30">
        <f t="shared" ref="J30:J31" ca="1" si="2">F30*I30</f>
        <v>0.24789427934818506</v>
      </c>
      <c r="K30" s="31">
        <f t="shared" ref="K30:K31" ca="1" si="3">J30/$J$40%</f>
        <v>4.6125987142262588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49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1</v>
      </c>
      <c r="H32" s="27">
        <f>Master!$P$175</f>
        <v>100</v>
      </c>
      <c r="I32" s="33">
        <f t="shared" ref="I32:I35" si="4">G32/H32*100</f>
        <v>1</v>
      </c>
      <c r="J32" s="35">
        <f t="shared" ref="J32:J35" ca="1" si="5">F32*I32</f>
        <v>0.30594156743810003</v>
      </c>
      <c r="K32" s="49">
        <f t="shared" ref="K32:K34" ca="1" si="6">J32/$J$40%</f>
        <v>5.6926915954007811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4"/>
        <v>1</v>
      </c>
      <c r="J33" s="35">
        <f t="shared" ca="1" si="5"/>
        <v>4.3691947967158728E-3</v>
      </c>
      <c r="K33" s="49">
        <f t="shared" ca="1" si="6"/>
        <v>8.1298133843697537E-2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4"/>
        <v>1</v>
      </c>
      <c r="J34" s="35">
        <f t="shared" ca="1" si="5"/>
        <v>0.23604189046077229</v>
      </c>
      <c r="K34" s="49">
        <f t="shared" ca="1" si="6"/>
        <v>4.3920598866004648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4"/>
        <v>0</v>
      </c>
      <c r="J35" s="35">
        <f t="shared" ca="1" si="5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0.79424693204377317</v>
      </c>
      <c r="K38" s="53">
        <f ca="1">SUM(K30:K37)</f>
        <v>14.778648330071203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5.3742867027132695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77EF-E273-4AC9-B67D-C959E946CEF5}">
  <dimension ref="A1:L41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50</v>
      </c>
      <c r="C5" s="19"/>
      <c r="D5" s="928">
        <f>'Honduras(Total Final)'!G7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1052</v>
      </c>
      <c r="C6" s="19"/>
      <c r="D6" s="933">
        <f ca="1">J25</f>
        <v>9.1600795413389928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J40</f>
        <v>10.043420883812615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0.41261720797663493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14.297349907262436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1300</v>
      </c>
      <c r="H16" s="27">
        <f>Master!$P$6</f>
        <v>98</v>
      </c>
      <c r="I16" s="29">
        <f>G16/H16*100</f>
        <v>1326.5306122448981</v>
      </c>
      <c r="J16" s="30">
        <f ca="1">F16*I16</f>
        <v>3.7744206542396266</v>
      </c>
      <c r="K16" s="31">
        <f t="shared" ref="K16:K19" ca="1" si="0">J16/$J$40%</f>
        <v>37.581026404290313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16.899999999999999</v>
      </c>
      <c r="H17" s="27">
        <f>Master!$P$36</f>
        <v>98</v>
      </c>
      <c r="I17" s="29">
        <f>G17/H17*100</f>
        <v>17.244897959183671</v>
      </c>
      <c r="J17" s="30">
        <f ca="1">F17*I17</f>
        <v>0.13625943053223094</v>
      </c>
      <c r="K17" s="31">
        <f t="shared" ca="1" si="0"/>
        <v>1.35670337934205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325</v>
      </c>
      <c r="H18" s="27">
        <f>Master!$P$41</f>
        <v>85</v>
      </c>
      <c r="I18" s="29">
        <f>G18/H18*100</f>
        <v>382.35294117647061</v>
      </c>
      <c r="J18" s="30">
        <f ca="1">F18*I18</f>
        <v>1.5583064073345596</v>
      </c>
      <c r="K18" s="31">
        <f t="shared" ca="1" si="0"/>
        <v>15.515693560608863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325</v>
      </c>
      <c r="H19" s="27">
        <f>Master!$P$31</f>
        <v>100</v>
      </c>
      <c r="I19" s="27">
        <f>G19/H19*100</f>
        <v>325</v>
      </c>
      <c r="J19" s="30">
        <f ca="1">F19*I19</f>
        <v>3.6910930492325753</v>
      </c>
      <c r="K19" s="31">
        <f t="shared" ca="1" si="0"/>
        <v>36.751352870033138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1966.9</v>
      </c>
      <c r="H25" s="42"/>
      <c r="I25" s="42"/>
      <c r="J25" s="44">
        <f ca="1">SUM(J16:J24)</f>
        <v>9.1600795413389928</v>
      </c>
      <c r="K25" s="14">
        <f ca="1">SUM(K16:K24)</f>
        <v>91.204776214274375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Master!$B$153</f>
        <v>치킨버켓</v>
      </c>
      <c r="C30" s="25" t="str">
        <f>Master!$C$153</f>
        <v>Chicken Bucket</v>
      </c>
      <c r="D30" s="27">
        <f>Master!$H$153</f>
        <v>300</v>
      </c>
      <c r="E30" s="27">
        <f ca="1">Master!$J$153</f>
        <v>92.786080038261687</v>
      </c>
      <c r="F30" s="28">
        <f ca="1">Master!$K$153</f>
        <v>0.30928693346087227</v>
      </c>
      <c r="G30" s="27">
        <v>1</v>
      </c>
      <c r="H30" s="27">
        <f>Master!$P$153</f>
        <v>100</v>
      </c>
      <c r="I30" s="27">
        <f t="shared" ref="I30:I35" si="1">G30/H30*100</f>
        <v>1</v>
      </c>
      <c r="J30" s="30">
        <f t="shared" ref="J30:J35" ca="1" si="2">F30*I30</f>
        <v>0.30928693346087227</v>
      </c>
      <c r="K30" s="31">
        <f t="shared" ref="K30:K34" ca="1" si="3">J30/$J$40%</f>
        <v>3.0794978826324253</v>
      </c>
      <c r="L30" s="24"/>
    </row>
    <row r="31" spans="1:12" ht="16.5" customHeight="1">
      <c r="A31" s="16"/>
      <c r="B31" s="32" t="str">
        <f>Master!$B$156</f>
        <v>치킨트레이(중)</v>
      </c>
      <c r="C31" s="32" t="str">
        <f>Master!$C$156</f>
        <v>To Go Tray (M)</v>
      </c>
      <c r="D31" s="33">
        <f>Master!$H$156</f>
        <v>100</v>
      </c>
      <c r="E31" s="33">
        <f>Master!$J$156</f>
        <v>9.24</v>
      </c>
      <c r="F31" s="34">
        <f>Master!$K$156</f>
        <v>9.2399999999999996E-2</v>
      </c>
      <c r="G31" s="33">
        <v>0</v>
      </c>
      <c r="H31" s="33">
        <f>Master!$P$156</f>
        <v>100</v>
      </c>
      <c r="I31" s="33">
        <f t="shared" si="1"/>
        <v>0</v>
      </c>
      <c r="J31" s="35">
        <f t="shared" si="2"/>
        <v>0</v>
      </c>
      <c r="K31" s="49">
        <f ca="1">J31/$J$40%</f>
        <v>0</v>
      </c>
      <c r="L31" s="16"/>
    </row>
    <row r="32" spans="1:12" ht="16.5" customHeight="1">
      <c r="A32" s="16"/>
      <c r="B32" s="32" t="str">
        <f>Master!$B$174</f>
        <v>종이백 (L)</v>
      </c>
      <c r="C32" s="32" t="str">
        <f>Master!$C$174</f>
        <v>Paper Bag (L)</v>
      </c>
      <c r="D32" s="50">
        <f>Master!$H$174</f>
        <v>200</v>
      </c>
      <c r="E32" s="33">
        <f ca="1">Master!$J$174</f>
        <v>66.728664751052392</v>
      </c>
      <c r="F32" s="34">
        <f ca="1">Master!$K$174</f>
        <v>0.33364332375526196</v>
      </c>
      <c r="G32" s="33">
        <v>1</v>
      </c>
      <c r="H32" s="27">
        <f>Master!$P$174</f>
        <v>100</v>
      </c>
      <c r="I32" s="33">
        <f t="shared" si="1"/>
        <v>1</v>
      </c>
      <c r="J32" s="35">
        <f t="shared" ca="1" si="2"/>
        <v>0.33364332375526196</v>
      </c>
      <c r="K32" s="49">
        <f t="shared" ca="1" si="3"/>
        <v>3.3220087818186363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4.3691947967158728E-3</v>
      </c>
      <c r="K33" s="49">
        <f t="shared" ca="1" si="3"/>
        <v>4.3503053862433264E-2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0.23604189046077229</v>
      </c>
      <c r="K34" s="49">
        <f t="shared" ca="1" si="3"/>
        <v>2.3502140674121352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0.88334134247362228</v>
      </c>
      <c r="K38" s="53">
        <f ca="1">SUM(K30:K37)</f>
        <v>8.7952237857256303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10.043420883812615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9AC0-AE08-4838-B8FB-800800A983F4}">
  <dimension ref="A1:L43"/>
  <sheetViews>
    <sheetView zoomScale="70" zoomScaleNormal="70" workbookViewId="0">
      <selection activeCell="D4" sqref="D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J26</f>
        <v>4.0285687623556754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J42</f>
        <v>4.7018843186872612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0.38633816151880329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7.4685010768502647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18" si="0">G16/H16*100</f>
        <v>663.26530612244903</v>
      </c>
      <c r="J16" s="30">
        <f t="shared" ref="J16" ca="1" si="1">F16*I16</f>
        <v>1.8872103271198133</v>
      </c>
      <c r="K16" s="31">
        <f t="shared" ref="K16:K18" ca="1" si="2">J16/$J$42%</f>
        <v>40.137319406588709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6.2913481185382212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" ca="1" si="3">F18*I18</f>
        <v>1.8455465246162877</v>
      </c>
      <c r="K18" s="31">
        <f t="shared" ca="1" si="2"/>
        <v>39.251210781203426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877.5</v>
      </c>
      <c r="H26" s="42"/>
      <c r="I26" s="42"/>
      <c r="J26" s="44">
        <f ca="1">SUM(J16:J25)</f>
        <v>4.0285687623556754</v>
      </c>
      <c r="K26" s="14">
        <f ca="1">SUM(K16:K25)</f>
        <v>85.679878306330352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2" si="4">G31/H31*100</f>
        <v>1</v>
      </c>
      <c r="J31" s="30">
        <f t="shared" ref="J31:J32" ca="1" si="5">F31*I31</f>
        <v>0.12696290363599785</v>
      </c>
      <c r="K31" s="31">
        <f t="shared" ref="K31:K36" ca="1" si="6">J31/$J$42%</f>
        <v>2.7002557917342629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31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31">
        <f t="shared" ca="1" si="6"/>
        <v>6.5067863584427172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31">
        <f t="shared" ca="1" si="6"/>
        <v>9.2924336299616286E-2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7"/>
        <v>0</v>
      </c>
      <c r="J35" s="35">
        <f t="shared" ca="1" si="8"/>
        <v>0</v>
      </c>
      <c r="K35" s="31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31">
        <f t="shared" ca="1" si="6"/>
        <v>5.0201552071930555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0.67331555633158602</v>
      </c>
      <c r="K40" s="53">
        <f ca="1">SUM(K31:K39)</f>
        <v>14.320121693669652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4.7018843186872612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91F1-49EE-4AF8-9EA3-3143F71EBA0E}"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1052</v>
      </c>
      <c r="C6" s="19"/>
      <c r="D6" s="933">
        <f ca="1">$J$26</f>
        <v>8.0571375247113508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8.9404788671849733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0.36730467346018264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15.400291923890078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18" si="0">G16/H16*100</f>
        <v>1326.5306122448981</v>
      </c>
      <c r="J16" s="30">
        <f t="shared" ref="J16" ca="1" si="1">F16*I16</f>
        <v>3.7744206542396266</v>
      </c>
      <c r="K16" s="31">
        <f ca="1">J16/$J$42%</f>
        <v>42.217209059049566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ref="K17:K18" ca="1" si="2">J17/$J$42%</f>
        <v>6.6173616651635783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" ca="1" si="3">F18*I18</f>
        <v>3.6910930492325753</v>
      </c>
      <c r="K18" s="31">
        <f t="shared" ca="1" si="2"/>
        <v>41.285182863977447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1755</v>
      </c>
      <c r="H26" s="42"/>
      <c r="I26" s="42"/>
      <c r="J26" s="44">
        <f ca="1">SUM(J16:J25)</f>
        <v>8.0571375247113508</v>
      </c>
      <c r="K26" s="14">
        <f ca="1">SUM(K16:K25)</f>
        <v>90.119753588190591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3.4594000842178079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v>1</v>
      </c>
      <c r="J33" s="35">
        <f t="shared" ref="J33:J36" ca="1" si="7">F33*I33</f>
        <v>0.33364332375526196</v>
      </c>
      <c r="K33" s="49">
        <f t="shared" ca="1" si="6"/>
        <v>3.731828336174055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ref="I34:I36" si="8">G34/H34*100</f>
        <v>1</v>
      </c>
      <c r="J34" s="35">
        <f t="shared" ca="1" si="7"/>
        <v>4.3691947967158728E-3</v>
      </c>
      <c r="K34" s="49">
        <f t="shared" ca="1" si="6"/>
        <v>4.8869807329364801E-2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8"/>
        <v>0</v>
      </c>
      <c r="J35" s="35">
        <f t="shared" ca="1" si="7"/>
        <v>0</v>
      </c>
      <c r="K35" s="49">
        <f t="shared" ca="1" si="6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8"/>
        <v>1</v>
      </c>
      <c r="J36" s="35">
        <f t="shared" ca="1" si="7"/>
        <v>0.23604189046077229</v>
      </c>
      <c r="K36" s="49">
        <f t="shared" ca="1" si="6"/>
        <v>2.6401481840881882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0.88334134247362228</v>
      </c>
      <c r="K40" s="53">
        <f ca="1">SUM(K31:K39)</f>
        <v>9.8802464118094164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8.9404788671849733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3A7-A2D2-4917-AD07-56C834B35F85}">
  <dimension ref="A1:L43"/>
  <sheetViews>
    <sheetView zoomScale="70" zoomScaleNormal="70" workbookViewId="0">
      <selection activeCell="C21" sqref="C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1052</v>
      </c>
      <c r="C6" s="19"/>
      <c r="D6" s="933">
        <f ca="1">$J$27</f>
        <v>5.6382285911363397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6.4471233677344664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0.45406168861329882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7.7516595937259805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1.8872103271198133</v>
      </c>
      <c r="K16" s="31">
        <f ca="1">J16/$J$42%</f>
        <v>29.272129901602661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6.8129715266115484E-2</v>
      </c>
      <c r="K17" s="31">
        <f ca="1">J17/$J$42%</f>
        <v>1.056745952886216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0.7791532036672798</v>
      </c>
      <c r="K18" s="31">
        <f ca="1">J18/$J$42%</f>
        <v>12.085284540492296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1.8455465246162877</v>
      </c>
      <c r="K19" s="31">
        <f ca="1">J19/$J$42%</f>
        <v>28.625891259543504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195</v>
      </c>
      <c r="H20" s="27">
        <f>Master!$P$46</f>
        <v>96</v>
      </c>
      <c r="I20" s="29">
        <f t="shared" ref="I20" si="0">G20/H20*100</f>
        <v>203.125</v>
      </c>
      <c r="J20" s="30">
        <f t="shared" ref="J20:J21" ca="1" si="1">F20*I20</f>
        <v>0.98969167182262974</v>
      </c>
      <c r="K20" s="31">
        <f t="shared" ref="K20:K21" ca="1" si="2">J20/$J$42%</f>
        <v>15.350903269133649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9.75</v>
      </c>
      <c r="H21" s="27">
        <f>Master!$P$103</f>
        <v>98</v>
      </c>
      <c r="I21" s="29">
        <f>G21/H21*100</f>
        <v>9.9489795918367339</v>
      </c>
      <c r="J21" s="30">
        <f t="shared" ca="1" si="1"/>
        <v>6.8497148644213454E-2</v>
      </c>
      <c r="K21" s="31">
        <f t="shared" ca="1" si="2"/>
        <v>1.0624451361830152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1188.2</v>
      </c>
      <c r="H27" s="42"/>
      <c r="I27" s="42"/>
      <c r="J27" s="44">
        <f ca="1">SUM(J16:J26)</f>
        <v>5.6382285911363397</v>
      </c>
      <c r="K27" s="14">
        <f ca="1">SUM(K16:K26)</f>
        <v>87.453400059841343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3" si="3">G32/H32*100</f>
        <v>1</v>
      </c>
      <c r="J32" s="30">
        <f t="shared" ref="J32:J33" ca="1" si="4">F32*I32</f>
        <v>0.24789427934818506</v>
      </c>
      <c r="K32" s="49">
        <f t="shared" ref="K32:K37" ca="1" si="5">J32/$J$42%</f>
        <v>3.845037006563373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ref="I34:I37" si="6">G34/H34*100</f>
        <v>1</v>
      </c>
      <c r="J34" s="35">
        <f t="shared" ref="J34:J37" ca="1" si="7">F34*I34</f>
        <v>0.30594156743810003</v>
      </c>
      <c r="K34" s="49">
        <f t="shared" ca="1" si="5"/>
        <v>4.7453965123302515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6"/>
        <v>1</v>
      </c>
      <c r="J35" s="35">
        <f t="shared" ca="1" si="7"/>
        <v>4.3691947967158728E-3</v>
      </c>
      <c r="K35" s="49">
        <f t="shared" ca="1" si="5"/>
        <v>6.7769678777702957E-2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7"/>
        <v>0.23604189046077229</v>
      </c>
      <c r="K36" s="49">
        <f t="shared" ca="1" si="5"/>
        <v>3.6611970486260126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6"/>
        <v>1</v>
      </c>
      <c r="J37" s="35">
        <f t="shared" ca="1" si="7"/>
        <v>1.4647844554353974E-2</v>
      </c>
      <c r="K37" s="49">
        <f t="shared" ca="1" si="5"/>
        <v>0.22719969386131444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0.80889477659812714</v>
      </c>
      <c r="K40" s="53">
        <f ca="1">SUM(K32:K39)</f>
        <v>12.546599940158654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6.4471233677344664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E655-4928-42A7-969E-75FF21111A36}">
  <dimension ref="A1:L43"/>
  <sheetViews>
    <sheetView zoomScale="70" zoomScaleNormal="70" workbookViewId="0">
      <selection activeCell="C34" sqref="C3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1052</v>
      </c>
      <c r="C6" s="19"/>
      <c r="D6" s="933">
        <f ca="1">$J$27</f>
        <v>11.276457182272679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12.174446369300655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0.42871443286180166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16.223119553620236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1300</v>
      </c>
      <c r="H16" s="27">
        <f>Master!$P$6</f>
        <v>98</v>
      </c>
      <c r="I16" s="29">
        <f>G16/H16*100</f>
        <v>1326.5306122448981</v>
      </c>
      <c r="J16" s="30">
        <f ca="1">F16*I16</f>
        <v>3.7744206542396266</v>
      </c>
      <c r="K16" s="31">
        <f t="shared" ref="K16:K21" ca="1" si="0">J16/$J$42%</f>
        <v>31.002811460546464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16.900000000000002</v>
      </c>
      <c r="H17" s="27">
        <f>Master!$P$36</f>
        <v>98</v>
      </c>
      <c r="I17" s="29">
        <f>G17/H17*100</f>
        <v>17.244897959183675</v>
      </c>
      <c r="J17" s="30">
        <f ca="1">F17*I17</f>
        <v>0.13625943053223097</v>
      </c>
      <c r="K17" s="31">
        <f t="shared" ca="1" si="0"/>
        <v>1.1192248616399154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325</v>
      </c>
      <c r="H18" s="27">
        <f>Master!$P$41</f>
        <v>85</v>
      </c>
      <c r="I18" s="29">
        <f>G18/H18*100</f>
        <v>382.35294117647061</v>
      </c>
      <c r="J18" s="30">
        <f ca="1">F18*I18</f>
        <v>1.5583064073345596</v>
      </c>
      <c r="K18" s="31">
        <f t="shared" ca="1" si="0"/>
        <v>12.799813314419113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325</v>
      </c>
      <c r="H19" s="27">
        <f>Master!$P$31</f>
        <v>100</v>
      </c>
      <c r="I19" s="27">
        <f>G19/H19*100</f>
        <v>325</v>
      </c>
      <c r="J19" s="30">
        <f ca="1">F19*I19</f>
        <v>3.6910930492325753</v>
      </c>
      <c r="K19" s="31">
        <f t="shared" ca="1" si="0"/>
        <v>30.318364689996208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390</v>
      </c>
      <c r="H20" s="27">
        <f>Master!$P$46</f>
        <v>96</v>
      </c>
      <c r="I20" s="29">
        <f t="shared" ref="I20" si="1">G20/H20*100</f>
        <v>406.25</v>
      </c>
      <c r="J20" s="30">
        <f t="shared" ref="J20:J21" ca="1" si="2">F20*I20</f>
        <v>1.9793833436452595</v>
      </c>
      <c r="K20" s="31">
        <f t="shared" ca="1" si="0"/>
        <v>16.2585080553356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19.5</v>
      </c>
      <c r="H21" s="27">
        <f>Master!$P$103</f>
        <v>98</v>
      </c>
      <c r="I21" s="29">
        <f>G21/H21*100</f>
        <v>19.897959183673468</v>
      </c>
      <c r="J21" s="30">
        <f t="shared" ca="1" si="2"/>
        <v>0.13699429728842691</v>
      </c>
      <c r="K21" s="31">
        <f t="shared" ca="1" si="0"/>
        <v>1.1252610027004979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2376.4</v>
      </c>
      <c r="H27" s="42"/>
      <c r="I27" s="42"/>
      <c r="J27" s="44">
        <f ca="1">SUM(J16:J26)</f>
        <v>11.276457182272679</v>
      </c>
      <c r="K27" s="14">
        <f ca="1">SUM(K16:K26)</f>
        <v>92.623983384637796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Master!$B$153</f>
        <v>치킨버켓</v>
      </c>
      <c r="C32" s="25" t="str">
        <f>Master!$C$153</f>
        <v>Chicken Bucket</v>
      </c>
      <c r="D32" s="27">
        <f>Master!$H$153</f>
        <v>300</v>
      </c>
      <c r="E32" s="27">
        <f ca="1">Master!$J$153</f>
        <v>92.786080038261687</v>
      </c>
      <c r="F32" s="28">
        <f ca="1">Master!$K$153</f>
        <v>0.30928693346087227</v>
      </c>
      <c r="G32" s="27">
        <v>1</v>
      </c>
      <c r="H32" s="27">
        <f>Master!$P$153</f>
        <v>100</v>
      </c>
      <c r="I32" s="27">
        <f t="shared" ref="I32:I33" si="3">G32/H32*100</f>
        <v>1</v>
      </c>
      <c r="J32" s="30">
        <f t="shared" ref="J32:J33" ca="1" si="4">F32*I32</f>
        <v>0.30928693346087227</v>
      </c>
      <c r="K32" s="31">
        <f t="shared" ref="K32:K37" ca="1" si="5">J32/$J$42%</f>
        <v>2.540459944369847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3"/>
        <v>0</v>
      </c>
      <c r="J33" s="35">
        <f t="shared" si="4"/>
        <v>0</v>
      </c>
      <c r="K33" s="31">
        <f t="shared" ca="1" si="5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v>1</v>
      </c>
      <c r="J34" s="35">
        <f t="shared" ref="J34:J37" ca="1" si="6">F34*I34</f>
        <v>0.33364332375526196</v>
      </c>
      <c r="K34" s="31">
        <f t="shared" ca="1" si="5"/>
        <v>2.7405215287373075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ref="I35:I37" si="7">G35/H35*100</f>
        <v>1</v>
      </c>
      <c r="J35" s="35">
        <f t="shared" ca="1" si="6"/>
        <v>4.3691947967158728E-3</v>
      </c>
      <c r="K35" s="31">
        <f t="shared" ca="1" si="5"/>
        <v>3.5888242176936508E-2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6"/>
        <v>0.23604189046077229</v>
      </c>
      <c r="K36" s="31">
        <f t="shared" ca="1" si="5"/>
        <v>1.938830590736188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7"/>
        <v>1</v>
      </c>
      <c r="J37" s="35">
        <f t="shared" ca="1" si="6"/>
        <v>1.4647844554353974E-2</v>
      </c>
      <c r="K37" s="31">
        <f t="shared" ca="1" si="5"/>
        <v>0.1203163093419204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0.89798918702797625</v>
      </c>
      <c r="K40" s="53">
        <f ca="1">SUM(K32:K39)</f>
        <v>7.3760166153621993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12.174446369300655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253-E9CB-481C-96CD-AA8E6CD6D690}">
  <dimension ref="A1:L43"/>
  <sheetViews>
    <sheetView zoomScale="70" zoomScaleNormal="70" workbookViewId="0">
      <selection activeCell="B34" sqref="B34:K3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$J$27</f>
        <v>5.3358316095706373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6.1447263861687649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0.4327643011973144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8.054056575291682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1.8872103271198133</v>
      </c>
      <c r="K16" s="31">
        <f ca="1">J16/$J$42%</f>
        <v>30.712682852205702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6.8129715266115484E-2</v>
      </c>
      <c r="K17" s="31">
        <f ca="1">J17/$J$42%</f>
        <v>1.1087510001986329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0.7791532036672798</v>
      </c>
      <c r="K18" s="31">
        <f ca="1">J18/$J$42%</f>
        <v>12.680030886665429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1.8455465246162877</v>
      </c>
      <c r="K19" s="31">
        <f ca="1">J19/$J$42%</f>
        <v>30.034641229436179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130</v>
      </c>
      <c r="H20" s="27">
        <f>Master!$P$50</f>
        <v>96</v>
      </c>
      <c r="I20" s="29">
        <f t="shared" ref="I20" si="0">G20/H20*100</f>
        <v>135.41666666666669</v>
      </c>
      <c r="J20" s="30">
        <f t="shared" ref="J20" ca="1" si="1">F20*I20</f>
        <v>0.75579183890114099</v>
      </c>
      <c r="K20" s="31">
        <f ca="1">J20/$J$42%</f>
        <v>12.299845288512138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1113.45</v>
      </c>
      <c r="H27" s="42"/>
      <c r="I27" s="42"/>
      <c r="J27" s="44">
        <f ca="1">SUM(J16:J26)</f>
        <v>5.3358316095706373</v>
      </c>
      <c r="K27" s="14">
        <f ca="1">SUM(K16:K26)</f>
        <v>86.835951257018081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3" si="2">G32/H32*100</f>
        <v>1</v>
      </c>
      <c r="J32" s="30">
        <f t="shared" ref="J32:J33" ca="1" si="3">F32*I32</f>
        <v>0.24789427934818506</v>
      </c>
      <c r="K32" s="49">
        <f t="shared" ref="K32:K37" ca="1" si="4">J32/$J$42%</f>
        <v>4.0342606614050895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ref="I34:I37" si="5">G34/H34*100</f>
        <v>1</v>
      </c>
      <c r="J34" s="35">
        <f t="shared" ref="J34:J37" ca="1" si="6">F34*I34</f>
        <v>0.30594156743810003</v>
      </c>
      <c r="K34" s="49">
        <f t="shared" ca="1" si="4"/>
        <v>4.9789290557631247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5"/>
        <v>1</v>
      </c>
      <c r="J35" s="35">
        <f t="shared" ca="1" si="6"/>
        <v>4.3691947967158728E-3</v>
      </c>
      <c r="K35" s="49">
        <f t="shared" ca="1" si="4"/>
        <v>7.1104790061125314E-2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0.23604189046077229</v>
      </c>
      <c r="K36" s="49">
        <f t="shared" ca="1" si="4"/>
        <v>3.841373490479278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5"/>
        <v>1</v>
      </c>
      <c r="J37" s="35">
        <f t="shared" ca="1" si="6"/>
        <v>1.4647844554353974E-2</v>
      </c>
      <c r="K37" s="49">
        <f t="shared" ca="1" si="4"/>
        <v>0.23838074527329609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0.80889477659812714</v>
      </c>
      <c r="K40" s="53">
        <f ca="1">SUM(K32:K39)</f>
        <v>13.164048742981914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6.1447263861687649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EA1B-0D3A-496E-9802-B3723EB13885}">
  <dimension ref="A1:L43"/>
  <sheetViews>
    <sheetView zoomScale="70" zoomScaleNormal="70" workbookViewId="0">
      <selection activeCell="D4" sqref="D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$J$27</f>
        <v>10.671663219141275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11.569652406169251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0.40741704544581719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16.827913516751643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7">
        <v>1300</v>
      </c>
      <c r="H16" s="27">
        <f>Master!$P$6</f>
        <v>98</v>
      </c>
      <c r="I16" s="29">
        <f>G16/H16*100</f>
        <v>1326.5306122448981</v>
      </c>
      <c r="J16" s="30">
        <f ca="1">F16*I16</f>
        <v>3.7744206542396266</v>
      </c>
      <c r="K16" s="31">
        <f ca="1">J16/$J$42%</f>
        <v>32.623457660897429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16.900000000000002</v>
      </c>
      <c r="H17" s="27">
        <f>Master!$P$36</f>
        <v>98</v>
      </c>
      <c r="I17" s="29">
        <f>G17/H17*100</f>
        <v>17.244897959183675</v>
      </c>
      <c r="J17" s="30">
        <f ca="1">F17*I17</f>
        <v>0.13625943053223097</v>
      </c>
      <c r="K17" s="31">
        <f ca="1">J17/$J$42%</f>
        <v>1.1777314110108767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325</v>
      </c>
      <c r="H18" s="27">
        <f>Master!$P$41</f>
        <v>85</v>
      </c>
      <c r="I18" s="29">
        <f>G18/H18*100</f>
        <v>382.35294117647061</v>
      </c>
      <c r="J18" s="30">
        <f ca="1">F18*I18</f>
        <v>1.5583064073345596</v>
      </c>
      <c r="K18" s="31">
        <f ca="1">J18/$J$42%</f>
        <v>13.46891291655079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325</v>
      </c>
      <c r="H19" s="27">
        <f>Master!$P$31</f>
        <v>100</v>
      </c>
      <c r="I19" s="27">
        <f>G19/H19*100</f>
        <v>325</v>
      </c>
      <c r="J19" s="30">
        <f ca="1">F19*I19</f>
        <v>3.6910930492325753</v>
      </c>
      <c r="K19" s="31">
        <f ca="1">J19/$J$42%</f>
        <v>31.903232004311427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260</v>
      </c>
      <c r="H20" s="27">
        <f>Master!$P$50</f>
        <v>96</v>
      </c>
      <c r="I20" s="29">
        <f t="shared" ref="I20" si="0">G20/H20*100</f>
        <v>270.83333333333337</v>
      </c>
      <c r="J20" s="30">
        <f t="shared" ref="J20" ca="1" si="1">F20*I20</f>
        <v>1.511583677802282</v>
      </c>
      <c r="K20" s="31">
        <f ca="1">J20/$J$42%</f>
        <v>13.065074254056801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2226.9</v>
      </c>
      <c r="H27" s="42"/>
      <c r="I27" s="42"/>
      <c r="J27" s="44">
        <f ca="1">SUM(J16:J26)</f>
        <v>10.671663219141275</v>
      </c>
      <c r="K27" s="14">
        <f ca="1">SUM(K16:K26)</f>
        <v>92.238408246827319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Master!$B$153</f>
        <v>치킨버켓</v>
      </c>
      <c r="C32" s="25" t="str">
        <f>Master!$C$153</f>
        <v>Chicken Bucket</v>
      </c>
      <c r="D32" s="27">
        <f>Master!$H$153</f>
        <v>300</v>
      </c>
      <c r="E32" s="27">
        <f ca="1">Master!$J$153</f>
        <v>92.786080038261687</v>
      </c>
      <c r="F32" s="28">
        <f ca="1">Master!$K$153</f>
        <v>0.30928693346087227</v>
      </c>
      <c r="G32" s="27">
        <v>1</v>
      </c>
      <c r="H32" s="27">
        <f>Master!$P$153</f>
        <v>100</v>
      </c>
      <c r="I32" s="27">
        <f t="shared" ref="I32:I33" si="2">G32/H32*100</f>
        <v>1</v>
      </c>
      <c r="J32" s="30">
        <f t="shared" ref="J32:J33" ca="1" si="3">F32*I32</f>
        <v>0.30928693346087227</v>
      </c>
      <c r="K32" s="31">
        <f t="shared" ref="K32:K37" ca="1" si="4">J32/$J$42%</f>
        <v>2.6732603763960285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2"/>
        <v>0</v>
      </c>
      <c r="J33" s="35">
        <f t="shared" si="3"/>
        <v>0</v>
      </c>
      <c r="K33" s="31">
        <f t="shared" ca="1" si="4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f t="shared" ref="I34:I37" si="5">G34/H34*100</f>
        <v>1</v>
      </c>
      <c r="J34" s="35">
        <f t="shared" ref="J34:J37" ca="1" si="6">F34*I34</f>
        <v>0.33364332375526196</v>
      </c>
      <c r="K34" s="31">
        <f t="shared" ca="1" si="4"/>
        <v>2.8837800138001928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5"/>
        <v>1</v>
      </c>
      <c r="J35" s="35">
        <f t="shared" ca="1" si="6"/>
        <v>4.3691947967158728E-3</v>
      </c>
      <c r="K35" s="31">
        <f t="shared" ca="1" si="4"/>
        <v>3.776427020734089E-2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0.23604189046077229</v>
      </c>
      <c r="K36" s="31">
        <f t="shared" ca="1" si="4"/>
        <v>2.0401813483602012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5"/>
        <v>1</v>
      </c>
      <c r="J37" s="35">
        <f t="shared" ca="1" si="6"/>
        <v>1.4647844554353974E-2</v>
      </c>
      <c r="K37" s="31">
        <f t="shared" ca="1" si="4"/>
        <v>0.12660574440891023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0.89798918702797625</v>
      </c>
      <c r="K40" s="53">
        <f ca="1">SUM(K32:K39)</f>
        <v>7.7615917531726728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11.569652406169251</v>
      </c>
      <c r="K42" s="55">
        <f ca="1">K27+K40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FFC-8F69-447F-AB17-CA9357EEBBB4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4.5619905835962635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5.3708853601943911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0.37826378322511922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8.8278976012660557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1.8872103271198133</v>
      </c>
      <c r="K16" s="31">
        <f t="shared" ref="K16:K20" ca="1" si="2">J16/$J$42%</f>
        <v>35.137788289182708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5.5076936255602407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1.8455465246162877</v>
      </c>
      <c r="K18" s="31">
        <f t="shared" ca="1" si="2"/>
        <v>34.362053941689247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52</v>
      </c>
      <c r="H19" s="27">
        <f>Master!$P$51</f>
        <v>96</v>
      </c>
      <c r="I19" s="27">
        <f t="shared" si="0"/>
        <v>54.166666666666664</v>
      </c>
      <c r="J19" s="30">
        <f t="shared" ca="1" si="3"/>
        <v>0.46401137728111824</v>
      </c>
      <c r="K19" s="31">
        <f t="shared" ca="1" si="2"/>
        <v>8.6393833821156818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9.8800000000000008</v>
      </c>
      <c r="H20" s="27">
        <f>Master!$P$103</f>
        <v>98</v>
      </c>
      <c r="I20" s="29">
        <f t="shared" si="0"/>
        <v>10.081632653061225</v>
      </c>
      <c r="J20" s="30">
        <f t="shared" ca="1" si="3"/>
        <v>6.9410443959469645E-2</v>
      </c>
      <c r="K20" s="31">
        <f t="shared" ca="1" si="2"/>
        <v>1.2923464066817736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939.38</v>
      </c>
      <c r="H26" s="42"/>
      <c r="I26" s="42"/>
      <c r="J26" s="44">
        <f ca="1">SUM(J16:J25)</f>
        <v>4.5619905835962635</v>
      </c>
      <c r="K26" s="14">
        <f ca="1">SUM(K16:K25)</f>
        <v>84.939265645229654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4.6155198393438228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49">
        <f t="shared" ca="1" si="6"/>
        <v>5.6962967354608907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8.1349619358804123E-2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0.27272681451953051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4.3948413460872882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15.060734354770334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5.3708853601943911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D35-9E76-4765-83DB-42F48CEAA303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9.1239811671925271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10.021970354220503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0.35291652747362201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18.37559556870039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0" si="0">G16/H16*100</f>
        <v>1326.5306122448981</v>
      </c>
      <c r="J16" s="30">
        <f t="shared" ref="J16" ca="1" si="1">F16*I16</f>
        <v>3.7744206542396266</v>
      </c>
      <c r="K16" s="31">
        <f t="shared" ref="K16:K20" ca="1" si="2">J16/$J$42%</f>
        <v>37.661462974195722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5.9032685223420334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0" ca="1" si="3">F18*I18</f>
        <v>3.6910930492325753</v>
      </c>
      <c r="K18" s="31">
        <f t="shared" ca="1" si="2"/>
        <v>36.830013647747052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104</v>
      </c>
      <c r="H19" s="27">
        <f>Master!$P$51</f>
        <v>96</v>
      </c>
      <c r="I19" s="27">
        <f t="shared" si="0"/>
        <v>108.33333333333333</v>
      </c>
      <c r="J19" s="30">
        <f t="shared" ca="1" si="3"/>
        <v>0.92802275456223648</v>
      </c>
      <c r="K19" s="31">
        <f t="shared" ca="1" si="2"/>
        <v>9.2598832541090363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19.760000000000002</v>
      </c>
      <c r="H20" s="27">
        <f>Master!$P$103</f>
        <v>98</v>
      </c>
      <c r="I20" s="29">
        <f t="shared" si="0"/>
        <v>20.163265306122451</v>
      </c>
      <c r="J20" s="30">
        <f t="shared" ca="1" si="3"/>
        <v>0.13882088791893929</v>
      </c>
      <c r="K20" s="31">
        <f t="shared" ca="1" si="2"/>
        <v>1.3851656212540913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1878.76</v>
      </c>
      <c r="H26" s="42"/>
      <c r="I26" s="42"/>
      <c r="J26" s="44">
        <f ca="1">SUM(J16:J25)</f>
        <v>9.1239811671925271</v>
      </c>
      <c r="K26" s="14">
        <f ca="1">SUM(K16:K25)</f>
        <v>91.039794019647928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3.0860890875677334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3.3291190450863422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4.3596165646966764E-2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0.14615733270639139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2.3552443493446287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8.9602059803520611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10.021970354220503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602-A3D3-45D7-8DA7-991CE4F292BC}">
  <dimension ref="A1:L43"/>
  <sheetViews>
    <sheetView zoomScale="70" zoomScaleNormal="70" workbookViewId="0">
      <selection activeCell="N24" sqref="N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4.3589609824817721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5.1678557590798988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0.36396469846091284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9.030927202380548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1.8872103271198133</v>
      </c>
      <c r="K16" s="31">
        <f t="shared" ref="K16:K19" ca="1" si="2">J16/$J$42%</f>
        <v>36.518246930634497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5.7240744403485824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1.8455465246162877</v>
      </c>
      <c r="K18" s="31">
        <f t="shared" ca="1" si="2"/>
        <v>35.712036300039351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45.500000000000007</v>
      </c>
      <c r="H19" s="27">
        <f>Master!$P$48</f>
        <v>96</v>
      </c>
      <c r="I19" s="27">
        <f t="shared" si="0"/>
        <v>47.395833333333343</v>
      </c>
      <c r="J19" s="30">
        <f t="shared" ca="1" si="3"/>
        <v>0.33039222012609659</v>
      </c>
      <c r="K19" s="31">
        <f t="shared" ca="1" si="2"/>
        <v>6.3932167523367696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4.3589609824817721</v>
      </c>
      <c r="K26" s="14">
        <f ca="1">SUM(K16:K25)</f>
        <v>84.347574423359191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4.7968498136318134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49">
        <f t="shared" ca="1" si="6"/>
        <v>5.9200872025222866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8.4545602671653869E-2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0.28344143562091068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4.5675015221941475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15.652425576640811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5.1678557590798988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CD31-4B29-4367-973E-E44E79CEFA0A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1052</v>
      </c>
      <c r="C6" s="19"/>
      <c r="D6" s="933">
        <f ca="1">$J$26</f>
        <v>8.7179219649635442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9.4679000667340318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0.33340533806427697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18.929665856186862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19" si="0">G16/H16*100</f>
        <v>1326.5306122448981</v>
      </c>
      <c r="J16" s="30">
        <f t="shared" ref="J16" ca="1" si="1">F16*I16</f>
        <v>3.7744206542396266</v>
      </c>
      <c r="K16" s="31">
        <f t="shared" ref="K16:K19" ca="1" si="2">J16/$J$42%</f>
        <v>39.865446694998958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6.2487332678747949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19" ca="1" si="3">F18*I18</f>
        <v>3.6910930492325753</v>
      </c>
      <c r="K18" s="31">
        <f t="shared" ca="1" si="2"/>
        <v>38.985340183315053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91.000000000000014</v>
      </c>
      <c r="H19" s="27">
        <f>Master!$P$48</f>
        <v>96</v>
      </c>
      <c r="I19" s="27">
        <f t="shared" si="0"/>
        <v>94.791666666666686</v>
      </c>
      <c r="J19" s="30">
        <f t="shared" ca="1" si="3"/>
        <v>0.66078444025219318</v>
      </c>
      <c r="K19" s="31">
        <f t="shared" ca="1" si="2"/>
        <v>6.9792080143926984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1846</v>
      </c>
      <c r="H26" s="42"/>
      <c r="I26" s="42"/>
      <c r="J26" s="44">
        <f ca="1">SUM(J16:J25)</f>
        <v>8.7179219649635442</v>
      </c>
      <c r="K26" s="14">
        <f ca="1">SUM(K16:K25)</f>
        <v>92.078728160581505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3.2666898813979701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4"/>
        <v>1</v>
      </c>
      <c r="J32" s="35">
        <f t="shared" si="5"/>
        <v>9.2399999999999996E-2</v>
      </c>
      <c r="K32" s="49">
        <f t="shared" ca="1" si="6"/>
        <v>0.97592918544474594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3.523942177289507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7"/>
        <v>0</v>
      </c>
      <c r="J34" s="35">
        <f t="shared" ca="1" si="8"/>
        <v>0</v>
      </c>
      <c r="K34" s="49">
        <f t="shared" ca="1" si="6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0.15471059528627631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7"/>
        <v>0</v>
      </c>
      <c r="J36" s="35">
        <f t="shared" ca="1" si="8"/>
        <v>0</v>
      </c>
      <c r="K36" s="49">
        <f t="shared" ca="1" si="6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0.74997810177048818</v>
      </c>
      <c r="K40" s="53">
        <f ca="1">SUM(K31:K39)</f>
        <v>7.9212718394184991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9.4679000667340318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1B0-A06E-40FC-84CA-ABC0E7AA0751}">
  <dimension ref="A1:L43"/>
  <sheetViews>
    <sheetView zoomScale="70" zoomScaleNormal="70" workbookViewId="0">
      <selection activeCell="E33" sqref="E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4.9738891539908225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5.7827839305889501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0.40727321111147891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8.4159990308714967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" ca="1" si="1">F16*I16</f>
        <v>1.8872103271198133</v>
      </c>
      <c r="K16" s="31">
        <f t="shared" ref="K16:K21" ca="1" si="2">J16/$J$42%</f>
        <v>32.63497909954954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5.1153893033220692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1" ca="1" si="3">F18*I18</f>
        <v>1.8455465246162877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130</v>
      </c>
      <c r="H19" s="27">
        <f>Master!$P$52</f>
        <v>96</v>
      </c>
      <c r="I19" s="29">
        <f t="shared" si="0"/>
        <v>135.41666666666669</v>
      </c>
      <c r="J19" s="30">
        <f t="shared" ca="1" si="3"/>
        <v>0.9099131589247087</v>
      </c>
      <c r="K19" s="31">
        <f t="shared" ca="1" si="2"/>
        <v>15.734863516369325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3"/>
        <v>2.4528422214901435E-2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1.0878810495537697E-2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4.9738891539908225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49">
        <f t="shared" ca="1" si="6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5.7827839305889501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620C-95EA-4586-B1E6-59F19A134136}">
  <dimension ref="A1:L43"/>
  <sheetViews>
    <sheetView zoomScale="70" zoomScaleNormal="70" workbookViewId="0">
      <selection activeCell="O24" sqref="O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9.9368994974861078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10.834888684514084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0.38154286581896024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17.56267723840681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1" si="0">G16/H16*100</f>
        <v>1326.5306122448981</v>
      </c>
      <c r="J16" s="30">
        <f t="shared" ref="J16" ca="1" si="1">F16*I16</f>
        <v>3.7744206542396266</v>
      </c>
      <c r="K16" s="31">
        <f t="shared" ref="K16:K21" ca="1" si="2">J16/$J$42%</f>
        <v>34.835804632070378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5.4603590167450085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1" ca="1" si="3">F18*I18</f>
        <v>3.6910930492325753</v>
      </c>
      <c r="K18" s="31">
        <f t="shared" ca="1" si="2"/>
        <v>34.066737155390641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260</v>
      </c>
      <c r="H19" s="27">
        <f>Master!$P$52</f>
        <v>96</v>
      </c>
      <c r="I19" s="29">
        <f t="shared" si="0"/>
        <v>270.83333333333337</v>
      </c>
      <c r="J19" s="30">
        <f t="shared" ca="1" si="3"/>
        <v>1.8198263178494174</v>
      </c>
      <c r="K19" s="31">
        <f t="shared" ca="1" si="2"/>
        <v>16.795985365778879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13</v>
      </c>
      <c r="H20" s="27">
        <f>Master!$P$105</f>
        <v>95</v>
      </c>
      <c r="I20" s="29">
        <f t="shared" si="0"/>
        <v>13.684210526315791</v>
      </c>
      <c r="J20" s="30">
        <f t="shared" ca="1" si="3"/>
        <v>4.9056844429802869E-2</v>
      </c>
      <c r="K20" s="31">
        <f t="shared" ca="1" si="2"/>
        <v>0.45276740590716036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1.0878810495537697E-2</v>
      </c>
      <c r="K21" s="31">
        <f t="shared" ca="1" si="2"/>
        <v>0.10040537390186934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2029</v>
      </c>
      <c r="H26" s="42"/>
      <c r="I26" s="42"/>
      <c r="J26" s="44">
        <f ca="1">SUM(J16:J25)</f>
        <v>9.9368994974861078</v>
      </c>
      <c r="K26" s="14">
        <f ca="1">SUM(K16:K25)</f>
        <v>91.712058949793928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2.8545464791246538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3.0793424230756181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4.0325239362732038E-2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0.1351914632523139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2.178535445390763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8.2879410502060811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10.834888684514084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813B-0FA7-49E1-8F0C-EFA46817AE44}">
  <dimension ref="A1:L43"/>
  <sheetViews>
    <sheetView zoomScale="70" zoomScaleNormal="70" workbookViewId="0">
      <selection activeCell="O26" sqref="O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4.9738891539908225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5.7827839305889501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0.40727321111147891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8.4159990308714967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" ca="1" si="1">F16*I16</f>
        <v>1.8872103271198133</v>
      </c>
      <c r="K16" s="31">
        <f t="shared" ref="K16:K21" ca="1" si="2">J16/$J$42%</f>
        <v>32.63497909954954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5.1153893033220692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1" ca="1" si="3">F18*I18</f>
        <v>1.8455465246162877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130</v>
      </c>
      <c r="H19" s="27">
        <f>Master!$P$55</f>
        <v>96</v>
      </c>
      <c r="I19" s="29">
        <f t="shared" si="0"/>
        <v>135.41666666666669</v>
      </c>
      <c r="J19" s="30">
        <f t="shared" ca="1" si="3"/>
        <v>0.9099131589247087</v>
      </c>
      <c r="K19" s="31">
        <f t="shared" ca="1" si="2"/>
        <v>15.734863516369325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3"/>
        <v>2.4528422214901435E-2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1.0878810495537697E-2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4.9738891539908225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" si="7">G33/H33*100</f>
        <v>1</v>
      </c>
      <c r="J33" s="35">
        <f t="shared" ref="J33:J36" ca="1" si="8">F33*I33</f>
        <v>0.30594156743810003</v>
      </c>
      <c r="K33" s="49">
        <f t="shared" ca="1" si="6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8"/>
        <v>4.3691947967158728E-3</v>
      </c>
      <c r="K34" s="49">
        <f t="shared" ca="1" si="6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8"/>
        <v>1.4647844554353974E-2</v>
      </c>
      <c r="K35" s="49">
        <f t="shared" ca="1" si="6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8"/>
        <v>0.23604189046077229</v>
      </c>
      <c r="K36" s="49">
        <f t="shared" ca="1" si="6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5.7827839305889501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CF25-3331-4C7C-A8A6-8994C48BDD5E}">
  <dimension ref="A1:L43"/>
  <sheetViews>
    <sheetView zoomScale="70" zoomScaleNormal="70" workbookViewId="0">
      <selection activeCell="N24" sqref="N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12.227519656022395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13.125508843050371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0.46220541854455949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15.272057079870523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1600</v>
      </c>
      <c r="H16" s="27">
        <f>Master!$P$6</f>
        <v>98</v>
      </c>
      <c r="I16" s="29">
        <f t="shared" ref="I16:I21" si="0">G16/H16*100</f>
        <v>1632.6530612244899</v>
      </c>
      <c r="J16" s="30">
        <f t="shared" ref="J16" ca="1" si="1">F16*I16</f>
        <v>4.6454408052180023</v>
      </c>
      <c r="K16" s="31">
        <f t="shared" ref="K16:K21" ca="1" si="2">J16/$J$42%</f>
        <v>35.392462576242501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160</v>
      </c>
      <c r="H17" s="27">
        <f>Master!$P$43</f>
        <v>98</v>
      </c>
      <c r="I17" s="29">
        <f t="shared" si="0"/>
        <v>163.26530612244898</v>
      </c>
      <c r="J17" s="30">
        <f ca="1">F17*I17</f>
        <v>0.72815239537126075</v>
      </c>
      <c r="K17" s="31">
        <f t="shared" ca="1" si="2"/>
        <v>5.5476126988920456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400</v>
      </c>
      <c r="H18" s="27">
        <f>Master!$P$31</f>
        <v>100</v>
      </c>
      <c r="I18" s="29">
        <f t="shared" si="0"/>
        <v>400</v>
      </c>
      <c r="J18" s="30">
        <f t="shared" ref="J18:J21" ca="1" si="3">F18*I18</f>
        <v>4.5428837529016306</v>
      </c>
      <c r="K18" s="31">
        <f t="shared" ca="1" si="2"/>
        <v>34.61110580339119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320</v>
      </c>
      <c r="H19" s="27">
        <f>Master!$P$55</f>
        <v>96</v>
      </c>
      <c r="I19" s="29">
        <f t="shared" si="0"/>
        <v>333.33333333333337</v>
      </c>
      <c r="J19" s="30">
        <f t="shared" ca="1" si="3"/>
        <v>2.2397862373531292</v>
      </c>
      <c r="K19" s="31">
        <f t="shared" ca="1" si="2"/>
        <v>17.064376430168192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16</v>
      </c>
      <c r="H20" s="27">
        <f>Master!$P$105</f>
        <v>95</v>
      </c>
      <c r="I20" s="29">
        <f t="shared" si="0"/>
        <v>16.842105263157894</v>
      </c>
      <c r="J20" s="30">
        <f t="shared" ca="1" si="3"/>
        <v>6.0377654682834292E-2</v>
      </c>
      <c r="K20" s="31">
        <f t="shared" ca="1" si="2"/>
        <v>0.46000239232479551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3"/>
        <v>1.0878810495537697E-2</v>
      </c>
      <c r="K21" s="31">
        <f t="shared" ca="1" si="2"/>
        <v>8.2882961915017525E-2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2497</v>
      </c>
      <c r="H26" s="42"/>
      <c r="I26" s="42"/>
      <c r="J26" s="44">
        <f ca="1">SUM(J16:J25)</f>
        <v>12.227519656022395</v>
      </c>
      <c r="K26" s="14">
        <f ca="1">SUM(K16:K25)</f>
        <v>93.15844286293374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2.3563805194846368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2.5419458227855127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3.3287812678052878E-2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8"/>
        <v>1.4647844554353974E-2</v>
      </c>
      <c r="K35" s="49">
        <f t="shared" ca="1" si="6"/>
        <v>0.11159829862222555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1.798344683495837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6.841557137066264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13.125508843050371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18E7-D60F-4F08-920A-8C078F14E4C7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5.0113418350296204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5.8202366116277471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0.40991094993321131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8.3785463498326997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1.8872103271198133</v>
      </c>
      <c r="K16" s="31">
        <f t="shared" ref="K16:K20" ca="1" si="2">J16/$J$42%</f>
        <v>32.424976045639092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5.0824722491281138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1.8455465246162877</v>
      </c>
      <c r="K18" s="31">
        <f t="shared" ca="1" si="2"/>
        <v>31.709132252960814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162.5</v>
      </c>
      <c r="H19" s="27">
        <f>Master!$P$49</f>
        <v>96</v>
      </c>
      <c r="I19" s="29">
        <f t="shared" si="0"/>
        <v>169.27083333333331</v>
      </c>
      <c r="J19" s="30">
        <f t="shared" ca="1" si="3"/>
        <v>0.9798791306223722</v>
      </c>
      <c r="K19" s="31">
        <f t="shared" ca="1" si="2"/>
        <v>16.835726723974698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3"/>
        <v>2.8939420515728745E-3</v>
      </c>
      <c r="K20" s="31">
        <f t="shared" ca="1" si="2"/>
        <v>4.9722068786538988E-2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1042</v>
      </c>
      <c r="H26" s="42"/>
      <c r="I26" s="42"/>
      <c r="J26" s="44">
        <f ca="1">SUM(J16:J25)</f>
        <v>5.0113418350296204</v>
      </c>
      <c r="K26" s="14">
        <f ca="1">SUM(K16:K25)</f>
        <v>86.102029340489267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4.2591787222694437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49">
        <f t="shared" ca="1" si="6"/>
        <v>5.2565142596932546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7.5069023619882339E-2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0.25167094624796377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4.0555377076802106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13.897970659510754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5.8202366116277471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355A-6C46-46B2-9B03-F6782C4FBAFC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1052</v>
      </c>
      <c r="C6" s="19"/>
      <c r="D6" s="933">
        <f ca="1">$J$26</f>
        <v>10.022683670059241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10.772661771829728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0.37935158953657544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17.624904151091165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0" si="0">G16/H16*100</f>
        <v>1326.5306122448981</v>
      </c>
      <c r="J16" s="30">
        <f t="shared" ref="J16" ca="1" si="1">F16*I16</f>
        <v>3.7744206542396266</v>
      </c>
      <c r="K16" s="31">
        <f t="shared" ref="K16:K20" ca="1" si="2">J16/$J$42%</f>
        <v>35.037029233663056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5.4919000871839545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0" ca="1" si="3">F18*I18</f>
        <v>3.6910930492325753</v>
      </c>
      <c r="K18" s="31">
        <f t="shared" ca="1" si="2"/>
        <v>34.263519336369605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325</v>
      </c>
      <c r="H19" s="27">
        <f>Master!$P$49</f>
        <v>96</v>
      </c>
      <c r="I19" s="29">
        <f t="shared" si="0"/>
        <v>338.54166666666663</v>
      </c>
      <c r="J19" s="30">
        <f t="shared" ca="1" si="3"/>
        <v>1.9597582612447444</v>
      </c>
      <c r="K19" s="31">
        <f t="shared" ca="1" si="2"/>
        <v>18.191959450258327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5.787884103145749E-3</v>
      </c>
      <c r="K20" s="31">
        <f t="shared" ca="1" si="2"/>
        <v>5.3727520883287527E-2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2084</v>
      </c>
      <c r="H26" s="42"/>
      <c r="I26" s="42"/>
      <c r="J26" s="44">
        <f ca="1">SUM(J16:J25)</f>
        <v>10.022683670059241</v>
      </c>
      <c r="K26" s="14">
        <f ca="1">SUM(K16:K25)</f>
        <v>93.038135628358233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2.8710354043570807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4"/>
        <v>1</v>
      </c>
      <c r="J32" s="35">
        <f t="shared" si="5"/>
        <v>9.2399999999999996E-2</v>
      </c>
      <c r="K32" s="49">
        <f t="shared" ca="1" si="6"/>
        <v>0.85772673418211232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3.0971298535310172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7"/>
        <v>0</v>
      </c>
      <c r="J34" s="35">
        <f t="shared" ca="1" si="8"/>
        <v>0</v>
      </c>
      <c r="K34" s="49">
        <f t="shared" ca="1" si="6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0.13597237957157221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7"/>
        <v>0</v>
      </c>
      <c r="J36" s="35">
        <f t="shared" ca="1" si="8"/>
        <v>0</v>
      </c>
      <c r="K36" s="49">
        <f t="shared" ca="1" si="6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0.74997810177048818</v>
      </c>
      <c r="K40" s="53">
        <f ca="1">SUM(K31:K39)</f>
        <v>6.9618643716417825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10.772661771829728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02A-8041-4341-959C-968D2864B8AD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1052</v>
      </c>
      <c r="C6" s="19"/>
      <c r="D6" s="933">
        <f ca="1">$J$26</f>
        <v>4.5966379708000309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5.4055327473981585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0.38070394920961315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8.7932502140622884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1.8872103271198133</v>
      </c>
      <c r="K16" s="31">
        <f t="shared" ref="K16:K20" ca="1" si="2">J16/$J$42%</f>
        <v>34.912568572046538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5.4723914263947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1.8455465246162877</v>
      </c>
      <c r="K18" s="31">
        <f t="shared" ca="1" si="2"/>
        <v>34.141806383554027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65</v>
      </c>
      <c r="H19" s="27">
        <f>Master!$P$47</f>
        <v>96</v>
      </c>
      <c r="I19" s="29">
        <f t="shared" si="0"/>
        <v>67.708333333333343</v>
      </c>
      <c r="J19" s="30">
        <f t="shared" ca="1" si="3"/>
        <v>0.42399276045838102</v>
      </c>
      <c r="K19" s="31">
        <f t="shared" ca="1" si="2"/>
        <v>7.8436812849290609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3"/>
        <v>5.787884103145749E-3</v>
      </c>
      <c r="K20" s="31">
        <f t="shared" ca="1" si="2"/>
        <v>0.10707333344584079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7</v>
      </c>
      <c r="H21" s="27">
        <f>Master!$P$103</f>
        <v>98</v>
      </c>
      <c r="I21" s="29">
        <f t="shared" ref="I21:I23" si="4">G21/H21*100</f>
        <v>7.1428571428571423</v>
      </c>
      <c r="J21" s="30">
        <f t="shared" ref="J21:J23" ca="1" si="5">F21*I21</f>
        <v>4.9177440052255814E-2</v>
      </c>
      <c r="K21" s="31">
        <f t="shared" ref="K21:K23" ca="1" si="6">J21/$J$42%</f>
        <v>0.90976120856776532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7</v>
      </c>
      <c r="H22" s="27">
        <f>Master!$P$105</f>
        <v>95</v>
      </c>
      <c r="I22" s="29">
        <f t="shared" si="4"/>
        <v>7.3684210526315779</v>
      </c>
      <c r="J22" s="30">
        <f t="shared" ca="1" si="5"/>
        <v>2.6415223923739999E-2</v>
      </c>
      <c r="K22" s="31">
        <f t="shared" ca="1" si="6"/>
        <v>0.48867013036697304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2</v>
      </c>
      <c r="H23" s="27">
        <f>Master!$P$78</f>
        <v>100</v>
      </c>
      <c r="I23" s="29">
        <f t="shared" si="4"/>
        <v>2</v>
      </c>
      <c r="J23" s="30">
        <f t="shared" ca="1" si="5"/>
        <v>6.2695899906832664E-2</v>
      </c>
      <c r="K23" s="31">
        <f t="shared" ca="1" si="6"/>
        <v>1.159846824293314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962.5</v>
      </c>
      <c r="H26" s="42"/>
      <c r="I26" s="42"/>
      <c r="J26" s="44">
        <f ca="1">SUM(J16:J25)</f>
        <v>4.5966379708000309</v>
      </c>
      <c r="K26" s="14">
        <f ca="1">SUM(K16:K25)</f>
        <v>85.035799163598213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7">G31/H31*100</f>
        <v>1</v>
      </c>
      <c r="J31" s="30">
        <f t="shared" ref="J31:J36" ca="1" si="8">F31*I31</f>
        <v>0.24789427934818506</v>
      </c>
      <c r="K31" s="49">
        <f t="shared" ref="K31:K36" ca="1" si="9">J31/$J$42%</f>
        <v>4.5859361312259894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7"/>
        <v>0</v>
      </c>
      <c r="J32" s="35">
        <f t="shared" si="8"/>
        <v>0</v>
      </c>
      <c r="K32" s="49">
        <f t="shared" ca="1" si="9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7"/>
        <v>1</v>
      </c>
      <c r="J33" s="35">
        <f t="shared" ca="1" si="8"/>
        <v>0.30594156743810003</v>
      </c>
      <c r="K33" s="49">
        <f t="shared" ca="1" si="9"/>
        <v>5.6597856628536514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9"/>
        <v>8.0828199566803011E-2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9"/>
        <v>0.27097874046557968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9"/>
        <v>4.3666721022897548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14.964200836401778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5.4055327473981585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038-16AD-4978-920E-5A00EA875DBE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9.1932759416000618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10.091265128628038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0.35535669345811588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18.306300794292856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3" si="0">G16/H16*100</f>
        <v>1326.5306122448981</v>
      </c>
      <c r="J16" s="30">
        <f t="shared" ref="J16" ca="1" si="1">F16*I16</f>
        <v>3.7744206542396266</v>
      </c>
      <c r="K16" s="31">
        <f t="shared" ref="K16:K23" ca="1" si="2">J16/$J$42%</f>
        <v>37.402848960254993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5.86273191416569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3" ca="1" si="3">F18*I18</f>
        <v>3.6910930492325753</v>
      </c>
      <c r="K18" s="31">
        <f t="shared" ca="1" si="2"/>
        <v>36.577109036222488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130</v>
      </c>
      <c r="H19" s="27">
        <f>Master!$P$47</f>
        <v>96</v>
      </c>
      <c r="I19" s="29">
        <f t="shared" si="0"/>
        <v>135.41666666666669</v>
      </c>
      <c r="J19" s="30">
        <f t="shared" ca="1" si="3"/>
        <v>0.84798552091676205</v>
      </c>
      <c r="K19" s="31">
        <f t="shared" ca="1" si="2"/>
        <v>8.403163628226368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8</v>
      </c>
      <c r="H20" s="27">
        <f>Master!$P$113</f>
        <v>86.75</v>
      </c>
      <c r="I20" s="29">
        <f t="shared" si="0"/>
        <v>9.2219020172910664</v>
      </c>
      <c r="J20" s="30">
        <f t="shared" ca="1" si="3"/>
        <v>1.1575768206291498E-2</v>
      </c>
      <c r="K20" s="31">
        <f t="shared" ca="1" si="2"/>
        <v>0.11471077272018207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14</v>
      </c>
      <c r="H21" s="27">
        <f>Master!$P$103</f>
        <v>98</v>
      </c>
      <c r="I21" s="29">
        <f t="shared" si="0"/>
        <v>14.285714285714285</v>
      </c>
      <c r="J21" s="30">
        <f t="shared" ca="1" si="3"/>
        <v>9.8354880104511627E-2</v>
      </c>
      <c r="K21" s="31">
        <f t="shared" ca="1" si="2"/>
        <v>0.97465361231554026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14</v>
      </c>
      <c r="H22" s="27">
        <f>Master!$P$105</f>
        <v>95</v>
      </c>
      <c r="I22" s="29">
        <f t="shared" si="0"/>
        <v>14.736842105263156</v>
      </c>
      <c r="J22" s="30">
        <f t="shared" ca="1" si="3"/>
        <v>5.2830447847479999E-2</v>
      </c>
      <c r="K22" s="31">
        <f t="shared" ca="1" si="2"/>
        <v>0.52352650707397064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4</v>
      </c>
      <c r="H23" s="27">
        <f>Master!$P$78</f>
        <v>100</v>
      </c>
      <c r="I23" s="29">
        <f t="shared" si="0"/>
        <v>4</v>
      </c>
      <c r="J23" s="30">
        <f t="shared" ca="1" si="3"/>
        <v>0.12539179981366533</v>
      </c>
      <c r="K23" s="31">
        <f t="shared" ca="1" si="2"/>
        <v>1.2425775977081381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1925</v>
      </c>
      <c r="H26" s="42"/>
      <c r="I26" s="42"/>
      <c r="J26" s="44">
        <f ca="1">SUM(J16:J25)</f>
        <v>9.1932759416000618</v>
      </c>
      <c r="K26" s="14">
        <f ca="1">SUM(K16:K25)</f>
        <v>91.101322028687363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4">G31/H31*100</f>
        <v>1</v>
      </c>
      <c r="J31" s="30">
        <f t="shared" ref="J31:J36" ca="1" si="5">F31*I31</f>
        <v>0.30928693346087227</v>
      </c>
      <c r="K31" s="49">
        <f t="shared" ref="K31:K36" ca="1" si="6">J31/$J$42%</f>
        <v>3.0648975080780727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4"/>
        <v>1</v>
      </c>
      <c r="J33" s="35">
        <f t="shared" ca="1" si="5"/>
        <v>0.33364332375526196</v>
      </c>
      <c r="K33" s="49">
        <f t="shared" ca="1" si="6"/>
        <v>3.306258625677617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4.3296799172591834E-2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0.14515369844757442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2.339071339936774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8.8986779713126296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10.091265128628038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951-47DE-4682-BB1B-CAC1506B6706}">
  <dimension ref="A1:L43"/>
  <sheetViews>
    <sheetView zoomScale="70" zoomScaleNormal="70" workbookViewId="0">
      <selection activeCell="N24" sqref="N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4.9684960980702417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5.7773908746683684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0.40689338588735791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8.4213920867920784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1.8872103271198133</v>
      </c>
      <c r="K16" s="31">
        <f t="shared" ref="K16:K19" ca="1" si="2">J16/$J$42%</f>
        <v>32.665443070409218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5.1201643966413259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1.8455465246162877</v>
      </c>
      <c r="K18" s="31">
        <f t="shared" ca="1" si="2"/>
        <v>31.944290505049565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130</v>
      </c>
      <c r="H19" s="27">
        <f>Master!$P$56</f>
        <v>96</v>
      </c>
      <c r="I19" s="29">
        <f t="shared" si="0"/>
        <v>135.41666666666669</v>
      </c>
      <c r="J19" s="30">
        <f t="shared" ca="1" si="3"/>
        <v>0.9399273357145661</v>
      </c>
      <c r="K19" s="31">
        <f t="shared" ca="1" si="2"/>
        <v>16.269062559637174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1007.5</v>
      </c>
      <c r="H26" s="42"/>
      <c r="I26" s="42"/>
      <c r="J26" s="44">
        <f ca="1">SUM(J16:J25)</f>
        <v>4.9684960980702417</v>
      </c>
      <c r="K26" s="14">
        <f ca="1">SUM(K16:K25)</f>
        <v>85.998960531737282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0.24789427934818506</v>
      </c>
      <c r="K31" s="49">
        <f t="shared" ref="K31:K36" ca="1" si="6">J31/$J$42%</f>
        <v>4.2907652385976842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0.30594156743810003</v>
      </c>
      <c r="K33" s="49">
        <f t="shared" ca="1" si="6"/>
        <v>5.2954971210193831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7.5625743376185731E-2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0.25353736439365954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4.0856140008758102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14.001039468262721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5.7773908746683684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DDA5-8A32-441E-88A8-79F0A249AB0F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$J$26</f>
        <v>9.9369921961404835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10.83498138316846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0.38154613013586075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17.562584539752436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19" si="0">G16/H16*100</f>
        <v>1326.5306122448981</v>
      </c>
      <c r="J16" s="30">
        <f t="shared" ref="J16" ca="1" si="1">F16*I16</f>
        <v>3.7744206542396266</v>
      </c>
      <c r="K16" s="31">
        <f t="shared" ref="K16:K19" ca="1" si="2">J16/$J$42%</f>
        <v>34.835506594436595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5.4603123006579786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19" ca="1" si="3">F18*I18</f>
        <v>3.6910930492325753</v>
      </c>
      <c r="K18" s="31">
        <f t="shared" ca="1" si="2"/>
        <v>34.066445697511604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260</v>
      </c>
      <c r="H19" s="27">
        <f>Master!$P$56</f>
        <v>96</v>
      </c>
      <c r="I19" s="29">
        <f t="shared" si="0"/>
        <v>270.83333333333337</v>
      </c>
      <c r="J19" s="30">
        <f t="shared" ca="1" si="3"/>
        <v>1.8798546714291322</v>
      </c>
      <c r="K19" s="31">
        <f t="shared" ca="1" si="2"/>
        <v>17.349865264645324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2015</v>
      </c>
      <c r="H26" s="42"/>
      <c r="I26" s="42"/>
      <c r="J26" s="44">
        <f ca="1">SUM(J16:J25)</f>
        <v>9.9369921961404835</v>
      </c>
      <c r="K26" s="14">
        <f ca="1">SUM(K16:K25)</f>
        <v>91.712129857251512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4">G31/H31*100</f>
        <v>1</v>
      </c>
      <c r="J31" s="30">
        <f t="shared" ref="J31:J36" ca="1" si="5">F31*I31</f>
        <v>0.30928693346087227</v>
      </c>
      <c r="K31" s="49">
        <f t="shared" ref="K31:K36" ca="1" si="6">J31/$J$42%</f>
        <v>2.8545220570598513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4"/>
        <v>1</v>
      </c>
      <c r="J33" s="35">
        <f t="shared" ca="1" si="5"/>
        <v>0.33364332375526196</v>
      </c>
      <c r="K33" s="49">
        <f t="shared" ca="1" si="6"/>
        <v>3.0793160777697159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4.0324894360254035E-2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0.13519030662210998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2.1785168069365604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8.287870142748492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10.83498138316846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661-17B8-4D7F-808C-8E2C93F684E5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$J$26</f>
        <v>5.548171192911231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6.3570659695093585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0.44771907470973049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7.8417169919510883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20" si="0">G16/H16*100</f>
        <v>663.26530612244903</v>
      </c>
      <c r="J16" s="30">
        <f t="shared" ref="J16" ca="1" si="1">F16*I16</f>
        <v>1.8872103271198133</v>
      </c>
      <c r="K16" s="31">
        <f t="shared" ref="K16:K20" ca="1" si="2">J16/$J$42%</f>
        <v>29.686813636534737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4.6532773458445895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20" ca="1" si="3">F18*I18</f>
        <v>1.8455465246162877</v>
      </c>
      <c r="K18" s="31">
        <f t="shared" ca="1" si="2"/>
        <v>29.031420052397664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 t="shared" si="0"/>
        <v>135.41666666666669</v>
      </c>
      <c r="J19" s="30">
        <f t="shared" si="3"/>
        <v>1.3698524305555557</v>
      </c>
      <c r="K19" s="31">
        <f t="shared" ca="1" si="2"/>
        <v>21.548501102959008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3"/>
        <v>0.14974999999999999</v>
      </c>
      <c r="K20" s="31">
        <f t="shared" ca="1" si="2"/>
        <v>2.3556464683275542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5.548171192911231</v>
      </c>
      <c r="K26" s="14">
        <f ca="1">SUM(K16:K25)</f>
        <v>87.275658606063544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4">G31/H31*100</f>
        <v>1</v>
      </c>
      <c r="J31" s="30">
        <f t="shared" ref="J31:J36" ca="1" si="5">F31*I31</f>
        <v>0.24789427934818506</v>
      </c>
      <c r="K31" s="49">
        <f t="shared" ref="K31:K36" ca="1" si="6">J31/$J$42%</f>
        <v>3.8995077373299254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4"/>
        <v>1</v>
      </c>
      <c r="J33" s="35">
        <f t="shared" ca="1" si="5"/>
        <v>0.30594156743810003</v>
      </c>
      <c r="K33" s="49">
        <f t="shared" ca="1" si="6"/>
        <v>4.8126221893165715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6.8729738179090963E-2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0.23041831915242031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3.7130634099584485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12.724341393936456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6.3570659695093585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E444-64DD-458F-9AB1-CD810F4D3970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Final)'!G29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11.096342385822462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11.994331572850438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0.42237181895823328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16.403234350070456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0" si="0">G16/H16*100</f>
        <v>1326.5306122448981</v>
      </c>
      <c r="J16" s="30">
        <f t="shared" ref="J16" ca="1" si="1">F16*I16</f>
        <v>3.7744206542396266</v>
      </c>
      <c r="K16" s="31">
        <f t="shared" ref="K16:K20" ca="1" si="2">J16/$J$42%</f>
        <v>31.468370132297753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4.9325284835239112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0" ca="1" si="3">F18*I18</f>
        <v>3.6910930492325753</v>
      </c>
      <c r="K18" s="31">
        <f t="shared" ca="1" si="2"/>
        <v>30.773645257460494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260</v>
      </c>
      <c r="H19" s="27">
        <f>Master!$P$54</f>
        <v>96</v>
      </c>
      <c r="I19" s="29">
        <f t="shared" si="0"/>
        <v>270.83333333333337</v>
      </c>
      <c r="J19" s="30">
        <f t="shared" si="3"/>
        <v>2.7397048611111114</v>
      </c>
      <c r="K19" s="31">
        <f t="shared" ca="1" si="2"/>
        <v>22.84166353473605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4</v>
      </c>
      <c r="H20" s="27">
        <f>Master!$P$33</f>
        <v>100</v>
      </c>
      <c r="I20" s="29">
        <f t="shared" si="0"/>
        <v>4</v>
      </c>
      <c r="J20" s="30">
        <f t="shared" si="3"/>
        <v>0.29949999999999999</v>
      </c>
      <c r="K20" s="31">
        <f t="shared" ca="1" si="2"/>
        <v>2.4970128446167692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2019</v>
      </c>
      <c r="H26" s="42"/>
      <c r="I26" s="42"/>
      <c r="J26" s="44">
        <f ca="1">SUM(J16:J25)</f>
        <v>11.096342385822462</v>
      </c>
      <c r="K26" s="14">
        <f ca="1">SUM(K16:K25)</f>
        <v>92.513220252634966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4">G31/H31*100</f>
        <v>1</v>
      </c>
      <c r="J31" s="30">
        <f t="shared" ref="J31:J36" ca="1" si="5">F31*I31</f>
        <v>0.30928693346087227</v>
      </c>
      <c r="K31" s="49">
        <f t="shared" ref="K31:K36" ca="1" si="6">J31/$J$42%</f>
        <v>2.5786091670248084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4"/>
        <v>1</v>
      </c>
      <c r="J33" s="35">
        <f t="shared" ca="1" si="5"/>
        <v>0.33364332375526196</v>
      </c>
      <c r="K33" s="49">
        <f t="shared" ca="1" si="6"/>
        <v>2.7816750081386323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3.6427163699606975E-2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0.12212305842461325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1.9679453500773718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7.4867797473650333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11.994331572850438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E83E-6C60-4A4E-926E-8EA4CC538AD0}">
  <dimension ref="A1:L43"/>
  <sheetViews>
    <sheetView zoomScale="70" zoomScaleNormal="70" workbookViewId="0">
      <selection sqref="A1:L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1052</v>
      </c>
      <c r="C6" s="19"/>
      <c r="D6" s="933">
        <f ca="1">$J$26</f>
        <v>5.8189163545992626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6.6278111311973902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0.46678726966861617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7.5709718302630566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" si="0">G16/H16*100</f>
        <v>663.26530612244903</v>
      </c>
      <c r="J16" s="30">
        <f t="shared" ref="J16" ca="1" si="1">F16*I16</f>
        <v>1.8872103271198133</v>
      </c>
      <c r="K16" s="31">
        <f t="shared" ref="K16:K22" ca="1" si="2">J16/$J$42%</f>
        <v>28.474111433813096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6.812971526611547E-2</v>
      </c>
      <c r="K17" s="31">
        <f t="shared" ca="1" si="2"/>
        <v>1.0279368847043029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0.7791532036672798</v>
      </c>
      <c r="K18" s="31">
        <f t="shared" ca="1" si="2"/>
        <v>11.755814827006345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1.8455465246162877</v>
      </c>
      <c r="K19" s="31">
        <f t="shared" ca="1" si="2"/>
        <v>27.845490586314707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318.5</v>
      </c>
      <c r="H20" s="27">
        <f>Master!$P$220</f>
        <v>96</v>
      </c>
      <c r="I20" s="27">
        <f>G20/H20*100</f>
        <v>331.77083333333337</v>
      </c>
      <c r="J20" s="30">
        <f ca="1">F20*I20</f>
        <v>0.84375798347976783</v>
      </c>
      <c r="K20" s="31">
        <f t="shared" ca="1" si="2"/>
        <v>12.730567705952918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240.5</v>
      </c>
      <c r="H21" s="27">
        <f>Master!$P$104</f>
        <v>89</v>
      </c>
      <c r="I21" s="27">
        <f t="shared" ref="I21:I22" si="3">G21/H21*100</f>
        <v>270.22471910112358</v>
      </c>
      <c r="J21" s="30">
        <f t="shared" ref="J21:J22" ca="1" si="4">F21*I21</f>
        <v>0.36181212434597287</v>
      </c>
      <c r="K21" s="31">
        <f t="shared" ca="1" si="2"/>
        <v>5.4589987129070066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2.6</v>
      </c>
      <c r="H22" s="27">
        <f>Master!$P$35</f>
        <v>98</v>
      </c>
      <c r="I22" s="27">
        <f t="shared" si="3"/>
        <v>2.6530612244897962</v>
      </c>
      <c r="J22" s="30">
        <f t="shared" ca="1" si="4"/>
        <v>3.3306476104024887E-2</v>
      </c>
      <c r="K22" s="31">
        <f t="shared" ca="1" si="2"/>
        <v>0.50252602925345713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1545.05</v>
      </c>
      <c r="H26" s="42"/>
      <c r="I26" s="42"/>
      <c r="J26" s="44">
        <f ca="1">SUM(J16:J25)</f>
        <v>5.8189163545992626</v>
      </c>
      <c r="K26" s="14">
        <f ca="1">SUM(K16:K25)</f>
        <v>87.795446179951838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5">G31/H31*100</f>
        <v>1</v>
      </c>
      <c r="J31" s="30">
        <f t="shared" ref="J31:J36" ca="1" si="6">F31*I31</f>
        <v>0.24789427934818506</v>
      </c>
      <c r="K31" s="49">
        <f t="shared" ref="K31:K36" ca="1" si="7">J31/$J$42%</f>
        <v>3.7402133893245098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5"/>
        <v>1</v>
      </c>
      <c r="J33" s="35">
        <f t="shared" ca="1" si="6"/>
        <v>0.30594156743810003</v>
      </c>
      <c r="K33" s="49">
        <f t="shared" ca="1" si="7"/>
        <v>4.6160272431122849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4.3691947967158728E-3</v>
      </c>
      <c r="K34" s="49">
        <f t="shared" ca="1" si="7"/>
        <v>6.5922137946114456E-2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1.4647844554353974E-2</v>
      </c>
      <c r="K35" s="49">
        <f t="shared" ca="1" si="7"/>
        <v>0.22100576290422555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0.23604189046077229</v>
      </c>
      <c r="K36" s="49">
        <f t="shared" ca="1" si="7"/>
        <v>3.5613852867610092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12.204553820048142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6.6278111311973902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85DF-7005-4471-B57D-5BBBB6BC9709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11.637832709198525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12.535821896226501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0.4414400139171189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15.861744026694392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" si="0">G16/H16*100</f>
        <v>1326.5306122448981</v>
      </c>
      <c r="J16" s="30">
        <f t="shared" ref="J16" ca="1" si="1">F16*I16</f>
        <v>3.7744206542396266</v>
      </c>
      <c r="K16" s="31">
        <f t="shared" ref="K16:K22" ca="1" si="2">J16/$J$42%</f>
        <v>30.109080086530206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16.899999999999999</v>
      </c>
      <c r="H17" s="27">
        <f>Master!$P$36</f>
        <v>98</v>
      </c>
      <c r="I17" s="29">
        <f>G17/H17*100</f>
        <v>17.244897959183671</v>
      </c>
      <c r="J17" s="30">
        <f ca="1">F17*I17</f>
        <v>0.13625943053223094</v>
      </c>
      <c r="K17" s="31">
        <f t="shared" ca="1" si="2"/>
        <v>1.0869604854010202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325</v>
      </c>
      <c r="H18" s="27">
        <f>Master!$P$41</f>
        <v>85</v>
      </c>
      <c r="I18" s="29">
        <f>G18/H18*100</f>
        <v>382.35294117647061</v>
      </c>
      <c r="J18" s="30">
        <f ca="1">F18*I18</f>
        <v>1.5583064073345596</v>
      </c>
      <c r="K18" s="31">
        <f t="shared" ca="1" si="2"/>
        <v>12.430827593391676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325</v>
      </c>
      <c r="H19" s="27">
        <f>Master!$P$31</f>
        <v>100</v>
      </c>
      <c r="I19" s="27">
        <f>G19/H19*100</f>
        <v>325</v>
      </c>
      <c r="J19" s="30">
        <f ca="1">F19*I19</f>
        <v>3.6910930492325753</v>
      </c>
      <c r="K19" s="31">
        <f t="shared" ca="1" si="2"/>
        <v>29.444364157276819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637</v>
      </c>
      <c r="H20" s="27">
        <f>Master!$P$220</f>
        <v>96</v>
      </c>
      <c r="I20" s="27">
        <f>G20/H20*100</f>
        <v>663.54166666666674</v>
      </c>
      <c r="J20" s="30">
        <f ca="1">F20*I20</f>
        <v>1.6875159669595357</v>
      </c>
      <c r="K20" s="31">
        <f t="shared" ca="1" si="2"/>
        <v>13.461550275116043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481</v>
      </c>
      <c r="H21" s="27">
        <f>Master!$P$104</f>
        <v>89</v>
      </c>
      <c r="I21" s="27">
        <f t="shared" ref="I21:I22" si="3">G21/H21*100</f>
        <v>540.44943820224717</v>
      </c>
      <c r="J21" s="30">
        <f t="shared" ref="J21:J22" ca="1" si="4">F21*I21</f>
        <v>0.72362424869194575</v>
      </c>
      <c r="K21" s="31">
        <f t="shared" ca="1" si="2"/>
        <v>5.7724515766275299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5.2</v>
      </c>
      <c r="H22" s="27">
        <f>Master!$P$35</f>
        <v>98</v>
      </c>
      <c r="I22" s="27">
        <f t="shared" si="3"/>
        <v>5.3061224489795924</v>
      </c>
      <c r="J22" s="30">
        <f t="shared" ca="1" si="4"/>
        <v>6.6612952208049775E-2</v>
      </c>
      <c r="K22" s="31">
        <f t="shared" ca="1" si="2"/>
        <v>0.53138081219948907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3090.1</v>
      </c>
      <c r="H26" s="42"/>
      <c r="I26" s="42"/>
      <c r="J26" s="44">
        <f ca="1">SUM(J16:J25)</f>
        <v>11.637832709198525</v>
      </c>
      <c r="K26" s="14">
        <f ca="1">SUM(K16:K25)</f>
        <v>92.836614986542784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5">G31/H31*100</f>
        <v>1</v>
      </c>
      <c r="J31" s="30">
        <f t="shared" ref="J31:J36" ca="1" si="6">F31*I31</f>
        <v>0.30928693346087227</v>
      </c>
      <c r="K31" s="49">
        <f t="shared" ref="K31:K36" ca="1" si="7">J31/$J$42%</f>
        <v>2.4672250134151392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5"/>
        <v>0</v>
      </c>
      <c r="J32" s="35">
        <f t="shared" si="6"/>
        <v>0</v>
      </c>
      <c r="K32" s="49">
        <f t="shared" ca="1" si="7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5"/>
        <v>1</v>
      </c>
      <c r="J33" s="35">
        <f t="shared" ca="1" si="6"/>
        <v>0.33364332375526196</v>
      </c>
      <c r="K33" s="49">
        <f t="shared" ca="1" si="7"/>
        <v>2.6615193364839871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5"/>
        <v>1</v>
      </c>
      <c r="J34" s="35">
        <f t="shared" ca="1" si="6"/>
        <v>4.3691947967158728E-3</v>
      </c>
      <c r="K34" s="49">
        <f t="shared" ca="1" si="7"/>
        <v>3.4853676391422533E-2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5"/>
        <v>1</v>
      </c>
      <c r="J35" s="35">
        <f t="shared" ca="1" si="6"/>
        <v>1.4647844554353974E-2</v>
      </c>
      <c r="K35" s="49">
        <f t="shared" ca="1" si="7"/>
        <v>0.1168478993687939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6"/>
        <v>0.23604189046077229</v>
      </c>
      <c r="K36" s="49">
        <f t="shared" ca="1" si="7"/>
        <v>1.8829390877978649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7.1633850134572068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12.535821896226501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65C4-13EA-47ED-A53B-C3F5E9732B48}">
  <dimension ref="A1:L43"/>
  <sheetViews>
    <sheetView zoomScale="70" zoomScaleNormal="70" workbookViewId="0">
      <selection activeCell="D4" sqref="D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4.982389211295752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5.7912839878938787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0.40787185800452602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8.4074989735665682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1.8872103271198133</v>
      </c>
      <c r="K16" s="31">
        <f t="shared" ref="K16:K20" ca="1" si="2">J16/$J$42%</f>
        <v>32.587079671189407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ca="1" si="2"/>
        <v>5.1078812787965671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1.8455465246162877</v>
      </c>
      <c r="K18" s="31">
        <f t="shared" ca="1" si="2"/>
        <v>31.867657128785687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117</v>
      </c>
      <c r="H19" s="27">
        <f>Master!$P$221</f>
        <v>96</v>
      </c>
      <c r="I19" s="29">
        <f t="shared" si="0"/>
        <v>121.875</v>
      </c>
      <c r="J19" s="30">
        <f t="shared" ca="1" si="3"/>
        <v>0.60169938365317965</v>
      </c>
      <c r="K19" s="31">
        <f t="shared" ca="1" si="2"/>
        <v>10.389740598302108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ref="I20" si="4">G20/H20*100</f>
        <v>21.052631578947366</v>
      </c>
      <c r="J20" s="30">
        <f t="shared" ref="J20" si="5">F20*I20</f>
        <v>0.35212106528689674</v>
      </c>
      <c r="K20" s="31">
        <f t="shared" ca="1" si="2"/>
        <v>6.0801899202831695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1014.5</v>
      </c>
      <c r="H26" s="42"/>
      <c r="I26" s="42"/>
      <c r="J26" s="44">
        <f ca="1">SUM(J16:J25)</f>
        <v>4.982389211295752</v>
      </c>
      <c r="K26" s="14">
        <f ca="1">SUM(K16:K25)</f>
        <v>86.03254859735695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6">G31/H31*100</f>
        <v>1</v>
      </c>
      <c r="J31" s="30">
        <f t="shared" ref="J31:J36" ca="1" si="7">F31*I31</f>
        <v>0.24789427934818506</v>
      </c>
      <c r="K31" s="31">
        <f t="shared" ref="K31:K36" ca="1" si="8">J31/$J$42%</f>
        <v>4.2804718239752049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6"/>
        <v>0</v>
      </c>
      <c r="J32" s="35">
        <f t="shared" si="7"/>
        <v>0</v>
      </c>
      <c r="K32" s="31">
        <f t="shared" ca="1" si="8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6"/>
        <v>1</v>
      </c>
      <c r="J33" s="35">
        <f t="shared" ca="1" si="7"/>
        <v>0.30594156743810003</v>
      </c>
      <c r="K33" s="31">
        <f t="shared" ca="1" si="8"/>
        <v>5.282793385329426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6"/>
        <v>1</v>
      </c>
      <c r="J34" s="35">
        <f t="shared" ca="1" si="7"/>
        <v>4.3691947967158728E-3</v>
      </c>
      <c r="K34" s="31">
        <f t="shared" ca="1" si="8"/>
        <v>7.5444319529991172E-2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6"/>
        <v>1</v>
      </c>
      <c r="J35" s="35">
        <f t="shared" ca="1" si="7"/>
        <v>1.4647844554353974E-2</v>
      </c>
      <c r="K35" s="31">
        <f t="shared" ca="1" si="8"/>
        <v>0.25292913600807493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7"/>
        <v>0.23604189046077229</v>
      </c>
      <c r="K36" s="31">
        <f t="shared" ca="1" si="8"/>
        <v>4.0758127378003763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13.967451402643073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5.7912839878938787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0055-73B9-4C2B-B14F-C69BEDCDA7A3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9.9647784225915039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10.86276760961948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0.38252460225302881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17.534798313301415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20" si="0">G16/H16*100</f>
        <v>1326.5306122448981</v>
      </c>
      <c r="J16" s="30">
        <f t="shared" ref="J16" ca="1" si="1">F16*I16</f>
        <v>3.7744206542396266</v>
      </c>
      <c r="K16" s="31">
        <f t="shared" ref="K16:K20" ca="1" si="2">J16/$J$42%</f>
        <v>34.746399719507984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5.4463451902923827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20" ca="1" si="3">F18*I18</f>
        <v>3.6910930492325753</v>
      </c>
      <c r="K18" s="31">
        <f t="shared" ca="1" si="2"/>
        <v>33.979306028455795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234</v>
      </c>
      <c r="H19" s="27">
        <f>Master!$P$221</f>
        <v>96</v>
      </c>
      <c r="I19" s="29">
        <f t="shared" si="0"/>
        <v>243.75</v>
      </c>
      <c r="J19" s="30">
        <f t="shared" ca="1" si="3"/>
        <v>1.2033987673063593</v>
      </c>
      <c r="K19" s="31">
        <f t="shared" ca="1" si="2"/>
        <v>11.078196740954805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40</v>
      </c>
      <c r="H20" s="27">
        <f>Master!$P$222</f>
        <v>95</v>
      </c>
      <c r="I20" s="29">
        <f t="shared" si="0"/>
        <v>42.105263157894733</v>
      </c>
      <c r="J20" s="30">
        <f t="shared" si="3"/>
        <v>0.70424213057379348</v>
      </c>
      <c r="K20" s="31">
        <f t="shared" ca="1" si="2"/>
        <v>6.4830819905431349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2029</v>
      </c>
      <c r="H26" s="42"/>
      <c r="I26" s="42"/>
      <c r="J26" s="44">
        <f ca="1">SUM(J16:J25)</f>
        <v>9.9647784225915039</v>
      </c>
      <c r="K26" s="14">
        <f ca="1">SUM(K16:K25)</f>
        <v>91.733329669754113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4">G31/H31*100</f>
        <v>1</v>
      </c>
      <c r="J31" s="30">
        <f t="shared" ref="J31:J36" ca="1" si="5">F31*I31</f>
        <v>0.30928693346087227</v>
      </c>
      <c r="K31" s="49">
        <f t="shared" ref="K31:K36" ca="1" si="6">J31/$J$42%</f>
        <v>2.8472203822807045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4"/>
        <v>1</v>
      </c>
      <c r="J33" s="35">
        <f t="shared" ca="1" si="5"/>
        <v>0.33364332375526196</v>
      </c>
      <c r="K33" s="49">
        <f t="shared" ca="1" si="6"/>
        <v>3.0714393950562422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4"/>
        <v>1</v>
      </c>
      <c r="J34" s="35">
        <f t="shared" ca="1" si="5"/>
        <v>4.3691947967158728E-3</v>
      </c>
      <c r="K34" s="49">
        <f t="shared" ca="1" si="6"/>
        <v>4.0221746001882157E-2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4"/>
        <v>1</v>
      </c>
      <c r="J35" s="35">
        <f t="shared" ca="1" si="5"/>
        <v>1.4647844554353974E-2</v>
      </c>
      <c r="K35" s="49">
        <f t="shared" ca="1" si="6"/>
        <v>0.13484449894134379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4"/>
        <v>1</v>
      </c>
      <c r="J36" s="35">
        <f t="shared" ca="1" si="5"/>
        <v>0.23604189046077229</v>
      </c>
      <c r="K36" s="49">
        <f t="shared" ca="1" si="6"/>
        <v>2.1729443079657376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8.2666703302459101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10.86276760961948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BE80-1AA0-4E64-A921-03C9A1FAD505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4.6114320941761111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5.4203268707742378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0.38174587818452843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8.778456090686209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650</v>
      </c>
      <c r="H16" s="27">
        <f>Master!$P$6</f>
        <v>98</v>
      </c>
      <c r="I16" s="29">
        <f t="shared" ref="I16:I19" si="0">G16/H16*100</f>
        <v>663.26530612244903</v>
      </c>
      <c r="J16" s="30">
        <f t="shared" ref="J16" ca="1" si="1">F16*I16</f>
        <v>1.8872103271198133</v>
      </c>
      <c r="K16" s="31">
        <f ca="1">J16/$J$42%</f>
        <v>34.817278959603499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ca="1">F17*I17</f>
        <v>0.29581191061957468</v>
      </c>
      <c r="K17" s="31">
        <f t="shared" ref="K17:K19" ca="1" si="2">J17/$J$42%</f>
        <v>5.4574551991422799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ref="J18:J19" ca="1" si="3">F18*I18</f>
        <v>1.8455465246162877</v>
      </c>
      <c r="K18" s="31">
        <f t="shared" ca="1" si="2"/>
        <v>34.048620472821604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45.500000000000007</v>
      </c>
      <c r="H19" s="27">
        <f>Master!$P$35</f>
        <v>98</v>
      </c>
      <c r="I19" s="29">
        <f t="shared" si="0"/>
        <v>46.428571428571438</v>
      </c>
      <c r="J19" s="30">
        <f t="shared" ca="1" si="3"/>
        <v>0.58286333182043559</v>
      </c>
      <c r="K19" s="31">
        <f t="shared" ca="1" si="2"/>
        <v>10.753287499378789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4.6114320941761111</v>
      </c>
      <c r="K26" s="14">
        <f ca="1">SUM(K16:K25)</f>
        <v>85.076642130946169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4">G31/H31*100</f>
        <v>1</v>
      </c>
      <c r="J31" s="30">
        <f t="shared" ref="J31:J32" ca="1" si="5">F31*I31</f>
        <v>0.24789427934818506</v>
      </c>
      <c r="K31" s="49">
        <f t="shared" ref="K31:K36" ca="1" si="6">J31/$J$42%</f>
        <v>4.5734193759568589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ref="I33:I36" si="7">G33/H33*100</f>
        <v>1</v>
      </c>
      <c r="J33" s="35">
        <f t="shared" ref="J33:J36" ca="1" si="8">F33*I33</f>
        <v>0.30594156743810003</v>
      </c>
      <c r="K33" s="49">
        <f t="shared" ca="1" si="6"/>
        <v>5.6443379658097896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0.27023913692979334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4.3547538015369938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14.923357869053847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5.4203268707742378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13B4-D014-427B-BDFF-E0E81AED1D29}"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$J$26</f>
        <v>9.2228641883522222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10.120853375380198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0.35639862243303128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18.276712547540697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1300</v>
      </c>
      <c r="H16" s="27">
        <f>Master!$P$6</f>
        <v>98</v>
      </c>
      <c r="I16" s="29">
        <f t="shared" ref="I16:I19" si="0">G16/H16*100</f>
        <v>1326.5306122448981</v>
      </c>
      <c r="J16" s="30">
        <f t="shared" ref="J16" ca="1" si="1">F16*I16</f>
        <v>3.7744206542396266</v>
      </c>
      <c r="K16" s="31">
        <f t="shared" ref="K16:K19" ca="1" si="2">J16/$J$42%</f>
        <v>37.293501982957416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130</v>
      </c>
      <c r="H17" s="27">
        <f>Master!$P$43</f>
        <v>98</v>
      </c>
      <c r="I17" s="29">
        <f t="shared" si="0"/>
        <v>132.65306122448979</v>
      </c>
      <c r="J17" s="30">
        <f ca="1">F17*I17</f>
        <v>0.59162382123914936</v>
      </c>
      <c r="K17" s="31">
        <f t="shared" ca="1" si="2"/>
        <v>5.8455922568577332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325</v>
      </c>
      <c r="H18" s="27">
        <f>Master!$P$31</f>
        <v>100</v>
      </c>
      <c r="I18" s="29">
        <f t="shared" si="0"/>
        <v>325</v>
      </c>
      <c r="J18" s="30">
        <f t="shared" ref="J18:J19" ca="1" si="3">F18*I18</f>
        <v>3.6910930492325753</v>
      </c>
      <c r="K18" s="31">
        <f t="shared" ca="1" si="2"/>
        <v>36.470176104037435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91.000000000000014</v>
      </c>
      <c r="H19" s="27">
        <f>Master!$P$35</f>
        <v>98</v>
      </c>
      <c r="I19" s="29">
        <f t="shared" si="0"/>
        <v>92.857142857142875</v>
      </c>
      <c r="J19" s="30">
        <f t="shared" ca="1" si="3"/>
        <v>1.1657266636408712</v>
      </c>
      <c r="K19" s="31">
        <f t="shared" ca="1" si="2"/>
        <v>11.518066910015676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1846</v>
      </c>
      <c r="H26" s="42"/>
      <c r="I26" s="42"/>
      <c r="J26" s="44">
        <f ca="1">SUM(J16:J25)</f>
        <v>9.2228641883522222</v>
      </c>
      <c r="K26" s="14">
        <f ca="1">SUM(K16:K25)</f>
        <v>91.127337253868262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4">G31/H31*100</f>
        <v>1</v>
      </c>
      <c r="J31" s="30">
        <f t="shared" ref="J31:J32" ca="1" si="5">F31*I31</f>
        <v>0.30928693346087227</v>
      </c>
      <c r="K31" s="49">
        <f t="shared" ref="K31:K36" ca="1" si="6">J31/$J$42%</f>
        <v>3.0559373008331292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4"/>
        <v>0</v>
      </c>
      <c r="J32" s="35">
        <f t="shared" si="5"/>
        <v>0</v>
      </c>
      <c r="K32" s="49">
        <f t="shared" ca="1" si="6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ref="I33:I36" si="7">G33/H33*100</f>
        <v>1</v>
      </c>
      <c r="J33" s="35">
        <f t="shared" ref="J33:J36" ca="1" si="8">F33*I33</f>
        <v>0.33364332375526196</v>
      </c>
      <c r="K33" s="49">
        <f t="shared" ca="1" si="6"/>
        <v>3.2965928008291927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7"/>
        <v>1</v>
      </c>
      <c r="J34" s="35">
        <f t="shared" ca="1" si="8"/>
        <v>4.3691947967158728E-3</v>
      </c>
      <c r="K34" s="49">
        <f t="shared" ca="1" si="6"/>
        <v>4.3170221271501628E-2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7"/>
        <v>1</v>
      </c>
      <c r="J35" s="35">
        <f t="shared" ca="1" si="8"/>
        <v>1.4647844554353974E-2</v>
      </c>
      <c r="K35" s="49">
        <f t="shared" ca="1" si="6"/>
        <v>0.14472934258672349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7"/>
        <v>1</v>
      </c>
      <c r="J36" s="35">
        <f t="shared" ca="1" si="8"/>
        <v>0.23604189046077229</v>
      </c>
      <c r="K36" s="49">
        <f t="shared" ca="1" si="6"/>
        <v>2.3322330806112008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8.8726627461317484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10.120853375380198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01E6-BF79-46D8-9747-832EC3F89870}">
  <sheetPr>
    <tabColor theme="8" tint="0.79998168889431442"/>
  </sheetPr>
  <dimension ref="A1:L41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Final)'!G36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$J$25</f>
        <v>3.7491815793247278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4.4224971356563136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0.36338184797976042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7.7478882598812122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J16/$J$40%</f>
        <v>47.304852976441111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28">
        <f ca="1">Master!$K$36</f>
        <v>7.9014344332299612E-3</v>
      </c>
      <c r="G17" s="27">
        <f>G16*0.013</f>
        <v>5.2</v>
      </c>
      <c r="H17" s="27">
        <f>Master!$P$36</f>
        <v>98</v>
      </c>
      <c r="I17" s="29">
        <f>G17/H17*100</f>
        <v>5.3061224489795924</v>
      </c>
      <c r="J17" s="30">
        <f ca="1">F17*I17</f>
        <v>4.1925978625301841E-2</v>
      </c>
      <c r="K17" s="31">
        <f ca="1">J17/$J$40%</f>
        <v>0.94801595884086165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28">
        <f ca="1">Master!$K$41</f>
        <v>4.075570603798079E-3</v>
      </c>
      <c r="G18" s="27">
        <f>G16*25%</f>
        <v>100</v>
      </c>
      <c r="H18" s="27">
        <f>Master!$P$41</f>
        <v>85</v>
      </c>
      <c r="I18" s="29">
        <f>G18/H18*100</f>
        <v>117.64705882352942</v>
      </c>
      <c r="J18" s="30">
        <f ca="1">F18*I18</f>
        <v>0.4794788945644799</v>
      </c>
      <c r="K18" s="31">
        <f ca="1">J18/$J$40%</f>
        <v>10.841813569503277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28">
        <f ca="1">Master!$K$31</f>
        <v>1.1357209382254077E-2</v>
      </c>
      <c r="G19" s="27">
        <f>G16*25%</f>
        <v>100</v>
      </c>
      <c r="H19" s="27">
        <f>Master!$P$31</f>
        <v>100</v>
      </c>
      <c r="I19" s="27">
        <f>G19/H19*100</f>
        <v>100</v>
      </c>
      <c r="J19" s="30">
        <f ca="1">F19*I19</f>
        <v>1.1357209382254077</v>
      </c>
      <c r="K19" s="31">
        <f ca="1">J19/$J$40%</f>
        <v>25.680535303656288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605.20000000000005</v>
      </c>
      <c r="H25" s="42"/>
      <c r="I25" s="42"/>
      <c r="J25" s="44">
        <f ca="1">SUM(J16:J24)</f>
        <v>3.7491815793247278</v>
      </c>
      <c r="K25" s="14">
        <f ca="1">SUM(K16:K24)</f>
        <v>84.775217808441539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Master!$B$151</f>
        <v>치킨패키지(중)</v>
      </c>
      <c r="C30" s="25" t="str">
        <f>Master!$C$151</f>
        <v>Chicken Package (M)</v>
      </c>
      <c r="D30" s="27">
        <f>Master!$H$151</f>
        <v>400</v>
      </c>
      <c r="E30" s="27">
        <f ca="1">Master!$J$151</f>
        <v>50.785161454399145</v>
      </c>
      <c r="F30" s="28">
        <f ca="1">Master!$K$151</f>
        <v>0.12696290363599785</v>
      </c>
      <c r="G30" s="27">
        <v>1</v>
      </c>
      <c r="H30" s="27">
        <f>Master!$P$151</f>
        <v>100</v>
      </c>
      <c r="I30" s="27">
        <f t="shared" ref="I30:I35" si="0">G30/H30*100</f>
        <v>1</v>
      </c>
      <c r="J30" s="30">
        <f t="shared" ref="J30:J35" ca="1" si="1">F30*I30</f>
        <v>0.12696290363599785</v>
      </c>
      <c r="K30" s="31">
        <f t="shared" ref="K30:K34" ca="1" si="2">J30/$J$40%</f>
        <v>2.8708419642007552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0.30594156743810003</v>
      </c>
      <c r="K32" s="49">
        <f t="shared" ca="1" si="2"/>
        <v>6.9178465933070017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4.3691947967158728E-3</v>
      </c>
      <c r="K33" s="49">
        <f t="shared" ca="1" si="2"/>
        <v>9.8794745653746352E-2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0.23604189046077229</v>
      </c>
      <c r="K34" s="49">
        <f t="shared" ca="1" si="2"/>
        <v>5.3372988883969708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0.67331555633158602</v>
      </c>
      <c r="K38" s="53">
        <f ca="1">SUM(K30:K37)</f>
        <v>15.224782191558475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4.4224971356563136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B63A-FE2C-42B0-B7FF-CCF835B37909}">
  <sheetPr>
    <tabColor theme="8" tint="0.79998168889431442"/>
  </sheetPr>
  <dimension ref="A1:L41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50</v>
      </c>
      <c r="C5" s="19"/>
      <c r="D5" s="928">
        <f>'Honduras(Total Final)'!G37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$J$25</f>
        <v>7.4983631586494557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8.3203118470103909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0.34182614504801023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16.020458944064661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J16/$J$40%</f>
        <v>50.287917241016501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10.4</v>
      </c>
      <c r="H17" s="27">
        <f>Master!$P$36</f>
        <v>98</v>
      </c>
      <c r="I17" s="29">
        <f>G17/H17*100</f>
        <v>10.612244897959185</v>
      </c>
      <c r="J17" s="30">
        <f ca="1">F17*I17</f>
        <v>8.3851957250603681E-2</v>
      </c>
      <c r="K17" s="31">
        <f ca="1">J17/$J$40%</f>
        <v>1.0077982507438457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200</v>
      </c>
      <c r="H18" s="27">
        <f>Master!$P$41</f>
        <v>85</v>
      </c>
      <c r="I18" s="29">
        <f>G18/H18*100</f>
        <v>235.29411764705884</v>
      </c>
      <c r="J18" s="30">
        <f ca="1">F18*I18</f>
        <v>0.95895778912895979</v>
      </c>
      <c r="K18" s="31">
        <f ca="1">J18/$J$40%</f>
        <v>11.525502971063847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200</v>
      </c>
      <c r="H19" s="27">
        <f>Master!$P$31</f>
        <v>100</v>
      </c>
      <c r="I19" s="27">
        <f>G19/H19*100</f>
        <v>200</v>
      </c>
      <c r="J19" s="30">
        <f ca="1">F19*I19</f>
        <v>2.2714418764508153</v>
      </c>
      <c r="K19" s="31">
        <f ca="1">J19/$J$40%</f>
        <v>27.299960845421648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1210.4000000000001</v>
      </c>
      <c r="H25" s="42"/>
      <c r="I25" s="42"/>
      <c r="J25" s="44">
        <f ca="1">SUM(J16:J24)</f>
        <v>7.4983631586494557</v>
      </c>
      <c r="K25" s="14">
        <f ca="1">SUM(K16:K24)</f>
        <v>90.121179308245843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99.157711739274021</v>
      </c>
      <c r="F30" s="28">
        <f ca="1">Master!$K$150</f>
        <v>0.24789427934818506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0.24789427934818506</v>
      </c>
      <c r="K30" s="31">
        <f t="shared" ref="K30:K34" ca="1" si="2">J30/$J$40%</f>
        <v>2.9793868776355672</v>
      </c>
      <c r="L30" s="24"/>
    </row>
    <row r="31" spans="1:12" ht="16.5" customHeight="1">
      <c r="A31" s="16"/>
      <c r="B31" s="32" t="str">
        <f>Master!$B$156</f>
        <v>치킨트레이(중)</v>
      </c>
      <c r="C31" s="32" t="str">
        <f>Master!$C$156</f>
        <v>To Go Tray (M)</v>
      </c>
      <c r="D31" s="33">
        <f>Master!$H$156</f>
        <v>100</v>
      </c>
      <c r="E31" s="33">
        <f>Master!$J$156</f>
        <v>9.24</v>
      </c>
      <c r="F31" s="34">
        <f>Master!$K$156</f>
        <v>9.2399999999999996E-2</v>
      </c>
      <c r="G31" s="33">
        <v>0</v>
      </c>
      <c r="H31" s="33">
        <f>Master!$P$156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Master!$B$174</f>
        <v>종이백 (L)</v>
      </c>
      <c r="C32" s="32" t="str">
        <f>Master!$C$174</f>
        <v>Paper Bag (L)</v>
      </c>
      <c r="D32" s="50">
        <f>Master!$H$174</f>
        <v>200</v>
      </c>
      <c r="E32" s="33">
        <f ca="1">Master!$J$174</f>
        <v>66.728664751052392</v>
      </c>
      <c r="F32" s="34">
        <f ca="1">Master!$K$174</f>
        <v>0.33364332375526196</v>
      </c>
      <c r="G32" s="33">
        <v>1</v>
      </c>
      <c r="H32" s="27">
        <f>Master!$P$174</f>
        <v>100</v>
      </c>
      <c r="I32" s="33">
        <f t="shared" si="0"/>
        <v>1</v>
      </c>
      <c r="J32" s="35">
        <f t="shared" ca="1" si="1"/>
        <v>0.33364332375526196</v>
      </c>
      <c r="K32" s="49">
        <f t="shared" ca="1" si="2"/>
        <v>4.0099858020964065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4.3691947967158728E-3</v>
      </c>
      <c r="K33" s="49">
        <f t="shared" ca="1" si="2"/>
        <v>5.2512392288346602E-2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0.23604189046077229</v>
      </c>
      <c r="K34" s="49">
        <f t="shared" ca="1" si="2"/>
        <v>2.8369356197338393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0.82194868836093515</v>
      </c>
      <c r="K38" s="53">
        <f ca="1">SUM(K30:K37)</f>
        <v>9.878820691754159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8.3203118470103909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17B0-D0B4-4F3B-A7AC-2FB40E8C6367}">
  <sheetPr>
    <tabColor theme="8" tint="0.79998168889431442"/>
  </sheetPr>
  <dimension ref="A1:L43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Final)'!G38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26.45" customHeight="1">
      <c r="A6" s="16"/>
      <c r="B6" s="19" t="s">
        <v>1052</v>
      </c>
      <c r="C6" s="19"/>
      <c r="D6" s="933">
        <f ca="1">$J$26</f>
        <v>3.4098148049777612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4.0831303613093475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0.33549721135425137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8.0872550342281784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51.236565644175847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18" si="0">G17/H17*100</f>
        <v>40.816326530612244</v>
      </c>
      <c r="J17" s="30">
        <f ca="1">F17*I17</f>
        <v>0.18203809884281519</v>
      </c>
      <c r="K17" s="31">
        <f ca="1">J17/$J$42%</f>
        <v>4.4582975005588743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" ca="1" si="1">F18*I18</f>
        <v>1.1357209382254077</v>
      </c>
      <c r="K18" s="31">
        <f ca="1">J18/$J$42%</f>
        <v>27.814956607489091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540</v>
      </c>
      <c r="H26" s="42"/>
      <c r="I26" s="42"/>
      <c r="J26" s="44">
        <f ca="1">SUM(J16:J25)</f>
        <v>3.4098148049777612</v>
      </c>
      <c r="K26" s="14">
        <f ca="1">SUM(K16:K25)</f>
        <v>83.509819752223819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2">G31/H31*100</f>
        <v>1</v>
      </c>
      <c r="J31" s="30">
        <f t="shared" ref="J31:J36" ca="1" si="3">F31*I31</f>
        <v>0.12696290363599785</v>
      </c>
      <c r="K31" s="31">
        <f t="shared" ref="K31:K36" ca="1" si="4">J31/$J$42%</f>
        <v>3.109450162039018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31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0.30594156743810003</v>
      </c>
      <c r="K33" s="31">
        <f t="shared" ca="1" si="4"/>
        <v>7.4928189983136608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4.3691947967158728E-3</v>
      </c>
      <c r="K34" s="31">
        <f t="shared" ca="1" si="4"/>
        <v>0.10700600789328686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2"/>
        <v>0</v>
      </c>
      <c r="J35" s="35">
        <f t="shared" ca="1" si="3"/>
        <v>0</v>
      </c>
      <c r="K35" s="31">
        <f t="shared" ca="1" si="4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t="shared" ca="1" si="4"/>
        <v>5.7809050795302097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0.67331555633158602</v>
      </c>
      <c r="K40" s="53">
        <f ca="1">SUM(K31:K39)</f>
        <v>16.490180247776173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4.0831303613093475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B3DA-0C55-4E7B-AF39-89825D7EC594}">
  <sheetPr>
    <tabColor theme="8" tint="0.79998168889431442"/>
  </sheetPr>
  <dimension ref="A1:L43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Final)'!G39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$J$26</f>
        <v>6.8196296099555225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7.6415782983164577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0.31394150842250113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16.699192492758595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54.754546410142687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18" si="0">G17/H17*100</f>
        <v>81.632653061224488</v>
      </c>
      <c r="J17" s="30">
        <f ca="1">F17*I17</f>
        <v>0.36407619768563038</v>
      </c>
      <c r="K17" s="31">
        <f ca="1">J17/$J$42%</f>
        <v>4.7644110087289331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" ca="1" si="1">F18*I18</f>
        <v>2.2714418764508153</v>
      </c>
      <c r="K18" s="31">
        <f ca="1">J18/$J$42%</f>
        <v>29.724773963923713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1080</v>
      </c>
      <c r="H26" s="42"/>
      <c r="I26" s="42"/>
      <c r="J26" s="44">
        <f ca="1">SUM(J16:J25)</f>
        <v>6.8196296099555225</v>
      </c>
      <c r="K26" s="14">
        <f ca="1">SUM(K16:K25)</f>
        <v>89.243731382795332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2" si="2">G31/H31*100</f>
        <v>1</v>
      </c>
      <c r="J31" s="30">
        <f t="shared" ref="J31:J36" ca="1" si="3">F31*I31</f>
        <v>0.24789427934818506</v>
      </c>
      <c r="K31" s="31">
        <f t="shared" ref="K31:K36" ca="1" si="4">J31/$J$42%</f>
        <v>3.2440193592310571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2"/>
        <v>0</v>
      </c>
      <c r="J32" s="35">
        <f t="shared" si="3"/>
        <v>0</v>
      </c>
      <c r="K32" s="31">
        <f t="shared" ca="1" si="4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v>1</v>
      </c>
      <c r="J33" s="35">
        <f t="shared" ca="1" si="3"/>
        <v>0.33364332375526196</v>
      </c>
      <c r="K33" s="31">
        <f t="shared" ca="1" si="4"/>
        <v>4.3661572351979698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ref="I34:I36" si="5">G34/H34*100</f>
        <v>1</v>
      </c>
      <c r="J34" s="35">
        <f t="shared" ca="1" si="3"/>
        <v>4.3691947967158728E-3</v>
      </c>
      <c r="K34" s="31">
        <f t="shared" ca="1" si="4"/>
        <v>5.7176601824239177E-2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5"/>
        <v>0</v>
      </c>
      <c r="J35" s="35">
        <f t="shared" ca="1" si="3"/>
        <v>0</v>
      </c>
      <c r="K35" s="31">
        <f t="shared" ca="1" si="4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5"/>
        <v>1</v>
      </c>
      <c r="J36" s="35">
        <f t="shared" ca="1" si="3"/>
        <v>0.23604189046077229</v>
      </c>
      <c r="K36" s="31">
        <f t="shared" ca="1" si="4"/>
        <v>3.0889154209513952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0.82194868836093515</v>
      </c>
      <c r="K40" s="53">
        <f ca="1">SUM(K31:K39)</f>
        <v>10.756268617204661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7.6415782983164577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B3B-49B8-4C13-A371-251A7A903039}">
  <sheetPr>
    <tabColor theme="8" tint="0.79998168889431442"/>
  </sheetPr>
  <dimension ref="A1:L41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1041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Final)'!G40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$J$25</f>
        <v>4.5022685145569739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5.1755840708885597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0.42526049115800996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6.9948013246489662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Master!$B$9</f>
        <v>순살 가슴살</v>
      </c>
      <c r="C16" s="25" t="str">
        <f>Master!$C$9</f>
        <v xml:space="preserve">Boneless Breast </v>
      </c>
      <c r="D16" s="145">
        <f>Master!$H$9</f>
        <v>1000</v>
      </c>
      <c r="E16" s="62">
        <f ca="1">Master!$J$9</f>
        <v>5.6902854062835688</v>
      </c>
      <c r="F16" s="28">
        <f ca="1">Master!$K$9</f>
        <v>5.6902854062835691E-3</v>
      </c>
      <c r="G16" s="27">
        <v>400</v>
      </c>
      <c r="H16" s="27">
        <f>Master!$P$9</f>
        <v>80</v>
      </c>
      <c r="I16" s="29">
        <f>G16/H16*100</f>
        <v>500</v>
      </c>
      <c r="J16" s="30">
        <f ca="1">F16*I16</f>
        <v>2.8451427031417844</v>
      </c>
      <c r="K16" s="31">
        <f ca="1">J16/$J$40%</f>
        <v>54.972398557779044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5.2</v>
      </c>
      <c r="H17" s="27">
        <f>Master!$P$36</f>
        <v>98</v>
      </c>
      <c r="I17" s="29">
        <f>G17/H17*100</f>
        <v>5.3061224489795924</v>
      </c>
      <c r="J17" s="30">
        <f ca="1">F17*I17</f>
        <v>4.1925978625301841E-2</v>
      </c>
      <c r="K17" s="31">
        <f ca="1">J17/$J$40%</f>
        <v>0.81007241020632992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100</v>
      </c>
      <c r="H18" s="27">
        <f>Master!$P$41</f>
        <v>85</v>
      </c>
      <c r="I18" s="29">
        <f>G18/H18*100</f>
        <v>117.64705882352942</v>
      </c>
      <c r="J18" s="30">
        <f ca="1">F18*I18</f>
        <v>0.4794788945644799</v>
      </c>
      <c r="K18" s="31">
        <f ca="1">J18/$J$40%</f>
        <v>9.2642470491675653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100</v>
      </c>
      <c r="H19" s="27">
        <f>Master!$P$31</f>
        <v>100</v>
      </c>
      <c r="I19" s="27">
        <f>G19/H19*100</f>
        <v>100</v>
      </c>
      <c r="J19" s="30">
        <f ca="1">F19*I19</f>
        <v>1.1357209382254077</v>
      </c>
      <c r="K19" s="31">
        <f ca="1">J19/$J$40%</f>
        <v>21.943821657029403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605.20000000000005</v>
      </c>
      <c r="H25" s="42"/>
      <c r="I25" s="42"/>
      <c r="J25" s="44">
        <f ca="1">SUM(J16:J24)</f>
        <v>4.5022685145569739</v>
      </c>
      <c r="K25" s="14">
        <f ca="1">SUM(K16:K24)</f>
        <v>86.990539674182344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Master!$B$151</f>
        <v>치킨패키지(중)</v>
      </c>
      <c r="C30" s="25" t="str">
        <f>Master!$C$151</f>
        <v>Chicken Package (M)</v>
      </c>
      <c r="D30" s="27">
        <f>Master!$H$151</f>
        <v>400</v>
      </c>
      <c r="E30" s="27">
        <f ca="1">Master!$J$151</f>
        <v>50.785161454399145</v>
      </c>
      <c r="F30" s="28">
        <f ca="1">Master!$K$151</f>
        <v>0.12696290363599785</v>
      </c>
      <c r="G30" s="27">
        <v>1</v>
      </c>
      <c r="H30" s="27">
        <f>Master!$P$151</f>
        <v>100</v>
      </c>
      <c r="I30" s="27">
        <f t="shared" ref="I30:I35" si="0">G30/H30*100</f>
        <v>1</v>
      </c>
      <c r="J30" s="30">
        <f t="shared" ref="J30:J35" ca="1" si="1">F30*I30</f>
        <v>0.12696290363599785</v>
      </c>
      <c r="K30" s="31">
        <f t="shared" ref="K30:K34" ca="1" si="2">J30/$J$40%</f>
        <v>2.4531125742915521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0.30594156743810003</v>
      </c>
      <c r="K32" s="49">
        <f t="shared" ca="1" si="2"/>
        <v>5.9112471799839801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4.3691947967158728E-3</v>
      </c>
      <c r="K33" s="49">
        <f t="shared" ca="1" si="2"/>
        <v>8.4419357059458536E-2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0.23604189046077229</v>
      </c>
      <c r="K34" s="49">
        <f t="shared" ca="1" si="2"/>
        <v>4.5606812144826767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ca="1">J35/$J$40%</f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0.67331555633158602</v>
      </c>
      <c r="K38" s="53">
        <f ca="1">SUM(K30:K37)</f>
        <v>13.009460325817667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5.1755840708885597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8:B29"/>
    <mergeCell ref="D28:D29"/>
    <mergeCell ref="E28:E29"/>
    <mergeCell ref="F28:F29"/>
    <mergeCell ref="G28:G29"/>
    <mergeCell ref="J28:J29"/>
    <mergeCell ref="K28:K29"/>
    <mergeCell ref="D6:J6"/>
    <mergeCell ref="I14:I15"/>
    <mergeCell ref="J14:J15"/>
    <mergeCell ref="K14:K15"/>
    <mergeCell ref="H28:H29"/>
    <mergeCell ref="I28:I2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552C-860B-4695-A2E3-39AF04CB5DF1}">
  <sheetPr>
    <tabColor theme="8" tint="0.79998168889431442"/>
  </sheetPr>
  <dimension ref="A1:L41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1042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Final)'!G41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$J$25</f>
        <v>9.0045370291139477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9.8411335620292366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0.4043065705067011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14.499637229045815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Master!$B$9</f>
        <v>순살 가슴살</v>
      </c>
      <c r="C16" s="25" t="str">
        <f>Master!$C$9</f>
        <v xml:space="preserve">Boneless Breast </v>
      </c>
      <c r="D16" s="145">
        <f>Master!$H$9</f>
        <v>1000</v>
      </c>
      <c r="E16" s="62">
        <f ca="1">Master!$J$9</f>
        <v>5.6902854062835688</v>
      </c>
      <c r="F16" s="28">
        <f ca="1">Master!$K$9</f>
        <v>5.6902854062835691E-3</v>
      </c>
      <c r="G16" s="27">
        <v>800</v>
      </c>
      <c r="H16" s="27">
        <f>Master!$P$9</f>
        <v>80</v>
      </c>
      <c r="I16" s="29">
        <f>G16/H16*100</f>
        <v>1000</v>
      </c>
      <c r="J16" s="30">
        <f ca="1">F16*I16</f>
        <v>5.6902854062835688</v>
      </c>
      <c r="K16" s="31">
        <f ca="1">J16/$J$40%</f>
        <v>57.821442727276988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10.4</v>
      </c>
      <c r="H17" s="27">
        <f>Master!$P$36</f>
        <v>98</v>
      </c>
      <c r="I17" s="29">
        <f>G17/H17*100</f>
        <v>10.612244897959185</v>
      </c>
      <c r="J17" s="30">
        <f ca="1">F17*I17</f>
        <v>8.3851957250603681E-2</v>
      </c>
      <c r="K17" s="31">
        <f ca="1">J17/$J$40%</f>
        <v>0.85205588077917982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200</v>
      </c>
      <c r="H18" s="27">
        <f>Master!$P$41</f>
        <v>85</v>
      </c>
      <c r="I18" s="29">
        <f>G18/H18*100</f>
        <v>235.29411764705884</v>
      </c>
      <c r="J18" s="30">
        <f ca="1">F18*I18</f>
        <v>0.95895778912895979</v>
      </c>
      <c r="K18" s="31">
        <f ca="1">J18/$J$40%</f>
        <v>9.7443834400233786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200</v>
      </c>
      <c r="H19" s="27">
        <f>Master!$P$31</f>
        <v>100</v>
      </c>
      <c r="I19" s="29">
        <f>G19/H19*100</f>
        <v>200</v>
      </c>
      <c r="J19" s="30">
        <f ca="1">F19*I19</f>
        <v>2.2714418764508153</v>
      </c>
      <c r="K19" s="31">
        <f ca="1">J19/$J$40%</f>
        <v>23.081099978308245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1210.4000000000001</v>
      </c>
      <c r="H25" s="42"/>
      <c r="I25" s="42"/>
      <c r="J25" s="44">
        <f ca="1">SUM(J16:J24)</f>
        <v>9.0045370291139477</v>
      </c>
      <c r="K25" s="14">
        <f ca="1">SUM(K16:K24)</f>
        <v>91.498982026387793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99.157711739274021</v>
      </c>
      <c r="F30" s="28">
        <f ca="1">Master!$K$150</f>
        <v>0.24789427934818506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0.24789427934818506</v>
      </c>
      <c r="K30" s="31">
        <f t="shared" ref="K30:K35" ca="1" si="2">J30/$J$40%</f>
        <v>2.5189606236486175</v>
      </c>
      <c r="L30" s="24"/>
    </row>
    <row r="31" spans="1:12" ht="16.5" customHeight="1">
      <c r="A31" s="16"/>
      <c r="B31" s="32" t="str">
        <f>Master!$B$156</f>
        <v>치킨트레이(중)</v>
      </c>
      <c r="C31" s="32" t="str">
        <f>Master!$C$156</f>
        <v>To Go Tray (M)</v>
      </c>
      <c r="D31" s="33">
        <f>Master!$H$156</f>
        <v>100</v>
      </c>
      <c r="E31" s="33">
        <f>Master!$J$156</f>
        <v>9.24</v>
      </c>
      <c r="F31" s="34">
        <f>Master!$K$156</f>
        <v>9.2399999999999996E-2</v>
      </c>
      <c r="G31" s="33">
        <v>0</v>
      </c>
      <c r="H31" s="33">
        <f>Master!$P$156</f>
        <v>100</v>
      </c>
      <c r="I31" s="33">
        <f t="shared" si="0"/>
        <v>0</v>
      </c>
      <c r="J31" s="30">
        <f t="shared" si="1"/>
        <v>0</v>
      </c>
      <c r="K31" s="31">
        <f t="shared" ca="1" si="2"/>
        <v>0</v>
      </c>
      <c r="L31" s="16"/>
    </row>
    <row r="32" spans="1:12" ht="16.5" customHeight="1">
      <c r="A32" s="16"/>
      <c r="B32" s="32" t="str">
        <f>Master!$B$174</f>
        <v>종이백 (L)</v>
      </c>
      <c r="C32" s="32" t="str">
        <f>Master!$C$174</f>
        <v>Paper Bag (L)</v>
      </c>
      <c r="D32" s="50">
        <f>Master!$H$174</f>
        <v>200</v>
      </c>
      <c r="E32" s="33">
        <f ca="1">Master!$J$174</f>
        <v>66.728664751052392</v>
      </c>
      <c r="F32" s="34">
        <f ca="1">Master!$K$174</f>
        <v>0.33364332375526196</v>
      </c>
      <c r="G32" s="33">
        <v>1</v>
      </c>
      <c r="H32" s="27">
        <f>Master!$P$174</f>
        <v>100</v>
      </c>
      <c r="I32" s="33">
        <f t="shared" si="0"/>
        <v>1</v>
      </c>
      <c r="J32" s="30">
        <f t="shared" ca="1" si="1"/>
        <v>0.33364332375526196</v>
      </c>
      <c r="K32" s="31">
        <f t="shared" ca="1" si="2"/>
        <v>3.3902936247363042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0"/>
        <v>1</v>
      </c>
      <c r="J33" s="30">
        <f t="shared" ca="1" si="1"/>
        <v>4.3691947967158728E-3</v>
      </c>
      <c r="K33" s="31">
        <f t="shared" ca="1" si="2"/>
        <v>4.439727160673701E-2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0"/>
        <v>1</v>
      </c>
      <c r="J34" s="30">
        <f t="shared" ca="1" si="1"/>
        <v>0.23604189046077229</v>
      </c>
      <c r="K34" s="31">
        <f t="shared" ca="1" si="2"/>
        <v>2.3985233913652988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0"/>
        <v>1</v>
      </c>
      <c r="J35" s="30">
        <f t="shared" ca="1" si="1"/>
        <v>1.4647844554353974E-2</v>
      </c>
      <c r="K35" s="31">
        <f t="shared" ca="1" si="2"/>
        <v>0.14884306225525504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5</v>
      </c>
      <c r="H38" s="51"/>
      <c r="I38" s="51"/>
      <c r="J38" s="52">
        <f ca="1">SUM(J30:J37)</f>
        <v>0.83659653291528913</v>
      </c>
      <c r="K38" s="53">
        <f ca="1">SUM(K30:K37)</f>
        <v>8.5010179736122122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9.8411335620292366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8:B29"/>
    <mergeCell ref="D28:D29"/>
    <mergeCell ref="E28:E29"/>
    <mergeCell ref="F28:F29"/>
    <mergeCell ref="G28:G29"/>
    <mergeCell ref="J28:J29"/>
    <mergeCell ref="K28:K29"/>
    <mergeCell ref="D6:J6"/>
    <mergeCell ref="I14:I15"/>
    <mergeCell ref="J14:J15"/>
    <mergeCell ref="K14:K15"/>
    <mergeCell ref="H28:H29"/>
    <mergeCell ref="I28:I2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8D5-899A-4E26-BDA1-829819392298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$J$27</f>
        <v>4.4003746996120157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5.088338100497956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0.35836438336364174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9.1104448609624917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41.114716172355081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5.2</v>
      </c>
      <c r="H17" s="27">
        <f>Master!$P$36</f>
        <v>98</v>
      </c>
      <c r="I17" s="29">
        <f>G17/H17*100</f>
        <v>5.3061224489795924</v>
      </c>
      <c r="J17" s="30">
        <f ca="1">F17*I17</f>
        <v>4.1925978625301841E-2</v>
      </c>
      <c r="K17" s="31">
        <f ca="1">J17/$J$42%</f>
        <v>0.82396212274492675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100</v>
      </c>
      <c r="H18" s="27">
        <f>Master!$P$41</f>
        <v>85</v>
      </c>
      <c r="I18" s="29">
        <f>G18/H18*100</f>
        <v>117.64705882352942</v>
      </c>
      <c r="J18" s="30">
        <f ca="1">F18*I18</f>
        <v>0.4794788945644799</v>
      </c>
      <c r="K18" s="31">
        <f t="shared" ref="K18:K21" ca="1" si="0">J18/$J$42%</f>
        <v>9.4230942420582675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100</v>
      </c>
      <c r="H19" s="27">
        <f>Master!$P$31</f>
        <v>100</v>
      </c>
      <c r="I19" s="27">
        <f>G19/H19*100</f>
        <v>100</v>
      </c>
      <c r="J19" s="30">
        <f ca="1">F19*I19</f>
        <v>1.1357209382254077</v>
      </c>
      <c r="K19" s="31">
        <f t="shared" ca="1" si="0"/>
        <v>22.320076138695729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120</v>
      </c>
      <c r="H20" s="27">
        <f>Master!$P$46</f>
        <v>96</v>
      </c>
      <c r="I20" s="29">
        <f t="shared" ref="I20" si="1">G20/H20*100</f>
        <v>125</v>
      </c>
      <c r="J20" s="30">
        <f t="shared" ref="J20:J21" ca="1" si="2">F20*I20</f>
        <v>0.60904102881392597</v>
      </c>
      <c r="K20" s="31">
        <f t="shared" ca="1" si="0"/>
        <v>11.969350636395877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6</v>
      </c>
      <c r="H21" s="27">
        <f>Master!$P$103</f>
        <v>98</v>
      </c>
      <c r="I21" s="29">
        <f>G21/H21*100</f>
        <v>6.1224489795918364</v>
      </c>
      <c r="J21" s="30">
        <f t="shared" ca="1" si="2"/>
        <v>4.215209147336213E-2</v>
      </c>
      <c r="K21" s="31">
        <f t="shared" ca="1" si="0"/>
        <v>0.82840586928052273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731.2</v>
      </c>
      <c r="H27" s="42"/>
      <c r="I27" s="42"/>
      <c r="J27" s="44">
        <f ca="1">SUM(J16:J26)</f>
        <v>4.4003746996120157</v>
      </c>
      <c r="K27" s="14">
        <f ca="1">SUM(K16:K26)</f>
        <v>86.479605181530388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Master!$B$151</f>
        <v>치킨패키지(중)</v>
      </c>
      <c r="C32" s="25" t="str">
        <f>Master!$C$151</f>
        <v>Chicken Package (M)</v>
      </c>
      <c r="D32" s="27">
        <f>Master!$H$151</f>
        <v>400</v>
      </c>
      <c r="E32" s="27">
        <f ca="1">Master!$J$151</f>
        <v>50.785161454399145</v>
      </c>
      <c r="F32" s="28">
        <f ca="1">Master!$K$151</f>
        <v>0.12696290363599785</v>
      </c>
      <c r="G32" s="27">
        <v>1</v>
      </c>
      <c r="H32" s="27">
        <f>Master!$P$151</f>
        <v>100</v>
      </c>
      <c r="I32" s="27">
        <f t="shared" ref="I32:I37" si="3">G32/H32*100</f>
        <v>1</v>
      </c>
      <c r="J32" s="30">
        <f t="shared" ref="J32:J37" ca="1" si="4">F32*I32</f>
        <v>0.12696290363599785</v>
      </c>
      <c r="K32" s="49">
        <f t="shared" ref="K32:K37" ca="1" si="5">J32/$J$42%</f>
        <v>2.4951742814333229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0.30594156743810003</v>
      </c>
      <c r="K34" s="49">
        <f t="shared" ca="1" si="5"/>
        <v>6.0126029637881162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4.3691947967158728E-3</v>
      </c>
      <c r="K35" s="49">
        <f t="shared" ca="1" si="5"/>
        <v>8.5866833343647003E-2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4.6388798424710167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1.4647844554353974E-2</v>
      </c>
      <c r="K37" s="49">
        <f t="shared" ca="1" si="5"/>
        <v>0.28787089743349609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0.68796340088593999</v>
      </c>
      <c r="K40" s="53">
        <f ca="1">SUM(K32:K39)</f>
        <v>13.520394818469599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5.088338100497956</v>
      </c>
      <c r="K42" s="55">
        <f ca="1">K27+K40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DB82-7050-4A2B-8215-4711D28F9C71}">
  <sheetPr>
    <tabColor theme="8" tint="0.79998168889431442"/>
  </sheetPr>
  <dimension ref="A1:L43"/>
  <sheetViews>
    <sheetView zoomScale="70" zoomScaleNormal="70" workbookViewId="0">
      <selection activeCell="G16" sqref="G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1052</v>
      </c>
      <c r="C6" s="19"/>
      <c r="D6" s="933">
        <f ca="1">$J$27</f>
        <v>8.8007493992240313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9.6373459321393202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0.33937225318176317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18.760219990781572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43.415599743759309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10.4</v>
      </c>
      <c r="H17" s="27">
        <f>Master!$P$36</f>
        <v>98</v>
      </c>
      <c r="I17" s="29">
        <f>G17/H17*100</f>
        <v>10.612244897959185</v>
      </c>
      <c r="J17" s="30">
        <f ca="1">F17*I17</f>
        <v>8.3851957250603681E-2</v>
      </c>
      <c r="K17" s="31">
        <f t="shared" ref="K17:K21" ca="1" si="0">J17/$J$42%</f>
        <v>0.87007312844263585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200</v>
      </c>
      <c r="H18" s="27">
        <f>Master!$P$41</f>
        <v>85</v>
      </c>
      <c r="I18" s="29">
        <f>G18/H18*100</f>
        <v>235.29411764705884</v>
      </c>
      <c r="J18" s="30">
        <f ca="1">F18*I18</f>
        <v>0.95895778912895979</v>
      </c>
      <c r="K18" s="31">
        <f t="shared" ca="1" si="0"/>
        <v>9.9504344441030987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200</v>
      </c>
      <c r="H19" s="27">
        <f>Master!$P$31</f>
        <v>100</v>
      </c>
      <c r="I19" s="27">
        <f>G19/H19*100</f>
        <v>200</v>
      </c>
      <c r="J19" s="30">
        <f ca="1">F19*I19</f>
        <v>2.2714418764508153</v>
      </c>
      <c r="K19" s="31">
        <f t="shared" ca="1" si="0"/>
        <v>23.569164087758292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240</v>
      </c>
      <c r="H20" s="27">
        <f>Master!$P$46</f>
        <v>96</v>
      </c>
      <c r="I20" s="29">
        <f t="shared" ref="I20" si="1">G20/H20*100</f>
        <v>250</v>
      </c>
      <c r="J20" s="30">
        <f t="shared" ref="J20:J21" ca="1" si="2">F20*I20</f>
        <v>1.2180820576278519</v>
      </c>
      <c r="K20" s="31">
        <f t="shared" ca="1" si="0"/>
        <v>12.639185790412521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12</v>
      </c>
      <c r="H21" s="27">
        <f>Master!$P$103</f>
        <v>98</v>
      </c>
      <c r="I21" s="29">
        <f>G21/H21*100</f>
        <v>12.244897959183673</v>
      </c>
      <c r="J21" s="30">
        <f t="shared" ca="1" si="2"/>
        <v>8.430418294672426E-2</v>
      </c>
      <c r="K21" s="31">
        <f t="shared" ca="1" si="0"/>
        <v>0.87476555828073532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1462.4</v>
      </c>
      <c r="H27" s="42"/>
      <c r="I27" s="42"/>
      <c r="J27" s="44">
        <f ca="1">SUM(J16:J26)</f>
        <v>8.8007493992240313</v>
      </c>
      <c r="K27" s="14">
        <f ca="1">SUM(K16:K26)</f>
        <v>91.319222752756588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3" si="3">G32/H32*100</f>
        <v>1</v>
      </c>
      <c r="J32" s="30">
        <f t="shared" ref="J32:J37" ca="1" si="4">F32*I32</f>
        <v>0.24789427934818506</v>
      </c>
      <c r="K32" s="31">
        <f t="shared" ref="K32:K37" ca="1" si="5">J32/$J$42%</f>
        <v>2.5722256012569731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3"/>
        <v>0</v>
      </c>
      <c r="J33" s="35">
        <f t="shared" si="4"/>
        <v>0</v>
      </c>
      <c r="K33" s="31">
        <f t="shared" ca="1" si="5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v>1</v>
      </c>
      <c r="J34" s="35">
        <f t="shared" ca="1" si="4"/>
        <v>0.33364332375526196</v>
      </c>
      <c r="K34" s="31">
        <f t="shared" ca="1" si="5"/>
        <v>3.461983476618848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ref="I35:I37" si="6">G35/H35*100</f>
        <v>1</v>
      </c>
      <c r="J35" s="35">
        <f t="shared" ca="1" si="4"/>
        <v>4.3691947967158728E-3</v>
      </c>
      <c r="K35" s="31">
        <f t="shared" ca="1" si="5"/>
        <v>4.5336079326001623E-2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4"/>
        <v>0.23604189046077229</v>
      </c>
      <c r="K36" s="31">
        <f t="shared" ca="1" si="5"/>
        <v>2.4492416493383584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6"/>
        <v>1</v>
      </c>
      <c r="J37" s="35">
        <f t="shared" ca="1" si="4"/>
        <v>1.4647844554353974E-2</v>
      </c>
      <c r="K37" s="31">
        <f t="shared" ca="1" si="5"/>
        <v>0.15199044070323636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0.83659653291528913</v>
      </c>
      <c r="K40" s="53">
        <f ca="1">SUM(K32:K39)</f>
        <v>8.6807772472434177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9.6373459321393202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79E6-F1CF-4264-B4B0-0F5EDC76286A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$J$27</f>
        <v>4.2142842494177373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4.9022476503036776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0.34525829879995901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9.2965353111567701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42.67544027034095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5.2</v>
      </c>
      <c r="H17" s="27">
        <f>Master!$P$36</f>
        <v>98</v>
      </c>
      <c r="I17" s="29">
        <f>G17/H17*100</f>
        <v>5.3061224489795924</v>
      </c>
      <c r="J17" s="30">
        <f ca="1">F17*I17</f>
        <v>4.1925978625301841E-2</v>
      </c>
      <c r="K17" s="31">
        <f ca="1">J17/$J$42%</f>
        <v>0.8552399147502201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100</v>
      </c>
      <c r="H18" s="27">
        <f>Master!$P$41</f>
        <v>85</v>
      </c>
      <c r="I18" s="29">
        <f>G18/H18*100</f>
        <v>117.64705882352942</v>
      </c>
      <c r="J18" s="30">
        <f ca="1">F18*I18</f>
        <v>0.4794788945644799</v>
      </c>
      <c r="K18" s="31">
        <f ca="1">J18/$J$42%</f>
        <v>9.7807970703964298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100</v>
      </c>
      <c r="H19" s="27">
        <f>Master!$P$31</f>
        <v>100</v>
      </c>
      <c r="I19" s="27">
        <f>G19/H19*100</f>
        <v>100</v>
      </c>
      <c r="J19" s="30">
        <f ca="1">F19*I19</f>
        <v>1.1357209382254077</v>
      </c>
      <c r="K19" s="31">
        <f ca="1">J19/$J$42%</f>
        <v>23.167351371060448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80</v>
      </c>
      <c r="H20" s="27">
        <f>Master!$P$50</f>
        <v>96</v>
      </c>
      <c r="I20" s="29">
        <f t="shared" ref="I20" si="0">G20/H20*100</f>
        <v>83.333333333333343</v>
      </c>
      <c r="J20" s="30">
        <f t="shared" ref="J20" ca="1" si="1">F20*I20</f>
        <v>0.46510267009300987</v>
      </c>
      <c r="K20" s="31">
        <f ca="1">J20/$J$42%</f>
        <v>9.4875392528200475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685.2</v>
      </c>
      <c r="H27" s="42"/>
      <c r="I27" s="42"/>
      <c r="J27" s="44">
        <f ca="1">SUM(J16:J26)</f>
        <v>4.2142842494177373</v>
      </c>
      <c r="K27" s="14">
        <f ca="1">SUM(K16:K26)</f>
        <v>85.966367879368093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Master!$B$151</f>
        <v>치킨패키지(중)</v>
      </c>
      <c r="C32" s="25" t="str">
        <f>Master!$C$151</f>
        <v>Chicken Package (M)</v>
      </c>
      <c r="D32" s="27">
        <f>Master!$H$151</f>
        <v>400</v>
      </c>
      <c r="E32" s="27">
        <f ca="1">Master!$J$151</f>
        <v>50.785161454399145</v>
      </c>
      <c r="F32" s="28">
        <f ca="1">Master!$K$151</f>
        <v>0.12696290363599785</v>
      </c>
      <c r="G32" s="27">
        <v>1</v>
      </c>
      <c r="H32" s="27">
        <f>Master!$P$151</f>
        <v>100</v>
      </c>
      <c r="I32" s="27">
        <f t="shared" ref="I32:I37" si="2">G32/H32*100</f>
        <v>1</v>
      </c>
      <c r="J32" s="30">
        <f t="shared" ref="J32:J37" ca="1" si="3">F32*I32</f>
        <v>0.12696290363599785</v>
      </c>
      <c r="K32" s="31">
        <f t="shared" ref="K32:K37" ca="1" si="4">J32/$J$42%</f>
        <v>2.5898916719993315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31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0.30594156743810003</v>
      </c>
      <c r="K34" s="31">
        <f t="shared" ca="1" si="4"/>
        <v>6.240842757487945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4.3691947967158728E-3</v>
      </c>
      <c r="K35" s="31">
        <f t="shared" ca="1" si="4"/>
        <v>8.9126358119529445E-2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t="shared" ca="1" si="4"/>
        <v>4.8149727900048109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1.4647844554353974E-2</v>
      </c>
      <c r="K37" s="31">
        <f t="shared" ca="1" si="4"/>
        <v>0.29879854302029379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0.68796340088593999</v>
      </c>
      <c r="K40" s="53">
        <f ca="1">SUM(K32:K39)</f>
        <v>14.033632120631909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4.9022476503036776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376D-E41B-423A-AE51-FD58DC3B7A5A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$J$27</f>
        <v>8.4285684988354745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9.2651650317507634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0.32626616861808044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19.132400891170128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45.159600735448954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10.4</v>
      </c>
      <c r="H17" s="27">
        <f>Master!$P$36</f>
        <v>98</v>
      </c>
      <c r="I17" s="29">
        <f>G17/H17*100</f>
        <v>10.612244897959185</v>
      </c>
      <c r="J17" s="30">
        <f ca="1">F17*I17</f>
        <v>8.3851957250603681E-2</v>
      </c>
      <c r="K17" s="31">
        <f ca="1">J17/$J$42%</f>
        <v>0.90502389286377183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200</v>
      </c>
      <c r="H18" s="27">
        <f>Master!$P$41</f>
        <v>85</v>
      </c>
      <c r="I18" s="29">
        <f>G18/H18*100</f>
        <v>235.29411764705884</v>
      </c>
      <c r="J18" s="30">
        <f ca="1">F18*I18</f>
        <v>0.95895778912895979</v>
      </c>
      <c r="K18" s="31">
        <f ca="1">J18/$J$42%</f>
        <v>10.350142559174181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200</v>
      </c>
      <c r="H19" s="27">
        <f>Master!$P$31</f>
        <v>100</v>
      </c>
      <c r="I19" s="27">
        <f>G19/H19*100</f>
        <v>200</v>
      </c>
      <c r="J19" s="30">
        <f ca="1">F19*I19</f>
        <v>2.2714418764508153</v>
      </c>
      <c r="K19" s="31">
        <f ca="1">J19/$J$42%</f>
        <v>24.515935427667166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160</v>
      </c>
      <c r="H20" s="27">
        <f>Master!$P$50</f>
        <v>96</v>
      </c>
      <c r="I20" s="29">
        <f t="shared" ref="I20" si="0">G20/H20*100</f>
        <v>166.66666666666669</v>
      </c>
      <c r="J20" s="30">
        <f t="shared" ref="J20" ca="1" si="1">F20*I20</f>
        <v>0.93020534018601975</v>
      </c>
      <c r="K20" s="31">
        <f ca="1">J20/$J$42%</f>
        <v>10.039814045387235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1370.4</v>
      </c>
      <c r="H27" s="42"/>
      <c r="I27" s="42"/>
      <c r="J27" s="44">
        <f ca="1">SUM(J16:J26)</f>
        <v>8.4285684988354745</v>
      </c>
      <c r="K27" s="14">
        <f ca="1">SUM(K16:K26)</f>
        <v>90.970516660541307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0.24789427934818506</v>
      </c>
      <c r="K32" s="31">
        <f t="shared" ref="K32:K37" ca="1" si="4">J32/$J$42%</f>
        <v>2.6755516874084484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2"/>
        <v>0</v>
      </c>
      <c r="J33" s="35">
        <f t="shared" si="3"/>
        <v>0</v>
      </c>
      <c r="K33" s="31">
        <f t="shared" ca="1" si="4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f t="shared" si="2"/>
        <v>1</v>
      </c>
      <c r="J34" s="35">
        <f t="shared" ca="1" si="3"/>
        <v>0.33364332375526196</v>
      </c>
      <c r="K34" s="31">
        <f t="shared" ca="1" si="4"/>
        <v>3.6010510618202778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4.3691947967158728E-3</v>
      </c>
      <c r="K35" s="31">
        <f t="shared" ca="1" si="4"/>
        <v>4.715722582105223E-2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t="shared" ca="1" si="4"/>
        <v>2.547627480480716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1.4647844554353974E-2</v>
      </c>
      <c r="K37" s="31">
        <f t="shared" ca="1" si="4"/>
        <v>0.158095883928212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0.83659653291528913</v>
      </c>
      <c r="K40" s="53">
        <f ca="1">SUM(K32:K39)</f>
        <v>9.0294833394587055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9.2651650317507634</v>
      </c>
      <c r="K42" s="55">
        <f ca="1">K27+K40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D160-8053-45E4-A3C4-8B3C1B1AA357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3.7380743872796618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4.4260377881656021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0.3117195185093774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9.7727451732948438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47.267010993518952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0" si="0">G17/H17*100</f>
        <v>40.816326530612244</v>
      </c>
      <c r="J17" s="30">
        <f ca="1">F17*I17</f>
        <v>0.18203809884281519</v>
      </c>
      <c r="K17" s="31">
        <f ca="1">J17/$J$42%</f>
        <v>4.1128907513973569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0" ca="1" si="1">F18*I18</f>
        <v>1.1357209382254077</v>
      </c>
      <c r="K18" s="31">
        <f ca="1">J18/$J$42%</f>
        <v>25.659991906578682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32</v>
      </c>
      <c r="H19" s="27">
        <f>Master!$P$51</f>
        <v>96</v>
      </c>
      <c r="I19" s="27">
        <f t="shared" si="0"/>
        <v>33.333333333333329</v>
      </c>
      <c r="J19" s="30">
        <f t="shared" ca="1" si="1"/>
        <v>0.2855454629422266</v>
      </c>
      <c r="K19" s="31">
        <f ca="1">J19/$J$42%</f>
        <v>6.4514917542213892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6.08</v>
      </c>
      <c r="H20" s="27">
        <f>Master!$P$103</f>
        <v>98</v>
      </c>
      <c r="I20" s="29">
        <f t="shared" si="0"/>
        <v>6.204081632653061</v>
      </c>
      <c r="J20" s="30">
        <f t="shared" ca="1" si="1"/>
        <v>4.2714119359673626E-2</v>
      </c>
      <c r="K20" s="31">
        <f ca="1">J20/$J$42%</f>
        <v>0.96506449795533145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578.08000000000004</v>
      </c>
      <c r="H26" s="42"/>
      <c r="I26" s="42"/>
      <c r="J26" s="44">
        <f ca="1">SUM(J16:J25)</f>
        <v>3.7380743872796618</v>
      </c>
      <c r="K26" s="14">
        <f ca="1">SUM(K16:K25)</f>
        <v>84.456449903671711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2">G31/H31*100</f>
        <v>1</v>
      </c>
      <c r="J31" s="30">
        <f t="shared" ref="J31:J36" ca="1" si="3">F31*I31</f>
        <v>0.12696290363599785</v>
      </c>
      <c r="K31" s="31">
        <f ca="1">J31/$J$42%</f>
        <v>2.8685454059039652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31">
        <f ca="1">J32/$J$42%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0.30594156743810003</v>
      </c>
      <c r="K33" s="31">
        <f ca="1">J33/$J$42%</f>
        <v>6.9123125938086334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4.3691947967158728E-3</v>
      </c>
      <c r="K34" s="31">
        <f ca="1">J34/$J$42%</f>
        <v>9.8715713824185661E-2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1.4647844554353974E-2</v>
      </c>
      <c r="K35" s="49">
        <f t="shared" ref="K35" ca="1" si="4">J35/$J$42%</f>
        <v>0.33094711919359504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ca="1">J36/$J$42%</f>
        <v>5.3330292635978882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15.543550096328268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4.4260377881656021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C8A2-9AF3-43F2-B0D3-26314637D467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7.6" customHeight="1">
      <c r="A6" s="16"/>
      <c r="B6" s="19" t="s">
        <v>1052</v>
      </c>
      <c r="C6" s="19"/>
      <c r="D6" s="933">
        <f ca="1">$J$26</f>
        <v>7.4761487745593236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8.3127453074746125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0.29272738832749884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20.084820615446283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50.333690989628039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0" si="0">G17/H17*100</f>
        <v>81.632653061224488</v>
      </c>
      <c r="J17" s="30">
        <f ca="1">F17*I17</f>
        <v>0.36407619768563038</v>
      </c>
      <c r="K17" s="31">
        <f ca="1">J17/$J$42%</f>
        <v>4.3797347833845235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0" ca="1" si="1">F18*I18</f>
        <v>2.2714418764508153</v>
      </c>
      <c r="K18" s="31">
        <f ca="1">J18/$J$42%</f>
        <v>27.324810185251213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64</v>
      </c>
      <c r="H19" s="27">
        <f>Master!$P$51</f>
        <v>96</v>
      </c>
      <c r="I19" s="27">
        <f t="shared" si="0"/>
        <v>66.666666666666657</v>
      </c>
      <c r="J19" s="30">
        <f t="shared" ca="1" si="1"/>
        <v>0.5710909258844532</v>
      </c>
      <c r="K19" s="31">
        <f ca="1">J19/$J$42%</f>
        <v>6.870064037339656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12.16</v>
      </c>
      <c r="H20" s="27">
        <f>Master!$P$103</f>
        <v>98</v>
      </c>
      <c r="I20" s="29">
        <f t="shared" si="0"/>
        <v>12.408163265306122</v>
      </c>
      <c r="J20" s="30">
        <f t="shared" ca="1" si="1"/>
        <v>8.5428238719347252E-2</v>
      </c>
      <c r="K20" s="31">
        <f ca="1">J20/$J$42%</f>
        <v>1.0276778075052091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1156.1600000000001</v>
      </c>
      <c r="H26" s="42"/>
      <c r="I26" s="42"/>
      <c r="J26" s="44">
        <f ca="1">SUM(J16:J25)</f>
        <v>7.4761487745593236</v>
      </c>
      <c r="K26" s="14">
        <f ca="1">SUM(K16:K25)</f>
        <v>89.935977803108642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0.24789427934818506</v>
      </c>
      <c r="K31" s="31">
        <f t="shared" ref="K31:K36" ca="1" si="4">J31/$J$42%</f>
        <v>2.9820988154813874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2"/>
        <v>0</v>
      </c>
      <c r="J32" s="35">
        <f t="shared" si="3"/>
        <v>0</v>
      </c>
      <c r="K32" s="31">
        <f t="shared" ca="1" si="4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2"/>
        <v>1</v>
      </c>
      <c r="J33" s="35">
        <f t="shared" ca="1" si="3"/>
        <v>0.33364332375526196</v>
      </c>
      <c r="K33" s="31">
        <f t="shared" ca="1" si="4"/>
        <v>4.0136358256430427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4.3691947967158728E-3</v>
      </c>
      <c r="K34" s="31">
        <f t="shared" ca="1" si="4"/>
        <v>5.2560190828741041E-2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1.4647844554353974E-2</v>
      </c>
      <c r="K35" s="31">
        <f t="shared" ca="1" si="4"/>
        <v>0.17620947127037562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t="shared" ca="1" si="4"/>
        <v>2.8395178936678032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10.064022196891351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8.3127453074746125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808A-B162-43E8-AC6F-0B97EC6BECF6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3.6131330942861282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4.301096495172068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0.30292008173140422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9.8976864662883788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48.640056559015761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19" si="0">G17/H17*100</f>
        <v>40.816326530612244</v>
      </c>
      <c r="J17" s="30">
        <f ca="1">F17*I17</f>
        <v>0.18203809884281519</v>
      </c>
      <c r="K17" s="31">
        <f ca="1">J17/$J$42%</f>
        <v>4.232364910834967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19" ca="1" si="1">F18*I18</f>
        <v>1.1357209382254077</v>
      </c>
      <c r="K18" s="31">
        <f ca="1">J18/$J$42%</f>
        <v>26.405381499816187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28.000000000000004</v>
      </c>
      <c r="H19" s="27">
        <f>Master!$P$48</f>
        <v>96</v>
      </c>
      <c r="I19" s="27">
        <f t="shared" si="0"/>
        <v>29.166666666666668</v>
      </c>
      <c r="J19" s="30">
        <f t="shared" ca="1" si="1"/>
        <v>0.2033182893083671</v>
      </c>
      <c r="K19" s="31">
        <f ca="1">J19/$J$42%</f>
        <v>4.7271268974455598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568</v>
      </c>
      <c r="H26" s="42"/>
      <c r="I26" s="42"/>
      <c r="J26" s="44">
        <f ca="1">SUM(J16:J25)</f>
        <v>3.6131330942861282</v>
      </c>
      <c r="K26" s="14">
        <f ca="1">SUM(K16:K25)</f>
        <v>84.004929867112466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2">G31/H31*100</f>
        <v>1</v>
      </c>
      <c r="J31" s="30">
        <f t="shared" ref="J31:J36" ca="1" si="3">F31*I31</f>
        <v>0.12696290363599785</v>
      </c>
      <c r="K31" s="31">
        <f t="shared" ref="K31:K36" ca="1" si="4">J31/$J$42%</f>
        <v>2.9518729416676019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31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0.30594156743810003</v>
      </c>
      <c r="K33" s="31">
        <f t="shared" ca="1" si="4"/>
        <v>7.1131063388490814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4.3691947967158728E-3</v>
      </c>
      <c r="K34" s="31">
        <f t="shared" ca="1" si="4"/>
        <v>0.10158327769721615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1.4647844554353974E-2</v>
      </c>
      <c r="K35" s="31">
        <f t="shared" ca="1" si="4"/>
        <v>0.3405607051782264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0.23604189046077229</v>
      </c>
      <c r="K36" s="31">
        <f t="shared" ca="1" si="4"/>
        <v>5.4879468694954099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15.995070132887536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4.301096495172068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15E5-E37F-4107-BD4B-DC036C7A679E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Final)'!G49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J26</f>
        <v>7.2262661885722563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J42</f>
        <v>7.9148516362300576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0.278715846904387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20.482714286690836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52.864055172764061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19" si="0">G17/H17*100</f>
        <v>81.632653061224488</v>
      </c>
      <c r="J17" s="30">
        <f ca="1">F17*I17</f>
        <v>0.36407619768563038</v>
      </c>
      <c r="K17" s="31">
        <f ca="1">J17/$J$42%</f>
        <v>4.5999118419236016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19" ca="1" si="1">F18*I18</f>
        <v>2.2714418764508153</v>
      </c>
      <c r="K18" s="31">
        <f ca="1">J18/$J$42%</f>
        <v>28.698477000545914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56.000000000000007</v>
      </c>
      <c r="H19" s="27">
        <f>Master!$P$48</f>
        <v>96</v>
      </c>
      <c r="I19" s="27">
        <f t="shared" si="0"/>
        <v>58.333333333333336</v>
      </c>
      <c r="J19" s="30">
        <f t="shared" ca="1" si="1"/>
        <v>0.40663657861673419</v>
      </c>
      <c r="K19" s="31">
        <f ca="1">J19/$J$42%</f>
        <v>5.1376399369934393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1136</v>
      </c>
      <c r="H26" s="42"/>
      <c r="I26" s="42"/>
      <c r="J26" s="44">
        <f ca="1">SUM(J16:J25)</f>
        <v>7.2262661885722563</v>
      </c>
      <c r="K26" s="14">
        <f ca="1">SUM(K16:K25)</f>
        <v>91.300083952227013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0.24789427934818506</v>
      </c>
      <c r="K31" s="31">
        <f t="shared" ref="K31:K36" ca="1" si="4">J31/$J$42%</f>
        <v>3.1320142277014327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2"/>
        <v>1</v>
      </c>
      <c r="J32" s="35">
        <f t="shared" si="3"/>
        <v>9.2399999999999996E-2</v>
      </c>
      <c r="K32" s="31">
        <f t="shared" ca="1" si="4"/>
        <v>1.1674255468926422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2"/>
        <v>1</v>
      </c>
      <c r="J33" s="35">
        <f t="shared" ca="1" si="3"/>
        <v>0.33364332375526196</v>
      </c>
      <c r="K33" s="31">
        <f t="shared" ca="1" si="4"/>
        <v>4.2154084383340429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2"/>
        <v>0</v>
      </c>
      <c r="J34" s="35">
        <f t="shared" ca="1" si="3"/>
        <v>0</v>
      </c>
      <c r="K34" s="31">
        <f t="shared" ca="1" si="4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1.4647844554353974E-2</v>
      </c>
      <c r="K35" s="31">
        <f t="shared" ca="1" si="4"/>
        <v>0.18506783484486039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2"/>
        <v>0</v>
      </c>
      <c r="J36" s="35">
        <f t="shared" ca="1" si="3"/>
        <v>0</v>
      </c>
      <c r="K36" s="31">
        <f t="shared" ca="1" si="4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0.68858544765780094</v>
      </c>
      <c r="K40" s="53">
        <f ca="1">SUM(K31:K39)</f>
        <v>8.6999160477729784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7.9148516362300576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B132-2797-4603-A5E3-5BC3AE482F08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3.9957345884822901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4.6836979893682305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0.32986615839407679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9.5150849720922164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44.666752054859316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1" si="0">G17/H17*100</f>
        <v>40.816326530612244</v>
      </c>
      <c r="J17" s="30">
        <f ca="1">F17*I17</f>
        <v>0.18203809884281519</v>
      </c>
      <c r="K17" s="31">
        <f t="shared" ref="K17:K21" ca="1" si="1">J17/$J$42%</f>
        <v>3.8866318719958661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1" ca="1" si="2">F18*I18</f>
        <v>1.1357209382254077</v>
      </c>
      <c r="K18" s="31">
        <f t="shared" ca="1" si="1"/>
        <v>24.248381104064347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80</v>
      </c>
      <c r="H19" s="27">
        <f>Master!$P$52</f>
        <v>96</v>
      </c>
      <c r="I19" s="29">
        <f t="shared" si="0"/>
        <v>83.333333333333343</v>
      </c>
      <c r="J19" s="30">
        <f t="shared" ca="1" si="2"/>
        <v>0.5599465593382823</v>
      </c>
      <c r="K19" s="31">
        <f t="shared" ca="1" si="1"/>
        <v>11.95522342835371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4</v>
      </c>
      <c r="H20" s="27">
        <f>Master!$P$105</f>
        <v>95</v>
      </c>
      <c r="I20" s="29">
        <f t="shared" si="0"/>
        <v>4.2105263157894735</v>
      </c>
      <c r="J20" s="30">
        <f t="shared" ca="1" si="2"/>
        <v>1.5094413670708573E-2</v>
      </c>
      <c r="K20" s="31">
        <f t="shared" ca="1" si="1"/>
        <v>0.32227555459323315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0.23226968349009852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625</v>
      </c>
      <c r="H26" s="42"/>
      <c r="I26" s="42"/>
      <c r="J26" s="44">
        <f ca="1">SUM(J16:J25)</f>
        <v>3.9957345884822901</v>
      </c>
      <c r="K26" s="14">
        <f ca="1">SUM(K16:K25)</f>
        <v>85.311533697356566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31">
        <f t="shared" ref="K31:K36" ca="1" si="5">J31/$J$42%</f>
        <v>2.7107406140233112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31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31">
        <f t="shared" ca="1" si="5"/>
        <v>6.5320515569657287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31">
        <f t="shared" ca="1" si="5"/>
        <v>9.3285152173213037E-2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31">
        <f t="shared" ca="1" si="5"/>
        <v>0.31274101335320675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31">
        <f t="shared" ca="1" si="5"/>
        <v>5.0396479661279621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14.688466302643421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4.6836979893682305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606A-D7F2-4987-8FB4-136D6172D4F9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7.9805903664690421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8.8171868993843319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0.31049093867117683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19.580379023536562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47.454041561841414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1" si="0">G17/H17*100</f>
        <v>81.632653061224488</v>
      </c>
      <c r="J17" s="30">
        <f ca="1">F17*I17</f>
        <v>0.36407619768563038</v>
      </c>
      <c r="K17" s="31">
        <f t="shared" ref="K17:K21" ca="1" si="1">J17/$J$42%</f>
        <v>4.1291650255372536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1" ca="1" si="2">F18*I18</f>
        <v>2.2714418764508153</v>
      </c>
      <c r="K18" s="31">
        <f t="shared" ca="1" si="1"/>
        <v>25.761525783347306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160</v>
      </c>
      <c r="H19" s="27">
        <f>Master!$P$52</f>
        <v>96</v>
      </c>
      <c r="I19" s="29">
        <f t="shared" si="0"/>
        <v>166.66666666666669</v>
      </c>
      <c r="J19" s="30">
        <f t="shared" ca="1" si="2"/>
        <v>1.1198931186765646</v>
      </c>
      <c r="K19" s="31">
        <f t="shared" ca="1" si="1"/>
        <v>12.701251901042976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8</v>
      </c>
      <c r="H20" s="27">
        <f>Master!$P$105</f>
        <v>95</v>
      </c>
      <c r="I20" s="29">
        <f t="shared" si="0"/>
        <v>8.4210526315789469</v>
      </c>
      <c r="J20" s="30">
        <f t="shared" ca="1" si="2"/>
        <v>3.0188827341417146E-2</v>
      </c>
      <c r="K20" s="31">
        <f t="shared" ca="1" si="1"/>
        <v>0.34238615655890325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0.12338187473713777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1249</v>
      </c>
      <c r="H26" s="42"/>
      <c r="I26" s="42"/>
      <c r="J26" s="44">
        <f ca="1">SUM(J16:J25)</f>
        <v>7.9805903664690421</v>
      </c>
      <c r="K26" s="14">
        <f ca="1">SUM(K16:K25)</f>
        <v>90.511752303064995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2.811489448698139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3.7840110180556445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4.9553160736798677E-2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0.16612832098837299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2.6770657484560538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9.4882476969350087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8.8171868993843319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9FC4-9AAF-4B95-B141-9B52B30243B9}">
  <sheetPr>
    <tabColor theme="8" tint="0.79998168889431442"/>
  </sheetPr>
  <dimension ref="A1:L43"/>
  <sheetViews>
    <sheetView zoomScale="85" zoomScaleNormal="85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1052</v>
      </c>
      <c r="C6" s="19"/>
      <c r="D6" s="933">
        <f ca="1">$J$26</f>
        <v>3.9957345884822901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4.6836979893682305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0.32986615839407679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9.5150849720922164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44.666752054859316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1" si="0">G17/H17*100</f>
        <v>40.816326530612244</v>
      </c>
      <c r="J17" s="30">
        <f ca="1">F17*I17</f>
        <v>0.18203809884281519</v>
      </c>
      <c r="K17" s="31">
        <f t="shared" ref="K17:K21" ca="1" si="1">J17/$J$42%</f>
        <v>3.8866318719958661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1" ca="1" si="2">F18*I18</f>
        <v>1.1357209382254077</v>
      </c>
      <c r="K18" s="31">
        <f t="shared" ca="1" si="1"/>
        <v>24.248381104064347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80</v>
      </c>
      <c r="H19" s="27">
        <f>Master!$P$55</f>
        <v>96</v>
      </c>
      <c r="I19" s="29">
        <f t="shared" si="0"/>
        <v>83.333333333333343</v>
      </c>
      <c r="J19" s="30">
        <f t="shared" ca="1" si="2"/>
        <v>0.5599465593382823</v>
      </c>
      <c r="K19" s="31">
        <f t="shared" ca="1" si="1"/>
        <v>11.95522342835371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4</v>
      </c>
      <c r="H20" s="27">
        <f>Master!$P$105</f>
        <v>95</v>
      </c>
      <c r="I20" s="29">
        <f t="shared" si="0"/>
        <v>4.2105263157894735</v>
      </c>
      <c r="J20" s="30">
        <f t="shared" ca="1" si="2"/>
        <v>1.5094413670708573E-2</v>
      </c>
      <c r="K20" s="31">
        <f t="shared" ca="1" si="1"/>
        <v>0.32227555459323315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0.23226968349009852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625</v>
      </c>
      <c r="H26" s="42"/>
      <c r="I26" s="42"/>
      <c r="J26" s="44">
        <f ca="1">SUM(J16:J25)</f>
        <v>3.9957345884822901</v>
      </c>
      <c r="K26" s="14">
        <f ca="1">SUM(K16:K25)</f>
        <v>85.311533697356566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3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2.7107406140233112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6.5320515569657287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4"/>
        <v>4.3691947967158728E-3</v>
      </c>
      <c r="K34" s="49">
        <f t="shared" ca="1" si="5"/>
        <v>9.3285152173213037E-2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4"/>
        <v>1.4647844554353974E-2</v>
      </c>
      <c r="K35" s="49">
        <f t="shared" ca="1" si="5"/>
        <v>0.31274101335320675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4"/>
        <v>0.23604189046077229</v>
      </c>
      <c r="K36" s="49">
        <f t="shared" ca="1" si="5"/>
        <v>5.0396479661279621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14.688466302643421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4.6836979893682305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D34A-61E2-480A-AD9D-F5CA27DE593F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7.9805903664690421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8.8171868993843319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0.31049093867117683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19.580379023536562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47.454041561841414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1" si="0">G17/H17*100</f>
        <v>81.632653061224488</v>
      </c>
      <c r="J17" s="30">
        <f ca="1">F17*I17</f>
        <v>0.36407619768563038</v>
      </c>
      <c r="K17" s="31">
        <f t="shared" ref="K17:K21" ca="1" si="1">J17/$J$42%</f>
        <v>4.1291650255372536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1" ca="1" si="2">F18*I18</f>
        <v>2.2714418764508153</v>
      </c>
      <c r="K18" s="31">
        <f t="shared" ca="1" si="1"/>
        <v>25.761525783347306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160</v>
      </c>
      <c r="H19" s="27">
        <f>Master!$P$55</f>
        <v>96</v>
      </c>
      <c r="I19" s="29">
        <f t="shared" si="0"/>
        <v>166.66666666666669</v>
      </c>
      <c r="J19" s="30">
        <f t="shared" ca="1" si="2"/>
        <v>1.1198931186765646</v>
      </c>
      <c r="K19" s="31">
        <f t="shared" ca="1" si="1"/>
        <v>12.701251901042976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8</v>
      </c>
      <c r="H20" s="27">
        <f>Master!$P$105</f>
        <v>95</v>
      </c>
      <c r="I20" s="29">
        <f t="shared" si="0"/>
        <v>8.4210526315789469</v>
      </c>
      <c r="J20" s="30">
        <f t="shared" ca="1" si="2"/>
        <v>3.0188827341417146E-2</v>
      </c>
      <c r="K20" s="31">
        <f t="shared" ca="1" si="1"/>
        <v>0.34238615655890325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0.12338187473713777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1249</v>
      </c>
      <c r="H26" s="42"/>
      <c r="I26" s="42"/>
      <c r="J26" s="44">
        <f ca="1">SUM(J16:J25)</f>
        <v>7.9805903664690421</v>
      </c>
      <c r="K26" s="14">
        <f ca="1">SUM(K16:K25)</f>
        <v>90.511752303064995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2.811489448698139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3.7840110180556445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4.9553160736798677E-2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4"/>
        <v>1.4647844554353974E-2</v>
      </c>
      <c r="K35" s="49">
        <f t="shared" ca="1" si="5"/>
        <v>0.16612832098837299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2.6770657484560538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9.4882476969350087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8.8171868993843319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CA91-9AFA-4EA2-8DE3-6697A7F3DA86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50</v>
      </c>
      <c r="C5" s="19"/>
      <c r="D5" s="928">
        <f>'Honduras(Total Final)'!G54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4.0157112889507944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4.7036746898367348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0.33127308886993001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9.4951082716237121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44.477050516054156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0" si="0">G17/H17*100</f>
        <v>40.816326530612244</v>
      </c>
      <c r="J17" s="30">
        <f ca="1">F17*I17</f>
        <v>0.18203809884281519</v>
      </c>
      <c r="K17" s="31">
        <f t="shared" ref="K17:K20" ca="1" si="1">J17/$J$42%</f>
        <v>3.8701251860836861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0" ca="1" si="2">F18*I18</f>
        <v>1.1357209382254077</v>
      </c>
      <c r="K18" s="31">
        <f t="shared" ca="1" si="1"/>
        <v>24.145397229093422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100</v>
      </c>
      <c r="H19" s="27">
        <f>Master!$P$49</f>
        <v>96</v>
      </c>
      <c r="I19" s="29">
        <f t="shared" si="0"/>
        <v>104.16666666666667</v>
      </c>
      <c r="J19" s="30">
        <f t="shared" ca="1" si="2"/>
        <v>0.60300254192145986</v>
      </c>
      <c r="K19" s="31">
        <f t="shared" ca="1" si="1"/>
        <v>12.819818156735455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2"/>
        <v>2.8939420515728745E-3</v>
      </c>
      <c r="K20" s="31">
        <f t="shared" ca="1" si="1"/>
        <v>6.1525131783153213E-2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642</v>
      </c>
      <c r="H26" s="42"/>
      <c r="I26" s="42"/>
      <c r="J26" s="44">
        <f ca="1">SUM(J16:J25)</f>
        <v>4.0157112889507944</v>
      </c>
      <c r="K26" s="14">
        <f ca="1">SUM(K16:K25)</f>
        <v>85.373916219749873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2.6992279867978017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6.5043096645086926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9.2888966283242863E-2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0.31141278936665584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5.018244373293709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14.626083780250102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4.7036746898367348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3761-CDDD-49B2-8908-389CF606E96C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8.0314225779015889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8.7200080255593893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0.30706885404291279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19.677557897361503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47.982886295000462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0" si="0">G17/H17*100</f>
        <v>81.632653061224488</v>
      </c>
      <c r="J17" s="30">
        <f ca="1">F17*I17</f>
        <v>0.36407619768563038</v>
      </c>
      <c r="K17" s="31">
        <f t="shared" ref="K17:K20" ca="1" si="1">J17/$J$42%</f>
        <v>4.1751819105954882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0" ca="1" si="2">F18*I18</f>
        <v>2.2714418764508153</v>
      </c>
      <c r="K18" s="31">
        <f t="shared" ca="1" si="1"/>
        <v>26.048621397972877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200</v>
      </c>
      <c r="H19" s="27">
        <f>Master!$P$49</f>
        <v>96</v>
      </c>
      <c r="I19" s="29">
        <f t="shared" si="0"/>
        <v>208.33333333333334</v>
      </c>
      <c r="J19" s="30">
        <f t="shared" ca="1" si="2"/>
        <v>1.2060050838429197</v>
      </c>
      <c r="K19" s="31">
        <f t="shared" ca="1" si="1"/>
        <v>13.830320801402639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5.787884103145749E-3</v>
      </c>
      <c r="K20" s="31">
        <f t="shared" ca="1" si="1"/>
        <v>6.63747566078009E-2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1284</v>
      </c>
      <c r="H26" s="42"/>
      <c r="I26" s="42"/>
      <c r="J26" s="44">
        <f ca="1">SUM(J16:J25)</f>
        <v>8.0314225779015889</v>
      </c>
      <c r="K26" s="14">
        <f ca="1">SUM(K16:K25)</f>
        <v>92.103385161579268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2.8428216880257127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3"/>
        <v>1</v>
      </c>
      <c r="J32" s="35">
        <f t="shared" si="4"/>
        <v>9.2399999999999996E-2</v>
      </c>
      <c r="K32" s="49">
        <f t="shared" ca="1" si="5"/>
        <v>1.0596320522775267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3.8261813839770946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3"/>
        <v>0</v>
      </c>
      <c r="J34" s="35">
        <f t="shared" ca="1" si="4"/>
        <v>0</v>
      </c>
      <c r="K34" s="49">
        <f t="shared" ca="1" si="5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0.16797971414039281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3"/>
        <v>0</v>
      </c>
      <c r="J36" s="35">
        <f t="shared" ca="1" si="4"/>
        <v>0</v>
      </c>
      <c r="K36" s="49">
        <f t="shared" ca="1" si="5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0.68858544765780094</v>
      </c>
      <c r="K40" s="53">
        <f ca="1">SUM(K31:K39)</f>
        <v>7.8966148384207271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8.7200080255593893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E03A-B53F-4C7C-8801-0C9AC0A19887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7.6" customHeight="1">
      <c r="A6" s="16"/>
      <c r="B6" s="19" t="s">
        <v>1052</v>
      </c>
      <c r="C6" s="19"/>
      <c r="D6" s="933">
        <f ca="1">$J$26</f>
        <v>3.8148098747842778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4.5027732756702177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0.31712388927220247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9.69600968579023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46.461494724007515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3" si="0">G17/H17*100</f>
        <v>40.816326530612244</v>
      </c>
      <c r="J17" s="30">
        <f ca="1">F17*I17</f>
        <v>0.18203809884281519</v>
      </c>
      <c r="K17" s="31">
        <f t="shared" ref="K17:K23" ca="1" si="1">J17/$J$42%</f>
        <v>4.0427995747958159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3" ca="1" si="2">F18*I18</f>
        <v>1.1357209382254077</v>
      </c>
      <c r="K18" s="31">
        <f t="shared" ca="1" si="1"/>
        <v>25.222698739064555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40</v>
      </c>
      <c r="H19" s="27">
        <f>Master!$P$47</f>
        <v>96</v>
      </c>
      <c r="I19" s="29">
        <f t="shared" si="0"/>
        <v>41.666666666666671</v>
      </c>
      <c r="J19" s="30">
        <f t="shared" ca="1" si="2"/>
        <v>0.26091862182054215</v>
      </c>
      <c r="K19" s="31">
        <f t="shared" ca="1" si="1"/>
        <v>5.7946204671321278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5.787884103145749E-3</v>
      </c>
      <c r="K20" s="31">
        <f t="shared" ca="1" si="1"/>
        <v>0.12854042939313326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2"/>
        <v>4.9177440052255814E-2</v>
      </c>
      <c r="K21" s="31">
        <f t="shared" ca="1" si="1"/>
        <v>1.0921589216578083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2"/>
        <v>2.6415223923739999E-2</v>
      </c>
      <c r="K22" s="31">
        <f t="shared" ca="1" si="1"/>
        <v>0.58664343742264513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2"/>
        <v>6.2695899906832664E-2</v>
      </c>
      <c r="K23" s="31">
        <f t="shared" ca="1" si="1"/>
        <v>1.3923841168196651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600</v>
      </c>
      <c r="H26" s="42"/>
      <c r="I26" s="42"/>
      <c r="J26" s="44">
        <f ca="1">SUM(J16:J25)</f>
        <v>3.8148098747842778</v>
      </c>
      <c r="K26" s="14">
        <f ca="1">SUM(K16:K25)</f>
        <v>84.72134041029328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2.8196601486025297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6.7945141517826482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9.7033417612294462E-2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0.32530717532460501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5.2421446963846634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15.278659589706741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4.5027732756702177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4C39-2934-4B0C-BE63-130FD2678785}">
  <sheetPr>
    <tabColor theme="8" tint="0.79998168889431442"/>
  </sheetPr>
  <dimension ref="A1:L43"/>
  <sheetViews>
    <sheetView zoomScale="85" zoomScaleNormal="85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7.6296197495685556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8.4662162824838454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0.29813175909032397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19.931349640437048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49.421269150373377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3" si="0">G17/H17*100</f>
        <v>81.632653061224488</v>
      </c>
      <c r="J17" s="30">
        <f ca="1">F17*I17</f>
        <v>0.36407619768563038</v>
      </c>
      <c r="K17" s="31">
        <f t="shared" ref="K17:K23" ca="1" si="1">J17/$J$42%</f>
        <v>4.3003413276706004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3" ca="1" si="2">F18*I18</f>
        <v>2.2714418764508153</v>
      </c>
      <c r="K18" s="31">
        <f t="shared" ca="1" si="1"/>
        <v>26.829480852624901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80</v>
      </c>
      <c r="H19" s="27">
        <f>Master!$P$47</f>
        <v>96</v>
      </c>
      <c r="I19" s="29">
        <f t="shared" si="0"/>
        <v>83.333333333333343</v>
      </c>
      <c r="J19" s="30">
        <f t="shared" ca="1" si="2"/>
        <v>0.5218372436410843</v>
      </c>
      <c r="K19" s="31">
        <f t="shared" ca="1" si="1"/>
        <v>6.1637598926067829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8</v>
      </c>
      <c r="H20" s="27">
        <f>Master!$P$113</f>
        <v>86.75</v>
      </c>
      <c r="I20" s="29">
        <f t="shared" si="0"/>
        <v>9.2219020172910664</v>
      </c>
      <c r="J20" s="30">
        <f t="shared" ca="1" si="2"/>
        <v>1.1575768206291498E-2</v>
      </c>
      <c r="K20" s="31">
        <f t="shared" ca="1" si="1"/>
        <v>0.13672894502165212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14</v>
      </c>
      <c r="H21" s="27">
        <f>Master!$P$103</f>
        <v>98</v>
      </c>
      <c r="I21" s="29">
        <f t="shared" si="0"/>
        <v>14.285714285714285</v>
      </c>
      <c r="J21" s="30">
        <f t="shared" ca="1" si="2"/>
        <v>9.8354880104511627E-2</v>
      </c>
      <c r="K21" s="31">
        <f t="shared" ca="1" si="1"/>
        <v>1.1617336106567779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14</v>
      </c>
      <c r="H22" s="27">
        <f>Master!$P$105</f>
        <v>95</v>
      </c>
      <c r="I22" s="29">
        <f t="shared" si="0"/>
        <v>14.736842105263156</v>
      </c>
      <c r="J22" s="30">
        <f t="shared" ca="1" si="2"/>
        <v>5.2830447847479999E-2</v>
      </c>
      <c r="K22" s="31">
        <f t="shared" ca="1" si="1"/>
        <v>0.62401486194940947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4</v>
      </c>
      <c r="H23" s="27">
        <f>Master!$P$78</f>
        <v>100</v>
      </c>
      <c r="I23" s="29">
        <f t="shared" si="0"/>
        <v>4</v>
      </c>
      <c r="J23" s="30">
        <f t="shared" ca="1" si="2"/>
        <v>0.12539179981366533</v>
      </c>
      <c r="K23" s="31">
        <f t="shared" ca="1" si="1"/>
        <v>1.4810842958630095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1200</v>
      </c>
      <c r="H26" s="42"/>
      <c r="I26" s="42"/>
      <c r="J26" s="44">
        <f ca="1">SUM(J16:J25)</f>
        <v>7.6296197495685556</v>
      </c>
      <c r="K26" s="14">
        <f ca="1">SUM(K16:K25)</f>
        <v>90.118412936766518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2.9280409462378749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3.9408788131901655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5.1607408208499302E-2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0.17301524158625134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2.7880446540106765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9.8815870632334679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8.4662162824838454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5A8B-9515-454F-A9E2-DA47A236FBAF}">
  <sheetPr>
    <tabColor theme="8" tint="0.79998168889431442"/>
  </sheetPr>
  <dimension ref="A1:L43"/>
  <sheetViews>
    <sheetView zoomScale="85" zoomScaleNormal="85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3.9882316269559555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4.6761950278418958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0.32933773553229351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9.522587933618551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44.738419921613925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19" si="0">G17/H17*100</f>
        <v>40.816326530612244</v>
      </c>
      <c r="J17" s="30">
        <f ca="1">F17*I17</f>
        <v>0.18203809884281519</v>
      </c>
      <c r="K17" s="31">
        <f t="shared" ref="K17:K19" ca="1" si="1">J17/$J$42%</f>
        <v>3.8928679783235505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19" ca="1" si="2">F18*I18</f>
        <v>1.1357209382254077</v>
      </c>
      <c r="K18" s="31">
        <f t="shared" ca="1" si="1"/>
        <v>24.287287665791659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80</v>
      </c>
      <c r="H19" s="27">
        <f>Master!$P$56</f>
        <v>96</v>
      </c>
      <c r="I19" s="29">
        <f t="shared" si="0"/>
        <v>83.333333333333343</v>
      </c>
      <c r="J19" s="30">
        <f t="shared" ca="1" si="2"/>
        <v>0.57841682197819444</v>
      </c>
      <c r="K19" s="31">
        <f t="shared" ca="1" si="1"/>
        <v>12.369390466700418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620</v>
      </c>
      <c r="H26" s="42"/>
      <c r="I26" s="42"/>
      <c r="J26" s="44">
        <f ca="1">SUM(J16:J25)</f>
        <v>3.9882316269559555</v>
      </c>
      <c r="K26" s="14">
        <f ca="1">SUM(K16:K25)</f>
        <v>85.287966032429551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2.7150900011668746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6.5425322429140573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9.343482833162102E-2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0.31324280675081423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5.0477340884070792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14.712033967570445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4.6761950278418958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35CC-0B85-41C0-9472-BEBEF627A7B7}">
  <sheetPr>
    <tabColor theme="8" tint="0.79998168889431442"/>
  </sheetPr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Final)'!G59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6.45" customHeight="1">
      <c r="A6" s="16"/>
      <c r="B6" s="19" t="s">
        <v>1052</v>
      </c>
      <c r="C6" s="19"/>
      <c r="D6" s="933">
        <f ca="1">$J$26</f>
        <v>7.9764632539119109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8.8130597868271998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0.31034560535041494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19.584506136093694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47.476264056134397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19" si="0">G17/H17*100</f>
        <v>81.632653061224488</v>
      </c>
      <c r="J17" s="30">
        <f ca="1">F17*I17</f>
        <v>0.36407619768563038</v>
      </c>
      <c r="K17" s="31">
        <f t="shared" ref="K17:K19" ca="1" si="1">J17/$J$42%</f>
        <v>4.1310986932122225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19" ca="1" si="2">F18*I18</f>
        <v>2.2714418764508153</v>
      </c>
      <c r="K18" s="31">
        <f t="shared" ca="1" si="1"/>
        <v>25.773589779181105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160</v>
      </c>
      <c r="H19" s="27">
        <f>Master!$P$56</f>
        <v>96</v>
      </c>
      <c r="I19" s="29">
        <f t="shared" si="0"/>
        <v>166.66666666666669</v>
      </c>
      <c r="J19" s="30">
        <f t="shared" ca="1" si="2"/>
        <v>1.1568336439563889</v>
      </c>
      <c r="K19" s="31">
        <f t="shared" ca="1" si="1"/>
        <v>13.126356474802288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1240</v>
      </c>
      <c r="H26" s="42"/>
      <c r="I26" s="42"/>
      <c r="J26" s="44">
        <f ca="1">SUM(J16:J25)</f>
        <v>7.9764632539119109</v>
      </c>
      <c r="K26" s="14">
        <f ca="1">SUM(K16:K25)</f>
        <v>90.507309003330022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2.8128060553805656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3.7857830518063156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4.9576366238278199E-2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0.16620611806410271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2.6783194051807291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9.4926909966699906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8.8130597868271998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0BE9-FBBF-44FD-9D8E-87C130328D04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4.4025509160888721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5.0905143169748124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0.35851765118122608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9.1082686444856336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41.097139456682719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0" si="0">G17/H17*100</f>
        <v>40.816326530612244</v>
      </c>
      <c r="J17" s="30">
        <f ca="1">F17*I17</f>
        <v>0.18203809884281519</v>
      </c>
      <c r="K17" s="31">
        <f t="shared" ref="K17:K20" ca="1" si="1">J17/$J$42%</f>
        <v>3.5760256726081985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0" ca="1" si="2">F18*I18</f>
        <v>1.1357209382254077</v>
      </c>
      <c r="K18" s="31">
        <f t="shared" ca="1" si="1"/>
        <v>22.310534211410353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80</v>
      </c>
      <c r="H19" s="27">
        <f>Master!$P$54</f>
        <v>96</v>
      </c>
      <c r="I19" s="29">
        <f t="shared" si="0"/>
        <v>83.333333333333343</v>
      </c>
      <c r="J19" s="30">
        <f t="shared" si="2"/>
        <v>0.8429861111111111</v>
      </c>
      <c r="K19" s="31">
        <f t="shared" ca="1" si="1"/>
        <v>16.559939892519157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2"/>
        <v>0.14974999999999999</v>
      </c>
      <c r="K20" s="31">
        <f t="shared" ca="1" si="1"/>
        <v>2.9417459744812842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622</v>
      </c>
      <c r="H26" s="42"/>
      <c r="I26" s="42"/>
      <c r="J26" s="44">
        <f ca="1">SUM(J16:J25)</f>
        <v>4.4025509160888721</v>
      </c>
      <c r="K26" s="14">
        <f ca="1">SUM(K16:K25)</f>
        <v>86.485385207701697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2.4941075838374083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6.0100325505010028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8.5830124907936511E-2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0.28774783140299437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4.6368967016489426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13.514614792298282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5.0905143169748124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0F80-7629-4AB7-8F7F-E44FBBAFF4D4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8.15" customHeight="1">
      <c r="A6" s="16"/>
      <c r="B6" s="19" t="s">
        <v>1052</v>
      </c>
      <c r="C6" s="19"/>
      <c r="D6" s="933">
        <f ca="1">$J$26</f>
        <v>8.8051018321777441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9.641698365093033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0.33952552099934752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18.755867557827862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43.396001175138444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0" si="0">G17/H17*100</f>
        <v>81.632653061224488</v>
      </c>
      <c r="J17" s="30">
        <f ca="1">F17*I17</f>
        <v>0.36407619768563038</v>
      </c>
      <c r="K17" s="31">
        <f t="shared" ref="K17:K20" ca="1" si="1">J17/$J$42%</f>
        <v>3.7760587803051169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0" ca="1" si="2">F18*I18</f>
        <v>2.2714418764508153</v>
      </c>
      <c r="K18" s="31">
        <f t="shared" ca="1" si="1"/>
        <v>23.558524550761529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160</v>
      </c>
      <c r="H19" s="27">
        <f>Master!$P$54</f>
        <v>96</v>
      </c>
      <c r="I19" s="29">
        <f t="shared" si="0"/>
        <v>166.66666666666669</v>
      </c>
      <c r="J19" s="30">
        <f t="shared" si="2"/>
        <v>1.6859722222222222</v>
      </c>
      <c r="K19" s="31">
        <f t="shared" ca="1" si="1"/>
        <v>17.486257694247566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4</v>
      </c>
      <c r="H20" s="27">
        <f>Master!$P$33</f>
        <v>100</v>
      </c>
      <c r="I20" s="29">
        <f t="shared" si="0"/>
        <v>4</v>
      </c>
      <c r="J20" s="30">
        <f t="shared" si="2"/>
        <v>0.29949999999999999</v>
      </c>
      <c r="K20" s="31">
        <f t="shared" ca="1" si="1"/>
        <v>3.1062992084912633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1244</v>
      </c>
      <c r="H26" s="42"/>
      <c r="I26" s="42"/>
      <c r="J26" s="44">
        <f ca="1">SUM(J16:J25)</f>
        <v>8.8051018321777441</v>
      </c>
      <c r="K26" s="14">
        <f ca="1">SUM(K16:K25)</f>
        <v>91.323141408943926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2.5710644531845723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3.4604206761247567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4.5315613818973831E-2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0.15192182953353195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2.4481360183942522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8.6768585910560887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9.641698365093033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97B2-09D0-480F-9CA6-88A025645630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$J$26</f>
        <v>4.5115671694353523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5.1995305703212926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0.36619551016691387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8.9992523911391551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40.235473945492444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5.2</v>
      </c>
      <c r="H17" s="27">
        <f>Master!$P$36</f>
        <v>98</v>
      </c>
      <c r="I17" s="29">
        <f>G17/H17*100</f>
        <v>5.3061224489795924</v>
      </c>
      <c r="J17" s="30">
        <f ca="1">F17*I17</f>
        <v>4.1925978625301841E-2</v>
      </c>
      <c r="K17" s="31">
        <f t="shared" ref="K17:K22" ca="1" si="0">J17/$J$42%</f>
        <v>0.80634161215655908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100</v>
      </c>
      <c r="H18" s="27">
        <f>Master!$P$41</f>
        <v>85</v>
      </c>
      <c r="I18" s="29">
        <f>G18/H18*100</f>
        <v>117.64705882352942</v>
      </c>
      <c r="J18" s="30">
        <f ca="1">F18*I18</f>
        <v>0.4794788945644799</v>
      </c>
      <c r="K18" s="31">
        <f t="shared" ca="1" si="0"/>
        <v>9.2215804499991947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100</v>
      </c>
      <c r="H19" s="27">
        <f>Master!$P$31</f>
        <v>100</v>
      </c>
      <c r="I19" s="27">
        <f>G19/H19*100</f>
        <v>100</v>
      </c>
      <c r="J19" s="30">
        <f ca="1">F19*I19</f>
        <v>1.1357209382254077</v>
      </c>
      <c r="K19" s="31">
        <f t="shared" ca="1" si="0"/>
        <v>21.842759127296151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196</v>
      </c>
      <c r="H20" s="27">
        <f>Master!$P$220</f>
        <v>96</v>
      </c>
      <c r="I20" s="27">
        <f>G20/H20*100</f>
        <v>204.16666666666666</v>
      </c>
      <c r="J20" s="30">
        <f ca="1">F20*I20</f>
        <v>0.51923568214139548</v>
      </c>
      <c r="K20" s="31">
        <f t="shared" ca="1" si="0"/>
        <v>9.9862030835085669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148</v>
      </c>
      <c r="H21" s="27">
        <f>Master!$P$104</f>
        <v>89</v>
      </c>
      <c r="I21" s="27">
        <f t="shared" ref="I21:I22" si="1">G21/H21*100</f>
        <v>166.29213483146069</v>
      </c>
      <c r="J21" s="30">
        <f t="shared" ref="J21:J22" ca="1" si="2">F21*I21</f>
        <v>0.22265361498213718</v>
      </c>
      <c r="K21" s="31">
        <f t="shared" ca="1" si="0"/>
        <v>4.2821868622724306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1.6</v>
      </c>
      <c r="H22" s="27">
        <f>Master!$P$35</f>
        <v>98</v>
      </c>
      <c r="I22" s="27">
        <f t="shared" si="1"/>
        <v>1.6326530612244898</v>
      </c>
      <c r="J22" s="30">
        <f t="shared" ca="1" si="2"/>
        <v>2.0496292987092237E-2</v>
      </c>
      <c r="K22" s="31">
        <f t="shared" ca="1" si="0"/>
        <v>0.39419506645627278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950.80000000000007</v>
      </c>
      <c r="H26" s="42"/>
      <c r="I26" s="42"/>
      <c r="J26" s="44">
        <f ca="1">SUM(J16:J25)</f>
        <v>4.5115671694353523</v>
      </c>
      <c r="K26" s="14">
        <f ca="1">SUM(K16:K25)</f>
        <v>86.768740147181617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31">
        <f t="shared" ref="K31:K36" ca="1" si="5">J31/$J$42%</f>
        <v>2.4418147353666293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31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31">
        <f t="shared" ca="1" si="5"/>
        <v>5.8840228613021717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31">
        <f t="shared" ca="1" si="5"/>
        <v>8.4030562713777623E-2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31">
        <f t="shared" ca="1" si="5"/>
        <v>0.28171475013462316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31">
        <f t="shared" ca="1" si="5"/>
        <v>4.5396769433011848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13.231259852818388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5.1995305703212926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FACD-5975-4C12-A529-5FAB1861A789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9.0231343388707046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9.8597308717859935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0.34720337998503531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18.537835051134898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42.436366572561084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10.4</v>
      </c>
      <c r="H17" s="27">
        <f>Master!$P$36</f>
        <v>98</v>
      </c>
      <c r="I17" s="29">
        <f>G17/H17*100</f>
        <v>10.612244897959185</v>
      </c>
      <c r="J17" s="30">
        <f ca="1">F17*I17</f>
        <v>8.3851957250603681E-2</v>
      </c>
      <c r="K17" s="31">
        <f t="shared" ref="K17:K22" ca="1" si="0">J17/$J$42%</f>
        <v>0.85044874288150552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200</v>
      </c>
      <c r="H18" s="27">
        <f>Master!$P$41</f>
        <v>85</v>
      </c>
      <c r="I18" s="29">
        <f>G18/H18*100</f>
        <v>235.29411764705884</v>
      </c>
      <c r="J18" s="30">
        <f ca="1">F18*I18</f>
        <v>0.95895778912895979</v>
      </c>
      <c r="K18" s="31">
        <f t="shared" ca="1" si="0"/>
        <v>9.7260036972515671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200</v>
      </c>
      <c r="H19" s="27">
        <f>Master!$P$31</f>
        <v>100</v>
      </c>
      <c r="I19" s="27">
        <f>G19/H19*100</f>
        <v>200</v>
      </c>
      <c r="J19" s="30">
        <f ca="1">F19*I19</f>
        <v>2.2714418764508153</v>
      </c>
      <c r="K19" s="31">
        <f t="shared" ca="1" si="0"/>
        <v>23.037564675833448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392</v>
      </c>
      <c r="H20" s="27">
        <f>Master!$P$220</f>
        <v>96</v>
      </c>
      <c r="I20" s="27">
        <f>G20/H20*100</f>
        <v>408.33333333333331</v>
      </c>
      <c r="J20" s="30">
        <f ca="1">F20*I20</f>
        <v>1.038471364282791</v>
      </c>
      <c r="K20" s="31">
        <f t="shared" ca="1" si="0"/>
        <v>10.532451420701731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296</v>
      </c>
      <c r="H21" s="27">
        <f>Master!$P$104</f>
        <v>89</v>
      </c>
      <c r="I21" s="27">
        <f t="shared" ref="I21:I22" si="1">G21/H21*100</f>
        <v>332.58426966292137</v>
      </c>
      <c r="J21" s="30">
        <f t="shared" ref="J21:J22" ca="1" si="2">F21*I21</f>
        <v>0.44530722996427435</v>
      </c>
      <c r="K21" s="31">
        <f t="shared" ca="1" si="0"/>
        <v>4.5164237823015885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3.2</v>
      </c>
      <c r="H22" s="27">
        <f>Master!$P$35</f>
        <v>98</v>
      </c>
      <c r="I22" s="27">
        <f t="shared" si="1"/>
        <v>3.2653061224489797</v>
      </c>
      <c r="J22" s="30">
        <f t="shared" ca="1" si="2"/>
        <v>4.0992585974184474E-2</v>
      </c>
      <c r="K22" s="31">
        <f t="shared" ca="1" si="0"/>
        <v>0.41575765613934118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1901.6000000000001</v>
      </c>
      <c r="H26" s="42"/>
      <c r="I26" s="42"/>
      <c r="J26" s="44">
        <f ca="1">SUM(J16:J25)</f>
        <v>9.0231343388707046</v>
      </c>
      <c r="K26" s="14">
        <f ca="1">SUM(K16:K25)</f>
        <v>91.515016547670257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2.5142093894017359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3.3838988923115072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4.4313529989124703E-2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0.14856231620144275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2.3939993244259377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8.4849834523297485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9.8597308717859935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4F1C-8E31-4672-AC3D-C3B93FC9A644}">
  <sheetPr>
    <tabColor theme="8" tint="0.79998168889431442"/>
  </sheetPr>
  <dimension ref="A1:L43"/>
  <sheetViews>
    <sheetView zoomScale="85" zoomScaleNormal="85" workbookViewId="0">
      <selection activeCell="B6" sqref="B6:J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4.1322124140512306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4.820175814937171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0.33947809668057505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9.3786071465232759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43.402063497901842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20" si="0">G17/H17*100</f>
        <v>40.816326530612244</v>
      </c>
      <c r="J17" s="30">
        <f ca="1">F17*I17</f>
        <v>0.18203809884281519</v>
      </c>
      <c r="K17" s="31">
        <f t="shared" ref="K17:K20" ca="1" si="1">J17/$J$42%</f>
        <v>3.7765862871370803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20" ca="1" si="2">F18*I18</f>
        <v>1.1357209382254077</v>
      </c>
      <c r="K18" s="31">
        <f t="shared" ca="1" si="1"/>
        <v>23.56181562311356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72</v>
      </c>
      <c r="H19" s="27">
        <f>Master!$P$221</f>
        <v>96</v>
      </c>
      <c r="I19" s="29">
        <f t="shared" si="0"/>
        <v>75</v>
      </c>
      <c r="J19" s="30">
        <f t="shared" ca="1" si="2"/>
        <v>0.3702765437865721</v>
      </c>
      <c r="K19" s="31">
        <f t="shared" ca="1" si="1"/>
        <v>7.6818057681449643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2"/>
        <v>0.35212106528689674</v>
      </c>
      <c r="K20" s="31">
        <f t="shared" ca="1" si="1"/>
        <v>7.3051498286787391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632</v>
      </c>
      <c r="H26" s="42"/>
      <c r="I26" s="42"/>
      <c r="J26" s="44">
        <f ca="1">SUM(J16:J25)</f>
        <v>4.1322124140512306</v>
      </c>
      <c r="K26" s="14">
        <f ca="1">SUM(K16:K25)</f>
        <v>85.727421004976193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2.6339890599540876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6.3471039062521806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9.0643888614523993E-2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0.30388610533586735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4.8969560348671433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14.272578995023803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4.820175814937171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4467-2DE6-470B-BA92-74D966FA9412}">
  <sheetPr>
    <tabColor theme="8" tint="0.79998168889431442"/>
  </sheetPr>
  <dimension ref="A1:L43"/>
  <sheetViews>
    <sheetView zoomScale="85" zoomScaleNormal="85" workbookViewId="0">
      <selection activeCell="B6" sqref="B6:J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$J$26</f>
        <v>8.2644248281024613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9.1010213610177502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0.32048596649869648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19.296544561903143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45.974087630876362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20" si="0">G17/H17*100</f>
        <v>81.632653061224488</v>
      </c>
      <c r="J17" s="30">
        <f ca="1">F17*I17</f>
        <v>0.36407619768563038</v>
      </c>
      <c r="K17" s="31">
        <f t="shared" ref="K17:K20" ca="1" si="1">J17/$J$42%</f>
        <v>4.0003883437200987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20" ca="1" si="2">F18*I18</f>
        <v>2.2714418764508153</v>
      </c>
      <c r="K18" s="31">
        <f t="shared" ca="1" si="1"/>
        <v>24.958098507273522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144</v>
      </c>
      <c r="H19" s="27">
        <f>Master!$P$221</f>
        <v>96</v>
      </c>
      <c r="I19" s="29">
        <f t="shared" si="0"/>
        <v>150</v>
      </c>
      <c r="J19" s="30">
        <f t="shared" ca="1" si="2"/>
        <v>0.7405530875731442</v>
      </c>
      <c r="K19" s="31">
        <f t="shared" ca="1" si="1"/>
        <v>8.1370327372831213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40</v>
      </c>
      <c r="H20" s="27">
        <f>Master!$P$222</f>
        <v>95</v>
      </c>
      <c r="I20" s="29">
        <f t="shared" si="0"/>
        <v>42.105263157894733</v>
      </c>
      <c r="J20" s="30">
        <f t="shared" si="2"/>
        <v>0.70424213057379348</v>
      </c>
      <c r="K20" s="31">
        <f t="shared" ca="1" si="1"/>
        <v>7.7380560119357797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1264</v>
      </c>
      <c r="H26" s="42"/>
      <c r="I26" s="42"/>
      <c r="J26" s="44">
        <f ca="1">SUM(J16:J25)</f>
        <v>8.2644248281024613</v>
      </c>
      <c r="K26" s="14">
        <f ca="1">SUM(K16:K25)</f>
        <v>90.807663231088881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2.7238072466238394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3.6659986887224627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4.8007741366593984E-2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0.1609472604590825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2.5935758317391331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9.1923367689111117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9.1010213610177502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CFA-04AF-4E86-B478-DDF40D041CBF}">
  <sheetPr>
    <tabColor theme="8" tint="0.79998168889431442"/>
  </sheetPr>
  <dimension ref="A1:L43"/>
  <sheetViews>
    <sheetView zoomScale="85" zoomScaleNormal="85" workbookViewId="0">
      <selection activeCell="B6" sqref="B6:J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3.7684999322518755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4.4564633331378154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0.31386234617670611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9.7423196283226314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J16/$J$42%</f>
        <v>46.944305641498744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40</v>
      </c>
      <c r="H17" s="27">
        <f>Master!$P$43</f>
        <v>98</v>
      </c>
      <c r="I17" s="29">
        <f t="shared" ref="I17:I19" si="0">G17/H17*100</f>
        <v>40.816326530612244</v>
      </c>
      <c r="J17" s="30">
        <f ca="1">F17*I17</f>
        <v>0.18203809884281519</v>
      </c>
      <c r="K17" s="31">
        <f t="shared" ref="K17:K19" ca="1" si="1">J17/$J$42%</f>
        <v>4.0848108743361156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100</v>
      </c>
      <c r="H18" s="27">
        <f>Master!$P$31</f>
        <v>100</v>
      </c>
      <c r="I18" s="29">
        <f t="shared" si="0"/>
        <v>100</v>
      </c>
      <c r="J18" s="30">
        <f t="shared" ref="J18:J19" ca="1" si="2">F18*I18</f>
        <v>1.1357209382254077</v>
      </c>
      <c r="K18" s="31">
        <f t="shared" ca="1" si="1"/>
        <v>25.484803830434338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28.000000000000004</v>
      </c>
      <c r="H19" s="27">
        <f>Master!$P$35</f>
        <v>98</v>
      </c>
      <c r="I19" s="29">
        <f t="shared" si="0"/>
        <v>28.571428571428577</v>
      </c>
      <c r="J19" s="30">
        <f t="shared" ca="1" si="2"/>
        <v>0.35868512727411417</v>
      </c>
      <c r="K19" s="31">
        <f t="shared" ca="1" si="1"/>
        <v>8.0486498027924398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568</v>
      </c>
      <c r="H26" s="42"/>
      <c r="I26" s="42"/>
      <c r="J26" s="44">
        <f ca="1">SUM(J16:J25)</f>
        <v>3.7684999322518755</v>
      </c>
      <c r="K26" s="14">
        <f ca="1">SUM(K16:K25)</f>
        <v>84.562570149061642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50.785161454399145</v>
      </c>
      <c r="F31" s="28">
        <f ca="1">Master!$K$151</f>
        <v>0.12696290363599785</v>
      </c>
      <c r="G31" s="27">
        <v>1</v>
      </c>
      <c r="H31" s="27">
        <f>Master!$P$151</f>
        <v>100</v>
      </c>
      <c r="I31" s="27">
        <f t="shared" ref="I31:I36" si="3">G31/H31*100</f>
        <v>1</v>
      </c>
      <c r="J31" s="30">
        <f t="shared" ref="J31:J36" ca="1" si="4">F31*I31</f>
        <v>0.12696290363599785</v>
      </c>
      <c r="K31" s="49">
        <f t="shared" ref="K31:K36" ca="1" si="5">J31/$J$42%</f>
        <v>2.848961029072413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6.8651202661794422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9.8041753518467833E-2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0.32868764891285135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5.2966191532551923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0.6879634008859401</v>
      </c>
      <c r="K40" s="53">
        <f ca="1">SUM(K31:K39)</f>
        <v>15.437429850938365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4.4564633331378154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DD9B-09C9-43BB-BFD0-62BD5528373B}">
  <sheetPr>
    <tabColor theme="8" tint="0.79998168889431442"/>
  </sheetPr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7.536999864503751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8.3735963974190408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0.29487021599482766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20.023969525501855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7">
        <v>800</v>
      </c>
      <c r="H16" s="27">
        <f>Master!$P$8</f>
        <v>80</v>
      </c>
      <c r="I16" s="29">
        <f>G16/H16*100</f>
        <v>1000</v>
      </c>
      <c r="J16" s="30">
        <f ca="1">F16*I16</f>
        <v>4.1841115358190768</v>
      </c>
      <c r="K16" s="31">
        <f ca="1">J16/$J$42%</f>
        <v>49.967915065845879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80</v>
      </c>
      <c r="H17" s="27">
        <f>Master!$P$43</f>
        <v>98</v>
      </c>
      <c r="I17" s="29">
        <f t="shared" ref="I17:I19" si="0">G17/H17*100</f>
        <v>81.632653061224488</v>
      </c>
      <c r="J17" s="30">
        <f ca="1">F17*I17</f>
        <v>0.36407619768563038</v>
      </c>
      <c r="K17" s="31">
        <f t="shared" ref="K17:K19" ca="1" si="1">J17/$J$42%</f>
        <v>4.3479071644514429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200</v>
      </c>
      <c r="H18" s="27">
        <f>Master!$P$31</f>
        <v>100</v>
      </c>
      <c r="I18" s="29">
        <f t="shared" si="0"/>
        <v>200</v>
      </c>
      <c r="J18" s="30">
        <f t="shared" ref="J18:J19" ca="1" si="2">F18*I18</f>
        <v>2.2714418764508153</v>
      </c>
      <c r="K18" s="31">
        <f t="shared" ca="1" si="1"/>
        <v>27.126240251451964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56.000000000000007</v>
      </c>
      <c r="H19" s="27">
        <f>Master!$P$35</f>
        <v>98</v>
      </c>
      <c r="I19" s="29">
        <f t="shared" si="0"/>
        <v>57.142857142857153</v>
      </c>
      <c r="J19" s="30">
        <f t="shared" ca="1" si="2"/>
        <v>0.71737025454822834</v>
      </c>
      <c r="K19" s="31">
        <f t="shared" ca="1" si="1"/>
        <v>8.5670507688827762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1136</v>
      </c>
      <c r="H26" s="42"/>
      <c r="I26" s="42"/>
      <c r="J26" s="44">
        <f ca="1">SUM(J16:J25)</f>
        <v>7.536999864503751</v>
      </c>
      <c r="K26" s="14">
        <f ca="1">SUM(K16:K25)</f>
        <v>90.009113250632069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2.9604278446545682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3.9844686550464683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5.2178234886775435E-2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0.17492895357207353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2.8188830612080436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0.83659653291528913</v>
      </c>
      <c r="K40" s="53">
        <f ca="1">SUM(K31:K39)</f>
        <v>9.9908867493679274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8.3735963974190408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22A8-B71D-4A74-BEBF-5D1A7771725B}">
  <sheetPr>
    <tabColor theme="7" tint="0.79998168889431442"/>
  </sheetPr>
  <dimension ref="A1:L41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Final)'!G68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$J$25</f>
        <v>3.2800702412838136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4.0743171733275867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0.33477306107508337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8.09606822220994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t="shared" ref="K16:K19" ca="1" si="0">J16/$J$40%</f>
        <v>29.665412033390719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6.5</v>
      </c>
      <c r="H17" s="27">
        <f>Master!$P$36</f>
        <v>98</v>
      </c>
      <c r="I17" s="29">
        <f>G17/H17*100</f>
        <v>6.6326530612244898</v>
      </c>
      <c r="J17" s="30">
        <f ca="1">F17*I17</f>
        <v>5.2407473281627294E-2</v>
      </c>
      <c r="K17" s="31">
        <f t="shared" ca="1" si="0"/>
        <v>1.2862885006771561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125</v>
      </c>
      <c r="H18" s="27">
        <f>Master!$P$41</f>
        <v>85</v>
      </c>
      <c r="I18" s="29">
        <f>G18/H18*100</f>
        <v>147.05882352941177</v>
      </c>
      <c r="J18" s="30">
        <f ca="1">F18*I18</f>
        <v>0.59934861820559981</v>
      </c>
      <c r="K18" s="31">
        <f t="shared" ca="1" si="0"/>
        <v>14.710406497786188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125</v>
      </c>
      <c r="H19" s="27">
        <f>Master!$P$31</f>
        <v>100</v>
      </c>
      <c r="I19" s="27">
        <f>G19/H19*100</f>
        <v>125</v>
      </c>
      <c r="J19" s="30">
        <f ca="1">F19*I19</f>
        <v>1.4196511727817598</v>
      </c>
      <c r="K19" s="31">
        <f t="shared" ca="1" si="0"/>
        <v>34.843904202536564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756.5</v>
      </c>
      <c r="H25" s="42"/>
      <c r="I25" s="42"/>
      <c r="J25" s="44">
        <f ca="1">SUM(J16:J24)</f>
        <v>3.2800702412838136</v>
      </c>
      <c r="K25" s="14">
        <f ca="1">SUM(K16:K24)</f>
        <v>80.506011234390627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99.157711739274021</v>
      </c>
      <c r="F30" s="28">
        <f ca="1">Master!$K$150</f>
        <v>0.24789427934818506</v>
      </c>
      <c r="G30" s="27">
        <v>1</v>
      </c>
      <c r="H30" s="27">
        <f>Master!$P$150</f>
        <v>100</v>
      </c>
      <c r="I30" s="27">
        <f t="shared" ref="I30:I35" si="1">G30/H30*100</f>
        <v>1</v>
      </c>
      <c r="J30" s="30">
        <f t="shared" ref="J30:J35" ca="1" si="2">F30*I30</f>
        <v>0.24789427934818506</v>
      </c>
      <c r="K30" s="31">
        <f t="shared" ref="K30:K35" ca="1" si="3">J30/$J$40%</f>
        <v>6.0843147158748128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1"/>
        <v>0</v>
      </c>
      <c r="J31" s="35">
        <f t="shared" si="2"/>
        <v>0</v>
      </c>
      <c r="K31" s="31">
        <f t="shared" ca="1" si="3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1</v>
      </c>
      <c r="H32" s="27">
        <f>Master!$P$175</f>
        <v>100</v>
      </c>
      <c r="I32" s="33">
        <f t="shared" si="1"/>
        <v>1</v>
      </c>
      <c r="J32" s="35">
        <f t="shared" ca="1" si="2"/>
        <v>0.30594156743810003</v>
      </c>
      <c r="K32" s="31">
        <f t="shared" ca="1" si="3"/>
        <v>7.5090267748652142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1"/>
        <v>1</v>
      </c>
      <c r="J33" s="35">
        <f t="shared" ca="1" si="2"/>
        <v>4.3691947967158728E-3</v>
      </c>
      <c r="K33" s="31">
        <f t="shared" ca="1" si="3"/>
        <v>0.10723747344263464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1"/>
        <v>1</v>
      </c>
      <c r="J34" s="35">
        <f t="shared" ca="1" si="2"/>
        <v>0.23604189046077229</v>
      </c>
      <c r="K34" s="31">
        <f t="shared" ca="1" si="3"/>
        <v>5.7934098014267148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2"/>
        <v>0</v>
      </c>
      <c r="K35" s="31">
        <f t="shared" ca="1" si="3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0.79424693204377317</v>
      </c>
      <c r="K38" s="53">
        <f ca="1">SUM(K30:K37)</f>
        <v>19.493988765609377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4.0743171733275867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51FF-457C-423D-95FE-E17912DB712E}">
  <sheetPr>
    <tabColor theme="7" tint="0.79998168889431442"/>
  </sheetPr>
  <dimension ref="A1:L41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Final)'!G69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$J$25</f>
        <v>6.5601404825676273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7.4434818250412498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0.30580304497877803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16.897288966033802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t="shared" ref="K16" ca="1" si="0">J16/$J$40%</f>
        <v>32.475742009570325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13</v>
      </c>
      <c r="H17" s="27">
        <f>Master!$P$36</f>
        <v>98</v>
      </c>
      <c r="I17" s="29">
        <f>G17/H17*100</f>
        <v>13.26530612244898</v>
      </c>
      <c r="J17" s="30">
        <f ca="1">F17*I17</f>
        <v>0.10481494656325459</v>
      </c>
      <c r="K17" s="31">
        <f t="shared" ref="K17:K19" ca="1" si="1">J17/$J$40%</f>
        <v>1.4081440517613373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250</v>
      </c>
      <c r="H18" s="27">
        <f>Master!$P$41</f>
        <v>85</v>
      </c>
      <c r="I18" s="29">
        <f>G18/H18*100</f>
        <v>294.11764705882354</v>
      </c>
      <c r="J18" s="30">
        <f ca="1">F18*I18</f>
        <v>1.1986972364111996</v>
      </c>
      <c r="K18" s="31">
        <f t="shared" ca="1" si="1"/>
        <v>16.103985535083332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250</v>
      </c>
      <c r="H19" s="27">
        <f>Master!$P$31</f>
        <v>100</v>
      </c>
      <c r="I19" s="27">
        <f>G19/H19*100</f>
        <v>250</v>
      </c>
      <c r="J19" s="30">
        <f ca="1">F19*I19</f>
        <v>2.8393023455635196</v>
      </c>
      <c r="K19" s="31">
        <f t="shared" ca="1" si="1"/>
        <v>38.144814648590682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1513</v>
      </c>
      <c r="H25" s="42"/>
      <c r="I25" s="42"/>
      <c r="J25" s="44">
        <f ca="1">SUM(J16:J24)</f>
        <v>6.5601404825676273</v>
      </c>
      <c r="K25" s="14">
        <f ca="1">SUM(K16:K24)</f>
        <v>88.132686245005686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247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Master!$B$153</f>
        <v>치킨버켓</v>
      </c>
      <c r="C30" s="25" t="str">
        <f>Master!$C$153</f>
        <v>Chicken Bucket</v>
      </c>
      <c r="D30" s="27">
        <f>Master!$H$153</f>
        <v>300</v>
      </c>
      <c r="E30" s="27">
        <f ca="1">Master!$J$153</f>
        <v>92.786080038261687</v>
      </c>
      <c r="F30" s="28">
        <f ca="1">Master!$K$153</f>
        <v>0.30928693346087227</v>
      </c>
      <c r="G30" s="27">
        <v>1</v>
      </c>
      <c r="H30" s="27">
        <f>Master!$P$153</f>
        <v>100</v>
      </c>
      <c r="I30" s="27">
        <f t="shared" ref="I30:I35" si="2">G30/H30*100</f>
        <v>1</v>
      </c>
      <c r="J30" s="30">
        <f t="shared" ref="J30:J35" ca="1" si="3">F30*I30</f>
        <v>0.30928693346087227</v>
      </c>
      <c r="K30" s="31">
        <f t="shared" ref="K30:K35" ca="1" si="4">J30/$J$40%</f>
        <v>4.1551378874920308</v>
      </c>
      <c r="L30" s="24"/>
    </row>
    <row r="31" spans="1:12" ht="16.5" customHeight="1">
      <c r="A31" s="16"/>
      <c r="B31" s="32" t="str">
        <f>Master!$B$156</f>
        <v>치킨트레이(중)</v>
      </c>
      <c r="C31" s="32" t="str">
        <f>Master!$C$156</f>
        <v>To Go Tray (M)</v>
      </c>
      <c r="D31" s="33">
        <f>Master!$H$156</f>
        <v>100</v>
      </c>
      <c r="E31" s="33">
        <f>Master!$J$156</f>
        <v>9.24</v>
      </c>
      <c r="F31" s="34">
        <f>Master!$K$156</f>
        <v>9.2399999999999996E-2</v>
      </c>
      <c r="G31" s="33">
        <v>0</v>
      </c>
      <c r="H31" s="33">
        <f>Master!$P$156</f>
        <v>100</v>
      </c>
      <c r="I31" s="33">
        <f t="shared" si="2"/>
        <v>0</v>
      </c>
      <c r="J31" s="35">
        <f t="shared" si="3"/>
        <v>0</v>
      </c>
      <c r="K31" s="31">
        <f t="shared" ca="1" si="4"/>
        <v>0</v>
      </c>
      <c r="L31" s="16"/>
    </row>
    <row r="32" spans="1:12" ht="16.5" customHeight="1">
      <c r="A32" s="16"/>
      <c r="B32" s="32" t="str">
        <f>Master!$B$174</f>
        <v>종이백 (L)</v>
      </c>
      <c r="C32" s="32" t="str">
        <f>Master!$C$174</f>
        <v>Paper Bag (L)</v>
      </c>
      <c r="D32" s="50">
        <f>Master!$H$174</f>
        <v>200</v>
      </c>
      <c r="E32" s="33">
        <f ca="1">Master!$J$174</f>
        <v>66.728664751052392</v>
      </c>
      <c r="F32" s="34">
        <f ca="1">Master!$K$174</f>
        <v>0.33364332375526196</v>
      </c>
      <c r="G32" s="33">
        <v>1</v>
      </c>
      <c r="H32" s="27">
        <f>Master!$P$174</f>
        <v>100</v>
      </c>
      <c r="I32" s="33">
        <f t="shared" si="2"/>
        <v>1</v>
      </c>
      <c r="J32" s="35">
        <f t="shared" ca="1" si="3"/>
        <v>0.33364332375526196</v>
      </c>
      <c r="K32" s="31">
        <f t="shared" ca="1" si="4"/>
        <v>4.4823555910733077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2"/>
        <v>1</v>
      </c>
      <c r="J33" s="35">
        <f t="shared" ca="1" si="3"/>
        <v>4.3691947967158728E-3</v>
      </c>
      <c r="K33" s="31">
        <f t="shared" ca="1" si="4"/>
        <v>5.8698266475469767E-2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118.02094523038615</v>
      </c>
      <c r="F34" s="34">
        <f ca="1">Master!$K$164</f>
        <v>0.23604189046077229</v>
      </c>
      <c r="G34" s="33">
        <v>1</v>
      </c>
      <c r="H34" s="27">
        <f>Master!$P$164</f>
        <v>100</v>
      </c>
      <c r="I34" s="33">
        <f t="shared" si="2"/>
        <v>1</v>
      </c>
      <c r="J34" s="35">
        <f t="shared" ca="1" si="3"/>
        <v>0.23604189046077229</v>
      </c>
      <c r="K34" s="31">
        <f t="shared" ca="1" si="4"/>
        <v>3.17112200995351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2"/>
        <v>0</v>
      </c>
      <c r="J35" s="35">
        <f t="shared" ca="1" si="3"/>
        <v>0</v>
      </c>
      <c r="K35" s="31">
        <f t="shared" ca="1" si="4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0.88334134247362228</v>
      </c>
      <c r="K38" s="53">
        <f ca="1">SUM(K30:K37)</f>
        <v>11.867313754994319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7.4434818250412498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914F-D135-4E65-9B7A-7344CB0473FF}">
  <sheetPr>
    <tabColor theme="7" tint="0.79998168889431442"/>
  </sheetPr>
  <dimension ref="A1:L43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Final)'!G70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2.8558617733501053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3.6501087053938783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0.29991726529319701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8.520276690143648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33.113067981475396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18" si="0">G17/H17*100</f>
        <v>51.020408163265309</v>
      </c>
      <c r="J17" s="30">
        <f ca="1">F17*I17</f>
        <v>0.22754762355351899</v>
      </c>
      <c r="K17" s="31">
        <f t="shared" ref="K17:K18" ca="1" si="1">J17/$J$42%</f>
        <v>6.2339958044883659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" ca="1" si="2">F18*I18</f>
        <v>1.4196511727817598</v>
      </c>
      <c r="K18" s="31">
        <f t="shared" ca="1" si="1"/>
        <v>38.893394344225896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675</v>
      </c>
      <c r="H26" s="42"/>
      <c r="I26" s="42"/>
      <c r="J26" s="44">
        <f ca="1">SUM(J16:J25)</f>
        <v>2.8558617733501053</v>
      </c>
      <c r="K26" s="14">
        <f ca="1">SUM(K16:K25)</f>
        <v>78.240458130189666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31">
        <f t="shared" ref="K31:K36" ca="1" si="5">J31/$J$42%</f>
        <v>6.7914218275708889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31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31">
        <f t="shared" ca="1" si="5"/>
        <v>8.3817111250961016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31">
        <f t="shared" ca="1" si="5"/>
        <v>0.11970040208006349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3"/>
        <v>0</v>
      </c>
      <c r="J35" s="35">
        <f t="shared" ca="1" si="4"/>
        <v>0</v>
      </c>
      <c r="K35" s="31">
        <f t="shared" ca="1" si="5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31">
        <f t="shared" ca="1" si="5"/>
        <v>6.4667085150632877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0.79424693204377317</v>
      </c>
      <c r="K40" s="53">
        <f ca="1">SUM(K31:K39)</f>
        <v>21.759541869810342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3.6501087053938783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31B5-39AF-4985-A5FF-B44DE6610291}">
  <sheetPr>
    <tabColor theme="7" tint="0.79998168889431442"/>
  </sheetPr>
  <dimension ref="A1:L43"/>
  <sheetViews>
    <sheetView zoomScale="70" zoomScaleNormal="70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Final)'!G71</f>
        <v>24.340770791075052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5.7117235467002105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6.595064889173833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0.27094724919689162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17.745705901901218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36.653558299294801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18" si="0">G17/H17*100</f>
        <v>102.04081632653062</v>
      </c>
      <c r="J17" s="30">
        <f ca="1">F17*I17</f>
        <v>0.45509524710703797</v>
      </c>
      <c r="K17" s="31">
        <f t="shared" ref="K17:K18" ca="1" si="1">J17/$J$42%</f>
        <v>6.9005423715254439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" ca="1" si="2">F18*I18</f>
        <v>2.8393023455635196</v>
      </c>
      <c r="K18" s="31">
        <f t="shared" ca="1" si="1"/>
        <v>43.051924329423848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1350</v>
      </c>
      <c r="H26" s="42"/>
      <c r="I26" s="42"/>
      <c r="J26" s="44">
        <f ca="1">SUM(J16:J25)</f>
        <v>5.7117235467002105</v>
      </c>
      <c r="K26" s="14">
        <f ca="1">SUM(K16:K25)</f>
        <v>86.606025000244102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2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4.689672333149959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v>1</v>
      </c>
      <c r="J33" s="35">
        <f t="shared" ca="1" si="4"/>
        <v>0.33364332375526196</v>
      </c>
      <c r="K33" s="49">
        <f t="shared" ca="1" si="5"/>
        <v>5.0589847008625499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ref="I34:I36" si="6">G34/H34*100</f>
        <v>1</v>
      </c>
      <c r="J34" s="35">
        <f t="shared" ca="1" si="4"/>
        <v>4.3691947967158728E-3</v>
      </c>
      <c r="K34" s="49">
        <f t="shared" ca="1" si="5"/>
        <v>6.6249458801961897E-2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6"/>
        <v>0</v>
      </c>
      <c r="J35" s="35">
        <f t="shared" ca="1" si="4"/>
        <v>0</v>
      </c>
      <c r="K35" s="49">
        <f t="shared" ca="1" si="5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4"/>
        <v>0.23604189046077229</v>
      </c>
      <c r="K36" s="49">
        <f t="shared" ca="1" si="5"/>
        <v>3.5790685069414283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0.88334134247362228</v>
      </c>
      <c r="K40" s="53">
        <f ca="1">SUM(K31:K39)</f>
        <v>13.393974999755901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6.595064889173833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54D-ED87-4459-B53A-05357B41283B}">
  <sheetPr>
    <tabColor theme="7" tint="0.79998168889431442"/>
  </sheetPr>
  <dimension ref="A1:L43"/>
  <sheetViews>
    <sheetView zoomScale="70" zoomScaleNormal="70" workbookViewId="0">
      <selection activeCell="B32" sqref="B32:K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$J$27</f>
        <v>4.0940616416429236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4.9029564182410503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0.34530821631326253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9.2958265432193965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24.651717737447029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6.5000000000000009</v>
      </c>
      <c r="H17" s="27">
        <f>Master!$P$36</f>
        <v>98</v>
      </c>
      <c r="I17" s="29">
        <f>G17/H17*100</f>
        <v>6.6326530612244898</v>
      </c>
      <c r="J17" s="30">
        <f ca="1">F17*I17</f>
        <v>5.2407473281627294E-2</v>
      </c>
      <c r="K17" s="31">
        <f t="shared" ref="K17:K21" ca="1" si="0">J17/$J$42%</f>
        <v>1.0688953523357776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125</v>
      </c>
      <c r="H18" s="27">
        <f>Master!$P$41</f>
        <v>85</v>
      </c>
      <c r="I18" s="29">
        <f>G18/H18*100</f>
        <v>147.05882352941177</v>
      </c>
      <c r="J18" s="30">
        <f ca="1">F18*I18</f>
        <v>0.59934861820559981</v>
      </c>
      <c r="K18" s="31">
        <f t="shared" ca="1" si="0"/>
        <v>12.224228956548993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125</v>
      </c>
      <c r="H19" s="27">
        <f>Master!$P$31</f>
        <v>100</v>
      </c>
      <c r="I19" s="27">
        <f>G19/H19*100</f>
        <v>125</v>
      </c>
      <c r="J19" s="30">
        <f ca="1">F19*I19</f>
        <v>1.4196511727817598</v>
      </c>
      <c r="K19" s="31">
        <f t="shared" ca="1" si="0"/>
        <v>28.955002893765549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150</v>
      </c>
      <c r="H20" s="27">
        <f>Master!$P$46</f>
        <v>96</v>
      </c>
      <c r="I20" s="29">
        <f t="shared" ref="I20" si="1">G20/H20*100</f>
        <v>156.25</v>
      </c>
      <c r="J20" s="30">
        <f t="shared" ref="J20:J21" ca="1" si="2">F20*I20</f>
        <v>0.76130128601740754</v>
      </c>
      <c r="K20" s="31">
        <f t="shared" ca="1" si="0"/>
        <v>15.527392476609585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7.5</v>
      </c>
      <c r="H21" s="27">
        <f>Master!$P$103</f>
        <v>98</v>
      </c>
      <c r="I21" s="29">
        <f>G21/H21*100</f>
        <v>7.6530612244897958</v>
      </c>
      <c r="J21" s="30">
        <f t="shared" ca="1" si="2"/>
        <v>5.2690114341702662E-2</v>
      </c>
      <c r="K21" s="31">
        <f t="shared" ca="1" si="0"/>
        <v>1.0746600590956383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914</v>
      </c>
      <c r="H27" s="42"/>
      <c r="I27" s="42"/>
      <c r="J27" s="44">
        <f ca="1">SUM(J16:J26)</f>
        <v>4.0940616416429236</v>
      </c>
      <c r="K27" s="14">
        <f ca="1">SUM(K16:K26)</f>
        <v>83.501897475802565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0.24789427934818506</v>
      </c>
      <c r="K32" s="49">
        <f t="shared" ref="K32:K37" ca="1" si="5">J32/$J$42%</f>
        <v>5.0560163746492748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0.30594156743810003</v>
      </c>
      <c r="K34" s="49">
        <f t="shared" ca="1" si="5"/>
        <v>6.2399405856407233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4.3691947967158728E-3</v>
      </c>
      <c r="K35" s="49">
        <f t="shared" ca="1" si="5"/>
        <v>8.91134740757768E-2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4.8142767409189613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1.4647844554353974E-2</v>
      </c>
      <c r="K37" s="49">
        <f t="shared" ca="1" si="5"/>
        <v>0.29875534891270628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0.80889477659812714</v>
      </c>
      <c r="K40" s="53">
        <f ca="1">SUM(K32:K39)</f>
        <v>16.498102524197442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4.9029564182410503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7C82-2658-495D-BD0C-5C51E8CB8929}">
  <sheetPr>
    <tabColor theme="7" tint="0.79998168889431442"/>
  </sheetPr>
  <dimension ref="A1:L43"/>
  <sheetViews>
    <sheetView zoomScale="70" zoomScaleNormal="70" workbookViewId="0">
      <selection activeCell="B32" sqref="B32:K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$J$27</f>
        <v>8.1881232832858473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9.0861124703138234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0.31996096056176532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19.311453452607068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26.6046228453318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13.000000000000002</v>
      </c>
      <c r="H17" s="27">
        <f>Master!$P$36</f>
        <v>98</v>
      </c>
      <c r="I17" s="29">
        <f>G17/H17*100</f>
        <v>13.26530612244898</v>
      </c>
      <c r="J17" s="30">
        <f ca="1">F17*I17</f>
        <v>0.10481494656325459</v>
      </c>
      <c r="K17" s="31">
        <f t="shared" ref="K17:K21" ca="1" si="0">J17/$J$42%</f>
        <v>1.153573069953804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250</v>
      </c>
      <c r="H18" s="27">
        <f>Master!$P$41</f>
        <v>85</v>
      </c>
      <c r="I18" s="29">
        <f>G18/H18*100</f>
        <v>294.11764705882354</v>
      </c>
      <c r="J18" s="30">
        <f ca="1">F18*I18</f>
        <v>1.1986972364111996</v>
      </c>
      <c r="K18" s="31">
        <f t="shared" ca="1" si="0"/>
        <v>13.192630405221015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250</v>
      </c>
      <c r="H19" s="27">
        <f>Master!$P$31</f>
        <v>100</v>
      </c>
      <c r="I19" s="27">
        <f>G19/H19*100</f>
        <v>250</v>
      </c>
      <c r="J19" s="30">
        <f ca="1">F19*I19</f>
        <v>2.8393023455635196</v>
      </c>
      <c r="K19" s="31">
        <f t="shared" ca="1" si="0"/>
        <v>31.248813558494874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f>G16*30%</f>
        <v>300</v>
      </c>
      <c r="H20" s="27">
        <f>Master!$P$46</f>
        <v>96</v>
      </c>
      <c r="I20" s="29">
        <f t="shared" ref="I20" si="1">G20/H20*100</f>
        <v>312.5</v>
      </c>
      <c r="J20" s="30">
        <f t="shared" ref="J20:J21" ca="1" si="2">F20*I20</f>
        <v>1.5226025720348151</v>
      </c>
      <c r="K20" s="31">
        <f t="shared" ca="1" si="0"/>
        <v>16.757470007216696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7">
        <f>G20*5%</f>
        <v>15</v>
      </c>
      <c r="H21" s="27">
        <f>Master!$P$103</f>
        <v>98</v>
      </c>
      <c r="I21" s="29">
        <f>G21/H21*100</f>
        <v>15.306122448979592</v>
      </c>
      <c r="J21" s="30">
        <f t="shared" ca="1" si="2"/>
        <v>0.10538022868340532</v>
      </c>
      <c r="K21" s="31">
        <f t="shared" ca="1" si="0"/>
        <v>1.1597944558545139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1828</v>
      </c>
      <c r="H27" s="42"/>
      <c r="I27" s="42"/>
      <c r="J27" s="44">
        <f ca="1">SUM(J16:J26)</f>
        <v>8.1881232832858473</v>
      </c>
      <c r="K27" s="14">
        <f ca="1">SUM(K16:K26)</f>
        <v>90.116904342072701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Master!$B$153</f>
        <v>치킨버켓</v>
      </c>
      <c r="C32" s="25" t="str">
        <f>Master!$C$153</f>
        <v>Chicken Bucket</v>
      </c>
      <c r="D32" s="27">
        <f>Master!$H$153</f>
        <v>300</v>
      </c>
      <c r="E32" s="27">
        <f ca="1">Master!$J$153</f>
        <v>92.786080038261687</v>
      </c>
      <c r="F32" s="28">
        <f ca="1">Master!$K$153</f>
        <v>0.30928693346087227</v>
      </c>
      <c r="G32" s="27">
        <v>1</v>
      </c>
      <c r="H32" s="27">
        <f>Master!$P$153</f>
        <v>100</v>
      </c>
      <c r="I32" s="27">
        <f t="shared" ref="I32:I33" si="3">G32/H32*100</f>
        <v>1</v>
      </c>
      <c r="J32" s="30">
        <f t="shared" ref="J32:J37" ca="1" si="4">F32*I32</f>
        <v>0.30928693346087227</v>
      </c>
      <c r="K32" s="49">
        <f t="shared" ref="K32:K37" ca="1" si="5">J32/$J$42%</f>
        <v>3.403952289511885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v>1</v>
      </c>
      <c r="J34" s="35">
        <f t="shared" ca="1" si="4"/>
        <v>0.33364332375526196</v>
      </c>
      <c r="K34" s="49">
        <f t="shared" ca="1" si="5"/>
        <v>3.6720140196959101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ref="I35:I37" si="6">G35/H35*100</f>
        <v>1</v>
      </c>
      <c r="J35" s="35">
        <f t="shared" ca="1" si="4"/>
        <v>4.3691947967158728E-3</v>
      </c>
      <c r="K35" s="49">
        <f t="shared" ca="1" si="5"/>
        <v>4.808651456814915E-2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6"/>
        <v>1</v>
      </c>
      <c r="J36" s="35">
        <f t="shared" ca="1" si="4"/>
        <v>0.23604189046077229</v>
      </c>
      <c r="K36" s="49">
        <f t="shared" ca="1" si="5"/>
        <v>2.5978314843886112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6"/>
        <v>1</v>
      </c>
      <c r="J37" s="35">
        <f t="shared" ca="1" si="4"/>
        <v>1.4647844554353974E-2</v>
      </c>
      <c r="K37" s="49">
        <f t="shared" ca="1" si="5"/>
        <v>0.16121134976274465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0.89798918702797625</v>
      </c>
      <c r="K40" s="53">
        <f ca="1">SUM(K32:K39)</f>
        <v>9.8830956579272993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9.0861124703138234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B435-6CA5-4E5A-ACF8-41C13672EBA3}">
  <sheetPr>
    <tabColor theme="7" tint="0.79998168889431442"/>
  </sheetPr>
  <dimension ref="A1:L43"/>
  <sheetViews>
    <sheetView zoomScale="70" zoomScaleNormal="70" workbookViewId="0">
      <selection activeCell="B32" sqref="B32:K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$J$27</f>
        <v>3.8614485789000756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4.6703433554982023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0.3289256106086591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9.5284396059622445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25.879531439415853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6.5000000000000009</v>
      </c>
      <c r="H17" s="27">
        <f>Master!$P$36</f>
        <v>98</v>
      </c>
      <c r="I17" s="29">
        <f>G17/H17*100</f>
        <v>6.6326530612244898</v>
      </c>
      <c r="J17" s="30">
        <f ca="1">F17*I17</f>
        <v>5.2407473281627294E-2</v>
      </c>
      <c r="K17" s="31">
        <f ca="1">J17/$J$42%</f>
        <v>1.1221331986208283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125</v>
      </c>
      <c r="H18" s="27">
        <f>Master!$P$41</f>
        <v>85</v>
      </c>
      <c r="I18" s="29">
        <f>G18/H18*100</f>
        <v>147.05882352941177</v>
      </c>
      <c r="J18" s="30">
        <f ca="1">F18*I18</f>
        <v>0.59934861820559981</v>
      </c>
      <c r="K18" s="31">
        <f ca="1">J18/$J$42%</f>
        <v>12.833073985877537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125</v>
      </c>
      <c r="H19" s="27">
        <f>Master!$P$31</f>
        <v>100</v>
      </c>
      <c r="I19" s="27">
        <f>G19/H19*100</f>
        <v>125</v>
      </c>
      <c r="J19" s="30">
        <f ca="1">F19*I19</f>
        <v>1.4196511727817598</v>
      </c>
      <c r="K19" s="31">
        <f ca="1">J19/$J$42%</f>
        <v>30.397147805213574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100</v>
      </c>
      <c r="H20" s="27">
        <f>Master!$P$50</f>
        <v>96</v>
      </c>
      <c r="I20" s="29">
        <f t="shared" ref="I20" si="0">G20/H20*100</f>
        <v>104.16666666666667</v>
      </c>
      <c r="J20" s="30">
        <f t="shared" ref="J20" ca="1" si="1">F20*I20</f>
        <v>0.58137833761626223</v>
      </c>
      <c r="K20" s="31">
        <f t="shared" ref="K20" ca="1" si="2">J20/$J$42%</f>
        <v>12.448299693679472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856.5</v>
      </c>
      <c r="H27" s="42"/>
      <c r="I27" s="42"/>
      <c r="J27" s="44">
        <f ca="1">SUM(J16:J26)</f>
        <v>3.8614485789000756</v>
      </c>
      <c r="K27" s="14">
        <f ca="1">SUM(K16:K26)</f>
        <v>82.680186122807271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99.157711739274021</v>
      </c>
      <c r="F32" s="28">
        <f ca="1">Master!$K$150</f>
        <v>0.24789427934818506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0.24789427934818506</v>
      </c>
      <c r="K32" s="49">
        <f t="shared" ref="K32:K37" ca="1" si="5">J32/$J$42%</f>
        <v>5.3078384281179112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61.18831348762</v>
      </c>
      <c r="F34" s="34">
        <f ca="1">Master!$K$175</f>
        <v>0.30594156743810003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0.30594156743810003</v>
      </c>
      <c r="K34" s="49">
        <f t="shared" ca="1" si="5"/>
        <v>6.5507296605489973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4.3691947967158728E-3</v>
      </c>
      <c r="K35" s="49">
        <f t="shared" ca="1" si="5"/>
        <v>9.3551896812301832E-2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5.0540586096927953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1.4647844554353974E-2</v>
      </c>
      <c r="K37" s="49">
        <f t="shared" ca="1" si="5"/>
        <v>0.31363528202074636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0.80889477659812714</v>
      </c>
      <c r="K40" s="53">
        <f ca="1">SUM(K32:K39)</f>
        <v>17.319813877192754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4.6703433554982023</v>
      </c>
      <c r="K42" s="55">
        <f ca="1">K27+K40</f>
        <v>100.00000000000003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0F15-8037-447C-AD34-B375299DD8A8}">
  <sheetPr>
    <tabColor theme="7" tint="0.79998168889431442"/>
  </sheetPr>
  <dimension ref="A1:L43"/>
  <sheetViews>
    <sheetView zoomScale="70" zoomScaleNormal="70" workbookViewId="0">
      <selection activeCell="B32" sqref="B32:K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$J$27</f>
        <v>7.7228971578001513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8.6208863448281274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0.30357835485716189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19.776679578092768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247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28.040341298315152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G16*1.3%</f>
        <v>13.000000000000002</v>
      </c>
      <c r="H17" s="27">
        <f>Master!$P$36</f>
        <v>98</v>
      </c>
      <c r="I17" s="29">
        <f>G17/H17*100</f>
        <v>13.26530612244898</v>
      </c>
      <c r="J17" s="30">
        <f ca="1">F17*I17</f>
        <v>0.10481494656325459</v>
      </c>
      <c r="K17" s="31">
        <f ca="1">J17/$J$42%</f>
        <v>1.215825639855878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250</v>
      </c>
      <c r="H18" s="27">
        <f>Master!$P$41</f>
        <v>85</v>
      </c>
      <c r="I18" s="29">
        <f>G18/H18*100</f>
        <v>294.11764705882354</v>
      </c>
      <c r="J18" s="30">
        <f ca="1">F18*I18</f>
        <v>1.1986972364111996</v>
      </c>
      <c r="K18" s="31">
        <f ca="1">J18/$J$42%</f>
        <v>13.90457069568405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250</v>
      </c>
      <c r="H19" s="27">
        <f>Master!$P$31</f>
        <v>100</v>
      </c>
      <c r="I19" s="27">
        <f>G19/H19*100</f>
        <v>250</v>
      </c>
      <c r="J19" s="30">
        <f ca="1">F19*I19</f>
        <v>2.8393023455635196</v>
      </c>
      <c r="K19" s="31">
        <f ca="1">J19/$J$42%</f>
        <v>32.93515576002094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55.812320411161174</v>
      </c>
      <c r="F20" s="28">
        <f ca="1">Master!$K$50</f>
        <v>5.5812320411161177E-3</v>
      </c>
      <c r="G20" s="27">
        <f>G16*20%</f>
        <v>200</v>
      </c>
      <c r="H20" s="27">
        <f>Master!$P$50</f>
        <v>96</v>
      </c>
      <c r="I20" s="29">
        <f t="shared" ref="I20" si="0">G20/H20*100</f>
        <v>208.33333333333334</v>
      </c>
      <c r="J20" s="30">
        <f t="shared" ref="J20" ca="1" si="1">F20*I20</f>
        <v>1.1627566752325245</v>
      </c>
      <c r="K20" s="31">
        <f t="shared" ref="K20" ca="1" si="2">J20/$J$42%</f>
        <v>13.487669698024607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1713</v>
      </c>
      <c r="H27" s="42"/>
      <c r="I27" s="42"/>
      <c r="J27" s="44">
        <f ca="1">SUM(J16:J26)</f>
        <v>7.7228971578001513</v>
      </c>
      <c r="K27" s="14">
        <f ca="1">SUM(K16:K26)</f>
        <v>89.583563091900629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8" t="s">
        <v>53</v>
      </c>
      <c r="C30" s="57"/>
      <c r="D30" s="934" t="s">
        <v>247</v>
      </c>
      <c r="E30" s="934" t="s">
        <v>55</v>
      </c>
      <c r="F30" s="934" t="s">
        <v>2</v>
      </c>
      <c r="G30" s="934" t="s">
        <v>56</v>
      </c>
      <c r="H30" s="934" t="s">
        <v>57</v>
      </c>
      <c r="I30" s="935" t="s">
        <v>58</v>
      </c>
      <c r="J30" s="934" t="s">
        <v>55</v>
      </c>
      <c r="K30" s="935" t="s">
        <v>59</v>
      </c>
      <c r="L30" s="24"/>
    </row>
    <row r="31" spans="1:12" ht="16.5" customHeight="1">
      <c r="A31" s="16"/>
      <c r="B31" s="938"/>
      <c r="C31" s="57"/>
      <c r="D31" s="934"/>
      <c r="E31" s="934"/>
      <c r="F31" s="934"/>
      <c r="G31" s="934"/>
      <c r="H31" s="934"/>
      <c r="I31" s="935"/>
      <c r="J31" s="934"/>
      <c r="K31" s="935"/>
      <c r="L31" s="24"/>
    </row>
    <row r="32" spans="1:12" ht="16.5" customHeight="1">
      <c r="A32" s="16"/>
      <c r="B32" s="25" t="str">
        <f>Master!$B$153</f>
        <v>치킨버켓</v>
      </c>
      <c r="C32" s="25" t="str">
        <f>Master!$C$153</f>
        <v>Chicken Bucket</v>
      </c>
      <c r="D32" s="27">
        <f>Master!$H$153</f>
        <v>300</v>
      </c>
      <c r="E32" s="27">
        <f ca="1">Master!$J$153</f>
        <v>92.786080038261687</v>
      </c>
      <c r="F32" s="28">
        <f ca="1">Master!$K$153</f>
        <v>0.30928693346087227</v>
      </c>
      <c r="G32" s="27">
        <v>1</v>
      </c>
      <c r="H32" s="27">
        <f>Master!$P$153</f>
        <v>100</v>
      </c>
      <c r="I32" s="27">
        <f t="shared" ref="I32:I37" si="3">G32/H32*100</f>
        <v>1</v>
      </c>
      <c r="J32" s="30">
        <f t="shared" ref="J32:J37" ca="1" si="4">F32*I32</f>
        <v>0.30928693346087227</v>
      </c>
      <c r="K32" s="49">
        <f t="shared" ref="K32:K37" ca="1" si="5">J32/$J$42%</f>
        <v>3.5876465724016975</v>
      </c>
      <c r="L32" s="24"/>
    </row>
    <row r="33" spans="1:12" ht="16.5" customHeight="1">
      <c r="A33" s="16"/>
      <c r="B33" s="32" t="str">
        <f>Master!$B$156</f>
        <v>치킨트레이(중)</v>
      </c>
      <c r="C33" s="32" t="str">
        <f>Master!$C$156</f>
        <v>To Go Tray (M)</v>
      </c>
      <c r="D33" s="33">
        <f>Master!$H$156</f>
        <v>100</v>
      </c>
      <c r="E33" s="33">
        <f>Master!$J$156</f>
        <v>9.24</v>
      </c>
      <c r="F33" s="34">
        <f>Master!$K$156</f>
        <v>9.2399999999999996E-2</v>
      </c>
      <c r="G33" s="33">
        <v>0</v>
      </c>
      <c r="H33" s="33">
        <f>Master!$P$156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Master!$B$174</f>
        <v>종이백 (L)</v>
      </c>
      <c r="C34" s="32" t="str">
        <f>Master!$C$174</f>
        <v>Paper Bag (L)</v>
      </c>
      <c r="D34" s="50">
        <f>Master!$H$174</f>
        <v>200</v>
      </c>
      <c r="E34" s="33">
        <f ca="1">Master!$J$174</f>
        <v>66.728664751052392</v>
      </c>
      <c r="F34" s="34">
        <f ca="1">Master!$K$174</f>
        <v>0.33364332375526196</v>
      </c>
      <c r="G34" s="33">
        <v>1</v>
      </c>
      <c r="H34" s="27">
        <f>Master!$P$174</f>
        <v>100</v>
      </c>
      <c r="I34" s="33">
        <f t="shared" si="3"/>
        <v>1</v>
      </c>
      <c r="J34" s="35">
        <f t="shared" ca="1" si="4"/>
        <v>0.33364332375526196</v>
      </c>
      <c r="K34" s="49">
        <f t="shared" ca="1" si="5"/>
        <v>3.8701742536650241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21.845973983579363</v>
      </c>
      <c r="F35" s="34">
        <f ca="1">Master!$K$166</f>
        <v>4.3691947967158728E-3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4.3691947967158728E-3</v>
      </c>
      <c r="K35" s="49">
        <f t="shared" ca="1" si="5"/>
        <v>5.0681503292721822E-2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2.7380234586015555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1.4647844554353974E-2</v>
      </c>
      <c r="K37" s="49">
        <f t="shared" ca="1" si="5"/>
        <v>0.16991112013837836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0.89798918702797625</v>
      </c>
      <c r="K40" s="53">
        <f ca="1">SUM(K32:K39)</f>
        <v>10.416436908099378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8.6208863448281274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BA63-0556-410E-9272-CFA34890B884}">
  <sheetPr>
    <tabColor theme="7" tint="0.79998168889431442"/>
  </sheetPr>
  <dimension ref="A1:L43"/>
  <sheetViews>
    <sheetView zoomScale="70" zoomScaleNormal="70" workbookViewId="0">
      <selection activeCell="M23" sqref="M2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3.2661862512274804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4.0750810278256075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0.28700213524543206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10.123701933634839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29.659851393427335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0" si="0">G17/H17*100</f>
        <v>51.020408163265309</v>
      </c>
      <c r="J17" s="30">
        <f ca="1">F17*I17</f>
        <v>0.22754762355351899</v>
      </c>
      <c r="K17" s="31">
        <f t="shared" ref="K17:K20" ca="1" si="1">J17/$J$42%</f>
        <v>5.5838797314647373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0" ca="1" si="2">F18*I18</f>
        <v>1.4196511727817598</v>
      </c>
      <c r="K18" s="31">
        <f t="shared" ca="1" si="1"/>
        <v>34.837372878920668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40</v>
      </c>
      <c r="H19" s="27">
        <f>Master!$P$51</f>
        <v>96</v>
      </c>
      <c r="I19" s="27">
        <f t="shared" si="0"/>
        <v>41.666666666666671</v>
      </c>
      <c r="J19" s="30">
        <f t="shared" ca="1" si="2"/>
        <v>0.35693182867778334</v>
      </c>
      <c r="K19" s="31">
        <f t="shared" ca="1" si="1"/>
        <v>8.7588891175554355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7.6</v>
      </c>
      <c r="H20" s="27">
        <f>Master!$P$103</f>
        <v>98</v>
      </c>
      <c r="I20" s="29">
        <f t="shared" si="0"/>
        <v>7.7551020408163263</v>
      </c>
      <c r="J20" s="30">
        <f t="shared" ca="1" si="2"/>
        <v>5.3392649199592031E-2</v>
      </c>
      <c r="K20" s="31">
        <f t="shared" ca="1" si="1"/>
        <v>1.3102230074694103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722.6</v>
      </c>
      <c r="H26" s="42"/>
      <c r="I26" s="42"/>
      <c r="J26" s="44">
        <f ca="1">SUM(J16:J25)</f>
        <v>3.2661862512274804</v>
      </c>
      <c r="K26" s="14">
        <f ca="1">SUM(K16:K25)</f>
        <v>80.150216128837585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6.0831742401072484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7.5076192436189455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0.10721737228982657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0.35944916074883076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5.7923238543975684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19.849783871162419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4.0750810278256075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0310-0072-41E4-89F9-99C0021F9839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$J$26</f>
        <v>6.5323725024549608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7.430361689482937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0.26165487949393484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20.967204233437958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32.533085939156614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0" si="0">G17/H17*100</f>
        <v>102.04081632653062</v>
      </c>
      <c r="J17" s="30">
        <f ca="1">F17*I17</f>
        <v>0.45509524710703797</v>
      </c>
      <c r="K17" s="31">
        <f t="shared" ref="K17:K20" ca="1" si="1">J17/$J$42%</f>
        <v>6.1248061147708022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0" ca="1" si="2">F18*I18</f>
        <v>2.8393023455635196</v>
      </c>
      <c r="K18" s="31">
        <f t="shared" ca="1" si="1"/>
        <v>38.212168723661428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85.663638882667996</v>
      </c>
      <c r="F19" s="28">
        <f ca="1">Master!$K$51</f>
        <v>8.5663638882667991E-3</v>
      </c>
      <c r="G19" s="27">
        <f>G16*8%</f>
        <v>80</v>
      </c>
      <c r="H19" s="27">
        <f>Master!$P$51</f>
        <v>96</v>
      </c>
      <c r="I19" s="27">
        <f t="shared" si="0"/>
        <v>83.333333333333343</v>
      </c>
      <c r="J19" s="30">
        <f t="shared" ca="1" si="2"/>
        <v>0.71386365735556667</v>
      </c>
      <c r="K19" s="31">
        <f t="shared" ca="1" si="1"/>
        <v>9.6073877314206886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6.8703999635603097</v>
      </c>
      <c r="F20" s="28">
        <f ca="1">Master!$K$103</f>
        <v>6.8848416073158149E-3</v>
      </c>
      <c r="G20" s="27">
        <f>G19*19%</f>
        <v>15.2</v>
      </c>
      <c r="H20" s="27">
        <f>Master!$P$103</f>
        <v>98</v>
      </c>
      <c r="I20" s="29">
        <f t="shared" si="0"/>
        <v>15.510204081632653</v>
      </c>
      <c r="J20" s="30">
        <f t="shared" ca="1" si="2"/>
        <v>0.10678529839918406</v>
      </c>
      <c r="K20" s="31">
        <f t="shared" ca="1" si="1"/>
        <v>1.4371480536449501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1445.2</v>
      </c>
      <c r="H26" s="42"/>
      <c r="I26" s="42"/>
      <c r="J26" s="44">
        <f ca="1">SUM(J16:J25)</f>
        <v>6.5323725024549608</v>
      </c>
      <c r="K26" s="14">
        <f ca="1">SUM(K16:K25)</f>
        <v>87.914596562654467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4.1624748079039326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4.4902702950181625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5.880191273730466E-2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0.19713501396690808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3.1767214077192243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12.085403437345533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7.430361689482937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2BC7-95A2-4921-AD1D-4EF43E2A0E3B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3.1100096349855639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3.9189044115836911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0.27600283927296565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10.279878549876756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30.841859103330023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19" si="0">G17/H17*100</f>
        <v>51.020408163265309</v>
      </c>
      <c r="J17" s="30">
        <f ca="1">F17*I17</f>
        <v>0.22754762355351899</v>
      </c>
      <c r="K17" s="31">
        <f t="shared" ref="K17:K19" ca="1" si="1">J17/$J$42%</f>
        <v>5.8064091300855027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19" ca="1" si="2">F18*I18</f>
        <v>1.4196511727817598</v>
      </c>
      <c r="K18" s="31">
        <f t="shared" ca="1" si="1"/>
        <v>36.225715753246874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35</v>
      </c>
      <c r="H19" s="27">
        <f>Master!$P$48</f>
        <v>96</v>
      </c>
      <c r="I19" s="27">
        <f t="shared" si="0"/>
        <v>36.458333333333329</v>
      </c>
      <c r="J19" s="30">
        <f t="shared" ca="1" si="2"/>
        <v>0.25414786163545883</v>
      </c>
      <c r="K19" s="31">
        <f t="shared" ca="1" si="1"/>
        <v>6.4851763386786381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710</v>
      </c>
      <c r="H26" s="42"/>
      <c r="I26" s="42"/>
      <c r="J26" s="44">
        <f ca="1">SUM(J16:J25)</f>
        <v>3.1100096349855639</v>
      </c>
      <c r="K26" s="14">
        <f ca="1">SUM(K16:K25)</f>
        <v>79.359160325341051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6.3256015792435996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7.8068137241057185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0.11149021098348792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0.37377396884336228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6.0231601914828037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20.640839674658974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3.9189044115836911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AB4D-EE42-4264-9FD3-2F54C2110C6B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Final)'!G79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$J$26</f>
        <v>6.2200192699711279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6.9699973717416164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0.24544347887632978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21.427568551179277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34.681877554648601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19" si="0">G17/H17*100</f>
        <v>102.04081632653062</v>
      </c>
      <c r="J17" s="30">
        <f ca="1">F17*I17</f>
        <v>0.45509524710703797</v>
      </c>
      <c r="K17" s="31">
        <f t="shared" ref="K17:K19" ca="1" si="1">J17/$J$42%</f>
        <v>6.5293460360849718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19" ca="1" si="2">F18*I18</f>
        <v>2.8393023455635196</v>
      </c>
      <c r="K18" s="31">
        <f t="shared" ca="1" si="1"/>
        <v>40.736060490852864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69.709127762868718</v>
      </c>
      <c r="F19" s="28">
        <f ca="1">Master!$K$48</f>
        <v>6.9709127762868717E-3</v>
      </c>
      <c r="G19" s="27">
        <f>G16*7%</f>
        <v>70</v>
      </c>
      <c r="H19" s="27">
        <f>Master!$P$48</f>
        <v>96</v>
      </c>
      <c r="I19" s="27">
        <f t="shared" si="0"/>
        <v>72.916666666666657</v>
      </c>
      <c r="J19" s="30">
        <f t="shared" ca="1" si="2"/>
        <v>0.50829572327091765</v>
      </c>
      <c r="K19" s="31">
        <f t="shared" ca="1" si="1"/>
        <v>7.2926243176460206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1420</v>
      </c>
      <c r="H26" s="42"/>
      <c r="I26" s="42"/>
      <c r="J26" s="44">
        <f ca="1">SUM(J16:J25)</f>
        <v>6.2200192699711279</v>
      </c>
      <c r="K26" s="14">
        <f ca="1">SUM(K16:K25)</f>
        <v>89.239908399232462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4.4374038749972975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3"/>
        <v>1</v>
      </c>
      <c r="J32" s="35">
        <f t="shared" si="4"/>
        <v>9.2399999999999996E-2</v>
      </c>
      <c r="K32" s="49">
        <f t="shared" ca="1" si="5"/>
        <v>1.3256819919992553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4.7868500655100448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3"/>
        <v>0</v>
      </c>
      <c r="J34" s="35">
        <f t="shared" ca="1" si="4"/>
        <v>0</v>
      </c>
      <c r="K34" s="49">
        <f t="shared" ca="1" si="5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0.21015566826094612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3"/>
        <v>0</v>
      </c>
      <c r="J36" s="35">
        <f t="shared" ca="1" si="4"/>
        <v>0</v>
      </c>
      <c r="K36" s="49">
        <f t="shared" ca="1" si="5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0.74997810177048818</v>
      </c>
      <c r="K40" s="53">
        <f ca="1">SUM(K31:K39)</f>
        <v>10.760091600767543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6.9699973717416164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88BF-FBCE-43BC-AB90-0A36FE0496F7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$J$26</f>
        <v>3.5855418001068813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4.394436576705008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0.30949389033079555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9.8043463847554388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27.50439006042258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1" si="0">G17/H17*100</f>
        <v>51.020408163265309</v>
      </c>
      <c r="J17" s="30">
        <f ca="1">F17*I17</f>
        <v>0.22754762355351899</v>
      </c>
      <c r="K17" s="31">
        <f t="shared" ref="K17:K21" ca="1" si="1">J17/$J$42%</f>
        <v>5.178084143021958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1" ca="1" si="2">F18*I18</f>
        <v>1.4196511727817598</v>
      </c>
      <c r="K18" s="31">
        <f t="shared" ca="1" si="1"/>
        <v>32.305647106328891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100</v>
      </c>
      <c r="H19" s="27">
        <f>Master!$P$52</f>
        <v>96</v>
      </c>
      <c r="I19" s="29">
        <f t="shared" si="0"/>
        <v>104.16666666666667</v>
      </c>
      <c r="J19" s="30">
        <f t="shared" ca="1" si="2"/>
        <v>0.69993319917285279</v>
      </c>
      <c r="K19" s="31">
        <f t="shared" ca="1" si="1"/>
        <v>15.927711936570253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5</v>
      </c>
      <c r="H20" s="27">
        <f>Master!$P$105</f>
        <v>95</v>
      </c>
      <c r="I20" s="29">
        <f t="shared" si="0"/>
        <v>5.2631578947368416</v>
      </c>
      <c r="J20" s="30">
        <f t="shared" ca="1" si="2"/>
        <v>1.8868017088385716E-2</v>
      </c>
      <c r="K20" s="31">
        <f t="shared" ca="1" si="1"/>
        <v>0.42936146099833217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0.24755870987435519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781</v>
      </c>
      <c r="H26" s="42"/>
      <c r="I26" s="42"/>
      <c r="J26" s="44">
        <f ca="1">SUM(J16:J25)</f>
        <v>3.5855418001068813</v>
      </c>
      <c r="K26" s="14">
        <f ca="1">SUM(K16:K25)</f>
        <v>81.592753417216358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5.6410935741404789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6.962020320418369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9.942559689852068E-2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0.33332702153451199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5.3713800697917646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18.407246582783646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4.394436576705008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87CA-896F-42A3-B77C-18B5AC3A83A9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7.1602047897182244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8.0581939767462014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0.28376354503827694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20.339371946174694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29.998358949975774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1" si="0">G17/H17*100</f>
        <v>102.04081632653062</v>
      </c>
      <c r="J17" s="30">
        <f ca="1">F17*I17</f>
        <v>0.45509524710703797</v>
      </c>
      <c r="K17" s="31">
        <f t="shared" ref="K17:K21" ca="1" si="1">J17/$J$42%</f>
        <v>5.6476084892014446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1" ca="1" si="2">F18*I18</f>
        <v>2.8393023455635196</v>
      </c>
      <c r="K18" s="31">
        <f t="shared" ca="1" si="1"/>
        <v>35.234971431030189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80.632304544712639</v>
      </c>
      <c r="F19" s="28">
        <f ca="1">Master!$K$52</f>
        <v>6.7193587120593862E-3</v>
      </c>
      <c r="G19" s="29">
        <f>G16*20%</f>
        <v>200</v>
      </c>
      <c r="H19" s="27">
        <f>Master!$P$52</f>
        <v>96</v>
      </c>
      <c r="I19" s="29">
        <f t="shared" si="0"/>
        <v>208.33333333333334</v>
      </c>
      <c r="J19" s="30">
        <f t="shared" ca="1" si="2"/>
        <v>1.3998663983457056</v>
      </c>
      <c r="K19" s="31">
        <f t="shared" ca="1" si="1"/>
        <v>17.371962034983852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10</v>
      </c>
      <c r="H20" s="27">
        <f>Master!$P$105</f>
        <v>95</v>
      </c>
      <c r="I20" s="29">
        <f t="shared" si="0"/>
        <v>10.526315789473683</v>
      </c>
      <c r="J20" s="30">
        <f t="shared" ca="1" si="2"/>
        <v>3.7736034176771432E-2</v>
      </c>
      <c r="K20" s="31">
        <f t="shared" ca="1" si="1"/>
        <v>0.46829394136784946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0.13500308539272005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1561</v>
      </c>
      <c r="H26" s="42"/>
      <c r="I26" s="42"/>
      <c r="J26" s="44">
        <f ca="1">SUM(J16:J25)</f>
        <v>7.1602047897182244</v>
      </c>
      <c r="K26" s="14">
        <f ca="1">SUM(K16:K25)</f>
        <v>88.85619793195184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3.8381668938895226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4.1404230863400358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5.4220521488117603E-2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0.18177577502631168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2.9292157913041832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11.143802068048171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8.0581939767462014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827E-F786-4298-B195-0DDB1CCBD9EF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3.5855418001068813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4.394436576705008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0.30949389033079555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9.8043463847554388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27.50439006042258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1" si="0">G17/H17*100</f>
        <v>51.020408163265309</v>
      </c>
      <c r="J17" s="30">
        <f ca="1">F17*I17</f>
        <v>0.22754762355351899</v>
      </c>
      <c r="K17" s="31">
        <f t="shared" ref="K17:K21" ca="1" si="1">J17/$J$42%</f>
        <v>5.178084143021958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1" ca="1" si="2">F18*I18</f>
        <v>1.4196511727817598</v>
      </c>
      <c r="K18" s="31">
        <f t="shared" ca="1" si="1"/>
        <v>32.305647106328891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100</v>
      </c>
      <c r="H19" s="27">
        <f>Master!$P$55</f>
        <v>96</v>
      </c>
      <c r="I19" s="29">
        <f t="shared" si="0"/>
        <v>104.16666666666667</v>
      </c>
      <c r="J19" s="30">
        <f t="shared" ca="1" si="2"/>
        <v>0.69993319917285279</v>
      </c>
      <c r="K19" s="31">
        <f t="shared" ca="1" si="1"/>
        <v>15.927711936570253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5</v>
      </c>
      <c r="H20" s="27">
        <f>Master!$P$105</f>
        <v>95</v>
      </c>
      <c r="I20" s="29">
        <f t="shared" si="0"/>
        <v>5.2631578947368416</v>
      </c>
      <c r="J20" s="30">
        <f t="shared" ca="1" si="2"/>
        <v>1.8868017088385716E-2</v>
      </c>
      <c r="K20" s="31">
        <f t="shared" ca="1" si="1"/>
        <v>0.42936146099833217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0.24755870987435519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781</v>
      </c>
      <c r="H26" s="42"/>
      <c r="I26" s="42"/>
      <c r="J26" s="44">
        <f ca="1">SUM(J16:J25)</f>
        <v>3.5855418001068813</v>
      </c>
      <c r="K26" s="14">
        <f ca="1">SUM(K16:K25)</f>
        <v>81.592753417216358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3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5.6410935741404789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6.962020320418369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4"/>
        <v>4.3691947967158728E-3</v>
      </c>
      <c r="K34" s="49">
        <f t="shared" ca="1" si="5"/>
        <v>9.942559689852068E-2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4"/>
        <v>1.4647844554353974E-2</v>
      </c>
      <c r="K35" s="49">
        <f t="shared" ca="1" si="5"/>
        <v>0.33332702153451199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4"/>
        <v>0.23604189046077229</v>
      </c>
      <c r="K36" s="49">
        <f t="shared" ca="1" si="5"/>
        <v>5.3713800697917646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18.407246582783646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4.394436576705008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FB4B-83A5-4A64-B8C9-0DF3CF885FF2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$J$26</f>
        <v>7.1602047897182244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8.0581939767462014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0.28376354503827694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20.339371946174694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29.998358949975774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1" si="0">G17/H17*100</f>
        <v>102.04081632653062</v>
      </c>
      <c r="J17" s="30">
        <f ca="1">F17*I17</f>
        <v>0.45509524710703797</v>
      </c>
      <c r="K17" s="31">
        <f t="shared" ref="K17:K21" ca="1" si="1">J17/$J$42%</f>
        <v>5.6476084892014446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1" ca="1" si="2">F18*I18</f>
        <v>2.8393023455635196</v>
      </c>
      <c r="K18" s="31">
        <f t="shared" ca="1" si="1"/>
        <v>35.234971431030189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80.632304544712639</v>
      </c>
      <c r="F19" s="28">
        <f ca="1">Master!$K$55</f>
        <v>6.7193587120593862E-3</v>
      </c>
      <c r="G19" s="29">
        <f>G16*20%</f>
        <v>200</v>
      </c>
      <c r="H19" s="27">
        <f>Master!$P$55</f>
        <v>96</v>
      </c>
      <c r="I19" s="29">
        <f t="shared" si="0"/>
        <v>208.33333333333334</v>
      </c>
      <c r="J19" s="30">
        <f t="shared" ca="1" si="2"/>
        <v>1.3998663983457056</v>
      </c>
      <c r="K19" s="31">
        <f t="shared" ca="1" si="1"/>
        <v>17.371962034983852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9">
        <f>G19*5%</f>
        <v>10</v>
      </c>
      <c r="H20" s="27">
        <f>Master!$P$105</f>
        <v>95</v>
      </c>
      <c r="I20" s="29">
        <f t="shared" si="0"/>
        <v>10.526315789473683</v>
      </c>
      <c r="J20" s="30">
        <f t="shared" ca="1" si="2"/>
        <v>3.7736034176771432E-2</v>
      </c>
      <c r="K20" s="31">
        <f t="shared" ca="1" si="1"/>
        <v>0.46829394136784946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4.9345414102919349</v>
      </c>
      <c r="F21" s="28">
        <f ca="1">Master!$K$79</f>
        <v>1.0878810495537697E-2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2"/>
        <v>1.0878810495537697E-2</v>
      </c>
      <c r="K21" s="31">
        <f t="shared" ca="1" si="1"/>
        <v>0.13500308539272005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1561</v>
      </c>
      <c r="H26" s="42"/>
      <c r="I26" s="42"/>
      <c r="J26" s="44">
        <f ca="1">SUM(J16:J25)</f>
        <v>7.1602047897182244</v>
      </c>
      <c r="K26" s="14">
        <f ca="1">SUM(K16:K25)</f>
        <v>88.85619793195184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3.8381668938895226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4.1404230863400358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5.4220521488117603E-2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v>1</v>
      </c>
      <c r="J35" s="35">
        <f t="shared" ca="1" si="4"/>
        <v>1.4647844554353974E-2</v>
      </c>
      <c r="K35" s="49">
        <f t="shared" ca="1" si="5"/>
        <v>0.18177577502631168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2.9292157913041832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11.143802068048171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8.0581939767462014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54F0-73B3-416B-B6C8-DF3D5FA86509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3.6125088928035032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4.4214036694016308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0.31139314414500058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9.7773792920588161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27.336634865063125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0" si="0">G17/H17*100</f>
        <v>51.020408163265309</v>
      </c>
      <c r="J17" s="30">
        <f ca="1">F17*I17</f>
        <v>0.22754762355351899</v>
      </c>
      <c r="K17" s="31">
        <f t="shared" ref="K17:K20" ca="1" si="1">J17/$J$42%</f>
        <v>5.1465018932395754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0" ca="1" si="2">F18*I18</f>
        <v>1.4196511727817598</v>
      </c>
      <c r="K18" s="31">
        <f t="shared" ca="1" si="1"/>
        <v>32.108608010765231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125</v>
      </c>
      <c r="H19" s="27">
        <f>Master!$P$49</f>
        <v>96</v>
      </c>
      <c r="I19" s="29">
        <f t="shared" si="0"/>
        <v>130.20833333333331</v>
      </c>
      <c r="J19" s="30">
        <f t="shared" ca="1" si="2"/>
        <v>0.75375317740182468</v>
      </c>
      <c r="K19" s="31">
        <f t="shared" ca="1" si="1"/>
        <v>17.047825391248061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2</v>
      </c>
      <c r="H20" s="27">
        <f>Master!$P$113</f>
        <v>86.75</v>
      </c>
      <c r="I20" s="29">
        <f t="shared" si="0"/>
        <v>2.3054755043227666</v>
      </c>
      <c r="J20" s="30">
        <f t="shared" ca="1" si="2"/>
        <v>2.8939420515728745E-3</v>
      </c>
      <c r="K20" s="31">
        <f t="shared" ca="1" si="1"/>
        <v>6.5453016009382498E-2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802</v>
      </c>
      <c r="H26" s="42"/>
      <c r="I26" s="42"/>
      <c r="J26" s="44">
        <f ca="1">SUM(J16:J25)</f>
        <v>3.6125088928035032</v>
      </c>
      <c r="K26" s="14">
        <f ca="1">SUM(K16:K25)</f>
        <v>81.705023176325383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5.606687330173898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6.919557459893829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9.8819178781456435E-2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0.33129398828079265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5.3386188665446364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18.294976823674613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4.4214036694016308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FCF4-8626-4485-8F0C-3A439C1C8D5A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$J$26</f>
        <v>7.2250177856070064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7.9749958873774949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0.28083378374836465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20.422570035543398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30.311312860432942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0" si="0">G17/H17*100</f>
        <v>102.04081632653062</v>
      </c>
      <c r="J17" s="30">
        <f ca="1">F17*I17</f>
        <v>0.45509524710703797</v>
      </c>
      <c r="K17" s="31">
        <f t="shared" ref="K17:K20" ca="1" si="1">J17/$J$42%</f>
        <v>5.706526417491256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0" ca="1" si="2">F18*I18</f>
        <v>2.8393023455635196</v>
      </c>
      <c r="K18" s="31">
        <f t="shared" ca="1" si="1"/>
        <v>35.602555608303874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57.888244024460143</v>
      </c>
      <c r="F19" s="28">
        <f ca="1">Master!$K$49</f>
        <v>5.7888244024460146E-3</v>
      </c>
      <c r="G19" s="29">
        <f>G16*25%</f>
        <v>250</v>
      </c>
      <c r="H19" s="27">
        <f>Master!$P$49</f>
        <v>96</v>
      </c>
      <c r="I19" s="29">
        <f t="shared" si="0"/>
        <v>260.41666666666663</v>
      </c>
      <c r="J19" s="30">
        <f t="shared" ca="1" si="2"/>
        <v>1.5075063548036494</v>
      </c>
      <c r="K19" s="31">
        <f t="shared" ca="1" si="1"/>
        <v>18.902910748702332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5.787884103145749E-3</v>
      </c>
      <c r="K20" s="31">
        <f t="shared" ca="1" si="1"/>
        <v>7.2575386682099494E-2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1604</v>
      </c>
      <c r="H26" s="42"/>
      <c r="I26" s="42"/>
      <c r="J26" s="44">
        <f ca="1">SUM(J16:J25)</f>
        <v>7.2250177856070064</v>
      </c>
      <c r="K26" s="14">
        <f ca="1">SUM(K16:K25)</f>
        <v>90.595881021612513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3.8782080621558599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1</v>
      </c>
      <c r="H32" s="33">
        <f>Master!$P$156</f>
        <v>100</v>
      </c>
      <c r="I32" s="33">
        <f t="shared" si="3"/>
        <v>1</v>
      </c>
      <c r="J32" s="35">
        <f t="shared" si="4"/>
        <v>9.2399999999999996E-2</v>
      </c>
      <c r="K32" s="49">
        <f t="shared" ca="1" si="5"/>
        <v>1.158621287143822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4.1836175023405247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3"/>
        <v>0</v>
      </c>
      <c r="J34" s="35">
        <f t="shared" ca="1" si="4"/>
        <v>0</v>
      </c>
      <c r="K34" s="49">
        <f t="shared" ca="1" si="5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0.18367212674727515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0</v>
      </c>
      <c r="H36" s="27">
        <f>Master!$P$164</f>
        <v>100</v>
      </c>
      <c r="I36" s="33">
        <f t="shared" si="3"/>
        <v>0</v>
      </c>
      <c r="J36" s="35">
        <f t="shared" ca="1" si="4"/>
        <v>0</v>
      </c>
      <c r="K36" s="49">
        <f t="shared" ca="1" si="5"/>
        <v>0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0.74997810177048818</v>
      </c>
      <c r="K40" s="53">
        <f ca="1">SUM(K31:K39)</f>
        <v>9.4041189783874817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7.9749958873774949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FC8F-565B-4EBD-B4FB-305E29CAA1DA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$J$26</f>
        <v>3.3260864986117573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4.1349812752098849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0.29122082409692474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10.063801686250562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29.230192268608924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3" si="0">G17/H17*100</f>
        <v>51.020408163265309</v>
      </c>
      <c r="J17" s="30">
        <f ca="1">F17*I17</f>
        <v>0.22754762355351899</v>
      </c>
      <c r="K17" s="31">
        <f t="shared" ref="K17:K23" ca="1" si="1">J17/$J$42%</f>
        <v>5.5029904226584208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3" ca="1" si="2">F18*I18</f>
        <v>1.4196511727817598</v>
      </c>
      <c r="K18" s="31">
        <f t="shared" ca="1" si="1"/>
        <v>34.332711040141305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50</v>
      </c>
      <c r="H19" s="27">
        <f>Master!$P$47</f>
        <v>96</v>
      </c>
      <c r="I19" s="29">
        <f t="shared" si="0"/>
        <v>52.083333333333336</v>
      </c>
      <c r="J19" s="30">
        <f t="shared" ca="1" si="2"/>
        <v>0.32614827727567769</v>
      </c>
      <c r="K19" s="31">
        <f t="shared" ca="1" si="1"/>
        <v>7.8875394002630141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5.787884103145749E-3</v>
      </c>
      <c r="K20" s="31">
        <f t="shared" ca="1" si="1"/>
        <v>0.13997364722895789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2"/>
        <v>4.9177440052255814E-2</v>
      </c>
      <c r="K21" s="31">
        <f t="shared" ca="1" si="1"/>
        <v>1.1893026057236413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2"/>
        <v>2.6415223923739999E-2</v>
      </c>
      <c r="K22" s="31">
        <f t="shared" ca="1" si="1"/>
        <v>0.63882330210550242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2"/>
        <v>6.2695899906832664E-2</v>
      </c>
      <c r="K23" s="31">
        <f t="shared" ca="1" si="1"/>
        <v>1.5162317731088231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745</v>
      </c>
      <c r="H26" s="42"/>
      <c r="I26" s="42"/>
      <c r="J26" s="44">
        <f ca="1">SUM(J16:J25)</f>
        <v>3.3260864986117573</v>
      </c>
      <c r="K26" s="14">
        <f ca="1">SUM(K16:K25)</f>
        <v>80.43776445983859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5.9950520413324568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7.398862221512017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0.10566419787461068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0.35424210121992566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5.7084149782223905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19.562235540161399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4.1349812752098849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49E0-6069-49D9-B48D-31114E0AD1FF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6.6521729972235146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7.5501621842514908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0.26587356834542747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20.847403738669403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32.016874539090473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3" si="0">G17/H17*100</f>
        <v>102.04081632653062</v>
      </c>
      <c r="J17" s="30">
        <f ca="1">F17*I17</f>
        <v>0.45509524710703797</v>
      </c>
      <c r="K17" s="31">
        <f t="shared" ref="K17:K23" ca="1" si="1">J17/$J$42%</f>
        <v>6.0276221358038979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3" ca="1" si="2">F18*I18</f>
        <v>2.8393023455635196</v>
      </c>
      <c r="K18" s="31">
        <f t="shared" ca="1" si="1"/>
        <v>37.60584575899415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62.620469236930113</v>
      </c>
      <c r="F19" s="28">
        <f ca="1">Master!$K$47</f>
        <v>6.2620469236930112E-3</v>
      </c>
      <c r="G19" s="29">
        <f>G16*10%</f>
        <v>100</v>
      </c>
      <c r="H19" s="27">
        <f>Master!$P$47</f>
        <v>96</v>
      </c>
      <c r="I19" s="29">
        <f t="shared" si="0"/>
        <v>104.16666666666667</v>
      </c>
      <c r="J19" s="30">
        <f t="shared" ca="1" si="2"/>
        <v>0.65229655455135538</v>
      </c>
      <c r="K19" s="31">
        <f t="shared" ca="1" si="1"/>
        <v>8.6395038759822729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0.5693701627259925</v>
      </c>
      <c r="F20" s="28">
        <f ca="1">Master!$K$113</f>
        <v>1.2552473648697344E-3</v>
      </c>
      <c r="G20" s="29">
        <v>8</v>
      </c>
      <c r="H20" s="27">
        <f>Master!$P$113</f>
        <v>86.75</v>
      </c>
      <c r="I20" s="29">
        <f t="shared" si="0"/>
        <v>9.2219020172910664</v>
      </c>
      <c r="J20" s="30">
        <f t="shared" ca="1" si="2"/>
        <v>1.1575768206291498E-2</v>
      </c>
      <c r="K20" s="31">
        <f t="shared" ca="1" si="1"/>
        <v>0.15331813971409541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6.8703999635603097</v>
      </c>
      <c r="F21" s="28">
        <f ca="1">Master!$K$103</f>
        <v>6.8848416073158149E-3</v>
      </c>
      <c r="G21" s="29">
        <v>14</v>
      </c>
      <c r="H21" s="27">
        <f>Master!$P$103</f>
        <v>98</v>
      </c>
      <c r="I21" s="29">
        <f t="shared" si="0"/>
        <v>14.285714285714285</v>
      </c>
      <c r="J21" s="30">
        <f t="shared" ca="1" si="2"/>
        <v>9.8354880104511627E-2</v>
      </c>
      <c r="K21" s="31">
        <f t="shared" ca="1" si="1"/>
        <v>1.3026856603115784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0.64528618442279151</v>
      </c>
      <c r="F22" s="28">
        <f ca="1">Master!$K$105</f>
        <v>3.5849232467932862E-3</v>
      </c>
      <c r="G22" s="29">
        <v>14</v>
      </c>
      <c r="H22" s="27">
        <f>Master!$P$105</f>
        <v>95</v>
      </c>
      <c r="I22" s="29">
        <f t="shared" si="0"/>
        <v>14.736842105263156</v>
      </c>
      <c r="J22" s="30">
        <f t="shared" ca="1" si="2"/>
        <v>5.2830447847479999E-2</v>
      </c>
      <c r="K22" s="31">
        <f t="shared" ca="1" si="1"/>
        <v>0.69972600002787244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49.767127603445068</v>
      </c>
      <c r="F23" s="28">
        <f ca="1">Master!$K$78</f>
        <v>3.1347949953416332E-2</v>
      </c>
      <c r="G23" s="29">
        <v>4</v>
      </c>
      <c r="H23" s="27">
        <f>Master!$P$78</f>
        <v>100</v>
      </c>
      <c r="I23" s="29">
        <f t="shared" si="0"/>
        <v>4</v>
      </c>
      <c r="J23" s="30">
        <f t="shared" ca="1" si="2"/>
        <v>0.12539179981366533</v>
      </c>
      <c r="K23" s="31">
        <f t="shared" ca="1" si="1"/>
        <v>1.6607828647073817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1490</v>
      </c>
      <c r="H26" s="42"/>
      <c r="I26" s="42"/>
      <c r="J26" s="44">
        <f ca="1">SUM(J16:J25)</f>
        <v>6.6521729972235146</v>
      </c>
      <c r="K26" s="14">
        <f ca="1">SUM(K16:K25)</f>
        <v>88.106358974631718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4.0964276781497295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4.4190219443390504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5.7868886655565617E-2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0.19400701861619857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3.1263154976077252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11.893641025368272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7.5501621842514908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4825-19C7-47CC-99EF-00BAA6981A4E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Final)'!G88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3.5788828008228482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4.3877775774209749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0.30902490652407721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9.811005384039472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27.546131399970559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19" si="0">G17/H17*100</f>
        <v>51.020408163265309</v>
      </c>
      <c r="J17" s="30">
        <f ca="1">F17*I17</f>
        <v>0.22754762355351899</v>
      </c>
      <c r="K17" s="31">
        <f t="shared" ref="K17:K19" ca="1" si="1">J17/$J$42%</f>
        <v>5.1859425310082781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19" ca="1" si="2">F18*I18</f>
        <v>1.4196511727817598</v>
      </c>
      <c r="K18" s="31">
        <f t="shared" ca="1" si="1"/>
        <v>32.354674951782656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100</v>
      </c>
      <c r="H19" s="27">
        <f>Master!$P$56</f>
        <v>96</v>
      </c>
      <c r="I19" s="29">
        <f t="shared" si="0"/>
        <v>104.16666666666667</v>
      </c>
      <c r="J19" s="30">
        <f t="shared" ca="1" si="2"/>
        <v>0.72302102747274311</v>
      </c>
      <c r="K19" s="31">
        <f t="shared" ca="1" si="1"/>
        <v>16.478069243831559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775</v>
      </c>
      <c r="H26" s="42"/>
      <c r="I26" s="42"/>
      <c r="J26" s="44">
        <f ca="1">SUM(J16:J25)</f>
        <v>3.5788828008228482</v>
      </c>
      <c r="K26" s="14">
        <f ca="1">SUM(K16:K25)</f>
        <v>81.564818126593053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5.6496546366393323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6.9725860538702324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9.9576487632355687E-2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0.3338328868293185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5.3795318084357362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18.435181873406975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4.3877775774209749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3B85-23A4-40B9-A3FC-CB39ABD800BA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Final)'!G89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7.1577656016456963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8.0557547886736725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0.28367765077258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20.341811134247223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30.007442101246607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19" si="0">G17/H17*100</f>
        <v>102.04081632653062</v>
      </c>
      <c r="J17" s="30">
        <f ca="1">F17*I17</f>
        <v>0.45509524710703797</v>
      </c>
      <c r="K17" s="31">
        <f t="shared" ref="K17:K19" ca="1" si="1">J17/$J$42%</f>
        <v>5.6493185188171111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19" ca="1" si="2">F18*I18</f>
        <v>2.8393023455635196</v>
      </c>
      <c r="K18" s="31">
        <f t="shared" ca="1" si="1"/>
        <v>35.245640167145559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69.410018637383331</v>
      </c>
      <c r="F19" s="28">
        <f ca="1">Master!$K$56</f>
        <v>6.9410018637383331E-3</v>
      </c>
      <c r="G19" s="29">
        <f>G16*20%</f>
        <v>200</v>
      </c>
      <c r="H19" s="27">
        <f>Master!$P$56</f>
        <v>96</v>
      </c>
      <c r="I19" s="29">
        <f t="shared" si="0"/>
        <v>208.33333333333334</v>
      </c>
      <c r="J19" s="30">
        <f t="shared" ca="1" si="2"/>
        <v>1.4460420549454862</v>
      </c>
      <c r="K19" s="31">
        <f t="shared" ca="1" si="1"/>
        <v>17.950422932170305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1550</v>
      </c>
      <c r="H26" s="42"/>
      <c r="I26" s="42"/>
      <c r="J26" s="44">
        <f ca="1">SUM(J16:J25)</f>
        <v>7.1577656016456963</v>
      </c>
      <c r="K26" s="14">
        <f ca="1">SUM(K16:K25)</f>
        <v>88.852823719379586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3.8393290458111671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4.1416767578919096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5.4236938826128699E-2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0.18183081459913264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2.9301027234920971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11.147176280620435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8.0557547886736725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0BE8-34BA-46DB-BF28-6AE5B2FD80EF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982</v>
      </c>
      <c r="E3" s="926"/>
      <c r="F3" s="926"/>
      <c r="G3" s="926"/>
      <c r="H3" s="926"/>
      <c r="I3" s="926"/>
      <c r="J3" s="927"/>
      <c r="K3" s="17"/>
      <c r="L3" s="18"/>
    </row>
    <row r="4" spans="1:12" ht="5.45" customHeight="1">
      <c r="A4" s="16"/>
      <c r="B4" s="19"/>
      <c r="C4" s="19"/>
      <c r="D4" s="933"/>
      <c r="E4" s="933"/>
      <c r="F4" s="933"/>
      <c r="G4" s="933"/>
      <c r="H4" s="933"/>
      <c r="I4" s="933"/>
      <c r="J4" s="933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Final)'!G90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4.0593444122389943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4.868239188837121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0.34286313144238578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9.3305437726233258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24.827518331192362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0" si="0">G17/H17*100</f>
        <v>51.020408163265309</v>
      </c>
      <c r="J17" s="30">
        <f ca="1">F17*I17</f>
        <v>0.22754762355351899</v>
      </c>
      <c r="K17" s="31">
        <f t="shared" ref="K17:K20" ca="1" si="1">J17/$J$42%</f>
        <v>4.6741257922430348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0" ca="1" si="2">F18*I18</f>
        <v>1.4196511727817598</v>
      </c>
      <c r="K18" s="31">
        <f t="shared" ca="1" si="1"/>
        <v>29.161491818993238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100</v>
      </c>
      <c r="H19" s="27">
        <f>Master!$P$54</f>
        <v>96</v>
      </c>
      <c r="I19" s="29">
        <f t="shared" si="0"/>
        <v>104.16666666666667</v>
      </c>
      <c r="J19" s="30">
        <f t="shared" si="2"/>
        <v>1.0537326388888888</v>
      </c>
      <c r="K19" s="31">
        <f t="shared" ca="1" si="1"/>
        <v>21.64504655615729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 t="shared" si="0"/>
        <v>2</v>
      </c>
      <c r="J20" s="30">
        <f t="shared" si="2"/>
        <v>0.14974999999999999</v>
      </c>
      <c r="K20" s="31">
        <f t="shared" ca="1" si="1"/>
        <v>3.0760608546797976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777</v>
      </c>
      <c r="H26" s="42"/>
      <c r="I26" s="42"/>
      <c r="J26" s="44">
        <f ca="1">SUM(J16:J25)</f>
        <v>4.0593444122389943</v>
      </c>
      <c r="K26" s="14">
        <f ca="1">SUM(K16:K25)</f>
        <v>83.384243353265717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5.0920727132020751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6.2844399293203272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8.9748975496817054E-2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0.30088588473511124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4.8486091439799566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16.61575664673429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4.868239188837121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6">
    <mergeCell ref="D11:J11"/>
    <mergeCell ref="A1:L1"/>
    <mergeCell ref="D3:J3"/>
    <mergeCell ref="D5:J5"/>
    <mergeCell ref="D7:J7"/>
    <mergeCell ref="D9:J9"/>
    <mergeCell ref="D4:J4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A926-7B4B-4058-AEC3-49D1A4714393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Final)'!G91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8.1186888244779887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9.0166780115059648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0.31751587569088863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19.380887911414931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26.80949625732406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0" si="0">G17/H17*100</f>
        <v>102.04081632653062</v>
      </c>
      <c r="J17" s="30">
        <f ca="1">F17*I17</f>
        <v>0.45509524710703797</v>
      </c>
      <c r="K17" s="31">
        <f t="shared" ref="K17:K20" ca="1" si="1">J17/$J$42%</f>
        <v>5.047260715379899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0" ca="1" si="2">F18*I18</f>
        <v>2.8393023455635196</v>
      </c>
      <c r="K18" s="31">
        <f t="shared" ca="1" si="1"/>
        <v>31.489450349012735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200</v>
      </c>
      <c r="H19" s="27">
        <f>Master!$P$54</f>
        <v>96</v>
      </c>
      <c r="I19" s="29">
        <f t="shared" si="0"/>
        <v>208.33333333333334</v>
      </c>
      <c r="J19" s="30">
        <f t="shared" si="2"/>
        <v>2.1074652777777776</v>
      </c>
      <c r="K19" s="31">
        <f t="shared" ca="1" si="1"/>
        <v>23.372968127380087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4</v>
      </c>
      <c r="H20" s="27">
        <f>Master!$P$33</f>
        <v>100</v>
      </c>
      <c r="I20" s="29">
        <f t="shared" si="0"/>
        <v>4</v>
      </c>
      <c r="J20" s="30">
        <f t="shared" si="2"/>
        <v>0.29949999999999999</v>
      </c>
      <c r="K20" s="31">
        <f t="shared" ca="1" si="1"/>
        <v>3.3216224380843511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1554</v>
      </c>
      <c r="H26" s="42"/>
      <c r="I26" s="42"/>
      <c r="J26" s="44">
        <f ca="1">SUM(J16:J25)</f>
        <v>8.1186888244779887</v>
      </c>
      <c r="K26" s="14">
        <f ca="1">SUM(K16:K25)</f>
        <v>90.040797887181128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3.4301650016358431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3.7002909866528202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4.8456812931996121E-2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0.16245278511290095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2.6178365264853083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9.9592021128188684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9.0166780115059648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29D5-8D04-4CC3-8273-512BC8BF8B15}">
  <sheetPr>
    <tabColor theme="7" tint="0.79998168889431442"/>
  </sheetPr>
  <dimension ref="A1:L43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Final)'!G92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$J$26</f>
        <v>4.2330522289220953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5.0419470055202229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0.35509712481735284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9.1568359559402239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23.972147578931523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6.5</v>
      </c>
      <c r="H17" s="27">
        <f>Master!$P$36</f>
        <v>98</v>
      </c>
      <c r="I17" s="29">
        <f>G17/H17*100</f>
        <v>6.6326530612244898</v>
      </c>
      <c r="J17" s="30">
        <f ca="1">F17*I17</f>
        <v>5.2407473281627294E-2</v>
      </c>
      <c r="K17" s="31">
        <f t="shared" ref="K17:K22" ca="1" si="0">J17/$J$42%</f>
        <v>1.039429276512595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125</v>
      </c>
      <c r="H18" s="27">
        <f>Master!$P$41</f>
        <v>85</v>
      </c>
      <c r="I18" s="29">
        <f>G18/H18*100</f>
        <v>147.05882352941177</v>
      </c>
      <c r="J18" s="30">
        <f ca="1">F18*I18</f>
        <v>0.59934861820559981</v>
      </c>
      <c r="K18" s="31">
        <f t="shared" ca="1" si="0"/>
        <v>11.887245493643574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125</v>
      </c>
      <c r="H19" s="27">
        <f>Master!$P$31</f>
        <v>100</v>
      </c>
      <c r="I19" s="27">
        <f>G19/H19*100</f>
        <v>125</v>
      </c>
      <c r="J19" s="30">
        <f ca="1">F19*I19</f>
        <v>1.4196511727817598</v>
      </c>
      <c r="K19" s="31">
        <f t="shared" ca="1" si="0"/>
        <v>28.156804726972368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245</v>
      </c>
      <c r="H20" s="27">
        <f>Master!$P$220</f>
        <v>96</v>
      </c>
      <c r="I20" s="27">
        <f>G20/H20*100</f>
        <v>255.20833333333334</v>
      </c>
      <c r="J20" s="30">
        <f ca="1">F20*I20</f>
        <v>0.64904460267674446</v>
      </c>
      <c r="K20" s="31">
        <f t="shared" ca="1" si="0"/>
        <v>12.872896164242345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185</v>
      </c>
      <c r="H21" s="27">
        <f>Master!$P$104</f>
        <v>89</v>
      </c>
      <c r="I21" s="27">
        <f t="shared" ref="I21:I22" si="1">G21/H21*100</f>
        <v>207.86516853932585</v>
      </c>
      <c r="J21" s="30">
        <f t="shared" ref="J21:J22" ca="1" si="2">F21*I21</f>
        <v>0.27831701872767145</v>
      </c>
      <c r="K21" s="31">
        <f t="shared" ca="1" si="0"/>
        <v>5.5200306235458934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2</v>
      </c>
      <c r="H22" s="27">
        <f>Master!$P$35</f>
        <v>98</v>
      </c>
      <c r="I22" s="27">
        <f t="shared" si="1"/>
        <v>2.0408163265306123</v>
      </c>
      <c r="J22" s="30">
        <f t="shared" ca="1" si="2"/>
        <v>2.5620366233865294E-2</v>
      </c>
      <c r="K22" s="31">
        <f t="shared" ca="1" si="0"/>
        <v>0.50814429833980002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1188.5</v>
      </c>
      <c r="H26" s="42"/>
      <c r="I26" s="42"/>
      <c r="J26" s="44">
        <f ca="1">SUM(J16:J25)</f>
        <v>4.2330522289220953</v>
      </c>
      <c r="K26" s="14">
        <f ca="1">SUM(K16:K25)</f>
        <v>83.956698162188104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4.9166379392083197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6.0679250913017739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8.6656896471387329E-2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0.29051960558721951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4.681562305243185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16.043301837811885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5.0419470055202229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EA1-BAD0-49A7-B834-745BC3855D89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Final)'!G93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8.4661044578441906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9.3640936448721668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0.32974986906585557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19.033472278048727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25.81484173167571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158.02868866459923</v>
      </c>
      <c r="F17" s="62">
        <f ca="1">Master!$K$36</f>
        <v>7.9014344332299612E-3</v>
      </c>
      <c r="G17" s="27">
        <f>G16*0.013</f>
        <v>13</v>
      </c>
      <c r="H17" s="27">
        <f>Master!$P$36</f>
        <v>98</v>
      </c>
      <c r="I17" s="29">
        <f>G17/H17*100</f>
        <v>13.26530612244898</v>
      </c>
      <c r="J17" s="30">
        <f ca="1">F17*I17</f>
        <v>0.10481494656325459</v>
      </c>
      <c r="K17" s="31">
        <f t="shared" ref="K17:K22" ca="1" si="0">J17/$J$42%</f>
        <v>1.1193282611035387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81.511412075961573</v>
      </c>
      <c r="F18" s="62">
        <f ca="1">Master!$K$41</f>
        <v>4.075570603798079E-3</v>
      </c>
      <c r="G18" s="27">
        <f>G16*25%</f>
        <v>250</v>
      </c>
      <c r="H18" s="27">
        <f>Master!$P$41</f>
        <v>85</v>
      </c>
      <c r="I18" s="29">
        <f>G18/H18*100</f>
        <v>294.11764705882354</v>
      </c>
      <c r="J18" s="30">
        <f ca="1">F18*I18</f>
        <v>1.1986972364111996</v>
      </c>
      <c r="K18" s="31">
        <f t="shared" ca="1" si="0"/>
        <v>12.800995823740116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14.991516384575382</v>
      </c>
      <c r="F19" s="62">
        <f ca="1">Master!$K$31</f>
        <v>1.1357209382254077E-2</v>
      </c>
      <c r="G19" s="27">
        <f>G16*25%</f>
        <v>250</v>
      </c>
      <c r="H19" s="27">
        <f>Master!$P$31</f>
        <v>100</v>
      </c>
      <c r="I19" s="27">
        <f>G19/H19*100</f>
        <v>250</v>
      </c>
      <c r="J19" s="30">
        <f ca="1">F19*I19</f>
        <v>2.8393023455635196</v>
      </c>
      <c r="K19" s="31">
        <f t="shared" ca="1" si="0"/>
        <v>30.321165648726062</v>
      </c>
      <c r="L19" s="24"/>
    </row>
    <row r="20" spans="1:12" ht="16.5" customHeight="1">
      <c r="A20" s="16"/>
      <c r="B20" s="61" t="str">
        <f>Master!$B$220</f>
        <v>크리미 어니언 소스</v>
      </c>
      <c r="C20" s="25" t="str">
        <f>Master!$C$220</f>
        <v>Creamy Onions  Sauce</v>
      </c>
      <c r="D20" s="221">
        <f>Master!$H$220</f>
        <v>6400</v>
      </c>
      <c r="E20" s="62">
        <f ca="1">Master!$J$220</f>
        <v>16.276449138146603</v>
      </c>
      <c r="F20" s="62">
        <f ca="1">Master!$K$220</f>
        <v>2.5431951778354068E-3</v>
      </c>
      <c r="G20" s="27">
        <f>G16*49%</f>
        <v>490</v>
      </c>
      <c r="H20" s="27">
        <f>Master!$P$220</f>
        <v>96</v>
      </c>
      <c r="I20" s="27">
        <f>G20/H20*100</f>
        <v>510.41666666666669</v>
      </c>
      <c r="J20" s="30">
        <f ca="1">F20*I20</f>
        <v>1.2980892053534889</v>
      </c>
      <c r="K20" s="31">
        <f t="shared" ca="1" si="0"/>
        <v>13.862411618067599</v>
      </c>
      <c r="L20" s="24"/>
    </row>
    <row r="21" spans="1:12" ht="16.5" customHeight="1">
      <c r="A21" s="16"/>
      <c r="B21" s="61" t="str">
        <f>Master!$B$104</f>
        <v>양파</v>
      </c>
      <c r="C21" s="25" t="str">
        <f>Master!$C$104</f>
        <v>Onion</v>
      </c>
      <c r="D21" s="145">
        <f>Master!$H$104</f>
        <v>453.59199999999998</v>
      </c>
      <c r="E21" s="27">
        <f ca="1">Master!$J$104</f>
        <v>0.60732817357439206</v>
      </c>
      <c r="F21" s="62">
        <f ca="1">Master!$K$104</f>
        <v>1.3389305225277167E-3</v>
      </c>
      <c r="G21" s="27">
        <f>G16*37%</f>
        <v>370</v>
      </c>
      <c r="H21" s="27">
        <f>Master!$P$104</f>
        <v>89</v>
      </c>
      <c r="I21" s="27">
        <f t="shared" ref="I21:I22" si="1">G21/H21*100</f>
        <v>415.7303370786517</v>
      </c>
      <c r="J21" s="30">
        <f t="shared" ref="J21:J22" ca="1" si="2">F21*I21</f>
        <v>0.5566340374553429</v>
      </c>
      <c r="K21" s="31">
        <f t="shared" ca="1" si="0"/>
        <v>5.9443450542611673</v>
      </c>
      <c r="L21" s="24"/>
    </row>
    <row r="22" spans="1:12" ht="16.5" customHeight="1">
      <c r="A22" s="16"/>
      <c r="B22" s="61" t="str">
        <f>Master!$B$35</f>
        <v>치즐링 파우더</v>
      </c>
      <c r="C22" s="25" t="str">
        <f>Master!$C$35</f>
        <v xml:space="preserve">Cheese Flavor Seasoning </v>
      </c>
      <c r="D22" s="145">
        <f>Master!$H$35</f>
        <v>7500</v>
      </c>
      <c r="E22" s="27">
        <f ca="1">Master!$J$35</f>
        <v>94.154845909454963</v>
      </c>
      <c r="F22" s="62">
        <f ca="1">Master!$K$35</f>
        <v>1.2553979454593994E-2</v>
      </c>
      <c r="G22" s="27">
        <f>G16*0.4%</f>
        <v>4</v>
      </c>
      <c r="H22" s="27">
        <f>Master!$P$35</f>
        <v>98</v>
      </c>
      <c r="I22" s="27">
        <f t="shared" si="1"/>
        <v>4.0816326530612246</v>
      </c>
      <c r="J22" s="30">
        <f t="shared" ca="1" si="2"/>
        <v>5.1240732467730588E-2</v>
      </c>
      <c r="K22" s="31">
        <f t="shared" ca="1" si="0"/>
        <v>0.54720440024422778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2377</v>
      </c>
      <c r="H26" s="42"/>
      <c r="I26" s="42"/>
      <c r="J26" s="44">
        <f ca="1">SUM(J16:J25)</f>
        <v>8.4661044578441906</v>
      </c>
      <c r="K26" s="14">
        <f ca="1">SUM(K16:K25)</f>
        <v>90.410292537818421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31">
        <f t="shared" ref="K31:K36" ca="1" si="5">J31/$J$42%</f>
        <v>3.3029030378208537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31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31">
        <f t="shared" ca="1" si="5"/>
        <v>3.5630071249657678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31">
        <f t="shared" ca="1" si="5"/>
        <v>4.6659025020627277E-2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31">
        <f t="shared" ca="1" si="5"/>
        <v>0.15642565217590729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31">
        <f t="shared" ca="1" si="5"/>
        <v>2.5207126221984146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9.5897074621815701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9.3640936448721668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D677-080F-44F8-A55A-5BFF5D5CBD9F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Final)'!G94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3.6708285183702172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4.4797232949683448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0.31550051205991342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9.7190596664921021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26.980750761378605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20" si="0">G17/H17*100</f>
        <v>51.020408163265309</v>
      </c>
      <c r="J17" s="30">
        <f ca="1">F17*I17</f>
        <v>0.22754762355351899</v>
      </c>
      <c r="K17" s="31">
        <f t="shared" ref="K17:K20" ca="1" si="1">J17/$J$42%</f>
        <v>5.0795017587158116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20" ca="1" si="2">F18*I18</f>
        <v>1.4196511727817598</v>
      </c>
      <c r="K18" s="31">
        <f t="shared" ca="1" si="1"/>
        <v>31.690599604138974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90</v>
      </c>
      <c r="H19" s="27">
        <f>Master!$P$221</f>
        <v>96</v>
      </c>
      <c r="I19" s="29">
        <f t="shared" si="0"/>
        <v>93.75</v>
      </c>
      <c r="J19" s="30">
        <f t="shared" ca="1" si="2"/>
        <v>0.46284567973321517</v>
      </c>
      <c r="K19" s="31">
        <f t="shared" ca="1" si="1"/>
        <v>10.332014931660769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20</v>
      </c>
      <c r="H20" s="27">
        <f>Master!$P$222</f>
        <v>95</v>
      </c>
      <c r="I20" s="29">
        <f t="shared" si="0"/>
        <v>21.052631578947366</v>
      </c>
      <c r="J20" s="30">
        <f t="shared" si="2"/>
        <v>0.35212106528689674</v>
      </c>
      <c r="K20" s="31">
        <f t="shared" ca="1" si="1"/>
        <v>7.8603306968178472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785</v>
      </c>
      <c r="H26" s="42"/>
      <c r="I26" s="42"/>
      <c r="J26" s="44">
        <f ca="1">SUM(J16:J25)</f>
        <v>3.6708285183702172</v>
      </c>
      <c r="K26" s="14">
        <f ca="1">SUM(K16:K25)</f>
        <v>81.943197752711995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5.5336962358059383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6.8294746637975523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9.7532693629166375E-2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0.32698101176933253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5.2691176422859893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18.056802247287976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4.4797232949683448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1F44-DEF2-47B6-A13D-FEF2C7A31A38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Final)'!G95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$J$26</f>
        <v>7.3416570367404344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8.2396462237684105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0.29015325630841615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20.157919699152483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29.337739611399076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20" si="0">G17/H17*100</f>
        <v>102.04081632653062</v>
      </c>
      <c r="J17" s="30">
        <f ca="1">F17*I17</f>
        <v>0.45509524710703797</v>
      </c>
      <c r="K17" s="31">
        <f t="shared" ref="K17:K20" ca="1" si="1">J17/$J$42%</f>
        <v>5.5232377064230285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20" ca="1" si="2">F18*I18</f>
        <v>2.8393023455635196</v>
      </c>
      <c r="K18" s="31">
        <f t="shared" ca="1" si="1"/>
        <v>34.459032201809293</v>
      </c>
      <c r="L18" s="24"/>
    </row>
    <row r="19" spans="1:12" ht="16.5" customHeight="1">
      <c r="A19" s="16"/>
      <c r="B19" s="61" t="str">
        <f>Master!$B$221</f>
        <v>크리미 할라피뇨 소스</v>
      </c>
      <c r="C19" s="25" t="str">
        <f>Master!$C$221</f>
        <v>Creamy Jalapeno Sauce</v>
      </c>
      <c r="D19" s="26">
        <f>Master!$H$221</f>
        <v>2009.9999999999998</v>
      </c>
      <c r="E19" s="62">
        <f ca="1">Master!$J$221</f>
        <v>9.9234113734801319</v>
      </c>
      <c r="F19" s="28">
        <f ca="1">Master!$K$221</f>
        <v>4.9370205838209615E-3</v>
      </c>
      <c r="G19" s="29">
        <f>G16*18%</f>
        <v>180</v>
      </c>
      <c r="H19" s="27">
        <f>Master!$P$221</f>
        <v>96</v>
      </c>
      <c r="I19" s="29">
        <f t="shared" si="0"/>
        <v>187.5</v>
      </c>
      <c r="J19" s="30">
        <f t="shared" ca="1" si="2"/>
        <v>0.92569135946643033</v>
      </c>
      <c r="K19" s="31">
        <f t="shared" ca="1" si="1"/>
        <v>11.23460078657436</v>
      </c>
      <c r="L19" s="24"/>
    </row>
    <row r="20" spans="1:12" ht="16.5" customHeight="1">
      <c r="A20" s="16"/>
      <c r="B20" s="61" t="str">
        <f>Master!$B$222</f>
        <v>피클 할라피뇨</v>
      </c>
      <c r="C20" s="25" t="str">
        <f>Master!$C$222</f>
        <v>Pickled Jalapeno La Costena En Escabeche 12 Oz</v>
      </c>
      <c r="D20" s="26">
        <f>Master!$H$222</f>
        <v>340.19399999999996</v>
      </c>
      <c r="E20" s="62">
        <f>Master!$J$222</f>
        <v>5.69</v>
      </c>
      <c r="F20" s="28">
        <f>Master!$K$222</f>
        <v>1.6725750601127597E-2</v>
      </c>
      <c r="G20" s="29">
        <v>40</v>
      </c>
      <c r="H20" s="27">
        <f>Master!$P$222</f>
        <v>95</v>
      </c>
      <c r="I20" s="29">
        <f t="shared" si="0"/>
        <v>42.105263157894733</v>
      </c>
      <c r="J20" s="30">
        <f t="shared" si="2"/>
        <v>0.70424213057379348</v>
      </c>
      <c r="K20" s="31">
        <f t="shared" ca="1" si="1"/>
        <v>8.546994754972717</v>
      </c>
      <c r="L20" s="24"/>
    </row>
    <row r="21" spans="1:12" ht="16.5" customHeight="1">
      <c r="A21" s="16"/>
      <c r="B21" s="61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1570</v>
      </c>
      <c r="H26" s="42"/>
      <c r="I26" s="42"/>
      <c r="J26" s="44">
        <f ca="1">SUM(J16:J25)</f>
        <v>7.3416570367404344</v>
      </c>
      <c r="K26" s="14">
        <f ca="1">SUM(K16:K25)</f>
        <v>89.101605061178475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3.7536433611517315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4.0492433132968886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5.302648533759035E-2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0.17777273631118071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2.8647090427241464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10.898394938821539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8.2396462237684105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F2E9-7058-473C-AAF1-06C5C76FC00C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Final)'!G96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3.3042181824427481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4.1131129590408753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0.28968066982959306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10.085670002419572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J16/$J$42%</f>
        <v>29.385601345037486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50</v>
      </c>
      <c r="H17" s="27">
        <f>Master!$P$43</f>
        <v>98</v>
      </c>
      <c r="I17" s="29">
        <f t="shared" ref="I17:I19" si="0">G17/H17*100</f>
        <v>51.020408163265309</v>
      </c>
      <c r="J17" s="30">
        <f ca="1">F17*I17</f>
        <v>0.22754762355351899</v>
      </c>
      <c r="K17" s="31">
        <f t="shared" ref="K17:K19" ca="1" si="1">J17/$J$42%</f>
        <v>5.5322483437600543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125</v>
      </c>
      <c r="H18" s="27">
        <f>Master!$P$31</f>
        <v>100</v>
      </c>
      <c r="I18" s="29">
        <f t="shared" si="0"/>
        <v>125</v>
      </c>
      <c r="J18" s="30">
        <f t="shared" ref="J18:J19" ca="1" si="2">F18*I18</f>
        <v>1.4196511727817598</v>
      </c>
      <c r="K18" s="31">
        <f t="shared" ca="1" si="1"/>
        <v>34.515248837532631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35</v>
      </c>
      <c r="H19" s="27">
        <f>Master!$P$35</f>
        <v>98</v>
      </c>
      <c r="I19" s="29">
        <f t="shared" si="0"/>
        <v>35.714285714285715</v>
      </c>
      <c r="J19" s="30">
        <f t="shared" ca="1" si="2"/>
        <v>0.44835640909264268</v>
      </c>
      <c r="K19" s="31">
        <f t="shared" ca="1" si="1"/>
        <v>10.900658784659141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710</v>
      </c>
      <c r="H26" s="42"/>
      <c r="I26" s="42"/>
      <c r="J26" s="44">
        <f ca="1">SUM(J16:J25)</f>
        <v>3.3042181824427481</v>
      </c>
      <c r="K26" s="14">
        <f ca="1">SUM(K16:K25)</f>
        <v>80.333757310989313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99.157711739274021</v>
      </c>
      <c r="F31" s="28">
        <f ca="1">Master!$K$150</f>
        <v>0.24789427934818506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0.24789427934818506</v>
      </c>
      <c r="K31" s="49">
        <f t="shared" ref="K31:K36" ca="1" si="5">J31/$J$42%</f>
        <v>6.0269261218148209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0.30594156743810003</v>
      </c>
      <c r="K33" s="49">
        <f t="shared" ca="1" si="5"/>
        <v>7.4381999834364301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0.10622598601655503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0.35612551126652409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5.7387650864763557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0.80889477659812714</v>
      </c>
      <c r="K40" s="53">
        <f ca="1">SUM(K31:K39)</f>
        <v>19.666242689010687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4.1131129590408753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F4B7-F5C2-434E-8F2F-1C1FF6DA179A}">
  <sheetPr>
    <tabColor theme="7" tint="0.79998168889431442"/>
  </sheetPr>
  <dimension ref="A1:L43"/>
  <sheetViews>
    <sheetView zoomScale="70" zoomScaleNormal="70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Final)'!G97</f>
        <v>28.397565922920894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6.6084363648854962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7.5064255519134724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0.26433341407809585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20.89114037100742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145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7">
        <v>1000</v>
      </c>
      <c r="H16" s="27">
        <f>Master!$P$7</f>
        <v>95</v>
      </c>
      <c r="I16" s="29">
        <f>G16/H16*100</f>
        <v>1052.6315789473686</v>
      </c>
      <c r="J16" s="30">
        <f ca="1">F16*I16</f>
        <v>2.417325954029653</v>
      </c>
      <c r="K16" s="31">
        <f ca="1">J16/$J$42%</f>
        <v>32.203422751770972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89.198668432979431</v>
      </c>
      <c r="F17" s="28">
        <f ca="1">Master!$K$43</f>
        <v>4.4599334216489719E-3</v>
      </c>
      <c r="G17" s="29">
        <f>G16*10%</f>
        <v>100</v>
      </c>
      <c r="H17" s="27">
        <f>Master!$P$43</f>
        <v>98</v>
      </c>
      <c r="I17" s="29">
        <f t="shared" ref="I17:I19" si="0">G17/H17*100</f>
        <v>102.04081632653062</v>
      </c>
      <c r="J17" s="30">
        <f ca="1">F17*I17</f>
        <v>0.45509524710703797</v>
      </c>
      <c r="K17" s="31">
        <f t="shared" ref="K17:K19" ca="1" si="1">J17/$J$42%</f>
        <v>6.0627424325953534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9">
        <f>G16*25%</f>
        <v>250</v>
      </c>
      <c r="H18" s="27">
        <f>Master!$P$31</f>
        <v>100</v>
      </c>
      <c r="I18" s="29">
        <f t="shared" si="0"/>
        <v>250</v>
      </c>
      <c r="J18" s="30">
        <f t="shared" ref="J18:J19" ca="1" si="2">F18*I18</f>
        <v>2.8393023455635196</v>
      </c>
      <c r="K18" s="31">
        <f t="shared" ca="1" si="1"/>
        <v>37.824958442966903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94.154845909454963</v>
      </c>
      <c r="F19" s="28">
        <f ca="1">Master!$K$35</f>
        <v>1.2553979454593994E-2</v>
      </c>
      <c r="G19" s="29">
        <f>G16*7%</f>
        <v>70</v>
      </c>
      <c r="H19" s="27">
        <f>Master!$P$35</f>
        <v>98</v>
      </c>
      <c r="I19" s="29">
        <f t="shared" si="0"/>
        <v>71.428571428571431</v>
      </c>
      <c r="J19" s="30">
        <f t="shared" ca="1" si="2"/>
        <v>0.89671281818528537</v>
      </c>
      <c r="K19" s="31">
        <f t="shared" ca="1" si="1"/>
        <v>11.945936344585517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1420</v>
      </c>
      <c r="H26" s="42"/>
      <c r="I26" s="42"/>
      <c r="J26" s="44">
        <f ca="1">SUM(J16:J25)</f>
        <v>6.6084363648854962</v>
      </c>
      <c r="K26" s="14">
        <f ca="1">SUM(K16:K25)</f>
        <v>88.037059971918751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Master!$B$153</f>
        <v>치킨버켓</v>
      </c>
      <c r="C31" s="25" t="str">
        <f>Master!$C$153</f>
        <v>Chicken Bucket</v>
      </c>
      <c r="D31" s="27">
        <f>Master!$H$153</f>
        <v>300</v>
      </c>
      <c r="E31" s="27">
        <f ca="1">Master!$J$153</f>
        <v>92.786080038261687</v>
      </c>
      <c r="F31" s="28">
        <f ca="1">Master!$K$153</f>
        <v>0.30928693346087227</v>
      </c>
      <c r="G31" s="27">
        <v>1</v>
      </c>
      <c r="H31" s="27">
        <f>Master!$P$153</f>
        <v>100</v>
      </c>
      <c r="I31" s="27">
        <f t="shared" ref="I31:I36" si="3">G31/H31*100</f>
        <v>1</v>
      </c>
      <c r="J31" s="30">
        <f t="shared" ref="J31:J36" ca="1" si="4">F31*I31</f>
        <v>0.30928693346087227</v>
      </c>
      <c r="K31" s="49">
        <f t="shared" ref="K31:K36" ca="1" si="5">J31/$J$42%</f>
        <v>4.1202957562408855</v>
      </c>
      <c r="L31" s="24"/>
    </row>
    <row r="32" spans="1:12" ht="16.5" customHeight="1">
      <c r="A32" s="16"/>
      <c r="B32" s="32" t="str">
        <f>Master!$B$156</f>
        <v>치킨트레이(중)</v>
      </c>
      <c r="C32" s="32" t="str">
        <f>Master!$C$156</f>
        <v>To Go Tray (M)</v>
      </c>
      <c r="D32" s="33">
        <f>Master!$H$156</f>
        <v>100</v>
      </c>
      <c r="E32" s="33">
        <f>Master!$J$156</f>
        <v>9.24</v>
      </c>
      <c r="F32" s="34">
        <f>Master!$K$156</f>
        <v>9.2399999999999996E-2</v>
      </c>
      <c r="G32" s="33">
        <v>0</v>
      </c>
      <c r="H32" s="33">
        <f>Master!$P$156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Master!$B$174</f>
        <v>종이백 (L)</v>
      </c>
      <c r="C33" s="32" t="str">
        <f>Master!$C$174</f>
        <v>Paper Bag (L)</v>
      </c>
      <c r="D33" s="50">
        <f>Master!$H$174</f>
        <v>200</v>
      </c>
      <c r="E33" s="33">
        <f ca="1">Master!$J$174</f>
        <v>66.728664751052392</v>
      </c>
      <c r="F33" s="34">
        <f ca="1">Master!$K$174</f>
        <v>0.33364332375526196</v>
      </c>
      <c r="G33" s="33">
        <v>1</v>
      </c>
      <c r="H33" s="27">
        <f>Master!$P$174</f>
        <v>100</v>
      </c>
      <c r="I33" s="33">
        <f t="shared" si="3"/>
        <v>1</v>
      </c>
      <c r="J33" s="35">
        <f t="shared" ca="1" si="4"/>
        <v>0.33364332375526196</v>
      </c>
      <c r="K33" s="49">
        <f t="shared" ca="1" si="5"/>
        <v>4.4447696369973659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4.3691947967158728E-3</v>
      </c>
      <c r="K34" s="49">
        <f t="shared" ca="1" si="5"/>
        <v>5.820606314548895E-2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1.4647844554353974E-2</v>
      </c>
      <c r="K35" s="49">
        <f t="shared" ca="1" si="5"/>
        <v>0.19513741198192627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118.02094523038615</v>
      </c>
      <c r="F36" s="34">
        <f ca="1">Master!$K$164</f>
        <v>0.23604189046077229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0.23604189046077229</v>
      </c>
      <c r="K36" s="49">
        <f t="shared" ca="1" si="5"/>
        <v>3.1445311597155929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0.89798918702797625</v>
      </c>
      <c r="K40" s="53">
        <f ca="1">SUM(K31:K39)</f>
        <v>11.96294002808126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7.5064255519134724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F3B0-487D-455B-9C47-B05B29769BB1}">
  <sheetPr>
    <tabColor rgb="FFC00000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799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Final)'!G98</f>
        <v>30.425963488843816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$J$31</f>
        <v>10.707613626642642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10.707613626642642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0.35192356786232148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19.718349862201173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400</v>
      </c>
      <c r="H16" s="27">
        <f>Master!$P$8</f>
        <v>80</v>
      </c>
      <c r="I16" s="29">
        <f t="shared" ref="I16:I19" si="0">G16/H16*100</f>
        <v>500</v>
      </c>
      <c r="J16" s="30">
        <f t="shared" ref="J16:J28" ca="1" si="1">F16*I16</f>
        <v>2.0920557679095384</v>
      </c>
      <c r="K16" s="31">
        <f t="shared" ref="K16:K28" ca="1" si="2">J16/$J$44%</f>
        <v>19.538020709900227</v>
      </c>
      <c r="L16" s="24"/>
    </row>
    <row r="17" spans="1:12" ht="16.5" customHeight="1">
      <c r="A17" s="16"/>
      <c r="B17" s="25" t="str">
        <f>Master!$B$8</f>
        <v>순살 엉치살</v>
      </c>
      <c r="C17" s="25" t="str">
        <f>Master!$C$8</f>
        <v>Boneless Thigh</v>
      </c>
      <c r="D17" s="26">
        <f>Master!$H$8</f>
        <v>1000</v>
      </c>
      <c r="E17" s="62">
        <f ca="1">Master!$J$8</f>
        <v>4.1841115358190768</v>
      </c>
      <c r="F17" s="28">
        <f ca="1">Master!$K$8</f>
        <v>4.1841115358190765E-3</v>
      </c>
      <c r="G17" s="29">
        <v>400</v>
      </c>
      <c r="H17" s="27">
        <f>Master!$P$8</f>
        <v>80</v>
      </c>
      <c r="I17" s="29">
        <f t="shared" ref="I17" si="3">G17/H17*100</f>
        <v>500</v>
      </c>
      <c r="J17" s="30">
        <f t="shared" ref="J17" ca="1" si="4">F17*I17</f>
        <v>2.0920557679095384</v>
      </c>
      <c r="K17" s="31">
        <f t="shared" ref="K17" ca="1" si="5">J17/$J$44%</f>
        <v>19.538020709900227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7">
        <f>(G16+G17)*25%</f>
        <v>200</v>
      </c>
      <c r="H18" s="27">
        <f>Master!$P$105</f>
        <v>95</v>
      </c>
      <c r="I18" s="29">
        <f t="shared" si="0"/>
        <v>210.52631578947367</v>
      </c>
      <c r="J18" s="30">
        <f t="shared" ca="1" si="1"/>
        <v>2.390991448895595</v>
      </c>
      <c r="K18" s="31">
        <f t="shared" ca="1" si="2"/>
        <v>22.329825601349114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158.02868866459923</v>
      </c>
      <c r="F19" s="28">
        <f ca="1">Master!$K$36</f>
        <v>7.9014344332299612E-3</v>
      </c>
      <c r="G19" s="62">
        <f>G16*1.2%</f>
        <v>4.8</v>
      </c>
      <c r="H19" s="27">
        <f>Master!$P$79</f>
        <v>100</v>
      </c>
      <c r="I19" s="29">
        <f t="shared" si="0"/>
        <v>4.8</v>
      </c>
      <c r="J19" s="30">
        <f t="shared" ca="1" si="1"/>
        <v>3.7926885279503809E-2</v>
      </c>
      <c r="K19" s="31">
        <f t="shared" ca="1" si="2"/>
        <v>0.3542048359415424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81.511412075961573</v>
      </c>
      <c r="F20" s="28">
        <f ca="1">Master!$K$41</f>
        <v>4.075570603798079E-3</v>
      </c>
      <c r="G20" s="29">
        <f>G16*25%</f>
        <v>100</v>
      </c>
      <c r="H20" s="27">
        <f>Master!$P$41</f>
        <v>85</v>
      </c>
      <c r="I20" s="29">
        <f>G20/H20*100</f>
        <v>117.64705882352942</v>
      </c>
      <c r="J20" s="30">
        <f t="shared" ca="1" si="1"/>
        <v>0.4794788945644799</v>
      </c>
      <c r="K20" s="31">
        <f t="shared" ca="1" si="2"/>
        <v>4.4779248792788184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89.198668432979431</v>
      </c>
      <c r="F21" s="28">
        <f ca="1">Master!$K$43</f>
        <v>4.4599334216489719E-3</v>
      </c>
      <c r="G21" s="29">
        <f>G17*10%</f>
        <v>40</v>
      </c>
      <c r="H21" s="27">
        <f>Master!$P$43</f>
        <v>98</v>
      </c>
      <c r="I21" s="29">
        <f>G21/H21*100</f>
        <v>40.816326530612244</v>
      </c>
      <c r="J21" s="30">
        <f t="shared" ca="1" si="1"/>
        <v>0.18203809884281519</v>
      </c>
      <c r="K21" s="31">
        <f t="shared" ca="1" si="2"/>
        <v>1.7000809441785301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48.723282305114083</v>
      </c>
      <c r="F22" s="28">
        <f ca="1">Master!$K$46</f>
        <v>4.8723282305114081E-3</v>
      </c>
      <c r="G22" s="29">
        <f>G16*1/2*30%</f>
        <v>60</v>
      </c>
      <c r="H22" s="27">
        <f>Master!$P$46</f>
        <v>96</v>
      </c>
      <c r="I22" s="29">
        <f>G22/H22*100</f>
        <v>62.5</v>
      </c>
      <c r="J22" s="30">
        <f t="shared" ca="1" si="1"/>
        <v>0.30452051440696298</v>
      </c>
      <c r="K22" s="31">
        <f t="shared" ca="1" si="2"/>
        <v>2.8439624833796415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85.663638882667996</v>
      </c>
      <c r="F23" s="28">
        <f ca="1">Master!$K$51</f>
        <v>8.5663638882667991E-3</v>
      </c>
      <c r="G23" s="27">
        <f>G17*1/2*7%</f>
        <v>14.000000000000002</v>
      </c>
      <c r="H23" s="27">
        <f>Master!$P$51</f>
        <v>96</v>
      </c>
      <c r="I23" s="29">
        <f t="shared" ref="I23:I28" si="6">G23/H23*100</f>
        <v>14.583333333333334</v>
      </c>
      <c r="J23" s="30">
        <f t="shared" ca="1" si="1"/>
        <v>0.12492614003722416</v>
      </c>
      <c r="K23" s="31">
        <f t="shared" ca="1" si="2"/>
        <v>1.1667038463769688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6.8703999635603097</v>
      </c>
      <c r="F24" s="28">
        <f ca="1">Master!$K$103</f>
        <v>6.8848416073158149E-3</v>
      </c>
      <c r="G24" s="27">
        <f>(G22*5%)+(G23*19%)</f>
        <v>5.66</v>
      </c>
      <c r="H24" s="27">
        <f>Master!$P$103</f>
        <v>98</v>
      </c>
      <c r="I24" s="29">
        <f t="shared" si="6"/>
        <v>5.7755102040816322</v>
      </c>
      <c r="J24" s="30">
        <f t="shared" ca="1" si="1"/>
        <v>3.9763472956538273E-2</v>
      </c>
      <c r="K24" s="31">
        <f t="shared" ca="1" si="2"/>
        <v>0.37135700206439048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80.632304544712639</v>
      </c>
      <c r="F25" s="28">
        <f ca="1">Master!$K$55</f>
        <v>6.7193587120593862E-3</v>
      </c>
      <c r="G25" s="27">
        <f>G17*1/2*20%</f>
        <v>40</v>
      </c>
      <c r="H25" s="27">
        <f>Master!$P$55</f>
        <v>96</v>
      </c>
      <c r="I25" s="29">
        <f t="shared" si="6"/>
        <v>41.666666666666671</v>
      </c>
      <c r="J25" s="30">
        <f t="shared" ca="1" si="1"/>
        <v>0.27997327966914115</v>
      </c>
      <c r="K25" s="31">
        <f t="shared" ca="1" si="2"/>
        <v>2.6147121985473283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17.650475044505768</v>
      </c>
      <c r="F26" s="28">
        <f ca="1">Master!$K$125</f>
        <v>7.7789665246830184E-3</v>
      </c>
      <c r="G26" s="27">
        <v>80</v>
      </c>
      <c r="H26" s="27">
        <f>Master!$P$125</f>
        <v>100</v>
      </c>
      <c r="I26" s="29">
        <f t="shared" si="6"/>
        <v>80</v>
      </c>
      <c r="J26" s="30">
        <f t="shared" ca="1" si="1"/>
        <v>0.62231732197464151</v>
      </c>
      <c r="K26" s="31">
        <f t="shared" ca="1" si="2"/>
        <v>5.8119142478786685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17.840265098747764</v>
      </c>
      <c r="F27" s="28">
        <f ca="1">Master!$K$126</f>
        <v>7.866216819850334E-3</v>
      </c>
      <c r="G27" s="27">
        <v>80</v>
      </c>
      <c r="H27" s="27">
        <f>Master!$P$126</f>
        <v>100</v>
      </c>
      <c r="I27" s="29">
        <f t="shared" si="6"/>
        <v>80</v>
      </c>
      <c r="J27" s="30">
        <f t="shared" ca="1" si="1"/>
        <v>0.62929734558802675</v>
      </c>
      <c r="K27" s="31">
        <f t="shared" ca="1" si="2"/>
        <v>5.8771017290184204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12.658996617941234</v>
      </c>
      <c r="F28" s="28">
        <f ca="1">Master!$K$196</f>
        <v>2.7908333078937093E-2</v>
      </c>
      <c r="G28" s="27">
        <v>50</v>
      </c>
      <c r="H28" s="27">
        <f>Master!$P$196</f>
        <v>100</v>
      </c>
      <c r="I28" s="29">
        <f t="shared" si="6"/>
        <v>50</v>
      </c>
      <c r="J28" s="30">
        <f t="shared" ca="1" si="1"/>
        <v>1.3954166539468547</v>
      </c>
      <c r="K28" s="31">
        <f t="shared" ca="1" si="2"/>
        <v>13.032004166407203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0.64528618442279151</v>
      </c>
      <c r="F29" s="28">
        <f ca="1">Master!$K$105</f>
        <v>3.5849232467932862E-3</v>
      </c>
      <c r="G29" s="27">
        <v>4</v>
      </c>
      <c r="H29" s="27">
        <f>Master!$P$105</f>
        <v>95</v>
      </c>
      <c r="I29" s="29">
        <f t="shared" ref="I29:I30" si="7">G29/H29*100</f>
        <v>4.2105263157894735</v>
      </c>
      <c r="J29" s="30">
        <f t="shared" ref="J29:J30" ca="1" si="8">F29*I29</f>
        <v>1.5094413670708573E-2</v>
      </c>
      <c r="K29" s="31">
        <f t="shared" ref="K29:K30" ca="1" si="9">J29/$J$44%</f>
        <v>0.14096897961606228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4.9345414102919349</v>
      </c>
      <c r="F30" s="28">
        <f ca="1">Master!$K$79</f>
        <v>1.0878810495537697E-2</v>
      </c>
      <c r="G30" s="27">
        <v>2</v>
      </c>
      <c r="H30" s="27">
        <f>Master!$P$79</f>
        <v>100</v>
      </c>
      <c r="I30" s="29">
        <f t="shared" si="7"/>
        <v>2</v>
      </c>
      <c r="J30" s="30">
        <f t="shared" ca="1" si="8"/>
        <v>2.1757620991075394E-2</v>
      </c>
      <c r="K30" s="31">
        <f t="shared" ca="1" si="9"/>
        <v>0.20319766616287094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1480.46</v>
      </c>
      <c r="H31" s="42"/>
      <c r="I31" s="42"/>
      <c r="J31" s="44">
        <f ca="1">SUM(J16:J30)</f>
        <v>10.707613626642642</v>
      </c>
      <c r="K31" s="14">
        <f ca="1">SUM(K16:K30)</f>
        <v>100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38.088586405717997</v>
      </c>
      <c r="F36" s="28">
        <f ca="1">Master!$K$167</f>
        <v>0.12696195468572666</v>
      </c>
      <c r="G36" s="27">
        <v>0</v>
      </c>
      <c r="H36" s="27">
        <f>Master!$P$152</f>
        <v>100</v>
      </c>
      <c r="I36" s="27">
        <f t="shared" ref="I36:I40" si="10">G36/H36*100</f>
        <v>0</v>
      </c>
      <c r="J36" s="30">
        <f t="shared" ref="J36:J40" ca="1" si="11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113.94159780450866</v>
      </c>
      <c r="F37" s="34">
        <f ca="1">Master!$K$168</f>
        <v>0.37980532601502887</v>
      </c>
      <c r="G37" s="33">
        <v>0</v>
      </c>
      <c r="H37" s="33">
        <f>Master!$P$157</f>
        <v>100</v>
      </c>
      <c r="I37" s="33">
        <f t="shared" si="10"/>
        <v>0</v>
      </c>
      <c r="J37" s="35">
        <f t="shared" ca="1" si="11"/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0</v>
      </c>
      <c r="H38" s="27">
        <f>Master!$P$175</f>
        <v>100</v>
      </c>
      <c r="I38" s="33">
        <f t="shared" si="10"/>
        <v>0</v>
      </c>
      <c r="J38" s="35">
        <f t="shared" ca="1" si="11"/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0</v>
      </c>
      <c r="H39" s="33">
        <f>Master!$P$166</f>
        <v>100</v>
      </c>
      <c r="I39" s="33">
        <f t="shared" si="10"/>
        <v>0</v>
      </c>
      <c r="J39" s="35">
        <f t="shared" ca="1" si="11"/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 t="shared" si="10"/>
        <v>0</v>
      </c>
      <c r="J40" s="35">
        <f t="shared" si="11"/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10.707613626642642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F78A-35AB-4556-8B57-703A48728A95}">
  <sheetPr>
    <tabColor rgb="FFC00000"/>
  </sheetPr>
  <dimension ref="A1:L45"/>
  <sheetViews>
    <sheetView zoomScale="70" zoomScaleNormal="70" workbookViewId="0">
      <selection activeCell="N49" sqref="N4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799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Final)'!G99</f>
        <v>30.425963488843816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$J$31</f>
        <v>9.9007327285162834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9.9007327285162834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0.32540408234390183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20.525230760327531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9">
        <v>500</v>
      </c>
      <c r="H16" s="27">
        <f>Master!$P$7</f>
        <v>95</v>
      </c>
      <c r="I16" s="29">
        <f t="shared" ref="I16:I19" si="0">G16/H16*100</f>
        <v>526.31578947368428</v>
      </c>
      <c r="J16" s="30">
        <f ca="1">F16*I16</f>
        <v>1.2086629770148265</v>
      </c>
      <c r="K16" s="31">
        <f t="shared" ref="K16:K30" ca="1" si="1">J16/$J$44%</f>
        <v>12.207813402876859</v>
      </c>
      <c r="L16" s="24"/>
    </row>
    <row r="17" spans="1:12" ht="16.5" customHeight="1">
      <c r="A17" s="16"/>
      <c r="B17" s="25" t="str">
        <f>Master!$B$7</f>
        <v>파티윙</v>
      </c>
      <c r="C17" s="25" t="str">
        <f>Master!$C$7</f>
        <v>Party Wings</v>
      </c>
      <c r="D17" s="26">
        <f>Master!$H$7</f>
        <v>1000</v>
      </c>
      <c r="E17" s="62">
        <f ca="1">Master!$J$7</f>
        <v>2.2964596563281701</v>
      </c>
      <c r="F17" s="28">
        <f ca="1">Master!$K$7</f>
        <v>2.29645965632817E-3</v>
      </c>
      <c r="G17" s="29">
        <v>500</v>
      </c>
      <c r="H17" s="27">
        <f>Master!$P$7</f>
        <v>95</v>
      </c>
      <c r="I17" s="29">
        <f t="shared" ref="I17:I18" si="2">G17/H17*100</f>
        <v>526.31578947368428</v>
      </c>
      <c r="J17" s="30">
        <f t="shared" ref="J17:J18" ca="1" si="3">F17*I17</f>
        <v>1.2086629770148265</v>
      </c>
      <c r="K17" s="31">
        <f t="shared" ref="K17:K18" ca="1" si="4">J17/$J$44%</f>
        <v>12.207813402876859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14.991516384575382</v>
      </c>
      <c r="F18" s="28">
        <f ca="1">Master!$K$31</f>
        <v>1.1357209382254077E-2</v>
      </c>
      <c r="G18" s="27">
        <f>(G16+G17)*25%</f>
        <v>250</v>
      </c>
      <c r="H18" s="27">
        <f>Master!$P$105</f>
        <v>95</v>
      </c>
      <c r="I18" s="29">
        <f t="shared" si="2"/>
        <v>263.15789473684214</v>
      </c>
      <c r="J18" s="30">
        <f t="shared" ca="1" si="3"/>
        <v>2.9887393111194944</v>
      </c>
      <c r="K18" s="31">
        <f t="shared" ca="1" si="4"/>
        <v>30.187051737203948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158.02868866459923</v>
      </c>
      <c r="F19" s="28">
        <f ca="1">Master!$K$36</f>
        <v>7.9014344332299612E-3</v>
      </c>
      <c r="G19" s="62">
        <f>G16*1.2%</f>
        <v>6</v>
      </c>
      <c r="H19" s="27">
        <f>Master!$P$79</f>
        <v>100</v>
      </c>
      <c r="I19" s="29">
        <f t="shared" si="0"/>
        <v>6</v>
      </c>
      <c r="J19" s="30">
        <f t="shared" ref="J19:J30" ca="1" si="5">F19*I19</f>
        <v>4.7408606599379767E-2</v>
      </c>
      <c r="K19" s="31">
        <f t="shared" ca="1" si="1"/>
        <v>0.47883937380546165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81.511412075961573</v>
      </c>
      <c r="F20" s="28">
        <f ca="1">Master!$K$41</f>
        <v>4.075570603798079E-3</v>
      </c>
      <c r="G20" s="29">
        <f>G16*25%</f>
        <v>125</v>
      </c>
      <c r="H20" s="27">
        <f>Master!$P$41</f>
        <v>85</v>
      </c>
      <c r="I20" s="29">
        <f>G20/H20*100</f>
        <v>147.05882352941177</v>
      </c>
      <c r="J20" s="30">
        <f t="shared" ca="1" si="5"/>
        <v>0.59934861820559981</v>
      </c>
      <c r="K20" s="31">
        <f t="shared" ca="1" si="1"/>
        <v>6.0535784031351971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89.198668432979431</v>
      </c>
      <c r="F21" s="28">
        <f ca="1">Master!$K$43</f>
        <v>4.4599334216489719E-3</v>
      </c>
      <c r="G21" s="29">
        <f>G17*10%</f>
        <v>50</v>
      </c>
      <c r="H21" s="27">
        <f>Master!$P$43</f>
        <v>98</v>
      </c>
      <c r="I21" s="29">
        <f>G21/H21*100</f>
        <v>51.020408163265309</v>
      </c>
      <c r="J21" s="30">
        <f t="shared" ca="1" si="5"/>
        <v>0.22754762355351899</v>
      </c>
      <c r="K21" s="31">
        <f t="shared" ca="1" si="1"/>
        <v>2.2982907406250033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48.723282305114083</v>
      </c>
      <c r="F22" s="28">
        <f ca="1">Master!$K$46</f>
        <v>4.8723282305114081E-3</v>
      </c>
      <c r="G22" s="29">
        <f>G16*1/2*30%</f>
        <v>75</v>
      </c>
      <c r="H22" s="27">
        <f>Master!$P$46</f>
        <v>96</v>
      </c>
      <c r="I22" s="29">
        <f>G22/H22*100</f>
        <v>78.125</v>
      </c>
      <c r="J22" s="30">
        <f t="shared" ca="1" si="5"/>
        <v>0.38065064300870377</v>
      </c>
      <c r="K22" s="31">
        <f t="shared" ca="1" si="1"/>
        <v>3.8446714343913797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85.663638882667996</v>
      </c>
      <c r="F23" s="28">
        <f ca="1">Master!$K$51</f>
        <v>8.5663638882667991E-3</v>
      </c>
      <c r="G23" s="27">
        <f>G17*1/2*7%</f>
        <v>17.5</v>
      </c>
      <c r="H23" s="27">
        <f>Master!$P$51</f>
        <v>96</v>
      </c>
      <c r="I23" s="29">
        <f t="shared" ref="I23:I30" si="6">G23/H23*100</f>
        <v>18.229166666666664</v>
      </c>
      <c r="J23" s="30">
        <f t="shared" ca="1" si="5"/>
        <v>0.15615767504653016</v>
      </c>
      <c r="K23" s="31">
        <f t="shared" ca="1" si="1"/>
        <v>1.5772335172402119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6.8703999635603097</v>
      </c>
      <c r="F24" s="28">
        <f ca="1">Master!$K$103</f>
        <v>6.8848416073158149E-3</v>
      </c>
      <c r="G24" s="27">
        <f>(G22*5%)+(G23*19%)</f>
        <v>7.0750000000000002</v>
      </c>
      <c r="H24" s="27">
        <f>Master!$P$103</f>
        <v>98</v>
      </c>
      <c r="I24" s="29">
        <f t="shared" si="6"/>
        <v>7.2193877551020416</v>
      </c>
      <c r="J24" s="30">
        <f t="shared" ca="1" si="5"/>
        <v>4.9704341195672852E-2</v>
      </c>
      <c r="K24" s="31">
        <f t="shared" ca="1" si="1"/>
        <v>0.50202689597420846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80.632304544712639</v>
      </c>
      <c r="F25" s="28">
        <f ca="1">Master!$K$55</f>
        <v>6.7193587120593862E-3</v>
      </c>
      <c r="G25" s="27">
        <f>G17*1/2*20%</f>
        <v>50</v>
      </c>
      <c r="H25" s="27">
        <f>Master!$P$55</f>
        <v>96</v>
      </c>
      <c r="I25" s="29">
        <f t="shared" si="6"/>
        <v>52.083333333333336</v>
      </c>
      <c r="J25" s="30">
        <f t="shared" ca="1" si="5"/>
        <v>0.3499665995864264</v>
      </c>
      <c r="K25" s="31">
        <f t="shared" ca="1" si="1"/>
        <v>3.5347545397164977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17.650475044505768</v>
      </c>
      <c r="F26" s="28">
        <f ca="1">Master!$K$125</f>
        <v>7.7789665246830184E-3</v>
      </c>
      <c r="G26" s="27">
        <v>80</v>
      </c>
      <c r="H26" s="27">
        <f>Master!$P$125</f>
        <v>100</v>
      </c>
      <c r="I26" s="29">
        <f t="shared" si="6"/>
        <v>80</v>
      </c>
      <c r="J26" s="30">
        <f t="shared" ca="1" si="5"/>
        <v>0.62231732197464151</v>
      </c>
      <c r="K26" s="31">
        <f t="shared" ca="1" si="1"/>
        <v>6.2855683416463819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17.840265098747764</v>
      </c>
      <c r="F27" s="28">
        <f ca="1">Master!$K$126</f>
        <v>7.866216819850334E-3</v>
      </c>
      <c r="G27" s="27">
        <v>80</v>
      </c>
      <c r="H27" s="27">
        <f>Master!$P$126</f>
        <v>100</v>
      </c>
      <c r="I27" s="29">
        <f t="shared" si="6"/>
        <v>80</v>
      </c>
      <c r="J27" s="30">
        <f t="shared" ca="1" si="5"/>
        <v>0.62929734558802675</v>
      </c>
      <c r="K27" s="31">
        <f t="shared" ca="1" si="1"/>
        <v>6.3560684127500213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12.658996617941234</v>
      </c>
      <c r="F28" s="28">
        <f ca="1">Master!$K$196</f>
        <v>2.7908333078937093E-2</v>
      </c>
      <c r="G28" s="27">
        <v>50</v>
      </c>
      <c r="H28" s="27">
        <f>Master!$P$196</f>
        <v>100</v>
      </c>
      <c r="I28" s="29">
        <f t="shared" si="6"/>
        <v>50</v>
      </c>
      <c r="J28" s="30">
        <f t="shared" ca="1" si="5"/>
        <v>1.3954166539468547</v>
      </c>
      <c r="K28" s="31">
        <f t="shared" ca="1" si="1"/>
        <v>14.094074572155135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0.64528618442279151</v>
      </c>
      <c r="F29" s="28">
        <f ca="1">Master!$K$105</f>
        <v>3.5849232467932862E-3</v>
      </c>
      <c r="G29" s="27">
        <v>4</v>
      </c>
      <c r="H29" s="27">
        <f>Master!$P$105</f>
        <v>95</v>
      </c>
      <c r="I29" s="29">
        <f t="shared" si="6"/>
        <v>4.2105263157894735</v>
      </c>
      <c r="J29" s="30">
        <f t="shared" ca="1" si="5"/>
        <v>1.5094413670708573E-2</v>
      </c>
      <c r="K29" s="31">
        <f t="shared" ca="1" si="1"/>
        <v>0.15245754111949056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4.9345414102919349</v>
      </c>
      <c r="F30" s="28">
        <f ca="1">Master!$K$79</f>
        <v>1.0878810495537697E-2</v>
      </c>
      <c r="G30" s="27">
        <v>2</v>
      </c>
      <c r="H30" s="27">
        <f>Master!$P$79</f>
        <v>100</v>
      </c>
      <c r="I30" s="29">
        <f t="shared" si="6"/>
        <v>2</v>
      </c>
      <c r="J30" s="30">
        <f t="shared" ca="1" si="5"/>
        <v>2.1757620991075394E-2</v>
      </c>
      <c r="K30" s="31">
        <f t="shared" ca="1" si="1"/>
        <v>0.2197576844833784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1796.575</v>
      </c>
      <c r="H31" s="42"/>
      <c r="I31" s="42"/>
      <c r="J31" s="44">
        <f ca="1">SUM(J16:J30)</f>
        <v>9.9007327285162834</v>
      </c>
      <c r="K31" s="14">
        <f ca="1">SUM(K16:K30)</f>
        <v>100.00000000000006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38.088586405717997</v>
      </c>
      <c r="F36" s="28">
        <f ca="1">Master!$K$167</f>
        <v>0.12696195468572666</v>
      </c>
      <c r="G36" s="27">
        <v>0</v>
      </c>
      <c r="H36" s="27">
        <f>Master!$P$152</f>
        <v>100</v>
      </c>
      <c r="I36" s="27">
        <f t="shared" ref="I36:I40" si="7">G36/H36*100</f>
        <v>0</v>
      </c>
      <c r="J36" s="30">
        <f t="shared" ref="J36:J40" ca="1" si="8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113.94159780450866</v>
      </c>
      <c r="F37" s="34">
        <f ca="1">Master!$K$168</f>
        <v>0.37980532601502887</v>
      </c>
      <c r="G37" s="33">
        <v>0</v>
      </c>
      <c r="H37" s="33">
        <f>Master!$P$157</f>
        <v>100</v>
      </c>
      <c r="I37" s="33">
        <f t="shared" si="7"/>
        <v>0</v>
      </c>
      <c r="J37" s="35">
        <f t="shared" ca="1" si="8"/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0</v>
      </c>
      <c r="H38" s="27">
        <f>Master!$P$175</f>
        <v>100</v>
      </c>
      <c r="I38" s="33">
        <f t="shared" si="7"/>
        <v>0</v>
      </c>
      <c r="J38" s="35">
        <f t="shared" ca="1" si="8"/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0</v>
      </c>
      <c r="H39" s="33">
        <f>Master!$P$166</f>
        <v>100</v>
      </c>
      <c r="I39" s="33">
        <f t="shared" si="7"/>
        <v>0</v>
      </c>
      <c r="J39" s="35">
        <f t="shared" ca="1" si="8"/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 t="shared" si="7"/>
        <v>0</v>
      </c>
      <c r="J40" s="35">
        <f t="shared" si="8"/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9.9007327285162834</v>
      </c>
      <c r="K44" s="152">
        <f ca="1">K31+K42</f>
        <v>100.00000000000006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389B-7E5F-49E3-8AF9-EB0DD04DCC54}">
  <sheetPr>
    <tabColor theme="5" tint="0.79998168889431442"/>
  </sheetPr>
  <dimension ref="A1:L45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Final)'!G100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$J$31</f>
        <v>2.635473624692982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3.1173851351181496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0.25614514526887461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9.0530002604193758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1.7420403019567505</v>
      </c>
      <c r="K16" s="31">
        <f t="shared" ref="K16:K24" ca="1" si="2">J16/$J$44%</f>
        <v>55.881459186169074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288.0014727708209</v>
      </c>
      <c r="F17" s="28">
        <f ca="1">Master!$K$39</f>
        <v>1.4400073638541044E-2</v>
      </c>
      <c r="G17" s="29">
        <f>G16*0.9%</f>
        <v>5.4</v>
      </c>
      <c r="H17" s="27">
        <f>Master!$P$39</f>
        <v>100</v>
      </c>
      <c r="I17" s="29">
        <f t="shared" si="0"/>
        <v>5.4</v>
      </c>
      <c r="J17" s="30">
        <f t="shared" ca="1" si="1"/>
        <v>7.7760397648121649E-2</v>
      </c>
      <c r="K17" s="31">
        <f t="shared" ca="1" si="2"/>
        <v>2.4944109976059954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51.678693029770471</v>
      </c>
      <c r="F18" s="28">
        <f ca="1">Master!$K$45</f>
        <v>5.1678693029770474E-3</v>
      </c>
      <c r="G18" s="27">
        <f>(G16*10%)+12</f>
        <v>72</v>
      </c>
      <c r="H18" s="27">
        <f>Master!$P$105</f>
        <v>95</v>
      </c>
      <c r="I18" s="29">
        <f t="shared" si="0"/>
        <v>75.789473684210535</v>
      </c>
      <c r="J18" s="30">
        <f t="shared" ca="1" si="1"/>
        <v>0.39167009454141838</v>
      </c>
      <c r="K18" s="31">
        <f t="shared" ca="1" si="2"/>
        <v>12.564058580030856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1.4377331810740799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5.7522906009959982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4.9558195947042458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1.4477675220484316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7.0868220204270719E-3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5.3575429564825929E-4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771.1</v>
      </c>
      <c r="H31" s="42"/>
      <c r="I31" s="42"/>
      <c r="J31" s="44">
        <f ca="1">SUM(J16:J30)</f>
        <v>2.635473624692982</v>
      </c>
      <c r="K31" s="14">
        <f ca="1">SUM(K16:K30)</f>
        <v>84.541162238944764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4.0727371862311115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0.46987599925791068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9.8140445975567516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0.14015575898838303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0.96202421902109225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15.45883776105525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3.1173851351181496</v>
      </c>
      <c r="K44" s="152">
        <f ca="1">K31+K42</f>
        <v>100.00000000000001</v>
      </c>
      <c r="L44" s="16"/>
    </row>
    <row r="45" spans="1:12" ht="16.5" customHeight="1">
      <c r="A45" s="16"/>
      <c r="L45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J34:J35"/>
    <mergeCell ref="K34:K35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5971-1E36-4073-B067-41C5B78588C6}">
  <sheetPr>
    <tabColor theme="5" tint="0.79998168889431442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Final)'!G101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$J$31</f>
        <v>2.3715016143308447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2.8534131247560124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0.234455445084119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9.3169722707815126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1.7420403019567505</v>
      </c>
      <c r="K16" s="31">
        <f t="shared" ref="K16:K24" ca="1" si="2">J16/$J$44%</f>
        <v>61.051107070438938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69.709127762868718</v>
      </c>
      <c r="F18" s="28">
        <f ca="1">Master!$K$48</f>
        <v>6.9709127762868717E-3</v>
      </c>
      <c r="G18" s="27">
        <v>28</v>
      </c>
      <c r="H18" s="27">
        <f>Master!$P$105</f>
        <v>95</v>
      </c>
      <c r="I18" s="29">
        <f t="shared" si="0"/>
        <v>29.473684210526311</v>
      </c>
      <c r="J18" s="30">
        <f t="shared" ca="1" si="1"/>
        <v>0.20545848182740251</v>
      </c>
      <c r="K18" s="31">
        <f t="shared" ca="1" si="2"/>
        <v>7.2004463722711272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1.5707392694248257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6.2844405728869353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5.4142872627948986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1.5817018969962628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7.7424307857967053E-3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5.8531744416518317E-4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721.7</v>
      </c>
      <c r="H31" s="42"/>
      <c r="I31" s="42"/>
      <c r="J31" s="44">
        <f ca="1">SUM(J16:J30)</f>
        <v>2.3715016143308447</v>
      </c>
      <c r="K31" s="14">
        <f ca="1">SUM(K16:K30)</f>
        <v>83.111050193042942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4.4495100458632013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0.5133446828035626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10.721951363571312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0.15312170392744903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1.0510220107915276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16.888949806957054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2.8534131247560124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696-6567-4613-980C-0DBDB45EBC21}">
  <sheetPr>
    <tabColor theme="5" tint="0.79998168889431442"/>
  </sheetPr>
  <dimension ref="A1:L45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Final)'!G102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5.6" customHeight="1">
      <c r="A6" s="16"/>
      <c r="B6" s="19" t="s">
        <v>1052</v>
      </c>
      <c r="C6" s="19"/>
      <c r="D6" s="933">
        <f ca="1">$J$31</f>
        <v>2.3305426031889698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2.8124541136141374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0.23108997966862829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9.3579312819233884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2.8453324931960262</v>
      </c>
      <c r="F16" s="28">
        <f ca="1">Master!$K$6</f>
        <v>2.845332493196026E-3</v>
      </c>
      <c r="G16" s="29">
        <v>600</v>
      </c>
      <c r="H16" s="27">
        <f>Master!$P$6</f>
        <v>98</v>
      </c>
      <c r="I16" s="29">
        <f t="shared" ref="I16:I19" si="0">G16/H16*100</f>
        <v>612.24489795918362</v>
      </c>
      <c r="J16" s="30">
        <f t="shared" ref="J16:J24" ca="1" si="1">F16*I16</f>
        <v>1.7420403019567505</v>
      </c>
      <c r="K16" s="31">
        <f t="shared" ref="K16:K24" ca="1" si="2">J16/$J$44%</f>
        <v>61.940221300824916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55.812320411161174</v>
      </c>
      <c r="F18" s="28">
        <f ca="1">Master!$K$50</f>
        <v>5.5812320411161177E-3</v>
      </c>
      <c r="G18" s="27">
        <v>28</v>
      </c>
      <c r="H18" s="27">
        <f>Master!$P$105</f>
        <v>95</v>
      </c>
      <c r="I18" s="29">
        <f t="shared" si="0"/>
        <v>29.473684210526311</v>
      </c>
      <c r="J18" s="30">
        <f t="shared" ca="1" si="1"/>
        <v>0.16449947068552764</v>
      </c>
      <c r="K18" s="31">
        <f t="shared" ca="1" si="2"/>
        <v>5.8489654956232506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1.5936146389911852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6.3759636559478521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5.4931379189704588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1.6047369201486734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7.8551872241277559E-3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5.9384168056109273E-4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721.7</v>
      </c>
      <c r="H31" s="42"/>
      <c r="I31" s="42"/>
      <c r="J31" s="44">
        <f ca="1">SUM(J16:J30)</f>
        <v>2.3305426031889698</v>
      </c>
      <c r="K31" s="14">
        <f ca="1">SUM(K16:K30)</f>
        <v>82.865088959411011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4.5143102254153566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0.52082074809500789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10.878099875732747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0.15535168291514806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1.0663285084307179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17.134911040588978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2.8124541136141374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D32C-6E74-41F2-9487-11CF622311EA}">
  <sheetPr>
    <tabColor theme="5" tint="0.79998168889431442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Final)'!G103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5.6" customHeight="1">
      <c r="A6" s="16"/>
      <c r="B6" s="19" t="s">
        <v>1052</v>
      </c>
      <c r="C6" s="19"/>
      <c r="D6" s="933">
        <f ca="1">$J$31</f>
        <v>2.0347376092345075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2.5166491196596752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0.20678466933203662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9.6537362758778507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J16/$J$44%</f>
        <v>48.026678314944164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288.0014727708209</v>
      </c>
      <c r="F17" s="28">
        <f ca="1">Master!$K$39</f>
        <v>1.4400073638541044E-2</v>
      </c>
      <c r="G17" s="29">
        <f>G16*0.9%</f>
        <v>4.5000000000000009</v>
      </c>
      <c r="H17" s="27">
        <f>Master!$P$39</f>
        <v>100</v>
      </c>
      <c r="I17" s="29">
        <f t="shared" ref="I17:I19" si="0">G17/H17*100</f>
        <v>4.5000000000000009</v>
      </c>
      <c r="J17" s="30">
        <f t="shared" ref="J17:J24" ca="1" si="1">F17*I17</f>
        <v>6.4800331373434716E-2</v>
      </c>
      <c r="K17" s="31">
        <f t="shared" ref="K17:K24" ca="1" si="2">J17/$J$44%</f>
        <v>2.5748655570307561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51.678693029770471</v>
      </c>
      <c r="F18" s="28">
        <f ca="1">Master!$K$45</f>
        <v>5.1678693029770474E-3</v>
      </c>
      <c r="G18" s="27">
        <f>(G16*10%)+12</f>
        <v>62</v>
      </c>
      <c r="H18" s="27">
        <f>Master!$P$105</f>
        <v>95</v>
      </c>
      <c r="I18" s="29">
        <f t="shared" si="0"/>
        <v>65.26315789473685</v>
      </c>
      <c r="J18" s="30">
        <f t="shared" ca="1" si="1"/>
        <v>0.33727147029955473</v>
      </c>
      <c r="K18" s="31">
        <f t="shared" ca="1" si="2"/>
        <v>13.40160881645526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1.7809268729335463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7.1253895000069454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6.1387971076982932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1.7933564584287149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8.7784798640085596E-3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6.6364137307922829E-4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660.2</v>
      </c>
      <c r="H31" s="42"/>
      <c r="I31" s="42"/>
      <c r="J31" s="44">
        <f ca="1">SUM(J16:J30)</f>
        <v>2.0347376092345075</v>
      </c>
      <c r="K31" s="14">
        <f ca="1">SUM(K16:K30)</f>
        <v>80.851064748734771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5.0449187629766588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0.58203761660404973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12.156703334133139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0.17361159974922194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1.1916639378021647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19.148935251265232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2.5166491196596752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C524-7424-4AFE-A5A3-41321C7BB83F}">
  <sheetPr>
    <tabColor theme="5" tint="0.79998168889431442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Final)'!G104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$J$31</f>
        <v>1.8381242893889209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2.3200357998140886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0.19062960821805761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9.8503495957234364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J16/$J$44%</f>
        <v>52.096738210319003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69.709127762868718</v>
      </c>
      <c r="F18" s="28">
        <f ca="1">Master!$K$48</f>
        <v>6.9709127762868717E-3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0.20545848182740251</v>
      </c>
      <c r="K18" s="31">
        <f t="shared" ref="K18:K24" ca="1" si="2">J18/$J$44%</f>
        <v>8.8558323903392573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1.9318529685212706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7.7292364255162465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6.659034458906306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1.9453359093434155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9.5224192762360174E-3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7.1988220072440783E-4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621.70000000000005</v>
      </c>
      <c r="H31" s="42"/>
      <c r="I31" s="42"/>
      <c r="J31" s="44">
        <f ca="1">SUM(J16:J30)</f>
        <v>1.8381242893889209</v>
      </c>
      <c r="K31" s="14">
        <f ca="1">SUM(K16:K30)</f>
        <v>79.228272664422462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5.472454504631858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0.63136286756987758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13.186933040542565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0.18832445590132657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1.2926524669318975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20.771727335577527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2.3200357998140886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7EFC-58AC-401E-B1C4-1B4AB26F24A9}">
  <sheetPr>
    <tabColor theme="5" tint="0.79998168889431442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Final)'!G105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$J$31</f>
        <v>1.797165278247046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2.2790767886722136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0.18726414280256687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9.8913086068653122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2.2964596563281701</v>
      </c>
      <c r="F16" s="28">
        <f ca="1">Master!$K$7</f>
        <v>2.29645965632817E-3</v>
      </c>
      <c r="G16" s="29">
        <v>500</v>
      </c>
      <c r="H16" s="27">
        <f>Master!$P$7</f>
        <v>95</v>
      </c>
      <c r="I16" s="29">
        <f>G16/H16*100</f>
        <v>526.31578947368428</v>
      </c>
      <c r="J16" s="30">
        <f ca="1">F16*I16</f>
        <v>1.2086629770148265</v>
      </c>
      <c r="K16" s="31">
        <f ca="1">J16/$J$44%</f>
        <v>53.033008059328772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55.812320411161174</v>
      </c>
      <c r="F18" s="28">
        <f ca="1">Master!$K$50</f>
        <v>5.5812320411161177E-3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0.16449947068552764</v>
      </c>
      <c r="K18" s="31">
        <f t="shared" ref="K18:K24" ca="1" si="2">J18/$J$44%</f>
        <v>7.2178116816048465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1.9665717580133202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7.8681443738769277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6.778708999032431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1.9802970109532947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9.6935538686163773E-3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7.3281974772890647E-4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621.70000000000005</v>
      </c>
      <c r="H31" s="42"/>
      <c r="I31" s="42"/>
      <c r="J31" s="44">
        <f ca="1">SUM(J16:J30)</f>
        <v>1.797165278247046</v>
      </c>
      <c r="K31" s="14">
        <f ca="1">SUM(K16:K30)</f>
        <v>78.854968256425934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5.5708041197666809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0.64270956674907753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13.423925378852244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0.19170897700473524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1.3158837012013151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21.145031743574055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2.2790767886722136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41F7-F424-4CDE-A22E-5E4001446C98}">
  <sheetPr>
    <tabColor theme="5" tint="0.79998168889431442"/>
  </sheetPr>
  <dimension ref="A1:L45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Final)'!G106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$J$31</f>
        <v>2.850771709612669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3.3326832200378367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0.27383547124644225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8.8377021754996896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400</v>
      </c>
      <c r="H16" s="27">
        <f>Master!$P$8</f>
        <v>80</v>
      </c>
      <c r="I16" s="29">
        <f>G16/H16*100</f>
        <v>500</v>
      </c>
      <c r="J16" s="30">
        <f t="shared" ref="J16:J24" ca="1" si="0">F16*I16</f>
        <v>2.0920557679095384</v>
      </c>
      <c r="K16" s="31">
        <f ca="1">J16/$J$44%</f>
        <v>62.773916084523236</v>
      </c>
      <c r="L16" s="24"/>
    </row>
    <row r="17" spans="1:12" ht="16.5" customHeight="1">
      <c r="A17" s="16"/>
      <c r="B17" s="25" t="str">
        <f>Master!$B$39</f>
        <v>저크 시즈닝</v>
      </c>
      <c r="C17" s="25" t="str">
        <f>Master!$C$39</f>
        <v>Jerk Seasoning</v>
      </c>
      <c r="D17" s="26">
        <f>Master!$H$39</f>
        <v>20000</v>
      </c>
      <c r="E17" s="62">
        <f ca="1">Master!$J$39</f>
        <v>288.0014727708209</v>
      </c>
      <c r="F17" s="28">
        <f ca="1">Master!$K$39</f>
        <v>1.4400073638541044E-2</v>
      </c>
      <c r="G17" s="29">
        <f>G16*0.9%</f>
        <v>3.6000000000000005</v>
      </c>
      <c r="H17" s="27">
        <f>Master!$P$39</f>
        <v>100</v>
      </c>
      <c r="I17" s="29">
        <f t="shared" ref="I17:I19" si="1">G17/H17*100</f>
        <v>3.6000000000000005</v>
      </c>
      <c r="J17" s="30">
        <f t="shared" ca="1" si="0"/>
        <v>5.1840265098747763E-2</v>
      </c>
      <c r="K17" s="31">
        <f ca="1">J17/$J$44%</f>
        <v>1.5555113305416171</v>
      </c>
      <c r="L17" s="24"/>
    </row>
    <row r="18" spans="1:12" ht="16.5" customHeight="1">
      <c r="A18" s="16"/>
      <c r="B18" s="61" t="str">
        <f>Master!$B$45</f>
        <v>져크바베큐 소스</v>
      </c>
      <c r="C18" s="25" t="str">
        <f>Master!$C$45</f>
        <v>Jerk Barbecue Sauce (Cajun Sauce)</v>
      </c>
      <c r="D18" s="26">
        <f>Master!$H$45</f>
        <v>10000</v>
      </c>
      <c r="E18" s="27">
        <f ca="1">Master!$J$45</f>
        <v>51.678693029770471</v>
      </c>
      <c r="F18" s="28">
        <f ca="1">Master!$K$45</f>
        <v>5.1678693029770474E-3</v>
      </c>
      <c r="G18" s="27">
        <f>(G16*10%)+12</f>
        <v>52</v>
      </c>
      <c r="H18" s="27">
        <f>Master!$P$105</f>
        <v>95</v>
      </c>
      <c r="I18" s="29">
        <f t="shared" si="1"/>
        <v>54.736842105263165</v>
      </c>
      <c r="J18" s="30">
        <f t="shared" ca="1" si="0"/>
        <v>0.28287284605769103</v>
      </c>
      <c r="K18" s="31">
        <f t="shared" ref="K18:K24" ca="1" si="2">J18/$J$44%</f>
        <v>8.4878407991768121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1"/>
        <v>3</v>
      </c>
      <c r="J19" s="30">
        <f t="shared" ca="1" si="0"/>
        <v>4.4819680469464676E-2</v>
      </c>
      <c r="K19" s="31">
        <f ca="1">J19/$J$44%</f>
        <v>1.3448527060713507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0"/>
        <v>0.17932105212424773</v>
      </c>
      <c r="K20" s="31">
        <f t="shared" ca="1" si="2"/>
        <v>5.3806809794004922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0"/>
        <v>0.15449198336858269</v>
      </c>
      <c r="K21" s="31">
        <f ca="1">J21/$J$44%</f>
        <v>4.6356636130219631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0"/>
        <v>4.5132489523406184E-2</v>
      </c>
      <c r="K22" s="31">
        <f t="shared" ca="1" si="2"/>
        <v>1.3542388082985513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0"/>
        <v>2.2092353621707325E-4</v>
      </c>
      <c r="K23" s="31">
        <f ca="1">J23/$J$44%</f>
        <v>6.6289989666214076E-3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0"/>
        <v>1.670152477329578E-5</v>
      </c>
      <c r="K24" s="31">
        <f t="shared" ca="1" si="2"/>
        <v>5.0114348321128957E-4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549.30000000000007</v>
      </c>
      <c r="H31" s="42"/>
      <c r="I31" s="42"/>
      <c r="J31" s="44">
        <f ca="1">SUM(J16:J30)</f>
        <v>2.850771709612669</v>
      </c>
      <c r="K31" s="14">
        <f ca="1">SUM(K16:K30)</f>
        <v>85.539834463483842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3.8096301164368214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0.43952105817569048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9.1800374424613516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0.13110141313299703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0.89987550630928304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14.460165536516142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3.3326832200378367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8002-134E-49CA-A710-04F01F695993}">
  <sheetPr>
    <tabColor theme="5" tint="0.79998168889431442"/>
  </sheetPr>
  <dimension ref="A1:L45"/>
  <sheetViews>
    <sheetView zoomScale="70" zoomScaleNormal="70" workbookViewId="0">
      <selection sqref="A1:L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Final)'!G107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$J$31</f>
        <v>2.7215170802836326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3.2034285907088003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0.26321504920323974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8.966956804828726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J16/$J$44%</f>
        <v>65.306770813537739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Master!$B$48</f>
        <v>소이갈릭소스</v>
      </c>
      <c r="C18" s="25" t="str">
        <f>Master!$C$48</f>
        <v>Garlic Flavor Soy Sauce</v>
      </c>
      <c r="D18" s="26">
        <f>Master!$H$48</f>
        <v>10000</v>
      </c>
      <c r="E18" s="27">
        <f ca="1">Master!$J$48</f>
        <v>69.709127762868718</v>
      </c>
      <c r="F18" s="28">
        <f ca="1">Master!$K$48</f>
        <v>6.9709127762868717E-3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0.20545848182740251</v>
      </c>
      <c r="K18" s="31">
        <f t="shared" ref="K18:K24" ca="1" si="2">J18/$J$44%</f>
        <v>6.413705690937288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1.399115953433747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5.5977852181362531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4.8227072648558496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1.4088807740028326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6.8964713887438656E-3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5.2136404169385113E-4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521.70000000000005</v>
      </c>
      <c r="H31" s="42"/>
      <c r="I31" s="42"/>
      <c r="J31" s="44">
        <f ca="1">SUM(J16:J30)</f>
        <v>2.7215170802836326</v>
      </c>
      <c r="K31" s="14">
        <f ca="1">SUM(K16:K30)</f>
        <v>84.956383550334152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3.9633442744514449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0.45725522325793277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9.5504413092100933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0.13639120314366462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0.93618443960270459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15.043616449665842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3.2034285907088003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CF9D-DAB0-4959-996E-2D6B51837940}">
  <sheetPr>
    <tabColor theme="5" tint="0.79998168889431442"/>
  </sheetPr>
  <dimension ref="A1:L45"/>
  <sheetViews>
    <sheetView zoomScale="85" zoomScaleNormal="85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Final)'!G108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$J$31</f>
        <v>2.6805580691417576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$J$44</f>
        <v>3.1624695795669253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0.25984958378774903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9.0079158159706001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400</v>
      </c>
      <c r="H16" s="27">
        <f>Master!$P$8</f>
        <v>80</v>
      </c>
      <c r="I16" s="29">
        <f>G16/H16*100</f>
        <v>500</v>
      </c>
      <c r="J16" s="30">
        <f ca="1">F16*I16</f>
        <v>2.0920557679095384</v>
      </c>
      <c r="K16" s="31">
        <f ca="1">J16/$J$44%</f>
        <v>66.152597369680578</v>
      </c>
      <c r="L16" s="24"/>
    </row>
    <row r="17" spans="1:12" ht="16.5" customHeight="1">
      <c r="A17" s="16"/>
      <c r="B17" s="25"/>
      <c r="C17" s="25"/>
      <c r="D17" s="26"/>
      <c r="E17" s="62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61" t="str">
        <f>Master!$B$50</f>
        <v>매운양념 소스</v>
      </c>
      <c r="C18" s="25" t="str">
        <f>Master!$C$50</f>
        <v>Hot Spicy Sauce</v>
      </c>
      <c r="D18" s="26">
        <f>Master!$H$50</f>
        <v>10000</v>
      </c>
      <c r="E18" s="27">
        <f ca="1">Master!$J$50</f>
        <v>55.812320411161174</v>
      </c>
      <c r="F18" s="28">
        <f ca="1">Master!$K$50</f>
        <v>5.5812320411161177E-3</v>
      </c>
      <c r="G18" s="27">
        <v>28</v>
      </c>
      <c r="H18" s="27">
        <f>Master!$P$105</f>
        <v>95</v>
      </c>
      <c r="I18" s="29">
        <f t="shared" ref="I18:I19" si="0">G18/H18*100</f>
        <v>29.473684210526311</v>
      </c>
      <c r="J18" s="30">
        <f t="shared" ref="J18:J24" ca="1" si="1">F18*I18</f>
        <v>0.16449947068552764</v>
      </c>
      <c r="K18" s="31">
        <f t="shared" ref="K18:K24" ca="1" si="2">J18/$J$44%</f>
        <v>5.2016143253480562</v>
      </c>
      <c r="L18" s="24"/>
    </row>
    <row r="19" spans="1:12" ht="16.5" customHeight="1">
      <c r="A19" s="16"/>
      <c r="B19" s="61" t="str">
        <f>Master!$B$32</f>
        <v>올리브오일</v>
      </c>
      <c r="C19" s="25" t="str">
        <f>Master!$C$32</f>
        <v>Oilve Oil</v>
      </c>
      <c r="D19" s="26">
        <f>Master!$H$32</f>
        <v>1000</v>
      </c>
      <c r="E19" s="27">
        <f ca="1">Master!$J$32</f>
        <v>14.939893489821559</v>
      </c>
      <c r="F19" s="28">
        <f ca="1">Master!$K$32</f>
        <v>1.4939893489821559E-2</v>
      </c>
      <c r="G19" s="62">
        <v>3</v>
      </c>
      <c r="H19" s="27">
        <f>Master!$P$79</f>
        <v>100</v>
      </c>
      <c r="I19" s="29">
        <f t="shared" si="0"/>
        <v>3</v>
      </c>
      <c r="J19" s="30">
        <f t="shared" ca="1" si="1"/>
        <v>4.4819680469464676E-2</v>
      </c>
      <c r="K19" s="31">
        <f t="shared" ca="1" si="2"/>
        <v>1.4172367304036604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5.6702854403046716</v>
      </c>
      <c r="L20" s="24"/>
    </row>
    <row r="21" spans="1:12" ht="16.5" customHeight="1">
      <c r="A21" s="16"/>
      <c r="B21" s="72" t="str">
        <f>Master!$B$111</f>
        <v>청피망</v>
      </c>
      <c r="C21" s="25" t="str">
        <f>Master!$C$111</f>
        <v>Green Bell Pepper</v>
      </c>
      <c r="D21" s="26">
        <f>Master!$H$111</f>
        <v>453.59199999999998</v>
      </c>
      <c r="E21" s="62">
        <f ca="1">Master!$J$111</f>
        <v>1.5183204339359802</v>
      </c>
      <c r="F21" s="28">
        <f ca="1">Master!$K$111</f>
        <v>3.3473263063192918E-3</v>
      </c>
      <c r="G21" s="29">
        <v>30</v>
      </c>
      <c r="H21" s="27">
        <f>Master!$P$111</f>
        <v>65</v>
      </c>
      <c r="I21" s="29">
        <f>G21/H21*100</f>
        <v>46.153846153846153</v>
      </c>
      <c r="J21" s="30">
        <f t="shared" ca="1" si="1"/>
        <v>0.15449198336858269</v>
      </c>
      <c r="K21" s="31">
        <f t="shared" ca="1" si="2"/>
        <v>4.885168994724026</v>
      </c>
      <c r="L21" s="24"/>
    </row>
    <row r="22" spans="1:12" ht="16.5" customHeight="1">
      <c r="A22" s="16"/>
      <c r="B22" s="72" t="str">
        <f>Master!$B$104</f>
        <v>양파</v>
      </c>
      <c r="C22" s="25" t="str">
        <f>Master!$C$104</f>
        <v>Onion</v>
      </c>
      <c r="D22" s="26">
        <f>Master!$H$104</f>
        <v>453.59199999999998</v>
      </c>
      <c r="E22" s="62">
        <f ca="1">Master!$J$104</f>
        <v>0.60732817357439206</v>
      </c>
      <c r="F22" s="28">
        <f ca="1">Master!$K$104</f>
        <v>1.3389305225277167E-3</v>
      </c>
      <c r="G22" s="29">
        <v>30</v>
      </c>
      <c r="H22" s="27">
        <f>Master!$P$104</f>
        <v>89</v>
      </c>
      <c r="I22" s="29">
        <f>G22/H22*100</f>
        <v>33.707865168539328</v>
      </c>
      <c r="J22" s="30">
        <f t="shared" ca="1" si="1"/>
        <v>4.5132489523406184E-2</v>
      </c>
      <c r="K22" s="31">
        <f t="shared" ca="1" si="2"/>
        <v>1.4271280209306143</v>
      </c>
      <c r="L22" s="24"/>
    </row>
    <row r="23" spans="1:12" ht="16.5" customHeight="1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0.32567973307926773</v>
      </c>
      <c r="F23" s="28">
        <f ca="1">Master!$K$75</f>
        <v>4.418470724341465E-4</v>
      </c>
      <c r="G23" s="27">
        <v>0.5</v>
      </c>
      <c r="H23" s="27">
        <f>Master!$P$75</f>
        <v>100</v>
      </c>
      <c r="I23" s="29">
        <f t="shared" ref="I23:I24" si="3">G23/H23*100</f>
        <v>0.5</v>
      </c>
      <c r="J23" s="30">
        <f t="shared" ca="1" si="1"/>
        <v>2.2092353621707325E-4</v>
      </c>
      <c r="K23" s="31">
        <f t="shared" ca="1" si="2"/>
        <v>6.9857916624553569E-3</v>
      </c>
      <c r="L23" s="24"/>
    </row>
    <row r="24" spans="1:12" ht="16.5" customHeight="1">
      <c r="A24" s="16"/>
      <c r="B24" s="25" t="str">
        <f>Master!$B$77</f>
        <v>후추</v>
      </c>
      <c r="C24" s="25" t="str">
        <f>Master!$C$77</f>
        <v>Black Pepper</v>
      </c>
      <c r="D24" s="26">
        <f>Master!$H$77</f>
        <v>40</v>
      </c>
      <c r="E24" s="62">
        <f ca="1">Master!$J$77</f>
        <v>3.3403049546591561E-3</v>
      </c>
      <c r="F24" s="28">
        <f ca="1">Master!$K$77</f>
        <v>8.3507623866478902E-5</v>
      </c>
      <c r="G24" s="27">
        <v>0.2</v>
      </c>
      <c r="H24" s="27">
        <f>Master!$P$77</f>
        <v>100</v>
      </c>
      <c r="I24" s="29">
        <f t="shared" si="3"/>
        <v>0.2</v>
      </c>
      <c r="J24" s="30">
        <f t="shared" ca="1" si="1"/>
        <v>1.670152477329578E-5</v>
      </c>
      <c r="K24" s="31">
        <f t="shared" ca="1" si="2"/>
        <v>5.2811653529274169E-4</v>
      </c>
      <c r="L24" s="24"/>
    </row>
    <row r="25" spans="1:12" ht="16.5" customHeight="1">
      <c r="A25" s="16"/>
      <c r="B25" s="25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27"/>
      <c r="F30" s="28"/>
      <c r="G30" s="27"/>
      <c r="H30" s="27"/>
      <c r="I30" s="29"/>
      <c r="J30" s="30"/>
      <c r="K30" s="31"/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521.70000000000005</v>
      </c>
      <c r="H31" s="42"/>
      <c r="I31" s="42"/>
      <c r="J31" s="44">
        <f ca="1">SUM(J16:J30)</f>
        <v>2.6805580691417576</v>
      </c>
      <c r="K31" s="14">
        <f ca="1">SUM(K16:K30)</f>
        <v>84.761544789589351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8" t="s">
        <v>53</v>
      </c>
      <c r="C34" s="57"/>
      <c r="D34" s="934" t="s">
        <v>54</v>
      </c>
      <c r="E34" s="934" t="s">
        <v>55</v>
      </c>
      <c r="F34" s="934" t="s">
        <v>2</v>
      </c>
      <c r="G34" s="934" t="s">
        <v>56</v>
      </c>
      <c r="H34" s="934" t="s">
        <v>57</v>
      </c>
      <c r="I34" s="935" t="s">
        <v>58</v>
      </c>
      <c r="J34" s="934" t="s">
        <v>55</v>
      </c>
      <c r="K34" s="935" t="s">
        <v>59</v>
      </c>
      <c r="L34" s="24"/>
    </row>
    <row r="35" spans="1:12" ht="16.5" customHeight="1">
      <c r="A35" s="16"/>
      <c r="B35" s="938"/>
      <c r="C35" s="57"/>
      <c r="D35" s="934"/>
      <c r="E35" s="934"/>
      <c r="F35" s="934"/>
      <c r="G35" s="934"/>
      <c r="H35" s="934"/>
      <c r="I35" s="935"/>
      <c r="J35" s="934"/>
      <c r="K35" s="935"/>
      <c r="L35" s="24"/>
    </row>
    <row r="36" spans="1:12" ht="16.5" customHeight="1">
      <c r="A36" s="16"/>
      <c r="B36" s="25" t="str">
        <f>Master!$B$151</f>
        <v>치킨패키지(중)</v>
      </c>
      <c r="C36" s="25" t="str">
        <f>Master!$C$151</f>
        <v>Chicken Package (M)</v>
      </c>
      <c r="D36" s="27">
        <f>Master!$H$151</f>
        <v>400</v>
      </c>
      <c r="E36" s="27">
        <f ca="1">Master!$J$151</f>
        <v>50.785161454399145</v>
      </c>
      <c r="F36" s="28">
        <f ca="1">Master!$K$151</f>
        <v>0.12696290363599785</v>
      </c>
      <c r="G36" s="27">
        <v>1</v>
      </c>
      <c r="H36" s="27">
        <f>Master!$P$152</f>
        <v>100</v>
      </c>
      <c r="I36" s="27">
        <f t="shared" ref="I36:I40" si="4">G36/H36*100</f>
        <v>1</v>
      </c>
      <c r="J36" s="30">
        <f t="shared" ref="J36:J40" ca="1" si="5">F36*I36</f>
        <v>0.12696290363599785</v>
      </c>
      <c r="K36" s="31">
        <f ca="1">J36/$J$44%</f>
        <v>4.0146758867285106</v>
      </c>
      <c r="L36" s="24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33">
        <f>Master!$H$165</f>
        <v>2500</v>
      </c>
      <c r="E37" s="33">
        <f ca="1">Master!$J$165</f>
        <v>36.619611385884937</v>
      </c>
      <c r="F37" s="34">
        <f ca="1">Master!$K$165</f>
        <v>1.4647844554353974E-2</v>
      </c>
      <c r="G37" s="33">
        <v>1</v>
      </c>
      <c r="H37" s="33">
        <f>Master!$P$157</f>
        <v>100</v>
      </c>
      <c r="I37" s="33">
        <f t="shared" si="4"/>
        <v>1</v>
      </c>
      <c r="J37" s="35">
        <f t="shared" ca="1" si="5"/>
        <v>1.4647844554353974E-2</v>
      </c>
      <c r="K37" s="49">
        <f ca="1">J37/$J$44%</f>
        <v>0.46317740568938148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61.18831348762</v>
      </c>
      <c r="F38" s="34">
        <f ca="1">Master!$K$175</f>
        <v>0.30594156743810003</v>
      </c>
      <c r="G38" s="33">
        <v>1</v>
      </c>
      <c r="H38" s="27">
        <f>Master!$P$175</f>
        <v>100</v>
      </c>
      <c r="I38" s="33">
        <f t="shared" si="4"/>
        <v>1</v>
      </c>
      <c r="J38" s="35">
        <f t="shared" ca="1" si="5"/>
        <v>0.30594156743810003</v>
      </c>
      <c r="K38" s="49">
        <f ca="1">J38/$J$44%</f>
        <v>9.6741347146806778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21.845973983579363</v>
      </c>
      <c r="F39" s="34">
        <f ca="1">Master!$K$166</f>
        <v>4.3691947967158728E-3</v>
      </c>
      <c r="G39" s="33">
        <v>1</v>
      </c>
      <c r="H39" s="33">
        <f>Master!$P$166</f>
        <v>100</v>
      </c>
      <c r="I39" s="33">
        <f t="shared" si="4"/>
        <v>1</v>
      </c>
      <c r="J39" s="35">
        <f t="shared" ca="1" si="5"/>
        <v>4.3691947967158728E-3</v>
      </c>
      <c r="K39" s="49">
        <f ca="1">J39/$J$44%</f>
        <v>0.1381576861622871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1</v>
      </c>
      <c r="H40" s="33">
        <f>Master!$P$170</f>
        <v>100</v>
      </c>
      <c r="I40" s="33">
        <f t="shared" si="4"/>
        <v>1</v>
      </c>
      <c r="J40" s="35">
        <f t="shared" si="5"/>
        <v>2.9989999999999999E-2</v>
      </c>
      <c r="K40" s="49">
        <f ca="1">J40/$J$44%</f>
        <v>0.94830951714978673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5</v>
      </c>
      <c r="H42" s="51"/>
      <c r="I42" s="51"/>
      <c r="J42" s="52">
        <f ca="1">SUM(J36:J41)</f>
        <v>0.48191151042516778</v>
      </c>
      <c r="K42" s="53">
        <f ca="1">SUM(K36:K41)</f>
        <v>15.238455210410644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3.1624695795669253</v>
      </c>
      <c r="K44" s="152">
        <f ca="1">K31+K42</f>
        <v>100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FC27-4365-45E8-AD54-6FC11F26949E}">
  <sheetPr codeName="Sheet26">
    <tabColor theme="8" tint="0.79998168889431442"/>
  </sheetPr>
  <dimension ref="A1:L44"/>
  <sheetViews>
    <sheetView zoomScale="70" zoomScaleNormal="70" workbookViewId="0">
      <selection activeCell="G38" sqref="G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Final)'!G109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$J$30</f>
        <v>2.4983083922380822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2.8656814321812969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0.35319523651634482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5.2479088315103866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2" ca="1" si="1">F16*I16</f>
        <v>0.15899799955016636</v>
      </c>
      <c r="K16" s="31">
        <f t="shared" ref="K16:K22" ca="1" si="2">J16/$J$43%</f>
        <v>5.5483487370450808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20.858838512587408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7.9474313694750069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ref="J19:J20" ca="1" si="3">F19*I19</f>
        <v>4.418470724341465E-4</v>
      </c>
      <c r="K19" s="31">
        <f t="shared" ca="1" si="2"/>
        <v>1.5418569121893697E-2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3"/>
        <v>5.5093564260392594E-3</v>
      </c>
      <c r="K20" s="31">
        <f t="shared" ca="1" si="2"/>
        <v>0.19225292679673933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1.0499536344496898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" si="4">G22/H22*100</f>
        <v>250</v>
      </c>
      <c r="J22" s="30">
        <f t="shared" ca="1" si="1"/>
        <v>1.0460278839547692</v>
      </c>
      <c r="K22" s="31">
        <f t="shared" ca="1" si="2"/>
        <v>36.501889994051247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89.198668432979431</v>
      </c>
      <c r="F23" s="28">
        <f ca="1">Master!$K$43</f>
        <v>4.4599334216489719E-3</v>
      </c>
      <c r="G23" s="27">
        <f>G22*10%</f>
        <v>20</v>
      </c>
      <c r="H23" s="27">
        <f>Master!$P$43</f>
        <v>98</v>
      </c>
      <c r="I23" s="29">
        <f t="shared" ref="I23:I27" si="5">G23/H23*100</f>
        <v>20.408163265306122</v>
      </c>
      <c r="J23" s="30">
        <f t="shared" ref="J23:J27" ca="1" si="6">F23*I23</f>
        <v>9.1019049421407594E-2</v>
      </c>
      <c r="K23" s="31">
        <f t="shared" ref="K23:K27" ca="1" si="7">J23/$J$43%</f>
        <v>3.1761747275629935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5"/>
        <v>15</v>
      </c>
      <c r="J24" s="30">
        <f t="shared" ca="1" si="6"/>
        <v>4.3236056571740997E-2</v>
      </c>
      <c r="K24" s="31">
        <f t="shared" ca="1" si="7"/>
        <v>1.5087530695563258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5"/>
        <v>1.0526315789473684</v>
      </c>
      <c r="J25" s="30">
        <f t="shared" ca="1" si="6"/>
        <v>3.7736034176771432E-3</v>
      </c>
      <c r="K25" s="31">
        <f t="shared" ca="1" si="7"/>
        <v>0.13168258604393285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5"/>
        <v>0.3</v>
      </c>
      <c r="J26" s="30">
        <f t="shared" ca="1" si="6"/>
        <v>3.2636431486613091E-3</v>
      </c>
      <c r="K26" s="31">
        <f t="shared" ca="1" si="7"/>
        <v>0.11388715828671479</v>
      </c>
      <c r="L26" s="24"/>
    </row>
    <row r="27" spans="1:12" ht="16.5" customHeight="1">
      <c r="A27" s="16"/>
      <c r="B27" s="25" t="str">
        <f>Master!$B$48</f>
        <v>소이갈릭소스</v>
      </c>
      <c r="C27" s="25" t="str">
        <f>Master!$C$48</f>
        <v>Garlic Flavor Soy Sauce</v>
      </c>
      <c r="D27" s="26">
        <f>Master!$H$48</f>
        <v>10000</v>
      </c>
      <c r="E27" s="27">
        <f ca="1">Master!$J$48</f>
        <v>69.709127762868718</v>
      </c>
      <c r="F27" s="28">
        <f ca="1">Master!$K$48</f>
        <v>6.9709127762868717E-3</v>
      </c>
      <c r="G27" s="27">
        <v>40</v>
      </c>
      <c r="H27" s="27">
        <f>Master!$P$48</f>
        <v>96</v>
      </c>
      <c r="I27" s="29">
        <f t="shared" si="5"/>
        <v>41.666666666666671</v>
      </c>
      <c r="J27" s="30">
        <f t="shared" ca="1" si="6"/>
        <v>0.29045469901195303</v>
      </c>
      <c r="K27" s="31">
        <f t="shared" ca="1" si="7"/>
        <v>10.13562413987046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2.4983083922380822</v>
      </c>
      <c r="K30" s="14">
        <f ca="1">SUM(K16:K29)</f>
        <v>87.180255424847502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8">G35/H35*100</f>
        <v>1</v>
      </c>
      <c r="J35" s="30">
        <f t="shared" ref="J35:J39" ca="1" si="9">F35*I35</f>
        <v>0.12696195468572666</v>
      </c>
      <c r="K35" s="31">
        <f ca="1">J35/$J$43%</f>
        <v>4.4304280741033333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8"/>
        <v>0</v>
      </c>
      <c r="J36" s="35">
        <f t="shared" ca="1" si="9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0</v>
      </c>
      <c r="H37" s="27">
        <f>Master!$P$175</f>
        <v>100</v>
      </c>
      <c r="I37" s="33">
        <f t="shared" si="8"/>
        <v>0</v>
      </c>
      <c r="J37" s="35">
        <f t="shared" ca="1" si="9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8"/>
        <v>1</v>
      </c>
      <c r="J38" s="35">
        <f t="shared" ca="1" si="9"/>
        <v>4.3691947967158728E-3</v>
      </c>
      <c r="K38" s="49">
        <f ca="1">J38/$J$43%</f>
        <v>0.15246617253579833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8"/>
        <v>1</v>
      </c>
      <c r="J39" s="35">
        <f t="shared" ca="1" si="9"/>
        <v>0.23604189046077229</v>
      </c>
      <c r="K39" s="49">
        <f ca="1">J39/$J$43%</f>
        <v>8.2368503285133876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0.3673730399432148</v>
      </c>
      <c r="K41" s="53">
        <f ca="1">SUM(K35:K40)</f>
        <v>12.819744575152519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2.8656814321812969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76EF-C4ED-4156-8311-7A334430FAD9}">
  <sheetPr>
    <tabColor theme="8" tint="0.79998168889431442"/>
  </sheetPr>
  <dimension ref="A1:L44"/>
  <sheetViews>
    <sheetView zoomScale="70" zoomScaleNormal="70" workbookViewId="0">
      <selection activeCell="G38" sqref="G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$J$30</f>
        <v>2.4404050282726342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2.8077780682158489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0.34605864690760335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5.305812195475835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7" ca="1" si="1">F16*I16</f>
        <v>0.15899799955016636</v>
      </c>
      <c r="K16" s="31">
        <f t="shared" ref="K16:K27" ca="1" si="2">J16/$J$43%</f>
        <v>5.6627694813215319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21.288999618254255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8.1113271618050415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1.5736538348093521E-2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0.19621766009234765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1.0716062886001716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1.0460278839547692</v>
      </c>
      <c r="K22" s="31">
        <f t="shared" ca="1" si="2"/>
        <v>37.2546497102404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89.198668432979431</v>
      </c>
      <c r="F23" s="28">
        <f ca="1">Master!$K$43</f>
        <v>4.4599334216489719E-3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9.1019049421407594E-2</v>
      </c>
      <c r="K23" s="31">
        <f t="shared" ca="1" si="2"/>
        <v>3.2416753464864829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1.5398673086443244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0.13439820833400162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0.11623579461659986</v>
      </c>
      <c r="L26" s="24"/>
    </row>
    <row r="27" spans="1:12" ht="16.5" customHeight="1">
      <c r="A27" s="16"/>
      <c r="B27" s="25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55.812320411161174</v>
      </c>
      <c r="F27" s="28">
        <f ca="1">Master!$K$50</f>
        <v>5.5812320411161177E-3</v>
      </c>
      <c r="G27" s="27">
        <v>40</v>
      </c>
      <c r="H27" s="27">
        <f>Master!$P$50</f>
        <v>96</v>
      </c>
      <c r="I27" s="29">
        <f t="shared" si="3"/>
        <v>41.666666666666671</v>
      </c>
      <c r="J27" s="30">
        <f t="shared" ca="1" si="1"/>
        <v>0.23255133504650494</v>
      </c>
      <c r="K27" s="31">
        <f t="shared" ca="1" si="2"/>
        <v>8.2823973047939443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2.4404050282726342</v>
      </c>
      <c r="K30" s="14">
        <f ca="1">SUM(K16:K29)</f>
        <v>86.915880421537196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4.5217945151342498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0</v>
      </c>
      <c r="H37" s="27">
        <f>Master!$P$175</f>
        <v>100</v>
      </c>
      <c r="I37" s="33">
        <f t="shared" si="4"/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0.15561040404778848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8.4067146592807731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0.3673730399432148</v>
      </c>
      <c r="K41" s="53">
        <f ca="1">SUM(K35:K40)</f>
        <v>13.084119578462811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2.8077780682158489</v>
      </c>
      <c r="K43" s="152">
        <f ca="1">K30+K41</f>
        <v>100</v>
      </c>
      <c r="L43" s="16"/>
    </row>
    <row r="44" spans="1:12" ht="16.5" customHeight="1">
      <c r="A44" s="16"/>
      <c r="L44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63CC-4C25-4B95-8A02-D59878145FEC}">
  <sheetPr>
    <tabColor theme="8" tint="0.79998168889431442"/>
  </sheetPr>
  <dimension ref="A1:L44"/>
  <sheetViews>
    <sheetView zoomScale="70" zoomScaleNormal="70" workbookViewId="0">
      <selection activeCell="G38" sqref="G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50</v>
      </c>
      <c r="C5" s="19"/>
      <c r="D5" s="928">
        <f>'Honduras(Total Final)'!G111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$J$30</f>
        <v>2.4108673694974376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2.7782404094406523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0.3424181304635604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5.3353498542510316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7" ca="1" si="1">F16*I16</f>
        <v>0.15899799955016636</v>
      </c>
      <c r="K16" s="31">
        <f t="shared" ref="K16:K27" ca="1" si="2">J16/$J$43%</f>
        <v>5.7229748372343945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21.515339716199875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8.1975650601183894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1.5903845863472422E-2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0.19830380435465866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1.082999377832647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1.0460278839547692</v>
      </c>
      <c r="K22" s="31">
        <f t="shared" ca="1" si="2"/>
        <v>37.650733190702084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89.198668432979431</v>
      </c>
      <c r="F23" s="28">
        <f ca="1">Master!$K$43</f>
        <v>4.4599334216489719E-3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9.1019049421407594E-2</v>
      </c>
      <c r="K23" s="31">
        <f t="shared" ca="1" si="2"/>
        <v>3.2761401465517017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1.556238849050712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0.1358271013859772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0.11747158876428493</v>
      </c>
      <c r="L26" s="24"/>
    </row>
    <row r="27" spans="1:12" ht="16.5" customHeight="1">
      <c r="A27" s="16"/>
      <c r="B27" s="25" t="str">
        <f>Master!$B$46</f>
        <v>시크릿 양념소스</v>
      </c>
      <c r="C27" s="25" t="str">
        <f>Master!$C$46</f>
        <v>BBQ Secret Spicy Sauce</v>
      </c>
      <c r="D27" s="26">
        <f>Master!$H$46</f>
        <v>10000</v>
      </c>
      <c r="E27" s="27">
        <f ca="1">Master!$J$46</f>
        <v>48.723282305114083</v>
      </c>
      <c r="F27" s="28">
        <f ca="1">Master!$K$46</f>
        <v>4.8723282305114081E-3</v>
      </c>
      <c r="G27" s="27">
        <v>40</v>
      </c>
      <c r="H27" s="27">
        <f>Master!$P$46</f>
        <v>96</v>
      </c>
      <c r="I27" s="29">
        <f t="shared" si="3"/>
        <v>41.666666666666671</v>
      </c>
      <c r="J27" s="30">
        <f t="shared" ca="1" si="1"/>
        <v>0.2030136762713087</v>
      </c>
      <c r="K27" s="31">
        <f t="shared" ca="1" si="2"/>
        <v>7.3072753380684494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2.4108673694974376</v>
      </c>
      <c r="K30" s="14">
        <f ca="1">SUM(K16:K29)</f>
        <v>86.776772856126641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4.5698692688473317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0</v>
      </c>
      <c r="H37" s="27">
        <f>Master!$P$175</f>
        <v>100</v>
      </c>
      <c r="I37" s="33">
        <f t="shared" si="4"/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0.15726482063499789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8.496093054391034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0.3673730399432148</v>
      </c>
      <c r="K41" s="53">
        <f ca="1">SUM(K35:K40)</f>
        <v>13.223227143873363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2.7782404094406523</v>
      </c>
      <c r="K43" s="152">
        <f ca="1">K30+K41</f>
        <v>100</v>
      </c>
      <c r="L43" s="16"/>
    </row>
    <row r="44" spans="1:12" ht="16.5" customHeight="1">
      <c r="A44" s="16"/>
      <c r="L44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37A-F032-44C9-90DB-EE8C8A5D15A1}">
  <sheetPr>
    <tabColor theme="8" tint="0.79998168889431442"/>
  </sheetPr>
  <dimension ref="A1:L44"/>
  <sheetViews>
    <sheetView zoomScale="70" zoomScaleNormal="70" workbookViewId="0">
      <selection activeCell="G38" sqref="G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Final)'!G112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$J$30</f>
        <v>2.4231815808501729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2.7905546207933876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0.34393585701278501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5.3230356428982963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7" ca="1" si="1">F16*I16</f>
        <v>0.15899799955016636</v>
      </c>
      <c r="K16" s="31">
        <f t="shared" ref="K16:K27" ca="1" si="2">J16/$J$43%</f>
        <v>5.6977203873888467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21.42039642477781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8.1613906924941535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1.5833665076533214E-2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0.19742872563708805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1.0782202980274576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1.0460278839547692</v>
      </c>
      <c r="K22" s="31">
        <f t="shared" ca="1" si="2"/>
        <v>37.484587334734599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89.198668432979431</v>
      </c>
      <c r="F23" s="28">
        <f ca="1">Master!$K$43</f>
        <v>4.4599334216489719E-3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9.1019049421407594E-2</v>
      </c>
      <c r="K23" s="31">
        <f t="shared" ca="1" si="2"/>
        <v>3.2616831343559154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1.5493714493016617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0.13522772102573155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0.11695320795166579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51.678693029770471</v>
      </c>
      <c r="F27" s="28">
        <f ca="1">Master!$K$45</f>
        <v>5.1678693029770474E-3</v>
      </c>
      <c r="G27" s="27">
        <v>40</v>
      </c>
      <c r="H27" s="27">
        <f>Master!$P$45</f>
        <v>96</v>
      </c>
      <c r="I27" s="29">
        <f t="shared" si="3"/>
        <v>41.666666666666671</v>
      </c>
      <c r="J27" s="30">
        <f t="shared" ca="1" si="1"/>
        <v>0.21532788762404367</v>
      </c>
      <c r="K27" s="31">
        <f t="shared" ca="1" si="2"/>
        <v>7.7163115181319553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2.4231815808501729</v>
      </c>
      <c r="K30" s="14">
        <f ca="1">SUM(K16:K29)</f>
        <v>86.835124558903431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4.5497032647090734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0</v>
      </c>
      <c r="H37" s="27">
        <f>Master!$P$175</f>
        <v>100</v>
      </c>
      <c r="I37" s="33">
        <f t="shared" si="4"/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0.15657083950837197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8.4586013368791466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0.3673730399432148</v>
      </c>
      <c r="K41" s="53">
        <f ca="1">SUM(K35:K40)</f>
        <v>13.164875441096591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2.7905546207933876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6E-7C3A-4AE1-88C3-06203FDFEB54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Final)'!G113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$J$35</f>
        <v>3.4039522535960076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3.7713252935392223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0.37185267394296728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6.3706625360753826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27" ca="1" si="1">F16*I16</f>
        <v>1.0460278839547692</v>
      </c>
      <c r="K16" s="31">
        <f t="shared" ref="K16:K32" ca="1" si="2">J16/$J$48%</f>
        <v>27.736347372281912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15.849809170477011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5.9129524431231451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1.2426021263334628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2.2142779359165456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3.7946498037272915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27" si="3">G22/H22*100</f>
        <v>60</v>
      </c>
      <c r="J22" s="30">
        <f t="shared" ca="1" si="1"/>
        <v>0.22594452567655218</v>
      </c>
      <c r="K22" s="31">
        <f t="shared" ca="1" si="2"/>
        <v>5.9911173948220524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4.7548550752555965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4.4403969303139288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1.5097349563067357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0.57877152610472293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0.39890918983417739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ref="I28:I32" si="4">G28/H28*100</f>
        <v>20</v>
      </c>
      <c r="J28" s="30">
        <f t="shared" ref="J28:J32" ca="1" si="5">F28*I28</f>
        <v>0.15732433639700669</v>
      </c>
      <c r="K28" s="31">
        <f t="shared" ca="1" si="2"/>
        <v>4.1715928526909103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4"/>
        <v>20</v>
      </c>
      <c r="J29" s="30">
        <f t="shared" ca="1" si="5"/>
        <v>0.14841889238291692</v>
      </c>
      <c r="K29" s="31">
        <f t="shared" ca="1" si="2"/>
        <v>3.9354571889403984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4"/>
        <v>2</v>
      </c>
      <c r="J30" s="30">
        <f t="shared" ca="1" si="5"/>
        <v>8.8369414486829301E-4</v>
      </c>
      <c r="K30" s="31">
        <f t="shared" ca="1" si="2"/>
        <v>2.3431925810859584E-2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4"/>
        <v>1</v>
      </c>
      <c r="J31" s="30">
        <f t="shared" ca="1" si="5"/>
        <v>8.3507623866478902E-5</v>
      </c>
      <c r="K31" s="31">
        <f t="shared" ca="1" si="2"/>
        <v>2.2142779359165458E-3</v>
      </c>
      <c r="L31" s="24"/>
    </row>
    <row r="32" spans="1:12" ht="16.5" customHeight="1">
      <c r="A32" s="16"/>
      <c r="B32" s="25" t="str">
        <f>Master!$B$48</f>
        <v>소이갈릭소스</v>
      </c>
      <c r="C32" s="25" t="str">
        <f>Master!$C$48</f>
        <v>Garlic Flavor Soy Sauce</v>
      </c>
      <c r="D32" s="26">
        <f>Master!$H$48</f>
        <v>10000</v>
      </c>
      <c r="E32" s="27">
        <f ca="1">Master!$J$48</f>
        <v>69.709127762868718</v>
      </c>
      <c r="F32" s="28">
        <f ca="1">Master!$K$48</f>
        <v>6.9709127762868717E-3</v>
      </c>
      <c r="G32" s="27">
        <v>40</v>
      </c>
      <c r="H32" s="27">
        <f>Master!$P$48</f>
        <v>96</v>
      </c>
      <c r="I32" s="29">
        <f t="shared" si="4"/>
        <v>41.666666666666671</v>
      </c>
      <c r="J32" s="30">
        <f t="shared" ca="1" si="5"/>
        <v>0.29045469901195303</v>
      </c>
      <c r="K32" s="31">
        <f t="shared" ca="1" si="2"/>
        <v>7.7016612571060961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3.4039522535960076</v>
      </c>
      <c r="K35" s="14">
        <f ca="1">SUM(K16:K34)</f>
        <v>90.258781426980747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3.3665076545698467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49">
        <f ca="1">J43/$J$48%</f>
        <v>0.11585303458709541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6.2588578838622899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9.741218573019232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3.7713252935392223</v>
      </c>
      <c r="K48" s="152">
        <f ca="1">K35+K46</f>
        <v>99.999999999999972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D0C-7198-4EBA-BE75-7DDBF631DE09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Final)'!G114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$J$35</f>
        <v>3.3460488896305591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3.7134219295737738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0.36614340225597408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6.4285659000408311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28.168840056234391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16.096955141655776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6.0051530720626767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1.2619780131973575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2.2488051573515619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3.853819753405447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6.0845368493444019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4.8289974994796836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4.5096360107317421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1.5332762436487923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0.5877963067422215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0.40512937823350154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4.2366404728768421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3.9968227472592224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2.3797299677435883E-2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2.2488051573515619E-3</v>
      </c>
      <c r="L31" s="24"/>
    </row>
    <row r="32" spans="1:12" ht="16.5" customHeight="1">
      <c r="A32" s="16"/>
      <c r="B32" s="25" t="str">
        <f>Master!$B$50</f>
        <v>매운양념 소스</v>
      </c>
      <c r="C32" s="25" t="str">
        <f>Master!$C$50</f>
        <v>Hot Spicy Sauce</v>
      </c>
      <c r="D32" s="26">
        <f>Master!$H$50</f>
        <v>10000</v>
      </c>
      <c r="E32" s="27">
        <f ca="1">Master!$J$50</f>
        <v>55.812320411161174</v>
      </c>
      <c r="F32" s="28">
        <f ca="1">Master!$K$50</f>
        <v>5.5812320411161177E-3</v>
      </c>
      <c r="G32" s="27">
        <v>40</v>
      </c>
      <c r="H32" s="27">
        <f>Master!$P$50</f>
        <v>96</v>
      </c>
      <c r="I32" s="29">
        <f t="shared" ref="I32" si="4">G32/H32*100</f>
        <v>41.666666666666671</v>
      </c>
      <c r="J32" s="30">
        <f t="shared" ref="J32" ca="1" si="5">F32*I32</f>
        <v>0.23255133504650494</v>
      </c>
      <c r="K32" s="31">
        <f t="shared" ca="1" si="2"/>
        <v>6.2624538621496528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3.3460488896305591</v>
      </c>
      <c r="K35" s="14">
        <f ca="1">SUM(K16:K34)</f>
        <v>90.106886669208038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3.41900158650432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31">
        <f ca="1">J43/$J$48%</f>
        <v>0.11765953020095858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6.3564522140866755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9.8931133307919534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3.7134219295737738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FB-673F-4D45-B264-5E50E37467F1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Final)'!G115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$J$35</f>
        <v>3.316511230855363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3.6838842707985777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0.36323098910073975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6.4581035588160276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28.394699916238558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16.226021728264588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6.0533028371737707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1.2720966470076271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2.2668362447872572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3.8847199675515673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6.1333231195010596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4.8677167615087766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4.5457946085305965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1.5455701669004025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0.59250930135920721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0.40837773579699105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4.2706101720970331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4.0288695700732005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2.3988108200715254E-2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2.2668362447872568E-3</v>
      </c>
      <c r="L31" s="24"/>
    </row>
    <row r="32" spans="1:12" ht="16.5" customHeight="1">
      <c r="A32" s="16"/>
      <c r="B32" s="25" t="str">
        <f>Master!$B$46</f>
        <v>시크릿 양념소스</v>
      </c>
      <c r="C32" s="25" t="str">
        <f>Master!$C$46</f>
        <v>BBQ Secret Spicy Sauce</v>
      </c>
      <c r="D32" s="26">
        <f>Master!$H$46</f>
        <v>10000</v>
      </c>
      <c r="E32" s="27">
        <f ca="1">Master!$J$46</f>
        <v>48.723282305114083</v>
      </c>
      <c r="F32" s="28">
        <f ca="1">Master!$K$46</f>
        <v>4.8723282305114081E-3</v>
      </c>
      <c r="G32" s="27">
        <v>40</v>
      </c>
      <c r="H32" s="27">
        <f>Master!$P$46</f>
        <v>96</v>
      </c>
      <c r="I32" s="29">
        <f t="shared" ref="I32" si="4">G32/H32*100</f>
        <v>41.666666666666671</v>
      </c>
      <c r="J32" s="30">
        <f t="shared" ref="J32" ca="1" si="5">F32*I32</f>
        <v>0.2030136762713087</v>
      </c>
      <c r="K32" s="31">
        <f t="shared" ca="1" si="2"/>
        <v>5.5108592275972939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3.316511230855363</v>
      </c>
      <c r="K35" s="14">
        <f ca="1">SUM(K16:K34)</f>
        <v>90.027562948833435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3.4464153961656443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31">
        <f ca="1">J43/$J$48%</f>
        <v>0.11860293308749181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31">
        <f ca="1">J44/$J$48%</f>
        <v>6.4074187219134346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9.9724370511665708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3.6838842707985777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847-AAE3-4D63-9237-53D29C95E746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1008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Final)'!G116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$J$35</f>
        <v>3.3288254422080983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3.696198482151313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0.36444517034011942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6.4457893474632915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28.300100468250434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16.171963305281949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6.0331357246988784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1.2678585447931485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2.2592840798385541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3.8717776802372836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6.1128894123955373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4.8514995336472513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4.5306498927243739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1.5404209635262871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0.59053530434561829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0.4070171893396945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4.2563822575198555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4.0154470356400358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2.3908189701813659E-2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2.259284079838554E-3</v>
      </c>
      <c r="L31" s="24"/>
    </row>
    <row r="32" spans="1:12" ht="16.5" customHeight="1">
      <c r="A32" s="16"/>
      <c r="B32" s="25" t="str">
        <f>Master!$B$45</f>
        <v>져크바베큐 소스</v>
      </c>
      <c r="C32" s="25" t="str">
        <f>Master!$C$45</f>
        <v>Jerk Barbecue Sauce (Cajun Sauce)</v>
      </c>
      <c r="D32" s="26">
        <f>Master!$H$45</f>
        <v>10000</v>
      </c>
      <c r="E32" s="27">
        <f ca="1">Master!$J$45</f>
        <v>51.678693029770471</v>
      </c>
      <c r="F32" s="28">
        <f ca="1">Master!$K$45</f>
        <v>5.1678693029770474E-3</v>
      </c>
      <c r="G32" s="27">
        <v>40</v>
      </c>
      <c r="H32" s="27">
        <f>Master!$P$45</f>
        <v>96</v>
      </c>
      <c r="I32" s="29">
        <f t="shared" ref="I32" si="4">G32/H32*100</f>
        <v>41.666666666666671</v>
      </c>
      <c r="J32" s="30">
        <f t="shared" ref="J32" ca="1" si="5">F32*I32</f>
        <v>0.21532788762404367</v>
      </c>
      <c r="K32" s="31">
        <f t="shared" ca="1" si="2"/>
        <v>5.8256581367003735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3.3288254422080983</v>
      </c>
      <c r="K35" s="14">
        <f ca="1">SUM(K16:K34)</f>
        <v>90.060787002720943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3.4349333592018167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49">
        <f ca="1">J43/$J$48%</f>
        <v>0.11820779695177118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6.3860718411254762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9.9392129972790642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3.696198482151313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00A2-B779-4536-9A4E-09EF0967FD78}">
  <sheetPr>
    <tabColor theme="8" tint="0.79998168889431442"/>
  </sheetPr>
  <dimension ref="A1:L44"/>
  <sheetViews>
    <sheetView topLeftCell="A6" zoomScale="85" zoomScaleNormal="85" workbookViewId="0">
      <selection activeCell="G38" sqref="G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Final)'!G117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$J$30</f>
        <v>2.3956460696720936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2.7630191096153083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0.34054210526008671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5.3505711540763752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7" ca="1" si="1">F16*I16</f>
        <v>0.15899799955016636</v>
      </c>
      <c r="K16" s="31">
        <f t="shared" ref="K16:K27" ca="1" si="2">J16/$J$43%</f>
        <v>5.7545023484221742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21.633866379850062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8.2427249343963496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1.5991459157720565E-2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0.19939624763602595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1.0889655538114107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1.0460278839547692</v>
      </c>
      <c r="K22" s="31">
        <f t="shared" ca="1" si="2"/>
        <v>37.858148729937895</v>
      </c>
      <c r="L22" s="24"/>
    </row>
    <row r="23" spans="1:12" ht="16.5" customHeight="1">
      <c r="A23" s="16"/>
      <c r="B23" s="25" t="str">
        <f>Master!$B$39</f>
        <v>저크 시즈닝</v>
      </c>
      <c r="C23" s="25" t="str">
        <f>Master!$C$39</f>
        <v>Jerk Seasoning</v>
      </c>
      <c r="D23" s="26">
        <f>Master!$H$39</f>
        <v>20000</v>
      </c>
      <c r="E23" s="27">
        <f ca="1">Master!$J$39</f>
        <v>288.0014727708209</v>
      </c>
      <c r="F23" s="28">
        <f ca="1">Master!$K$39</f>
        <v>1.4400073638541044E-2</v>
      </c>
      <c r="G23" s="27">
        <f>G22*0.9%</f>
        <v>1.8000000000000003</v>
      </c>
      <c r="H23" s="27">
        <f>Master!$P$39</f>
        <v>100</v>
      </c>
      <c r="I23" s="29">
        <f t="shared" si="3"/>
        <v>1.8000000000000003</v>
      </c>
      <c r="J23" s="30">
        <f t="shared" ca="1" si="1"/>
        <v>2.5920132549373882E-2</v>
      </c>
      <c r="K23" s="31">
        <f ca="1">J23/$J$43%</f>
        <v>0.93810905828236235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1.5648120717399128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0.13657536441007595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0.11811873241498144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51.678693029770471</v>
      </c>
      <c r="F27" s="28">
        <f ca="1">Master!$K$45</f>
        <v>5.1678693029770474E-3</v>
      </c>
      <c r="G27" s="27">
        <f>G22*10%</f>
        <v>20</v>
      </c>
      <c r="H27" s="27">
        <f>Master!$P$45</f>
        <v>96</v>
      </c>
      <c r="I27" s="29">
        <f t="shared" si="3"/>
        <v>20.833333333333336</v>
      </c>
      <c r="J27" s="30">
        <f t="shared" ca="1" si="1"/>
        <v>0.10766394381202184</v>
      </c>
      <c r="K27" s="31">
        <f t="shared" ca="1" si="2"/>
        <v>3.8966051098724304</v>
      </c>
      <c r="L27" s="24"/>
    </row>
    <row r="28" spans="1:12" ht="16.5" customHeight="1">
      <c r="A28" s="16"/>
      <c r="B28" s="25" t="str">
        <f>Master!$B$48</f>
        <v>소이갈릭소스</v>
      </c>
      <c r="C28" s="25" t="str">
        <f>Master!$C$48</f>
        <v>Garlic Flavor Soy Sauce</v>
      </c>
      <c r="D28" s="26">
        <f>Master!$H$48</f>
        <v>10000</v>
      </c>
      <c r="E28" s="27">
        <f ca="1">Master!$J$48</f>
        <v>69.709127762868718</v>
      </c>
      <c r="F28" s="28">
        <f ca="1">Master!$K$48</f>
        <v>6.9709127762868717E-3</v>
      </c>
      <c r="G28" s="27">
        <v>20</v>
      </c>
      <c r="H28" s="27">
        <f>Master!$P$48</f>
        <v>96</v>
      </c>
      <c r="I28" s="29">
        <f t="shared" ref="I28" si="4">G28/H28*100</f>
        <v>20.833333333333336</v>
      </c>
      <c r="J28" s="30">
        <f t="shared" ref="J28" ca="1" si="5">F28*I28</f>
        <v>0.14522734950597652</v>
      </c>
      <c r="K28" s="31">
        <f t="shared" ref="K28" ca="1" si="6">J28/$J$43%</f>
        <v>5.2561109331667391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581.39999999999986</v>
      </c>
      <c r="H30" s="42"/>
      <c r="I30" s="42"/>
      <c r="J30" s="44">
        <f ca="1">SUM(J16:J29)</f>
        <v>2.3956460696720936</v>
      </c>
      <c r="K30" s="14">
        <f ca="1">SUM(K16:K29)</f>
        <v>86.703926923098138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7">G35/H35*100</f>
        <v>1</v>
      </c>
      <c r="J35" s="30">
        <f t="shared" ref="J35:J39" ca="1" si="8">F35*I35</f>
        <v>0.12696195468572666</v>
      </c>
      <c r="K35" s="31">
        <f ca="1">J35/$J$43%</f>
        <v>4.5950443934281511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7"/>
        <v>0</v>
      </c>
      <c r="J36" s="35">
        <f t="shared" ca="1" si="8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0</v>
      </c>
      <c r="H37" s="27">
        <f>Master!$P$175</f>
        <v>100</v>
      </c>
      <c r="I37" s="33">
        <f t="shared" si="7"/>
        <v>0</v>
      </c>
      <c r="J37" s="35">
        <f t="shared" ca="1" si="8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7"/>
        <v>1</v>
      </c>
      <c r="J38" s="35">
        <f t="shared" ca="1" si="8"/>
        <v>4.3691947967158728E-3</v>
      </c>
      <c r="K38" s="49">
        <f ca="1">J38/$J$43%</f>
        <v>0.15813118271643767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7"/>
        <v>1</v>
      </c>
      <c r="J39" s="35">
        <f t="shared" ca="1" si="8"/>
        <v>0.23604189046077229</v>
      </c>
      <c r="K39" s="49">
        <f ca="1">J39/$J$43%</f>
        <v>8.5428975007572827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0.3673730399432148</v>
      </c>
      <c r="K41" s="53">
        <f ca="1">SUM(K35:K40)</f>
        <v>13.296073076901871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2.7630191096153083</v>
      </c>
      <c r="K43" s="152">
        <f ca="1">K30+K41</f>
        <v>100.00000000000001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995D-0010-45DE-AD95-5A6A70212F8A}">
  <sheetPr>
    <tabColor theme="8" tint="0.79998168889431442"/>
  </sheetPr>
  <dimension ref="A1:L44"/>
  <sheetViews>
    <sheetView topLeftCell="A14" zoomScale="85" zoomScaleNormal="85" workbookViewId="0">
      <selection activeCell="I38" sqref="I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Final)'!G118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1052</v>
      </c>
      <c r="C6" s="19"/>
      <c r="D6" s="933">
        <f ca="1">$J$30</f>
        <v>2.3666943876893698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2.7340674276325845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0.33697381045571601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5.379522836059099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8" ca="1" si="1">F16*I16</f>
        <v>0.15899799955016636</v>
      </c>
      <c r="K16" s="31">
        <f t="shared" ref="K16:K28" ca="1" si="2">J16/$J$43%</f>
        <v>5.8154381250151514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21.862952470835207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8.3300090842164387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1.6160796473726313E-2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0.20150770132285228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1.1004968657627725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8" si="3">G22/H22*100</f>
        <v>250</v>
      </c>
      <c r="J22" s="30">
        <f t="shared" ca="1" si="1"/>
        <v>1.0460278839547692</v>
      </c>
      <c r="K22" s="31">
        <f t="shared" ca="1" si="2"/>
        <v>38.259037556382417</v>
      </c>
      <c r="L22" s="24"/>
    </row>
    <row r="23" spans="1:12" ht="16.5" customHeight="1">
      <c r="A23" s="16"/>
      <c r="B23" s="25" t="str">
        <f>Master!$B$39</f>
        <v>저크 시즈닝</v>
      </c>
      <c r="C23" s="25" t="str">
        <f>Master!$C$39</f>
        <v>Jerk Seasoning</v>
      </c>
      <c r="D23" s="26">
        <f>Master!$H$39</f>
        <v>20000</v>
      </c>
      <c r="E23" s="27">
        <f ca="1">Master!$J$39</f>
        <v>288.0014727708209</v>
      </c>
      <c r="F23" s="28">
        <f ca="1">Master!$K$39</f>
        <v>1.4400073638541044E-2</v>
      </c>
      <c r="G23" s="27">
        <f>G22*0.9%</f>
        <v>1.8000000000000003</v>
      </c>
      <c r="H23" s="27">
        <f>Master!$P$39</f>
        <v>100</v>
      </c>
      <c r="I23" s="29">
        <f t="shared" si="3"/>
        <v>1.8000000000000003</v>
      </c>
      <c r="J23" s="30">
        <f t="shared" ca="1" si="1"/>
        <v>2.5920132549373882E-2</v>
      </c>
      <c r="K23" s="31">
        <f ca="1">J23/$J$43%</f>
        <v>0.94804291537966912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1.5813822342040365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0.13802159301333281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0.11936951940820573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51.678693029770471</v>
      </c>
      <c r="F27" s="28">
        <f ca="1">Master!$K$45</f>
        <v>5.1678693029770474E-3</v>
      </c>
      <c r="G27" s="27">
        <f>G22*10%</f>
        <v>20</v>
      </c>
      <c r="H27" s="27">
        <f>Master!$P$45</f>
        <v>96</v>
      </c>
      <c r="I27" s="29">
        <f t="shared" si="3"/>
        <v>20.833333333333336</v>
      </c>
      <c r="J27" s="30">
        <f t="shared" ca="1" si="1"/>
        <v>0.10766394381202184</v>
      </c>
      <c r="K27" s="31">
        <f t="shared" ca="1" si="2"/>
        <v>3.9378671763500548</v>
      </c>
      <c r="L27" s="24"/>
    </row>
    <row r="28" spans="1:12" ht="16.5" customHeight="1">
      <c r="A28" s="16"/>
      <c r="B28" s="25" t="str">
        <f>Master!$B$50</f>
        <v>매운양념 소스</v>
      </c>
      <c r="C28" s="25" t="str">
        <f>Master!$C$50</f>
        <v>Hot Spicy Sauce</v>
      </c>
      <c r="D28" s="26">
        <f>Master!$H$50</f>
        <v>10000</v>
      </c>
      <c r="E28" s="27">
        <f ca="1">Master!$J$50</f>
        <v>55.812320411161174</v>
      </c>
      <c r="F28" s="28">
        <f ca="1">Master!$K$50</f>
        <v>5.5812320411161177E-3</v>
      </c>
      <c r="G28" s="27">
        <v>20</v>
      </c>
      <c r="H28" s="27">
        <f>Master!$P$50</f>
        <v>96</v>
      </c>
      <c r="I28" s="29">
        <f t="shared" si="3"/>
        <v>20.833333333333336</v>
      </c>
      <c r="J28" s="30">
        <f t="shared" ca="1" si="1"/>
        <v>0.11627566752325247</v>
      </c>
      <c r="K28" s="31">
        <f t="shared" ca="1" si="2"/>
        <v>4.2528456448469889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581.39999999999986</v>
      </c>
      <c r="H30" s="42"/>
      <c r="I30" s="42"/>
      <c r="J30" s="44">
        <f ca="1">SUM(J16:J29)</f>
        <v>2.3666943876893698</v>
      </c>
      <c r="K30" s="14">
        <f ca="1">SUM(K16:K29)</f>
        <v>86.563131683210869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4.6437023974811913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1</v>
      </c>
      <c r="H37" s="27">
        <f>Master!$P$175</f>
        <v>100</v>
      </c>
      <c r="I37" s="33"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0.15980567094130288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8.6333602483666532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4</v>
      </c>
      <c r="H41" s="51"/>
      <c r="I41" s="51"/>
      <c r="J41" s="52">
        <f ca="1">SUM(J35:J40)</f>
        <v>0.3673730399432148</v>
      </c>
      <c r="K41" s="53">
        <f ca="1">SUM(K35:K40)</f>
        <v>13.436868316789148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2.7340674276325845</v>
      </c>
      <c r="K43" s="152">
        <f ca="1">K30+K41</f>
        <v>100.00000000000001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F820-4ADC-48F6-8AAB-597688DDD074}">
  <sheetPr>
    <tabColor theme="8" tint="0.79998168889431442"/>
  </sheetPr>
  <dimension ref="A1:L44"/>
  <sheetViews>
    <sheetView zoomScale="70" zoomScaleNormal="70" workbookViewId="0">
      <selection activeCell="I38" sqref="I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Final)'!G119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$J$30</f>
        <v>2.3519255583017715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2.7192985982449862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0.33515355223369453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5.3942916654466977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8" ca="1" si="1">F16*I16</f>
        <v>0.15899799955016636</v>
      </c>
      <c r="K16" s="31">
        <f t="shared" ref="K16:K28" ca="1" si="2">J16/$J$43%</f>
        <v>5.8470224510387503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21.981692728032169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8.3752503398260068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1.6248567653412947E-2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0.20260211326534552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1.1064737932184505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8" si="3">G22/H22*100</f>
        <v>250</v>
      </c>
      <c r="J22" s="30">
        <f t="shared" ca="1" si="1"/>
        <v>1.0460278839547692</v>
      </c>
      <c r="K22" s="31">
        <f t="shared" ca="1" si="2"/>
        <v>38.466826873292526</v>
      </c>
      <c r="L22" s="24"/>
    </row>
    <row r="23" spans="1:12" ht="16.5" customHeight="1">
      <c r="A23" s="16"/>
      <c r="B23" s="25" t="str">
        <f>Master!$B$39</f>
        <v>저크 시즈닝</v>
      </c>
      <c r="C23" s="25" t="str">
        <f>Master!$C$39</f>
        <v>Jerk Seasoning</v>
      </c>
      <c r="D23" s="26">
        <f>Master!$H$39</f>
        <v>20000</v>
      </c>
      <c r="E23" s="27">
        <f ca="1">Master!$J$39</f>
        <v>288.0014727708209</v>
      </c>
      <c r="F23" s="28">
        <f ca="1">Master!$K$39</f>
        <v>1.4400073638541044E-2</v>
      </c>
      <c r="G23" s="27">
        <f>G22*0.9%</f>
        <v>1.8000000000000003</v>
      </c>
      <c r="H23" s="27">
        <f>Master!$P$39</f>
        <v>100</v>
      </c>
      <c r="I23" s="29">
        <f t="shared" si="3"/>
        <v>1.8000000000000003</v>
      </c>
      <c r="J23" s="30">
        <f t="shared" ca="1" si="1"/>
        <v>2.5920132549373882E-2</v>
      </c>
      <c r="K23" s="31">
        <f ca="1">J23/$J$43%</f>
        <v>0.95319184756328457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1.5899709064552605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0.13877120446105468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0.1200178292581638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51.678693029770471</v>
      </c>
      <c r="F27" s="28">
        <f ca="1">Master!$K$45</f>
        <v>5.1678693029770474E-3</v>
      </c>
      <c r="G27" s="27">
        <f>G22*10%</f>
        <v>20</v>
      </c>
      <c r="H27" s="27">
        <f>Master!$P$45</f>
        <v>96</v>
      </c>
      <c r="I27" s="29">
        <f t="shared" si="3"/>
        <v>20.833333333333336</v>
      </c>
      <c r="J27" s="30">
        <f t="shared" ca="1" si="1"/>
        <v>0.10766394381202184</v>
      </c>
      <c r="K27" s="31">
        <f t="shared" ca="1" si="2"/>
        <v>3.9592541945010122</v>
      </c>
      <c r="L27" s="24"/>
    </row>
    <row r="28" spans="1:12" ht="16.5" customHeight="1">
      <c r="A28" s="16"/>
      <c r="B28" s="25" t="str">
        <f>Master!$B$46</f>
        <v>시크릿 양념소스</v>
      </c>
      <c r="C28" s="25" t="str">
        <f>Master!$C$46</f>
        <v>BBQ Secret Spicy Sauce</v>
      </c>
      <c r="D28" s="26">
        <f>Master!$H$46</f>
        <v>10000</v>
      </c>
      <c r="E28" s="27">
        <f ca="1">Master!$J$46</f>
        <v>48.723282305114083</v>
      </c>
      <c r="F28" s="28">
        <f ca="1">Master!$K$46</f>
        <v>4.8723282305114081E-3</v>
      </c>
      <c r="G28" s="27">
        <v>20</v>
      </c>
      <c r="H28" s="27">
        <f>Master!$P$46</f>
        <v>96</v>
      </c>
      <c r="I28" s="29">
        <f t="shared" si="3"/>
        <v>20.833333333333336</v>
      </c>
      <c r="J28" s="30">
        <f t="shared" ca="1" si="1"/>
        <v>0.10150683813565435</v>
      </c>
      <c r="K28" s="31">
        <f t="shared" ca="1" si="2"/>
        <v>3.7328316280222431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581.39999999999986</v>
      </c>
      <c r="H30" s="42"/>
      <c r="I30" s="42"/>
      <c r="J30" s="44">
        <f ca="1">SUM(J16:J29)</f>
        <v>2.3519255583017715</v>
      </c>
      <c r="K30" s="14">
        <f ca="1">SUM(K16:K29)</f>
        <v>86.490154476587662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4.6689228894416708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1</v>
      </c>
      <c r="H37" s="27">
        <f>Master!$P$175</f>
        <v>100</v>
      </c>
      <c r="I37" s="33"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0.16067359426933536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8.6802490397013354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4</v>
      </c>
      <c r="H41" s="51"/>
      <c r="I41" s="51"/>
      <c r="J41" s="52">
        <f ca="1">SUM(J35:J40)</f>
        <v>0.3673730399432148</v>
      </c>
      <c r="K41" s="53">
        <f ca="1">SUM(K35:K40)</f>
        <v>13.509845523412341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2.7192985982449862</v>
      </c>
      <c r="K43" s="152">
        <f ca="1">K30+K41</f>
        <v>100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52D9-8286-42BF-90A3-D2B20FF16136}">
  <sheetPr>
    <tabColor theme="8" tint="0.79998168889431442"/>
  </sheetPr>
  <dimension ref="A1:L44"/>
  <sheetViews>
    <sheetView zoomScale="70" zoomScaleNormal="70" workbookViewId="0">
      <selection activeCell="I38" sqref="I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$J$30</f>
        <v>2.3580826639781391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$J$43</f>
        <v>2.7254557039213538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0.33591241550830686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5.3881345597703305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250</v>
      </c>
      <c r="H16" s="27">
        <f>Master!$P$145</f>
        <v>100</v>
      </c>
      <c r="I16" s="29">
        <f t="shared" ref="I16:I18" si="0">G16/H16*100</f>
        <v>250</v>
      </c>
      <c r="J16" s="30">
        <f t="shared" ref="J16:J28" ca="1" si="1">F16*I16</f>
        <v>0.15899799955016636</v>
      </c>
      <c r="K16" s="31">
        <f t="shared" ref="K16:K28" ca="1" si="2">J16/$J$43%</f>
        <v>5.8338133810577766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21.932033654550544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3.4162209763559552</v>
      </c>
      <c r="F18" s="28">
        <f ca="1">Master!$K$124</f>
        <v>0.11387403254519851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0.22774806509039702</v>
      </c>
      <c r="K18" s="31">
        <f t="shared" ca="1" si="2"/>
        <v>8.3563297236023963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0.32567973307926773</v>
      </c>
      <c r="F19" s="28">
        <f ca="1">Master!$K$75</f>
        <v>4.418470724341465E-4</v>
      </c>
      <c r="G19" s="29">
        <v>1</v>
      </c>
      <c r="H19" s="27">
        <f>Master!$P$75</f>
        <v>100</v>
      </c>
      <c r="I19" s="29">
        <f>G19/H19*100</f>
        <v>1</v>
      </c>
      <c r="J19" s="30">
        <f t="shared" ca="1" si="1"/>
        <v>4.418470724341465E-4</v>
      </c>
      <c r="K19" s="31">
        <f t="shared" ca="1" si="2"/>
        <v>1.6211860343150031E-2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>G20/H20*100</f>
        <v>0.3</v>
      </c>
      <c r="J20" s="30">
        <f t="shared" si="1"/>
        <v>5.5093564260392594E-3</v>
      </c>
      <c r="K20" s="31">
        <f t="shared" ca="1" si="2"/>
        <v>0.20214441269812097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20</v>
      </c>
      <c r="H21" s="27">
        <f>Master!$P$104</f>
        <v>89</v>
      </c>
      <c r="I21" s="29">
        <f>G21/H21*100</f>
        <v>22.471910112359549</v>
      </c>
      <c r="J21" s="30">
        <f t="shared" ca="1" si="1"/>
        <v>3.008832634893745E-2</v>
      </c>
      <c r="K21" s="31">
        <f t="shared" ca="1" si="2"/>
        <v>1.103974146622406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200</v>
      </c>
      <c r="H22" s="27">
        <f>Master!$P$8</f>
        <v>80</v>
      </c>
      <c r="I22" s="29">
        <f t="shared" ref="I22:I28" si="3">G22/H22*100</f>
        <v>250</v>
      </c>
      <c r="J22" s="30">
        <f t="shared" ca="1" si="1"/>
        <v>1.0460278839547692</v>
      </c>
      <c r="K22" s="31">
        <f t="shared" ca="1" si="2"/>
        <v>38.379926059695507</v>
      </c>
      <c r="L22" s="24"/>
    </row>
    <row r="23" spans="1:12" ht="16.5" customHeight="1">
      <c r="A23" s="16"/>
      <c r="B23" s="25" t="str">
        <f>Master!$B$39</f>
        <v>저크 시즈닝</v>
      </c>
      <c r="C23" s="25" t="str">
        <f>Master!$C$39</f>
        <v>Jerk Seasoning</v>
      </c>
      <c r="D23" s="26">
        <f>Master!$H$39</f>
        <v>20000</v>
      </c>
      <c r="E23" s="27">
        <f ca="1">Master!$J$39</f>
        <v>288.0014727708209</v>
      </c>
      <c r="F23" s="28">
        <f ca="1">Master!$K$39</f>
        <v>1.4400073638541044E-2</v>
      </c>
      <c r="G23" s="27">
        <f>G22*0.9%</f>
        <v>1.8000000000000003</v>
      </c>
      <c r="H23" s="27">
        <f>Master!$P$39</f>
        <v>100</v>
      </c>
      <c r="I23" s="29">
        <f t="shared" si="3"/>
        <v>1.8000000000000003</v>
      </c>
      <c r="J23" s="30">
        <f t="shared" ca="1" si="1"/>
        <v>2.5920132549373882E-2</v>
      </c>
      <c r="K23" s="31">
        <f ca="1">J23/$J$43%</f>
        <v>0.95103848182453665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10.463125690361322</v>
      </c>
      <c r="F24" s="28">
        <f ca="1">Master!$K$68</f>
        <v>2.8824037714494E-3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4.3236056571740997E-2</v>
      </c>
      <c r="K24" s="31">
        <f t="shared" ca="1" si="2"/>
        <v>1.5863789864400828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0.64528618442279151</v>
      </c>
      <c r="F25" s="28">
        <f ca="1">Master!$K$105</f>
        <v>3.5849232467932862E-3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3.7736034176771432E-3</v>
      </c>
      <c r="K25" s="31">
        <f t="shared" ca="1" si="2"/>
        <v>0.13845770497196952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4.9345414102919349</v>
      </c>
      <c r="F26" s="28">
        <f ca="1">Master!$K$79</f>
        <v>1.0878810495537697E-2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3.2636431486613091E-3</v>
      </c>
      <c r="K26" s="31">
        <f t="shared" ca="1" si="2"/>
        <v>0.11974669571644909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51.678693029770471</v>
      </c>
      <c r="F27" s="28">
        <f ca="1">Master!$K$45</f>
        <v>5.1678693029770474E-3</v>
      </c>
      <c r="G27" s="27">
        <f>G22*10%</f>
        <v>20</v>
      </c>
      <c r="H27" s="27">
        <f>Master!$P$45</f>
        <v>96</v>
      </c>
      <c r="I27" s="29">
        <f t="shared" si="3"/>
        <v>20.833333333333336</v>
      </c>
      <c r="J27" s="30">
        <f t="shared" ca="1" si="1"/>
        <v>0.10766394381202184</v>
      </c>
      <c r="K27" s="31">
        <f t="shared" ca="1" si="2"/>
        <v>3.9503098016642215</v>
      </c>
      <c r="L27" s="24"/>
    </row>
    <row r="28" spans="1:12" ht="16.5" customHeight="1">
      <c r="A28" s="16"/>
      <c r="B28" s="25" t="str">
        <f>Master!$B$45</f>
        <v>져크바베큐 소스</v>
      </c>
      <c r="C28" s="25" t="str">
        <f>Master!$C$45</f>
        <v>Jerk Barbecue Sauce (Cajun Sauce)</v>
      </c>
      <c r="D28" s="26">
        <f>Master!$H$45</f>
        <v>10000</v>
      </c>
      <c r="E28" s="27">
        <f ca="1">Master!$J$45</f>
        <v>51.678693029770471</v>
      </c>
      <c r="F28" s="28">
        <f ca="1">Master!$K$45</f>
        <v>5.1678693029770474E-3</v>
      </c>
      <c r="G28" s="27">
        <v>20</v>
      </c>
      <c r="H28" s="27">
        <f>Master!$P$45</f>
        <v>96</v>
      </c>
      <c r="I28" s="29">
        <f t="shared" si="3"/>
        <v>20.833333333333336</v>
      </c>
      <c r="J28" s="30">
        <f t="shared" ca="1" si="1"/>
        <v>0.10766394381202184</v>
      </c>
      <c r="K28" s="31">
        <f t="shared" ca="1" si="2"/>
        <v>3.9503098016642215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581.39999999999986</v>
      </c>
      <c r="H30" s="42"/>
      <c r="I30" s="42"/>
      <c r="J30" s="44">
        <f ca="1">SUM(J16:J29)</f>
        <v>2.3580826639781391</v>
      </c>
      <c r="K30" s="14">
        <f ca="1">SUM(K16:K29)</f>
        <v>86.520674710851367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8" t="s">
        <v>53</v>
      </c>
      <c r="C33" s="57"/>
      <c r="D33" s="934" t="s">
        <v>54</v>
      </c>
      <c r="E33" s="934" t="s">
        <v>55</v>
      </c>
      <c r="F33" s="934" t="s">
        <v>2</v>
      </c>
      <c r="G33" s="934" t="s">
        <v>56</v>
      </c>
      <c r="H33" s="934" t="s">
        <v>57</v>
      </c>
      <c r="I33" s="935" t="s">
        <v>58</v>
      </c>
      <c r="J33" s="934" t="s">
        <v>55</v>
      </c>
      <c r="K33" s="935" t="s">
        <v>59</v>
      </c>
      <c r="L33" s="24"/>
    </row>
    <row r="34" spans="1:12" ht="16.5" customHeight="1">
      <c r="A34" s="16"/>
      <c r="B34" s="938"/>
      <c r="C34" s="57"/>
      <c r="D34" s="934"/>
      <c r="E34" s="934"/>
      <c r="F34" s="934"/>
      <c r="G34" s="934"/>
      <c r="H34" s="934"/>
      <c r="I34" s="935"/>
      <c r="J34" s="934"/>
      <c r="K34" s="935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38.088586405717997</v>
      </c>
      <c r="F35" s="28">
        <f ca="1">Master!$K$167</f>
        <v>0.12696195468572666</v>
      </c>
      <c r="G35" s="27">
        <v>1</v>
      </c>
      <c r="H35" s="27">
        <f>Master!$P$152</f>
        <v>100</v>
      </c>
      <c r="I35" s="27">
        <f t="shared" ref="I35:I39" si="4">G35/H35*100</f>
        <v>1</v>
      </c>
      <c r="J35" s="30">
        <f t="shared" ref="J35:J39" ca="1" si="5">F35*I35</f>
        <v>0.12696195468572666</v>
      </c>
      <c r="K35" s="31">
        <f ca="1">J35/$J$43%</f>
        <v>4.6583752765842164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113.94159780450866</v>
      </c>
      <c r="F36" s="34">
        <f ca="1">Master!$K$168</f>
        <v>0.37980532601502887</v>
      </c>
      <c r="G36" s="33">
        <v>0</v>
      </c>
      <c r="H36" s="33">
        <f>Master!$P$157</f>
        <v>100</v>
      </c>
      <c r="I36" s="33">
        <f t="shared" si="4"/>
        <v>0</v>
      </c>
      <c r="J36" s="35">
        <f t="shared" ca="1" si="5"/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61.18831348762</v>
      </c>
      <c r="F37" s="34">
        <f ca="1">Master!$K$175</f>
        <v>0.30594156743810003</v>
      </c>
      <c r="G37" s="33">
        <v>1</v>
      </c>
      <c r="H37" s="27">
        <f>Master!$P$175</f>
        <v>100</v>
      </c>
      <c r="I37" s="33">
        <v>0</v>
      </c>
      <c r="J37" s="35">
        <f t="shared" ca="1" si="5"/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21.845973983579363</v>
      </c>
      <c r="F38" s="34">
        <f ca="1">Master!$K$166</f>
        <v>4.3691947967158728E-3</v>
      </c>
      <c r="G38" s="33">
        <v>1</v>
      </c>
      <c r="H38" s="33">
        <f>Master!$P$166</f>
        <v>100</v>
      </c>
      <c r="I38" s="33">
        <f t="shared" si="4"/>
        <v>1</v>
      </c>
      <c r="J38" s="35">
        <f t="shared" ca="1" si="5"/>
        <v>4.3691947967158728E-3</v>
      </c>
      <c r="K38" s="49">
        <f ca="1">J38/$J$43%</f>
        <v>0.16031061486082956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118.02094523038615</v>
      </c>
      <c r="F39" s="34">
        <f ca="1">Master!$K$164</f>
        <v>0.23604189046077229</v>
      </c>
      <c r="G39" s="33">
        <v>1</v>
      </c>
      <c r="H39" s="33">
        <f>Master!$P$164</f>
        <v>100</v>
      </c>
      <c r="I39" s="33">
        <f t="shared" si="4"/>
        <v>1</v>
      </c>
      <c r="J39" s="35">
        <f t="shared" ca="1" si="5"/>
        <v>0.23604189046077229</v>
      </c>
      <c r="K39" s="49">
        <f ca="1">J39/$J$43%</f>
        <v>8.6606393977035836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4</v>
      </c>
      <c r="H41" s="51"/>
      <c r="I41" s="51"/>
      <c r="J41" s="52">
        <f ca="1">SUM(J35:J40)</f>
        <v>0.3673730399432148</v>
      </c>
      <c r="K41" s="53">
        <f ca="1">SUM(K35:K40)</f>
        <v>13.47932528914863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2.7254557039213538</v>
      </c>
      <c r="K43" s="152">
        <f ca="1">K30+K41</f>
        <v>100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84D0-60A9-44B9-8597-0D6A10F8C78A}">
  <sheetPr>
    <tabColor theme="9" tint="0.59999389629810485"/>
  </sheetPr>
  <dimension ref="A1:L49"/>
  <sheetViews>
    <sheetView zoomScale="70" zoomScaleNormal="70" workbookViewId="0">
      <selection activeCell="I43" sqref="I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Final)'!G121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$J$35</f>
        <v>3.331338578843019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3.6987116187862337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0.36469296561232262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6.4432762108283708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28.280871605178909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16.160975059203324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6.0290364339252545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1.2669970821852952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2.257748980545899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3.8691469516665427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6.1087359319648167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4.8482031206069962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4.5275714850519364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1.5393743049176585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0.59013405762499616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0.40674063633556828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4.2534902044792053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4.0127186890991506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2.3891944978351284E-2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2.2577489805458988E-3</v>
      </c>
      <c r="L31" s="24"/>
    </row>
    <row r="32" spans="1:12" ht="16.5" customHeight="1">
      <c r="A32" s="16"/>
      <c r="B32" s="25" t="str">
        <f>Master!$B$48</f>
        <v>소이갈릭소스</v>
      </c>
      <c r="C32" s="25" t="str">
        <f>Master!$C$48</f>
        <v>Garlic Flavor Soy Sauce</v>
      </c>
      <c r="D32" s="26">
        <f>Master!$H$48</f>
        <v>10000</v>
      </c>
      <c r="E32" s="27">
        <f ca="1">Master!$J$48</f>
        <v>69.709127762868718</v>
      </c>
      <c r="F32" s="28">
        <f ca="1">Master!$K$48</f>
        <v>6.9709127762868717E-3</v>
      </c>
      <c r="G32" s="27">
        <v>30</v>
      </c>
      <c r="H32" s="27">
        <f>Master!$P$48</f>
        <v>96</v>
      </c>
      <c r="I32" s="29">
        <f t="shared" ref="I32" si="4">G32/H32*100</f>
        <v>31.25</v>
      </c>
      <c r="J32" s="30">
        <f t="shared" ref="J32" ca="1" si="5">F32*I32</f>
        <v>0.21784102425896473</v>
      </c>
      <c r="K32" s="31">
        <f t="shared" ca="1" si="2"/>
        <v>5.8896460906149608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588.5</v>
      </c>
      <c r="H35" s="42"/>
      <c r="I35" s="42"/>
      <c r="J35" s="44">
        <f ca="1">SUM(J16:J34)</f>
        <v>3.331338578843019</v>
      </c>
      <c r="K35" s="14">
        <f ca="1">SUM(K16:K34)</f>
        <v>90.067540327359396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3.432599450059056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49">
        <f ca="1">J43/$J$48%</f>
        <v>0.11812747916123464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6.3817327434203053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0.3673730399432148</v>
      </c>
      <c r="K46" s="53">
        <f ca="1">SUM(K40:K45)</f>
        <v>9.9324596726405954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3.6987116187862337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A288-A7DE-451C-B393-7DBD2A7308EE}">
  <sheetPr>
    <tabColor theme="9" tint="0.59999389629810485"/>
  </sheetPr>
  <dimension ref="A1:L49"/>
  <sheetViews>
    <sheetView zoomScale="70" zoomScaleNormal="70" workbookViewId="0">
      <selection activeCell="I43" sqref="I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Final)'!G122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$J$35</f>
        <v>3.2879110558689333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3.655284095812148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0.3604110118470778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6.4867037338024574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28.616869620427078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16.352979592167333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6.1006659191808223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1.2820499600061301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2.2845727357321808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3.9151153261428582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6.181312307172413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4.9058034183908035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4.5813624379656037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1.5576632289083052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0.59714529387190285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0.41157302086874159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4.3040248657348652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4.0603928037484192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2.4175799245829886E-2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2.2845727357321808E-3</v>
      </c>
      <c r="L31" s="24"/>
    </row>
    <row r="32" spans="1:12" ht="16.5" customHeight="1">
      <c r="A32" s="16"/>
      <c r="B32" s="25" t="str">
        <f>Master!$B$50</f>
        <v>매운양념 소스</v>
      </c>
      <c r="C32" s="25" t="str">
        <f>Master!$C$50</f>
        <v>Hot Spicy Sauce</v>
      </c>
      <c r="D32" s="26">
        <f>Master!$H$50</f>
        <v>10000</v>
      </c>
      <c r="E32" s="27">
        <f ca="1">Master!$J$50</f>
        <v>55.812320411161174</v>
      </c>
      <c r="F32" s="28">
        <f ca="1">Master!$K$50</f>
        <v>5.5812320411161177E-3</v>
      </c>
      <c r="G32" s="27">
        <v>30</v>
      </c>
      <c r="H32" s="27">
        <f>Master!$P$50</f>
        <v>96</v>
      </c>
      <c r="I32" s="29">
        <f t="shared" ref="I32" si="4">G32/H32*100</f>
        <v>31.25</v>
      </c>
      <c r="J32" s="30">
        <f t="shared" ref="J32" ca="1" si="5">F32*I32</f>
        <v>0.17441350128487867</v>
      </c>
      <c r="K32" s="31">
        <f t="shared" ca="1" si="2"/>
        <v>4.771544337270635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588.5</v>
      </c>
      <c r="H35" s="42"/>
      <c r="I35" s="42"/>
      <c r="J35" s="44">
        <f ca="1">SUM(J16:J34)</f>
        <v>3.2879110558689333</v>
      </c>
      <c r="K35" s="14">
        <f ca="1">SUM(K16:K34)</f>
        <v>89.949535239569656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3.4733813120349994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v>0</v>
      </c>
      <c r="J42" s="35">
        <f t="shared" ca="1" si="7"/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31">
        <f ca="1">J43/$J$48%</f>
        <v>0.11953092241781291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6.4575525259775297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0.3673730399432148</v>
      </c>
      <c r="K46" s="53">
        <f ca="1">SUM(K40:K45)</f>
        <v>10.050464760430343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3.655284095812148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A34C-B82F-4F6B-B2CD-55FF6DB3A3D3}">
  <sheetPr>
    <tabColor theme="9" tint="0.59999389629810485"/>
  </sheetPr>
  <dimension ref="A1:L49"/>
  <sheetViews>
    <sheetView topLeftCell="A14" zoomScale="85" zoomScaleNormal="85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Final)'!G123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5.6" customHeight="1">
      <c r="A6" s="16"/>
      <c r="B6" s="19" t="s">
        <v>1052</v>
      </c>
      <c r="C6" s="19"/>
      <c r="D6" s="933">
        <f ca="1">$J$35</f>
        <v>3.2657578117875361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3.6331308517307508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0.35822670198065204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6.5088569778838536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28.791362784427719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16.452692914683862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6.1378651136723423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1.2898673403449175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2.2985030618068034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3.9389879883084786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6.2190032480915658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4.9357168635647346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4.609297583837173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1.5671611785046387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0.60078642489279632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0.41408261327284668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4.3302689283007938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4.0851513044792513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2.4323212703647016E-2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2.2985030618068035E-3</v>
      </c>
      <c r="L31" s="24"/>
    </row>
    <row r="32" spans="1:12" ht="16.5" customHeight="1">
      <c r="A32" s="16"/>
      <c r="B32" s="25" t="str">
        <f>Master!$B$46</f>
        <v>시크릿 양념소스</v>
      </c>
      <c r="C32" s="25" t="str">
        <f>Master!$C$46</f>
        <v>BBQ Secret Spicy Sauce</v>
      </c>
      <c r="D32" s="26">
        <f>Master!$H$46</f>
        <v>10000</v>
      </c>
      <c r="E32" s="27">
        <f ca="1">Master!$J$46</f>
        <v>48.723282305114083</v>
      </c>
      <c r="F32" s="28">
        <f ca="1">Master!$K$46</f>
        <v>4.8723282305114081E-3</v>
      </c>
      <c r="G32" s="27">
        <v>30</v>
      </c>
      <c r="H32" s="27">
        <f>Master!$P$46</f>
        <v>96</v>
      </c>
      <c r="I32" s="29">
        <f t="shared" ref="I32" si="4">G32/H32*100</f>
        <v>31.25</v>
      </c>
      <c r="J32" s="30">
        <f t="shared" ref="J32" ca="1" si="5">F32*I32</f>
        <v>0.15226025720348149</v>
      </c>
      <c r="K32" s="31">
        <f t="shared" ca="1" si="2"/>
        <v>4.1908828340423732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588.5</v>
      </c>
      <c r="H35" s="42"/>
      <c r="I35" s="42"/>
      <c r="J35" s="44">
        <f ca="1">SUM(J16:J34)</f>
        <v>3.2657578117875361</v>
      </c>
      <c r="K35" s="14">
        <f ca="1">SUM(K16:K34)</f>
        <v>89.888251897995772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3.4945604732415436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31">
        <f ca="1">J43/$J$48%</f>
        <v>0.12025976974196996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31">
        <f ca="1">J44/$J$48%</f>
        <v>6.4969278590207296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10.111748102004244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3.6331308517307508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D8A4-9137-4667-96C0-AEA0F4EB454E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Final)'!G124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1052</v>
      </c>
      <c r="C6" s="19"/>
      <c r="D6" s="933">
        <f ca="1">$J$35</f>
        <v>3.2749934703020873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3.642366510245302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0.35913733791018676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6.4996213193693029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4.1841115358190768</v>
      </c>
      <c r="F16" s="28">
        <f ca="1">Master!$K$8</f>
        <v>4.1841115358190765E-3</v>
      </c>
      <c r="G16" s="29">
        <v>200</v>
      </c>
      <c r="H16" s="27">
        <f>Master!$P$8</f>
        <v>80</v>
      </c>
      <c r="I16" s="29">
        <f t="shared" ref="I16:I18" si="0">G16/H16*100</f>
        <v>250</v>
      </c>
      <c r="J16" s="30">
        <f t="shared" ref="J16:J31" ca="1" si="1">F16*I16</f>
        <v>1.0460278839547692</v>
      </c>
      <c r="K16" s="31">
        <f t="shared" ref="K16:K32" ca="1" si="2">J16/$J$48%</f>
        <v>28.718358820082674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0.59774786222389875</v>
      </c>
      <c r="K17" s="31">
        <f t="shared" ca="1" si="2"/>
        <v>16.410975132308756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89.198668432979431</v>
      </c>
      <c r="F18" s="28">
        <f ca="1">Master!$K$43</f>
        <v>4.4599334216489719E-3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0.22299667108244858</v>
      </c>
      <c r="K18" s="31">
        <f t="shared" ca="1" si="2"/>
        <v>6.1223018182052868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0.53141215187759305</v>
      </c>
      <c r="F19" s="28">
        <f ca="1">Master!$K$191</f>
        <v>1.171564207211752E-3</v>
      </c>
      <c r="G19" s="29">
        <v>40</v>
      </c>
      <c r="H19" s="27">
        <f>Master!$P$191</f>
        <v>100</v>
      </c>
      <c r="I19" s="29">
        <f>G19/H19*100</f>
        <v>40</v>
      </c>
      <c r="J19" s="30">
        <f t="shared" ca="1" si="1"/>
        <v>4.6862568288470081E-2</v>
      </c>
      <c r="K19" s="31">
        <f t="shared" ca="1" si="2"/>
        <v>1.2865967265143241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0.83507623866478908</v>
      </c>
      <c r="F20" s="28">
        <f ca="1">Master!$K$180</f>
        <v>2.0876905966619726E-3</v>
      </c>
      <c r="G20" s="29">
        <v>40</v>
      </c>
      <c r="H20" s="27">
        <f>Master!$P$180</f>
        <v>100</v>
      </c>
      <c r="I20" s="29">
        <f>G20/H20*100</f>
        <v>40</v>
      </c>
      <c r="J20" s="30">
        <f t="shared" ca="1" si="1"/>
        <v>8.3507623866478906E-2</v>
      </c>
      <c r="K20" s="31">
        <f t="shared" ca="1" si="2"/>
        <v>2.2926749307514069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3.9218216808566364</v>
      </c>
      <c r="F21" s="28">
        <f ca="1">Master!$K$218</f>
        <v>4.7702862616401265E-3</v>
      </c>
      <c r="G21" s="29">
        <v>30</v>
      </c>
      <c r="H21" s="27">
        <f>Master!$P$218</f>
        <v>100</v>
      </c>
      <c r="I21" s="29">
        <f>G21/H21*100</f>
        <v>30</v>
      </c>
      <c r="J21" s="30">
        <f t="shared" ca="1" si="1"/>
        <v>0.1431085878492038</v>
      </c>
      <c r="K21" s="31">
        <f t="shared" ca="1" si="2"/>
        <v>3.9290002103485704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0.22594452567655218</v>
      </c>
      <c r="K22" s="31">
        <f t="shared" ca="1" si="2"/>
        <v>6.2032342171226347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2.4672707051459675</v>
      </c>
      <c r="F23" s="28">
        <f ca="1">Master!$K$121</f>
        <v>5.4394052477688484E-3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0.17932105212424773</v>
      </c>
      <c r="K23" s="31">
        <f t="shared" ca="1" si="2"/>
        <v>4.9232017596211382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0.94895027120998754</v>
      </c>
      <c r="F24" s="28">
        <f ca="1">Master!$K$183</f>
        <v>4.744751356049938E-3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0.16746181256646842</v>
      </c>
      <c r="K24" s="31">
        <f t="shared" ca="1" si="2"/>
        <v>4.5976101552501474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3.4162209763559552</v>
      </c>
      <c r="F25" s="28">
        <f ca="1">Master!$K$124</f>
        <v>0.11387403254519851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5.6937016272599256E-2</v>
      </c>
      <c r="K25" s="31">
        <f t="shared" ca="1" si="2"/>
        <v>1.56318745278505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1.7821286093323567</v>
      </c>
      <c r="F26" s="28">
        <f ca="1">Master!$K$118</f>
        <v>3.9289242520422684E-3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2.182735695579038E-2</v>
      </c>
      <c r="K26" s="31">
        <f t="shared" ca="1" si="2"/>
        <v>0.59926305862943974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0.60732817357439206</v>
      </c>
      <c r="F27" s="28">
        <f ca="1">Master!$K$104</f>
        <v>1.3389305225277167E-3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1.5044163174468725E-2</v>
      </c>
      <c r="K27" s="31">
        <f t="shared" ca="1" si="2"/>
        <v>0.41303265698694192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17.840265098747764</v>
      </c>
      <c r="F28" s="28">
        <f ca="1">Master!$K$126</f>
        <v>7.866216819850334E-3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0.15732433639700669</v>
      </c>
      <c r="K28" s="31">
        <f t="shared" ca="1" si="2"/>
        <v>4.3192890104409454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3.8588912019558399</v>
      </c>
      <c r="F29" s="28">
        <f ca="1">Master!$K$149</f>
        <v>7.4209446191458462E-3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0.14841889238291692</v>
      </c>
      <c r="K29" s="31">
        <f t="shared" ca="1" si="2"/>
        <v>4.0747929118456936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0.32567973307926773</v>
      </c>
      <c r="F30" s="28">
        <f ca="1">Master!$K$75</f>
        <v>4.418470724341465E-4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8.8369414486829301E-4</v>
      </c>
      <c r="K30" s="31">
        <f t="shared" ca="1" si="2"/>
        <v>2.4261538271412971E-2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3.3403049546591561E-3</v>
      </c>
      <c r="F31" s="28">
        <f ca="1">Master!$K$77</f>
        <v>8.3507623866478902E-5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8.3507623866478902E-5</v>
      </c>
      <c r="K31" s="31">
        <f t="shared" ca="1" si="2"/>
        <v>2.2926749307514067E-3</v>
      </c>
      <c r="L31" s="24"/>
    </row>
    <row r="32" spans="1:12" ht="16.5" customHeight="1">
      <c r="A32" s="16"/>
      <c r="B32" s="25" t="str">
        <f>Master!$B$45</f>
        <v>져크바베큐 소스</v>
      </c>
      <c r="C32" s="25" t="str">
        <f>Master!$C$45</f>
        <v>Jerk Barbecue Sauce (Cajun Sauce)</v>
      </c>
      <c r="D32" s="26">
        <f>Master!$H$45</f>
        <v>10000</v>
      </c>
      <c r="E32" s="27">
        <f ca="1">Master!$J$45</f>
        <v>51.678693029770471</v>
      </c>
      <c r="F32" s="28">
        <f ca="1">Master!$K$45</f>
        <v>5.1678693029770474E-3</v>
      </c>
      <c r="G32" s="27">
        <v>30</v>
      </c>
      <c r="H32" s="27">
        <f>Master!$P$45</f>
        <v>96</v>
      </c>
      <c r="I32" s="29">
        <f t="shared" ref="I32" si="4">G32/H32*100</f>
        <v>31.25</v>
      </c>
      <c r="J32" s="30">
        <f t="shared" ref="J32" ca="1" si="5">F32*I32</f>
        <v>0.16149591571803273</v>
      </c>
      <c r="K32" s="31">
        <f t="shared" ca="1" si="2"/>
        <v>4.4338183777984632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588.5</v>
      </c>
      <c r="H35" s="42"/>
      <c r="I35" s="42"/>
      <c r="J35" s="44">
        <f ca="1">SUM(J16:J34)</f>
        <v>3.2749934703020873</v>
      </c>
      <c r="K35" s="14">
        <f ca="1">SUM(K16:K34)</f>
        <v>89.913891451893647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3.4856995947169569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49">
        <f ca="1">J43/$J$48%</f>
        <v>0.11995483662685064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6.4804541167625551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10.086108548106363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3.642366510245302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144F-CBE0-43DD-9CCD-21CBDFBBF7A8}">
  <sheetPr>
    <tabColor theme="5" tint="-0.249977111117893"/>
  </sheetPr>
  <dimension ref="A1:L49"/>
  <sheetViews>
    <sheetView zoomScale="70" zoomScaleNormal="70" workbookViewId="0">
      <selection sqref="A1:L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Final)'!G125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$J$35</f>
        <v>1.4386553188041167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2.1119699261854317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-2.1119699261854317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7.6319039784079848E-2</v>
      </c>
      <c r="K16" s="31">
        <f t="shared" ref="K16:K25" ca="1" si="2">J16/$J$48%</f>
        <v>3.6136423553115975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9.2048176307368799</v>
      </c>
      <c r="F17" s="28">
        <f ca="1">Master!$K$116</f>
        <v>5.7980473520173447E-3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0.18309623216896878</v>
      </c>
      <c r="K17" s="31">
        <f t="shared" ca="1" si="2"/>
        <v>8.6694526232989961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4.1841115358190768</v>
      </c>
      <c r="F18" s="28">
        <f ca="1">Master!$K$8</f>
        <v>4.1841115358190765E-3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0.1255233460745723</v>
      </c>
      <c r="K18" s="31">
        <f t="shared" ca="1" si="2"/>
        <v>5.9434248811150594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14.991516384575382</v>
      </c>
      <c r="F19" s="28">
        <f ca="1">Master!$K$31</f>
        <v>1.1357209382254077E-2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0.34071628146762234</v>
      </c>
      <c r="K19" s="31">
        <f t="shared" ca="1" si="2"/>
        <v>16.13262941120627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81.511412075961573</v>
      </c>
      <c r="F20" s="28">
        <f ca="1">Master!$K$41</f>
        <v>4.075570603798079E-3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0.14384366836934398</v>
      </c>
      <c r="K20" s="31">
        <f t="shared" ca="1" si="2"/>
        <v>6.810876735785226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158.02868866459923</v>
      </c>
      <c r="F21" s="28">
        <f ca="1">Master!$K$36</f>
        <v>7.9014344332299612E-3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1.1610271003929737E-2</v>
      </c>
      <c r="K21" s="31">
        <f t="shared" ca="1" si="2"/>
        <v>0.54973656868778487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0.22594452567655218</v>
      </c>
      <c r="K22" s="31">
        <f t="shared" ca="1" si="2"/>
        <v>10.698283288751441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0.41753811933239454</v>
      </c>
      <c r="F23" s="28">
        <f ca="1">Master!$K$108</f>
        <v>9.205147342378052E-4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1.132244445556956E-2</v>
      </c>
      <c r="K23" s="31">
        <f t="shared" ca="1" si="2"/>
        <v>0.53610822366300326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3.6313319783795133</v>
      </c>
      <c r="F24" s="28">
        <f ca="1">Master!$K$146</f>
        <v>3.9088611177389813E-3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0.11726583353216943</v>
      </c>
      <c r="K24" s="31">
        <f t="shared" ca="1" si="2"/>
        <v>5.5524386061676072</v>
      </c>
      <c r="L24" s="24"/>
    </row>
    <row r="25" spans="1:12" ht="16.5" customHeight="1">
      <c r="A25" s="16"/>
      <c r="B25" s="25" t="str">
        <f>Master!$B$46</f>
        <v>시크릿 양념소스</v>
      </c>
      <c r="C25" s="25" t="str">
        <f>Master!$C$46</f>
        <v>BBQ Secret Spicy Sauce</v>
      </c>
      <c r="D25" s="26">
        <f>Master!$H$46</f>
        <v>10000</v>
      </c>
      <c r="E25" s="27">
        <f ca="1">Master!$J$46</f>
        <v>48.723282305114083</v>
      </c>
      <c r="F25" s="28">
        <f ca="1">Master!$K$46</f>
        <v>4.8723282305114081E-3</v>
      </c>
      <c r="G25" s="27">
        <v>40</v>
      </c>
      <c r="H25" s="27">
        <f>Master!$P$46</f>
        <v>96</v>
      </c>
      <c r="I25" s="29">
        <f t="shared" si="3"/>
        <v>41.666666666666671</v>
      </c>
      <c r="J25" s="30">
        <f t="shared" ca="1" si="1"/>
        <v>0.2030136762713087</v>
      </c>
      <c r="K25" s="31">
        <f t="shared" ca="1" si="2"/>
        <v>9.6125268525004568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1.4386553188041167</v>
      </c>
      <c r="K35" s="14">
        <f ca="1">SUM(K16:K34)</f>
        <v>68.11911954648744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0.12696195468572666</v>
      </c>
      <c r="K40" s="31">
        <f ca="1">J40/$J$48%</f>
        <v>6.0115417890936076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0.30594156743810003</v>
      </c>
      <c r="K42" s="49">
        <f ca="1">J42/$J$48%</f>
        <v>14.486075944778309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4.3691947967158728E-3</v>
      </c>
      <c r="K43" s="49">
        <f ca="1">J43/$J$48%</f>
        <v>0.20687769946645801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0.23604189046077229</v>
      </c>
      <c r="K44" s="49">
        <f ca="1">J44/$J$48%</f>
        <v>11.17638502017418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0.67331460738131477</v>
      </c>
      <c r="K46" s="53">
        <f ca="1">SUM(K40:K45)</f>
        <v>31.880880453512553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2.1119699261854317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I14:I15"/>
    <mergeCell ref="J14:J15"/>
    <mergeCell ref="K14:K15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D11:J11"/>
    <mergeCell ref="D6:J6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AAA3-155E-43CF-BF2D-30B3ED970715}">
  <sheetPr>
    <tabColor theme="5" tint="-0.249977111117893"/>
  </sheetPr>
  <dimension ref="A1:L49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1016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Final)'!G126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$J$35</f>
        <v>1.5248500535219054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2.1981646609032204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-2.1981646609032204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7.6319039784079848E-2</v>
      </c>
      <c r="K16" s="31">
        <f t="shared" ref="K16:K25" ca="1" si="2">J16/$J$48%</f>
        <v>3.4719437147497652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9.2048176307368799</v>
      </c>
      <c r="F17" s="28">
        <f ca="1">Master!$K$116</f>
        <v>5.7980473520173447E-3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0.18309623216896878</v>
      </c>
      <c r="K17" s="31">
        <f t="shared" ca="1" si="2"/>
        <v>8.3295048558252685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4.1841115358190768</v>
      </c>
      <c r="F18" s="28">
        <f ca="1">Master!$K$8</f>
        <v>4.1841115358190765E-3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0.1255233460745723</v>
      </c>
      <c r="K18" s="31">
        <f t="shared" ca="1" si="2"/>
        <v>5.7103704880322788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14.991516384575382</v>
      </c>
      <c r="F19" s="28">
        <f ca="1">Master!$K$31</f>
        <v>1.1357209382254077E-2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0.34071628146762234</v>
      </c>
      <c r="K19" s="31">
        <f t="shared" ca="1" si="2"/>
        <v>15.500034530062132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81.511412075961573</v>
      </c>
      <c r="F20" s="28">
        <f ca="1">Master!$K$41</f>
        <v>4.075570603798079E-3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0.14384366836934398</v>
      </c>
      <c r="K20" s="31">
        <f t="shared" ca="1" si="2"/>
        <v>6.5438077013866183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158.02868866459923</v>
      </c>
      <c r="F21" s="28">
        <f ca="1">Master!$K$36</f>
        <v>7.9014344332299612E-3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1.1610271003929737E-2</v>
      </c>
      <c r="K21" s="31">
        <f t="shared" ca="1" si="2"/>
        <v>0.52818022282093757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0.22594452567655218</v>
      </c>
      <c r="K22" s="31">
        <f t="shared" ca="1" si="2"/>
        <v>10.278780734456541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0.41753811933239454</v>
      </c>
      <c r="F23" s="28">
        <f ca="1">Master!$K$108</f>
        <v>9.205147342378052E-4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1.132244445556956E-2</v>
      </c>
      <c r="K23" s="31">
        <f t="shared" ca="1" si="2"/>
        <v>0.51508627433384346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3.6313319783795133</v>
      </c>
      <c r="F24" s="28">
        <f ca="1">Master!$K$146</f>
        <v>3.9088611177389813E-3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0.11726583353216943</v>
      </c>
      <c r="K24" s="31">
        <f t="shared" ca="1" si="2"/>
        <v>5.3347156206207593</v>
      </c>
      <c r="L24" s="24"/>
    </row>
    <row r="25" spans="1:12" ht="16.5" customHeight="1">
      <c r="A25" s="16"/>
      <c r="B25" s="25" t="str">
        <f>Master!$B$56</f>
        <v>자소만 소스</v>
      </c>
      <c r="C25" s="25" t="str">
        <f>Master!$C$56</f>
        <v>Jasoman Sauce</v>
      </c>
      <c r="D25" s="26">
        <f>Master!$H$56</f>
        <v>10000</v>
      </c>
      <c r="E25" s="27">
        <f ca="1">Master!$J$56</f>
        <v>69.410018637383331</v>
      </c>
      <c r="F25" s="28">
        <f ca="1">Master!$K$56</f>
        <v>6.9410018637383331E-3</v>
      </c>
      <c r="G25" s="27">
        <v>40</v>
      </c>
      <c r="H25" s="27">
        <f>Master!$P$56</f>
        <v>96</v>
      </c>
      <c r="I25" s="29">
        <f t="shared" si="3"/>
        <v>41.666666666666671</v>
      </c>
      <c r="J25" s="30">
        <f t="shared" ca="1" si="1"/>
        <v>0.28920841098909722</v>
      </c>
      <c r="K25" s="31">
        <f t="shared" ca="1" si="2"/>
        <v>13.156812869071519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1.5248500535219054</v>
      </c>
      <c r="K35" s="14">
        <f ca="1">SUM(K16:K34)</f>
        <v>69.369237011359658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0.12696195468572666</v>
      </c>
      <c r="K40" s="31">
        <f ca="1">J40/$J$48%</f>
        <v>5.7758163864557037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0.30594156743810003</v>
      </c>
      <c r="K42" s="49">
        <f ca="1">J42/$J$48%</f>
        <v>13.918045944401154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4.3691947967158728E-3</v>
      </c>
      <c r="K43" s="49">
        <f ca="1">J43/$J$48%</f>
        <v>0.19876558268935965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0.23604189046077229</v>
      </c>
      <c r="K44" s="49">
        <f ca="1">J44/$J$48%</f>
        <v>10.738135075094114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0.67331460738131477</v>
      </c>
      <c r="K46" s="53">
        <f ca="1">SUM(K40:K45)</f>
        <v>30.630762988640331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2.1981646609032204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5C72-5ABA-4F3D-988E-D71D86620B64}">
  <sheetPr>
    <tabColor theme="5" tint="-0.249977111117893"/>
  </sheetPr>
  <dimension ref="A1:L49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Final)'!G127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$J$35</f>
        <v>1.526096341544761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2.1994109489260758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-2.1994109489260758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1.9079759946019961</v>
      </c>
      <c r="F16" s="28">
        <f ca="1">Master!$K$145</f>
        <v>6.3599199820066538E-4</v>
      </c>
      <c r="G16" s="29">
        <v>120</v>
      </c>
      <c r="H16" s="27">
        <f>Master!$P$145</f>
        <v>100</v>
      </c>
      <c r="I16" s="29">
        <f t="shared" ref="I16:I18" si="0">G16/H16*100</f>
        <v>120</v>
      </c>
      <c r="J16" s="30">
        <f t="shared" ref="J16:J25" ca="1" si="1">F16*I16</f>
        <v>7.6319039784079848E-2</v>
      </c>
      <c r="K16" s="31">
        <f t="shared" ref="K16:K25" ca="1" si="2">J16/$J$48%</f>
        <v>3.4699763507745001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9.2048176307368799</v>
      </c>
      <c r="F17" s="28">
        <f ca="1">Master!$K$116</f>
        <v>5.7980473520173447E-3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0.18309623216896878</v>
      </c>
      <c r="K17" s="31">
        <f t="shared" ca="1" si="2"/>
        <v>8.3247849729206198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4.1841115358190768</v>
      </c>
      <c r="F18" s="28">
        <f ca="1">Master!$K$8</f>
        <v>4.1841115358190765E-3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0.1255233460745723</v>
      </c>
      <c r="K18" s="31">
        <f t="shared" ca="1" si="2"/>
        <v>5.7071347278625941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14.991516384575382</v>
      </c>
      <c r="F19" s="28">
        <f ca="1">Master!$K$31</f>
        <v>1.1357209382254077E-2</v>
      </c>
      <c r="G19" s="29">
        <f>G16*25%</f>
        <v>30</v>
      </c>
      <c r="H19" s="27">
        <f>Master!$P$31</f>
        <v>100</v>
      </c>
      <c r="I19" s="29">
        <f>G19/H19*100</f>
        <v>30</v>
      </c>
      <c r="J19" s="30">
        <f t="shared" ca="1" si="1"/>
        <v>0.34071628146762234</v>
      </c>
      <c r="K19" s="31">
        <f t="shared" ca="1" si="2"/>
        <v>15.491251493223066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81.511412075961573</v>
      </c>
      <c r="F20" s="28">
        <f ca="1">Master!$K$41</f>
        <v>4.075570603798079E-3</v>
      </c>
      <c r="G20" s="29">
        <f>G16*25%</f>
        <v>30</v>
      </c>
      <c r="H20" s="27">
        <f>Master!$P$41</f>
        <v>85</v>
      </c>
      <c r="I20" s="29">
        <f>G20/H20*100</f>
        <v>35.294117647058826</v>
      </c>
      <c r="J20" s="30">
        <f t="shared" ca="1" si="1"/>
        <v>0.14384366836934398</v>
      </c>
      <c r="K20" s="31">
        <f t="shared" ca="1" si="2"/>
        <v>6.5400996771239903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158.02868866459923</v>
      </c>
      <c r="F21" s="28">
        <f ca="1">Master!$K$36</f>
        <v>7.9014344332299612E-3</v>
      </c>
      <c r="G21" s="29">
        <f>G16*1.2%</f>
        <v>1.44</v>
      </c>
      <c r="H21" s="27">
        <f>Master!$P$36</f>
        <v>98</v>
      </c>
      <c r="I21" s="29">
        <f>G21/H21*100</f>
        <v>1.4693877551020407</v>
      </c>
      <c r="J21" s="30">
        <f t="shared" ca="1" si="1"/>
        <v>1.1610271003929737E-2</v>
      </c>
      <c r="K21" s="31">
        <f t="shared" ca="1" si="2"/>
        <v>0.52788093146479864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8.5405524408898881</v>
      </c>
      <c r="F22" s="28">
        <f ca="1">Master!$K$109</f>
        <v>3.7657420946092032E-3</v>
      </c>
      <c r="G22" s="27">
        <v>30</v>
      </c>
      <c r="H22" s="27">
        <f>Master!$P$109</f>
        <v>50</v>
      </c>
      <c r="I22" s="29">
        <f t="shared" ref="I22:I25" si="3">G22/H22*100</f>
        <v>60</v>
      </c>
      <c r="J22" s="30">
        <f t="shared" ca="1" si="1"/>
        <v>0.22594452567655218</v>
      </c>
      <c r="K22" s="31">
        <f t="shared" ca="1" si="2"/>
        <v>10.272956301635032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0.41753811933239454</v>
      </c>
      <c r="F23" s="28">
        <f ca="1">Master!$K$108</f>
        <v>9.205147342378052E-4</v>
      </c>
      <c r="G23" s="27">
        <v>10</v>
      </c>
      <c r="H23" s="27">
        <f>Master!$P$108</f>
        <v>81.3</v>
      </c>
      <c r="I23" s="29">
        <f t="shared" si="3"/>
        <v>12.300123001230013</v>
      </c>
      <c r="J23" s="30">
        <f t="shared" ca="1" si="1"/>
        <v>1.132244445556956E-2</v>
      </c>
      <c r="K23" s="31">
        <f t="shared" ca="1" si="2"/>
        <v>0.51479440261484843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3.6313319783795133</v>
      </c>
      <c r="F24" s="28">
        <f ca="1">Master!$K$146</f>
        <v>3.9088611177389813E-3</v>
      </c>
      <c r="G24" s="27">
        <v>30</v>
      </c>
      <c r="H24" s="27">
        <f>Master!$P$146</f>
        <v>100</v>
      </c>
      <c r="I24" s="29">
        <f t="shared" si="3"/>
        <v>30</v>
      </c>
      <c r="J24" s="30">
        <f t="shared" ca="1" si="1"/>
        <v>0.11726583353216943</v>
      </c>
      <c r="K24" s="31">
        <f t="shared" ca="1" si="2"/>
        <v>5.331692723882627</v>
      </c>
      <c r="L24" s="24"/>
    </row>
    <row r="25" spans="1:12" ht="16.5" customHeight="1">
      <c r="A25" s="16"/>
      <c r="B25" s="25" t="str">
        <f>Master!$B$48</f>
        <v>소이갈릭소스</v>
      </c>
      <c r="C25" s="25" t="str">
        <f>Master!$C$48</f>
        <v>Garlic Flavor Soy Sauce</v>
      </c>
      <c r="D25" s="26">
        <f>Master!$H$48</f>
        <v>10000</v>
      </c>
      <c r="E25" s="27">
        <f ca="1">Master!$J$48</f>
        <v>69.709127762868718</v>
      </c>
      <c r="F25" s="28">
        <f ca="1">Master!$K$48</f>
        <v>6.9709127762868717E-3</v>
      </c>
      <c r="G25" s="27">
        <v>40</v>
      </c>
      <c r="H25" s="27">
        <f>Master!$P$48</f>
        <v>96</v>
      </c>
      <c r="I25" s="29">
        <f t="shared" si="3"/>
        <v>41.666666666666671</v>
      </c>
      <c r="J25" s="30">
        <f t="shared" ca="1" si="1"/>
        <v>0.29045469901195303</v>
      </c>
      <c r="K25" s="31">
        <f t="shared" ca="1" si="2"/>
        <v>13.206022237625747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1.526096341544761</v>
      </c>
      <c r="K35" s="14">
        <f ca="1">SUM(K16:K34)</f>
        <v>69.386593819127825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0.12696195468572666</v>
      </c>
      <c r="K40" s="31">
        <f ca="1">J40/$J$48%</f>
        <v>5.7725435416114212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f t="shared" si="4"/>
        <v>1</v>
      </c>
      <c r="J42" s="35">
        <f t="shared" ca="1" si="5"/>
        <v>0.30594156743810003</v>
      </c>
      <c r="K42" s="49">
        <f ca="1">J42/$J$48%</f>
        <v>13.910159335502289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4.3691947967158728E-3</v>
      </c>
      <c r="K43" s="49">
        <f ca="1">J43/$J$48%</f>
        <v>0.19865295291219928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0.23604189046077229</v>
      </c>
      <c r="K44" s="49">
        <f ca="1">J44/$J$48%</f>
        <v>10.732050350846274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0.67331460738131477</v>
      </c>
      <c r="K46" s="53">
        <f ca="1">SUM(K40:K45)</f>
        <v>30.613406180872182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2.1994109489260758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35B3-1A27-45BF-8A14-EF53D5E2C76B}">
  <sheetPr>
    <tabColor theme="3" tint="0.79998168889431442"/>
  </sheetPr>
  <dimension ref="A1:L49"/>
  <sheetViews>
    <sheetView topLeftCell="A13" zoomScale="85" zoomScaleNormal="85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Final)'!G128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$J$35</f>
        <v>2.4863310524122295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2.8537040923554442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-2.8537040923554442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7.5524165341594927</v>
      </c>
      <c r="F16" s="28">
        <f ca="1">Master!$K$148</f>
        <v>1.8881041335398732E-3</v>
      </c>
      <c r="G16" s="29">
        <v>200</v>
      </c>
      <c r="H16" s="27">
        <f>Master!$P$148</f>
        <v>100</v>
      </c>
      <c r="I16" s="29">
        <f t="shared" ref="I16:I18" si="0">G16/H16*100</f>
        <v>200</v>
      </c>
      <c r="J16" s="30">
        <f t="shared" ref="J16:J25" ca="1" si="1">F16*I16</f>
        <v>0.37762082670797464</v>
      </c>
      <c r="K16" s="31">
        <f t="shared" ref="K16:K27" ca="1" si="2">J16/$J$48%</f>
        <v>13.232655330997785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0.53141215187759305</v>
      </c>
      <c r="F17" s="28">
        <f ca="1">Master!$K$191</f>
        <v>1.171564207211752E-3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9.8658038502042272E-2</v>
      </c>
      <c r="K17" s="31">
        <f t="shared" ca="1" si="2"/>
        <v>3.4571923124871029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3.9218216808566364</v>
      </c>
      <c r="F18" s="28">
        <f ca="1">Master!$K$218</f>
        <v>4.7702862616401265E-3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0.1431085878492038</v>
      </c>
      <c r="K18" s="31">
        <f t="shared" ca="1" si="2"/>
        <v>5.0148362695545678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8.5405524408898881</v>
      </c>
      <c r="F19" s="28">
        <f ca="1">Master!$K$109</f>
        <v>3.7657420946092032E-3</v>
      </c>
      <c r="G19" s="29">
        <v>30</v>
      </c>
      <c r="H19" s="27">
        <f>Master!$P$109</f>
        <v>50</v>
      </c>
      <c r="I19" s="29">
        <f>G19/H19*100</f>
        <v>60</v>
      </c>
      <c r="J19" s="30">
        <f t="shared" ca="1" si="1"/>
        <v>0.22594452567655218</v>
      </c>
      <c r="K19" s="31">
        <f t="shared" ca="1" si="2"/>
        <v>7.917587751365553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6.2837998026710729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30</v>
      </c>
      <c r="H21" s="27">
        <f>Master!$P$104</f>
        <v>89</v>
      </c>
      <c r="I21" s="29">
        <f>G21/H21*100</f>
        <v>33.707865168539328</v>
      </c>
      <c r="J21" s="30">
        <f t="shared" ca="1" si="1"/>
        <v>4.5132489523406184E-2</v>
      </c>
      <c r="K21" s="31">
        <f t="shared" ca="1" si="2"/>
        <v>1.5815406244924952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120</v>
      </c>
      <c r="H22" s="27">
        <f>Master!$P$8</f>
        <v>80</v>
      </c>
      <c r="I22" s="29">
        <f t="shared" ref="I22:I25" si="3">G22/H22*100</f>
        <v>150</v>
      </c>
      <c r="J22" s="30">
        <f t="shared" ca="1" si="1"/>
        <v>0.62761673037286148</v>
      </c>
      <c r="K22" s="31">
        <f t="shared" ca="1" si="2"/>
        <v>21.993055693970966</v>
      </c>
      <c r="L22" s="24"/>
    </row>
    <row r="23" spans="1:12" ht="16.5" customHeight="1">
      <c r="A23" s="16"/>
      <c r="B23" s="25" t="str">
        <f>Master!$B$41</f>
        <v>화이트 배터믹스 (White)</v>
      </c>
      <c r="C23" s="25" t="str">
        <f>Master!$C$41</f>
        <v xml:space="preserve">Battering Powder Mix </v>
      </c>
      <c r="D23" s="26">
        <f>Master!$H$41</f>
        <v>20000</v>
      </c>
      <c r="E23" s="27">
        <f ca="1">Master!$J$41</f>
        <v>81.511412075961573</v>
      </c>
      <c r="F23" s="28">
        <f ca="1">Master!$K$41</f>
        <v>4.075570603798079E-3</v>
      </c>
      <c r="G23" s="27">
        <f>G22*25%</f>
        <v>30</v>
      </c>
      <c r="H23" s="27">
        <f>Master!$P$41</f>
        <v>85</v>
      </c>
      <c r="I23" s="29">
        <f t="shared" si="3"/>
        <v>35.294117647058826</v>
      </c>
      <c r="J23" s="30">
        <f t="shared" ca="1" si="1"/>
        <v>0.14384366836934398</v>
      </c>
      <c r="K23" s="31">
        <f t="shared" ca="1" si="2"/>
        <v>5.0405950902434169</v>
      </c>
      <c r="L23" s="24"/>
    </row>
    <row r="24" spans="1:12" ht="16.5" customHeight="1">
      <c r="A24" s="16"/>
      <c r="B24" s="25" t="str">
        <f>Master!$B$36</f>
        <v>#2 마리네이드 파우더</v>
      </c>
      <c r="C24" s="25" t="str">
        <f>Master!$C$36</f>
        <v>Marinade Powder Mix</v>
      </c>
      <c r="D24" s="26">
        <f>Master!$H$36</f>
        <v>20000</v>
      </c>
      <c r="E24" s="62">
        <f ca="1">Master!$J$36</f>
        <v>158.02868866459923</v>
      </c>
      <c r="F24" s="28">
        <f ca="1">Master!$K$36</f>
        <v>7.9014344332299612E-3</v>
      </c>
      <c r="G24" s="27">
        <f>G22*1.3%</f>
        <v>1.56</v>
      </c>
      <c r="H24" s="27">
        <f>Master!$P$36</f>
        <v>98</v>
      </c>
      <c r="I24" s="29">
        <f t="shared" si="3"/>
        <v>1.5918367346938775</v>
      </c>
      <c r="J24" s="30">
        <f t="shared" ca="1" si="1"/>
        <v>1.2577793587590551E-2</v>
      </c>
      <c r="K24" s="31">
        <f t="shared" ca="1" si="2"/>
        <v>0.44075325193260856</v>
      </c>
      <c r="L24" s="24"/>
    </row>
    <row r="25" spans="1:12" ht="16.5" customHeight="1">
      <c r="A25" s="16"/>
      <c r="B25" s="61" t="str">
        <f>Master!$B$31</f>
        <v>해바라기 유</v>
      </c>
      <c r="C25" s="25" t="str">
        <f>Master!$C$31</f>
        <v>Sunflower Oil</v>
      </c>
      <c r="D25" s="26">
        <f>Master!$H$31</f>
        <v>1320</v>
      </c>
      <c r="E25" s="27">
        <f ca="1">Master!$J$31</f>
        <v>14.991516384575382</v>
      </c>
      <c r="F25" s="28">
        <f ca="1">Master!$K$31</f>
        <v>1.1357209382254077E-2</v>
      </c>
      <c r="G25" s="27">
        <f>G22*25%</f>
        <v>30</v>
      </c>
      <c r="H25" s="27">
        <f>Master!$P$31</f>
        <v>100</v>
      </c>
      <c r="I25" s="29">
        <f t="shared" si="3"/>
        <v>30</v>
      </c>
      <c r="J25" s="30">
        <f t="shared" ca="1" si="1"/>
        <v>0.34071628146762234</v>
      </c>
      <c r="K25" s="31">
        <f t="shared" ca="1" si="2"/>
        <v>11.939439775144855</v>
      </c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48.723282305114083</v>
      </c>
      <c r="F26" s="28">
        <f ca="1">Master!$K$46</f>
        <v>4.8723282305114081E-3</v>
      </c>
      <c r="G26" s="27">
        <v>30</v>
      </c>
      <c r="H26" s="27">
        <f>Master!$P$46</f>
        <v>96</v>
      </c>
      <c r="I26" s="29">
        <f t="shared" ref="I26:I27" si="4">G26/H26*100</f>
        <v>31.25</v>
      </c>
      <c r="J26" s="30">
        <f t="shared" ref="J26:J27" ca="1" si="5">F26*I26</f>
        <v>0.15226025720348149</v>
      </c>
      <c r="K26" s="31">
        <f t="shared" ca="1" si="2"/>
        <v>5.3355306743736719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55.812320411161174</v>
      </c>
      <c r="F27" s="28">
        <f ca="1">Master!$K$50</f>
        <v>5.5812320411161177E-3</v>
      </c>
      <c r="G27" s="27">
        <v>24</v>
      </c>
      <c r="H27" s="27">
        <f>Master!$P$50</f>
        <v>96</v>
      </c>
      <c r="I27" s="29">
        <f t="shared" si="4"/>
        <v>25</v>
      </c>
      <c r="J27" s="30">
        <f t="shared" ca="1" si="5"/>
        <v>0.13953080102790294</v>
      </c>
      <c r="K27" s="31">
        <f t="shared" ca="1" si="2"/>
        <v>4.8894628353963068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635.55999999999995</v>
      </c>
      <c r="H35" s="42"/>
      <c r="I35" s="42"/>
      <c r="J35" s="44">
        <f ca="1">SUM(J16:J34)</f>
        <v>2.4863310524122295</v>
      </c>
      <c r="K35" s="14">
        <f ca="1">SUM(K16:K34)</f>
        <v>87.126449412630393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6">G40/H40*100</f>
        <v>1</v>
      </c>
      <c r="J40" s="30">
        <f t="shared" ref="J40:J44" ca="1" si="7">F40*I40</f>
        <v>0.12696195468572666</v>
      </c>
      <c r="K40" s="31">
        <f ca="1">J40/$J$48%</f>
        <v>4.4490231144089085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6"/>
        <v>0</v>
      </c>
      <c r="J41" s="35">
        <f t="shared" ca="1" si="7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6"/>
        <v>0</v>
      </c>
      <c r="J42" s="35">
        <f t="shared" ca="1" si="7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6"/>
        <v>1</v>
      </c>
      <c r="J43" s="35">
        <f t="shared" ca="1" si="7"/>
        <v>4.3691947967158728E-3</v>
      </c>
      <c r="K43" s="49">
        <f ca="1">J43/$J$48%</f>
        <v>0.15310609142763448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6"/>
        <v>1</v>
      </c>
      <c r="J44" s="35">
        <f t="shared" ca="1" si="7"/>
        <v>0.23604189046077229</v>
      </c>
      <c r="K44" s="49">
        <f ca="1">J44/$J$48%</f>
        <v>8.2714213815330648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12.873550587369607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2.8537040923554442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DAF-4645-4A4D-98DD-26367747782D}">
  <sheetPr>
    <tabColor theme="3" tint="0.79998168889431442"/>
  </sheetPr>
  <dimension ref="A1:L49"/>
  <sheetViews>
    <sheetView zoomScale="70" zoomScaleNormal="70" workbookViewId="0">
      <selection activeCell="I43" sqref="I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Final)'!G129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1052</v>
      </c>
      <c r="C6" s="19"/>
      <c r="D6" s="933">
        <f ca="1">$J$35</f>
        <v>1.9891933089876725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2.3565663489308872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-2.3565663489308872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7.5524165341594927</v>
      </c>
      <c r="F16" s="28">
        <f ca="1">Master!$K$148</f>
        <v>1.8881041335398732E-3</v>
      </c>
      <c r="G16" s="29">
        <v>200</v>
      </c>
      <c r="H16" s="27">
        <f>Master!$P$148</f>
        <v>100</v>
      </c>
      <c r="I16" s="29">
        <f t="shared" ref="I16:I18" si="0">G16/H16*100</f>
        <v>200</v>
      </c>
      <c r="J16" s="30">
        <f t="shared" ref="J16:J27" ca="1" si="1">F16*I16</f>
        <v>0.37762082670797464</v>
      </c>
      <c r="K16" s="31">
        <f t="shared" ref="K16:K27" ca="1" si="2">J16/$J$48%</f>
        <v>16.024196682571294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0.53141215187759305</v>
      </c>
      <c r="F17" s="28">
        <f ca="1">Master!$K$191</f>
        <v>1.171564207211752E-3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9.8658038502042272E-2</v>
      </c>
      <c r="K17" s="31">
        <f t="shared" ca="1" si="2"/>
        <v>4.1865164775352435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3.9218216808566364</v>
      </c>
      <c r="F18" s="28">
        <f ca="1">Master!$K$218</f>
        <v>4.7702862616401265E-3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0.1431085878492038</v>
      </c>
      <c r="K18" s="31">
        <f t="shared" ca="1" si="2"/>
        <v>6.0727586946206049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8.5405524408898881</v>
      </c>
      <c r="F19" s="28">
        <f ca="1">Master!$K$109</f>
        <v>3.7657420946092032E-3</v>
      </c>
      <c r="G19" s="29">
        <v>30</v>
      </c>
      <c r="H19" s="27">
        <f>Master!$P$109</f>
        <v>50</v>
      </c>
      <c r="I19" s="29">
        <f>G19/H19*100</f>
        <v>60</v>
      </c>
      <c r="J19" s="30">
        <f t="shared" ca="1" si="1"/>
        <v>0.22594452567655218</v>
      </c>
      <c r="K19" s="31">
        <f t="shared" ca="1" si="2"/>
        <v>9.5878703257838396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2.4672707051459675</v>
      </c>
      <c r="F20" s="28">
        <f ca="1">Master!$K$121</f>
        <v>5.4394052477688484E-3</v>
      </c>
      <c r="G20" s="29">
        <v>30</v>
      </c>
      <c r="H20" s="27">
        <f>Master!$P$121</f>
        <v>91</v>
      </c>
      <c r="I20" s="29">
        <f>G20/H20*100</f>
        <v>32.967032967032964</v>
      </c>
      <c r="J20" s="30">
        <f t="shared" ca="1" si="1"/>
        <v>0.17932105212424773</v>
      </c>
      <c r="K20" s="31">
        <f t="shared" ca="1" si="2"/>
        <v>7.6094208934792364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0.60732817357439206</v>
      </c>
      <c r="F21" s="28">
        <f ca="1">Master!$K$104</f>
        <v>1.3389305225277167E-3</v>
      </c>
      <c r="G21" s="29">
        <v>30</v>
      </c>
      <c r="H21" s="27">
        <f>Master!$P$104</f>
        <v>89</v>
      </c>
      <c r="I21" s="29">
        <f>G21/H21*100</f>
        <v>33.707865168539328</v>
      </c>
      <c r="J21" s="30">
        <f t="shared" ca="1" si="1"/>
        <v>4.5132489523406184E-2</v>
      </c>
      <c r="K21" s="31">
        <f t="shared" ca="1" si="2"/>
        <v>1.9151800900442129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4.1841115358190768</v>
      </c>
      <c r="F22" s="28">
        <f ca="1">Master!$K$8</f>
        <v>4.1841115358190765E-3</v>
      </c>
      <c r="G22" s="27">
        <v>120</v>
      </c>
      <c r="H22" s="27">
        <f>Master!$P$8</f>
        <v>80</v>
      </c>
      <c r="I22" s="29">
        <f t="shared" ref="I22:I27" si="3">G22/H22*100</f>
        <v>150</v>
      </c>
      <c r="J22" s="30">
        <f t="shared" ca="1" si="1"/>
        <v>0.62761673037286148</v>
      </c>
      <c r="K22" s="31">
        <f t="shared" ca="1" si="2"/>
        <v>26.632678119060593</v>
      </c>
      <c r="L22" s="24"/>
    </row>
    <row r="23" spans="1:12" ht="16.5" customHeight="1">
      <c r="A23" s="16"/>
      <c r="B23" s="25"/>
      <c r="C23" s="25"/>
      <c r="D23" s="26"/>
      <c r="E23" s="27"/>
      <c r="F23" s="28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6"/>
      <c r="E24" s="62"/>
      <c r="F24" s="28"/>
      <c r="G24" s="27"/>
      <c r="H24" s="27"/>
      <c r="I24" s="29"/>
      <c r="J24" s="30"/>
      <c r="K24" s="31"/>
      <c r="L24" s="24"/>
    </row>
    <row r="25" spans="1:12" ht="16.5" customHeight="1">
      <c r="A25" s="16"/>
      <c r="B25" s="61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48.723282305114083</v>
      </c>
      <c r="F26" s="28">
        <f ca="1">Master!$K$46</f>
        <v>4.8723282305114081E-3</v>
      </c>
      <c r="G26" s="27">
        <v>30</v>
      </c>
      <c r="H26" s="27">
        <f>Master!$P$46</f>
        <v>96</v>
      </c>
      <c r="I26" s="29">
        <f t="shared" si="3"/>
        <v>31.25</v>
      </c>
      <c r="J26" s="30">
        <f t="shared" ca="1" si="1"/>
        <v>0.15226025720348149</v>
      </c>
      <c r="K26" s="31">
        <f t="shared" ca="1" si="2"/>
        <v>6.4611063156595616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55.812320411161174</v>
      </c>
      <c r="F27" s="28">
        <f ca="1">Master!$K$50</f>
        <v>5.5812320411161177E-3</v>
      </c>
      <c r="G27" s="27">
        <v>24</v>
      </c>
      <c r="H27" s="27">
        <f>Master!$P$50</f>
        <v>96</v>
      </c>
      <c r="I27" s="29">
        <f t="shared" si="3"/>
        <v>25</v>
      </c>
      <c r="J27" s="30">
        <f t="shared" ca="1" si="1"/>
        <v>0.13953080102790294</v>
      </c>
      <c r="K27" s="31">
        <f t="shared" ca="1" si="2"/>
        <v>5.9209366666550434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574</v>
      </c>
      <c r="H35" s="42"/>
      <c r="I35" s="42"/>
      <c r="J35" s="44">
        <f ca="1">SUM(J16:J34)</f>
        <v>1.9891933089876725</v>
      </c>
      <c r="K35" s="14">
        <f ca="1">SUM(K16:K34)</f>
        <v>84.410664265409622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4">G40/H40*100</f>
        <v>1</v>
      </c>
      <c r="J40" s="30">
        <f t="shared" ref="J40:J44" ca="1" si="5">F40*I40</f>
        <v>0.12696195468572666</v>
      </c>
      <c r="K40" s="31">
        <f ca="1">J40/$J$48%</f>
        <v>5.387582435068123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4"/>
        <v>0</v>
      </c>
      <c r="J41" s="35">
        <f t="shared" ca="1" si="5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1</v>
      </c>
      <c r="H42" s="27">
        <f>Master!$P$175</f>
        <v>100</v>
      </c>
      <c r="I42" s="33">
        <v>0</v>
      </c>
      <c r="J42" s="35">
        <f t="shared" ca="1" si="5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4"/>
        <v>1</v>
      </c>
      <c r="J43" s="35">
        <f t="shared" ca="1" si="5"/>
        <v>4.3691947967158728E-3</v>
      </c>
      <c r="K43" s="49">
        <f ca="1">J43/$J$48%</f>
        <v>0.18540512549956689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4"/>
        <v>1</v>
      </c>
      <c r="J44" s="35">
        <f t="shared" ca="1" si="5"/>
        <v>0.23604189046077229</v>
      </c>
      <c r="K44" s="49">
        <f ca="1">J44/$J$48%</f>
        <v>10.016348174022697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0.3673730399432148</v>
      </c>
      <c r="K46" s="53">
        <f ca="1">SUM(K40:K45)</f>
        <v>15.589335734590387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2.3565663489308872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33AA-90D9-4ADE-BB08-02E242638728}">
  <sheetPr codeName="Sheet21">
    <tabColor theme="7" tint="0.39997558519241921"/>
  </sheetPr>
  <dimension ref="A1:L39"/>
  <sheetViews>
    <sheetView zoomScale="70" zoomScaleNormal="70" workbookViewId="0">
      <selection activeCell="G34" sqref="G3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$J$25</f>
        <v>1.9416275387373003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$J$38</f>
        <v>2.102948688219743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0.25918842582308332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6.0106415754719409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18" si="0">G16/H16*100</f>
        <v>170</v>
      </c>
      <c r="J16" s="30">
        <f t="shared" ref="J16:J23" si="1">F16*I16</f>
        <v>1.2141666666666666</v>
      </c>
      <c r="K16" s="31">
        <f t="shared" ref="K16:K23" ca="1" si="2">J16/$J$38%</f>
        <v>57.736390501021816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t="shared" ca="1" si="2"/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21.1976511582887</v>
      </c>
      <c r="F18" s="28">
        <f ca="1">Master!$K$139</f>
        <v>2.6497063947860874E-3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ca="1" si="1"/>
        <v>0.59883364522165572</v>
      </c>
      <c r="K18" s="31">
        <f t="shared" ca="1" si="2"/>
        <v>28.475903790529479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0.64528618442279151</v>
      </c>
      <c r="F19" s="28">
        <f ca="1">Master!$K$105</f>
        <v>3.5849232467932862E-3</v>
      </c>
      <c r="G19" s="27">
        <v>10</v>
      </c>
      <c r="H19" s="27">
        <f>Master!$P$105</f>
        <v>95</v>
      </c>
      <c r="I19" s="29">
        <f t="shared" ref="I19:I20" si="3">G19/H19*100</f>
        <v>10.526315789473683</v>
      </c>
      <c r="J19" s="30">
        <f t="shared" ref="J19:J21" ca="1" si="4">F19*I19</f>
        <v>3.7736034176771432E-2</v>
      </c>
      <c r="K19" s="31">
        <f t="shared" ca="1" si="2"/>
        <v>1.7944343762717756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0.37958010848399504</v>
      </c>
      <c r="F20" s="28">
        <f ca="1">Master!$K$107</f>
        <v>8.3683157657982296E-4</v>
      </c>
      <c r="G20" s="62">
        <v>30</v>
      </c>
      <c r="H20" s="27">
        <f>Master!$P$107</f>
        <v>79</v>
      </c>
      <c r="I20" s="29">
        <f t="shared" si="3"/>
        <v>37.974683544303801</v>
      </c>
      <c r="J20" s="30">
        <f t="shared" ca="1" si="4"/>
        <v>3.1778414300499609E-2</v>
      </c>
      <c r="K20" s="31">
        <f t="shared" ca="1" si="2"/>
        <v>1.5111359815156362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3.4162209763559552</v>
      </c>
      <c r="F21" s="28">
        <f ca="1">Master!$K$124</f>
        <v>0.11387403254519851</v>
      </c>
      <c r="G21" s="29">
        <v>0.5</v>
      </c>
      <c r="H21" s="27">
        <f>Master!$P$124</f>
        <v>100</v>
      </c>
      <c r="I21" s="29">
        <f>G21/H21*100</f>
        <v>0.5</v>
      </c>
      <c r="J21" s="30">
        <f t="shared" ca="1" si="4"/>
        <v>5.6937016272599256E-2</v>
      </c>
      <c r="K21" s="31">
        <f t="shared" ca="1" si="2"/>
        <v>2.7074848089041792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4.9345414102919349</v>
      </c>
      <c r="F22" s="28">
        <f ca="1">Master!$K$79</f>
        <v>1.0878810495537697E-2</v>
      </c>
      <c r="G22" s="62">
        <v>0.2</v>
      </c>
      <c r="H22" s="27">
        <f>Master!$P$79</f>
        <v>100</v>
      </c>
      <c r="I22" s="29">
        <f t="shared" ref="I22" si="5">G22/H22*100</f>
        <v>0.2</v>
      </c>
      <c r="J22" s="30">
        <f t="shared" ref="J22" ca="1" si="6">F22*I22</f>
        <v>2.1757620991075394E-3</v>
      </c>
      <c r="K22" s="31">
        <f t="shared" ca="1" si="2"/>
        <v>0.1034624435344372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17.840265098747764</v>
      </c>
      <c r="F23" s="206">
        <f ca="1">Master!$K$126</f>
        <v>7.866216819850334E-3</v>
      </c>
      <c r="G23" s="207">
        <f>60*0</f>
        <v>0</v>
      </c>
      <c r="H23" s="208">
        <f>Master!$P$126</f>
        <v>100</v>
      </c>
      <c r="I23" s="207">
        <f>G23/H23*100</f>
        <v>0</v>
      </c>
      <c r="J23" s="209">
        <f t="shared" ca="1" si="1"/>
        <v>0</v>
      </c>
      <c r="K23" s="210">
        <f t="shared" ca="1" si="2"/>
        <v>0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436.7</v>
      </c>
      <c r="H25" s="42"/>
      <c r="I25" s="42"/>
      <c r="J25" s="44">
        <f ca="1">SUM(J16:J24)</f>
        <v>1.9416275387373003</v>
      </c>
      <c r="K25" s="14">
        <f ca="1">SUM(K16:K24)</f>
        <v>92.328811901777343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54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38.088586405717997</v>
      </c>
      <c r="F30" s="28">
        <f ca="1">Master!$K$167</f>
        <v>0.12696195468572666</v>
      </c>
      <c r="G30" s="27">
        <v>1</v>
      </c>
      <c r="H30" s="27">
        <f>Master!$P$152</f>
        <v>100</v>
      </c>
      <c r="I30" s="27">
        <f t="shared" ref="I30:I34" si="7">G30/H30*100</f>
        <v>1</v>
      </c>
      <c r="J30" s="30">
        <f t="shared" ref="J30:J34" ca="1" si="8">F30*I30</f>
        <v>0.12696195468572666</v>
      </c>
      <c r="K30" s="31">
        <f ca="1">J30/$J$38%</f>
        <v>6.0373301258817991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113.94159780450866</v>
      </c>
      <c r="F31" s="34">
        <f ca="1">Master!$K$168</f>
        <v>0.37980532601502887</v>
      </c>
      <c r="G31" s="33">
        <v>0</v>
      </c>
      <c r="H31" s="33">
        <f>Master!$P$157</f>
        <v>100</v>
      </c>
      <c r="I31" s="33">
        <f t="shared" si="7"/>
        <v>0</v>
      </c>
      <c r="J31" s="35">
        <f t="shared" ca="1" si="8"/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0</v>
      </c>
      <c r="H32" s="27">
        <f>Master!$P$175</f>
        <v>100</v>
      </c>
      <c r="I32" s="33">
        <f t="shared" si="7"/>
        <v>0</v>
      </c>
      <c r="J32" s="35">
        <f t="shared" ca="1" si="8"/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7"/>
        <v>1</v>
      </c>
      <c r="J33" s="35">
        <f t="shared" ca="1" si="8"/>
        <v>4.3691947967158728E-3</v>
      </c>
      <c r="K33" s="49">
        <f ca="1">J33/$J$38%</f>
        <v>0.20776516427581629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 t="shared" si="7"/>
        <v>1</v>
      </c>
      <c r="J34" s="35">
        <f t="shared" si="8"/>
        <v>2.9989999999999999E-2</v>
      </c>
      <c r="K34" s="49">
        <f ca="1">J34/$J$38%</f>
        <v>1.4260928080650468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0.16132114948244253</v>
      </c>
      <c r="K36" s="53">
        <f ca="1">SUM(K30:K35)</f>
        <v>7.6711880982226619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2.102948688219743</v>
      </c>
      <c r="K38" s="152">
        <f ca="1">K25+K36</f>
        <v>100</v>
      </c>
      <c r="L38" s="16"/>
    </row>
    <row r="39" spans="1:12" ht="16.5" customHeight="1">
      <c r="A39" s="16"/>
      <c r="L39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409-D57F-4094-BFE3-B323678C0F90}">
  <sheetPr>
    <tabColor theme="7" tint="0.39997558519241921"/>
  </sheetPr>
  <dimension ref="A1:L39"/>
  <sheetViews>
    <sheetView zoomScale="85" zoomScaleNormal="85" workbookViewId="0">
      <selection activeCell="H35" sqref="H3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Final)'!G131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$J$25</f>
        <v>2.4136005479283202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$J$38</f>
        <v>2.5749216974107627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0.25388727936470118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7.5670661322038422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17" si="0">G16/H16*100</f>
        <v>170</v>
      </c>
      <c r="J16" s="30">
        <f t="shared" ref="J16:J17" si="1">F16*I16</f>
        <v>1.2141666666666666</v>
      </c>
      <c r="K16" s="31">
        <f t="shared" ref="K16:K17" ca="1" si="2">J16/$J$38%</f>
        <v>47.153537441064074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t="shared" ca="1" si="2"/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21.1976511582887</v>
      </c>
      <c r="F18" s="28">
        <f ca="1">Master!$K$139</f>
        <v>2.6497063947860874E-3</v>
      </c>
      <c r="G18" s="62">
        <v>226</v>
      </c>
      <c r="H18" s="27">
        <f>Master!$P$139</f>
        <v>100</v>
      </c>
      <c r="I18" s="29">
        <f t="shared" ref="I18:I20" si="3">G18/H18*100</f>
        <v>225.99999999999997</v>
      </c>
      <c r="J18" s="30">
        <f t="shared" ref="J18:J23" ca="1" si="4">F18*I18</f>
        <v>0.59883364522165572</v>
      </c>
      <c r="K18" s="31">
        <f t="shared" ref="K18:K23" ca="1" si="5">J18/$J$38%</f>
        <v>23.256382740640955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0.64528618442279151</v>
      </c>
      <c r="F19" s="28">
        <f ca="1">Master!$K$105</f>
        <v>3.5849232467932862E-3</v>
      </c>
      <c r="G19" s="27">
        <v>10</v>
      </c>
      <c r="H19" s="27">
        <f>Master!$P$105</f>
        <v>95</v>
      </c>
      <c r="I19" s="29">
        <f t="shared" si="3"/>
        <v>10.526315789473683</v>
      </c>
      <c r="J19" s="30">
        <f t="shared" ca="1" si="4"/>
        <v>3.7736034176771432E-2</v>
      </c>
      <c r="K19" s="31">
        <f t="shared" ca="1" si="5"/>
        <v>1.4655216201221679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0.37958010848399504</v>
      </c>
      <c r="F20" s="28">
        <f ca="1">Master!$K$107</f>
        <v>8.3683157657982296E-4</v>
      </c>
      <c r="G20" s="62">
        <v>30</v>
      </c>
      <c r="H20" s="27">
        <f>Master!$P$107</f>
        <v>79</v>
      </c>
      <c r="I20" s="29">
        <f t="shared" si="3"/>
        <v>37.974683544303801</v>
      </c>
      <c r="J20" s="30">
        <f t="shared" ca="1" si="4"/>
        <v>3.1778414300499609E-2</v>
      </c>
      <c r="K20" s="31">
        <f t="shared" ca="1" si="5"/>
        <v>1.2341507057264964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3.4162209763559552</v>
      </c>
      <c r="F21" s="28">
        <f ca="1">Master!$K$124</f>
        <v>0.11387403254519851</v>
      </c>
      <c r="G21" s="29">
        <v>0.5</v>
      </c>
      <c r="H21" s="27">
        <f>Master!$P$124</f>
        <v>100</v>
      </c>
      <c r="I21" s="29">
        <f>G21/H21*100</f>
        <v>0.5</v>
      </c>
      <c r="J21" s="30">
        <f t="shared" ca="1" si="4"/>
        <v>5.6937016272599256E-2</v>
      </c>
      <c r="K21" s="31">
        <f t="shared" ca="1" si="5"/>
        <v>2.2112135033019769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4.9345414102919349</v>
      </c>
      <c r="F22" s="28">
        <f ca="1">Master!$K$79</f>
        <v>1.0878810495537697E-2</v>
      </c>
      <c r="G22" s="62">
        <v>0.2</v>
      </c>
      <c r="H22" s="27">
        <f>Master!$P$79</f>
        <v>100</v>
      </c>
      <c r="I22" s="29">
        <f t="shared" ref="I22" si="6">G22/H22*100</f>
        <v>0.2</v>
      </c>
      <c r="J22" s="30">
        <f t="shared" ca="1" si="4"/>
        <v>2.1757620991075394E-3</v>
      </c>
      <c r="K22" s="31">
        <f t="shared" ca="1" si="5"/>
        <v>8.449818498540744E-2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17.840265098747764</v>
      </c>
      <c r="F23" s="206">
        <f ca="1">Master!$K$126</f>
        <v>7.866216819850334E-3</v>
      </c>
      <c r="G23" s="207">
        <v>60</v>
      </c>
      <c r="H23" s="208">
        <f>Master!$P$126</f>
        <v>100</v>
      </c>
      <c r="I23" s="207">
        <f>G23/H23*100</f>
        <v>60</v>
      </c>
      <c r="J23" s="209">
        <f t="shared" ca="1" si="4"/>
        <v>0.47197300919102003</v>
      </c>
      <c r="K23" s="210">
        <f t="shared" ca="1" si="5"/>
        <v>18.329606281449919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496.7</v>
      </c>
      <c r="H25" s="42"/>
      <c r="I25" s="42"/>
      <c r="J25" s="44">
        <f ca="1">SUM(J16:J24)</f>
        <v>2.4136005479283202</v>
      </c>
      <c r="K25" s="14">
        <f ca="1">SUM(K16:K24)</f>
        <v>93.73491047729101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8" t="s">
        <v>53</v>
      </c>
      <c r="C28" s="57"/>
      <c r="D28" s="934" t="s">
        <v>54</v>
      </c>
      <c r="E28" s="934" t="s">
        <v>55</v>
      </c>
      <c r="F28" s="934" t="s">
        <v>2</v>
      </c>
      <c r="G28" s="934" t="s">
        <v>56</v>
      </c>
      <c r="H28" s="934" t="s">
        <v>57</v>
      </c>
      <c r="I28" s="935" t="s">
        <v>58</v>
      </c>
      <c r="J28" s="934" t="s">
        <v>55</v>
      </c>
      <c r="K28" s="935" t="s">
        <v>59</v>
      </c>
      <c r="L28" s="24"/>
    </row>
    <row r="29" spans="1:12" ht="16.5" customHeight="1">
      <c r="A29" s="16"/>
      <c r="B29" s="938"/>
      <c r="C29" s="57"/>
      <c r="D29" s="934"/>
      <c r="E29" s="934"/>
      <c r="F29" s="934"/>
      <c r="G29" s="934"/>
      <c r="H29" s="934"/>
      <c r="I29" s="935"/>
      <c r="J29" s="934"/>
      <c r="K29" s="935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38.088586405717997</v>
      </c>
      <c r="F30" s="28">
        <f ca="1">Master!$K$167</f>
        <v>0.12696195468572666</v>
      </c>
      <c r="G30" s="27">
        <v>1</v>
      </c>
      <c r="H30" s="27">
        <f>Master!$P$152</f>
        <v>100</v>
      </c>
      <c r="I30" s="27">
        <f t="shared" ref="I30:I34" si="7">G30/H30*100</f>
        <v>1</v>
      </c>
      <c r="J30" s="30">
        <f t="shared" ref="J30:J34" ca="1" si="8">F30*I30</f>
        <v>0.12696195468572666</v>
      </c>
      <c r="K30" s="31">
        <f ca="1">J30/$J$38%</f>
        <v>4.9307112838963016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113.94159780450866</v>
      </c>
      <c r="F31" s="34">
        <f ca="1">Master!$K$168</f>
        <v>0.37980532601502887</v>
      </c>
      <c r="G31" s="33">
        <v>0</v>
      </c>
      <c r="H31" s="33">
        <f>Master!$P$157</f>
        <v>100</v>
      </c>
      <c r="I31" s="33">
        <f t="shared" si="7"/>
        <v>0</v>
      </c>
      <c r="J31" s="35">
        <f t="shared" ca="1" si="8"/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61.18831348762</v>
      </c>
      <c r="F32" s="34">
        <f ca="1">Master!$K$175</f>
        <v>0.30594156743810003</v>
      </c>
      <c r="G32" s="33">
        <v>0</v>
      </c>
      <c r="H32" s="27">
        <f>Master!$P$175</f>
        <v>100</v>
      </c>
      <c r="I32" s="33">
        <f t="shared" si="7"/>
        <v>0</v>
      </c>
      <c r="J32" s="35">
        <f t="shared" ca="1" si="8"/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21.845973983579363</v>
      </c>
      <c r="F33" s="34">
        <f ca="1">Master!$K$166</f>
        <v>4.3691947967158728E-3</v>
      </c>
      <c r="G33" s="33">
        <v>1</v>
      </c>
      <c r="H33" s="33">
        <f>Master!$P$166</f>
        <v>100</v>
      </c>
      <c r="I33" s="33">
        <f t="shared" si="7"/>
        <v>1</v>
      </c>
      <c r="J33" s="35">
        <f t="shared" ca="1" si="8"/>
        <v>4.3691947967158728E-3</v>
      </c>
      <c r="K33" s="49">
        <f ca="1">J33/$J$38%</f>
        <v>0.16968262767405157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 t="shared" si="7"/>
        <v>1</v>
      </c>
      <c r="J34" s="35">
        <f t="shared" si="8"/>
        <v>2.9989999999999999E-2</v>
      </c>
      <c r="K34" s="49">
        <f ca="1">J34/$J$38%</f>
        <v>1.1646956111386506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0.16132114948244253</v>
      </c>
      <c r="K36" s="53">
        <f ca="1">SUM(K30:K35)</f>
        <v>6.2650895227090038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2.5749216974107627</v>
      </c>
      <c r="K38" s="152">
        <f ca="1">K25+K36</f>
        <v>100.00000000000001</v>
      </c>
      <c r="L38" s="16"/>
    </row>
    <row r="39" spans="1:12" ht="16.5" customHeight="1">
      <c r="A39" s="16"/>
      <c r="L39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869-964C-4B34-97F4-24920E1DBFE5}">
  <sheetPr codeName="Sheet22">
    <tabColor theme="7" tint="0.39997558519241921"/>
  </sheetPr>
  <dimension ref="A1:L40"/>
  <sheetViews>
    <sheetView zoomScale="85" zoomScaleNormal="85" workbookViewId="0">
      <selection activeCell="H36" sqref="H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Final)'!G132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2.588644608454779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$J$39</f>
        <v>2.7499657579372214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0.22595551977717501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9.420419637600304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17" si="0">G16/H16*100</f>
        <v>170</v>
      </c>
      <c r="J16" s="30">
        <f t="shared" ref="J16:J17" si="1">F16*I16</f>
        <v>1.2141666666666666</v>
      </c>
      <c r="K16" s="31">
        <f ca="1">J16/$J$39%</f>
        <v>44.152064917980141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ca="1">J17/$J$39%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21.1976511582887</v>
      </c>
      <c r="F18" s="28">
        <f ca="1">Master!$K$139</f>
        <v>2.6497063947860874E-3</v>
      </c>
      <c r="G18" s="62">
        <v>226</v>
      </c>
      <c r="H18" s="27">
        <f>Master!$P$139</f>
        <v>100</v>
      </c>
      <c r="I18" s="29">
        <f t="shared" ref="I18:I21" si="2">G18/H18*100</f>
        <v>225.99999999999997</v>
      </c>
      <c r="J18" s="30">
        <f t="shared" ref="J18:J24" ca="1" si="3">F18*I18</f>
        <v>0.59883364522165572</v>
      </c>
      <c r="K18" s="31">
        <f t="shared" ref="K18:K24" ca="1" si="4">J18/$J$39%</f>
        <v>21.776040064980563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4.9770543824421427</v>
      </c>
      <c r="F19" s="28">
        <f ca="1">Master!$K$127</f>
        <v>4.9770543824421429E-3</v>
      </c>
      <c r="G19" s="62">
        <v>130</v>
      </c>
      <c r="H19" s="27">
        <f>Master!$P$127</f>
        <v>100</v>
      </c>
      <c r="I19" s="29">
        <f t="shared" ref="I19" si="5">G19/H19*100</f>
        <v>130</v>
      </c>
      <c r="J19" s="30">
        <f t="shared" ref="J19" ca="1" si="6">F19*I19</f>
        <v>0.64701706971747863</v>
      </c>
      <c r="K19" s="31">
        <f t="shared" ca="1" si="4"/>
        <v>23.528186409230528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7">
        <v>10</v>
      </c>
      <c r="H20" s="27">
        <f>Master!$P$105</f>
        <v>95</v>
      </c>
      <c r="I20" s="29">
        <f t="shared" si="2"/>
        <v>10.526315789473683</v>
      </c>
      <c r="J20" s="30">
        <f t="shared" ca="1" si="3"/>
        <v>3.7736034176771432E-2</v>
      </c>
      <c r="K20" s="31">
        <f t="shared" ca="1" si="4"/>
        <v>1.3722365112312394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0.37958010848399504</v>
      </c>
      <c r="F21" s="28">
        <f ca="1">Master!$K$107</f>
        <v>8.3683157657982296E-4</v>
      </c>
      <c r="G21" s="62">
        <v>30</v>
      </c>
      <c r="H21" s="27">
        <f>Master!$P$107</f>
        <v>79</v>
      </c>
      <c r="I21" s="29">
        <f t="shared" si="2"/>
        <v>37.974683544303801</v>
      </c>
      <c r="J21" s="30">
        <f t="shared" ca="1" si="3"/>
        <v>3.1778414300499609E-2</v>
      </c>
      <c r="K21" s="31">
        <f t="shared" ca="1" si="4"/>
        <v>1.1555930908876821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3.4162209763559552</v>
      </c>
      <c r="F22" s="28">
        <f ca="1">Master!$K$124</f>
        <v>0.11387403254519851</v>
      </c>
      <c r="G22" s="29">
        <v>0.5</v>
      </c>
      <c r="H22" s="27">
        <f>Master!$P$124</f>
        <v>100</v>
      </c>
      <c r="I22" s="29">
        <f>G22/H22*100</f>
        <v>0.5</v>
      </c>
      <c r="J22" s="30">
        <f t="shared" ca="1" si="3"/>
        <v>5.6937016272599256E-2</v>
      </c>
      <c r="K22" s="31">
        <f t="shared" ca="1" si="4"/>
        <v>2.0704627360636052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4.9345414102919349</v>
      </c>
      <c r="F23" s="28">
        <f ca="1">Master!$K$79</f>
        <v>1.0878810495537697E-2</v>
      </c>
      <c r="G23" s="62">
        <v>0.2</v>
      </c>
      <c r="H23" s="27">
        <f>Master!$P$79</f>
        <v>100</v>
      </c>
      <c r="I23" s="29">
        <f t="shared" ref="I23" si="7">G23/H23*100</f>
        <v>0.2</v>
      </c>
      <c r="J23" s="30">
        <f t="shared" ca="1" si="3"/>
        <v>2.1757620991075394E-3</v>
      </c>
      <c r="K23" s="31">
        <f t="shared" ca="1" si="4"/>
        <v>7.911960695610995E-2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17.840265098747764</v>
      </c>
      <c r="F24" s="206">
        <f ca="1">Master!$K$126</f>
        <v>7.866216819850334E-3</v>
      </c>
      <c r="G24" s="207">
        <v>0</v>
      </c>
      <c r="H24" s="208">
        <f>Master!$P$126</f>
        <v>100</v>
      </c>
      <c r="I24" s="207">
        <f>G24/H24*100</f>
        <v>0</v>
      </c>
      <c r="J24" s="209">
        <f t="shared" ca="1" si="3"/>
        <v>0</v>
      </c>
      <c r="K24" s="210">
        <f t="shared" ca="1" si="4"/>
        <v>0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566.70000000000005</v>
      </c>
      <c r="H26" s="42"/>
      <c r="I26" s="42"/>
      <c r="J26" s="44">
        <f ca="1">SUM(J16:J25)</f>
        <v>2.588644608454779</v>
      </c>
      <c r="K26" s="14">
        <f ca="1">SUM(K16:K25)</f>
        <v>94.133703337329862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38.088586405717997</v>
      </c>
      <c r="F31" s="28">
        <f ca="1">Master!$K$167</f>
        <v>0.12696195468572666</v>
      </c>
      <c r="G31" s="27">
        <v>1</v>
      </c>
      <c r="H31" s="27">
        <f>Master!$P$152</f>
        <v>100</v>
      </c>
      <c r="I31" s="27">
        <f t="shared" ref="I31:I35" si="8">G31/H31*100</f>
        <v>1</v>
      </c>
      <c r="J31" s="30">
        <f t="shared" ref="J31:J35" ca="1" si="9">F31*I31</f>
        <v>0.12696195468572666</v>
      </c>
      <c r="K31" s="31">
        <f ca="1">J31/$J$39%</f>
        <v>4.6168558397236978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113.94159780450866</v>
      </c>
      <c r="F32" s="34">
        <f ca="1">Master!$K$168</f>
        <v>0.37980532601502887</v>
      </c>
      <c r="G32" s="33">
        <v>0</v>
      </c>
      <c r="H32" s="33">
        <f>Master!$P$157</f>
        <v>100</v>
      </c>
      <c r="I32" s="33">
        <f t="shared" si="8"/>
        <v>0</v>
      </c>
      <c r="J32" s="35">
        <f t="shared" ca="1" si="9"/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0</v>
      </c>
      <c r="H33" s="27">
        <f>Master!$P$175</f>
        <v>100</v>
      </c>
      <c r="I33" s="33">
        <f t="shared" si="8"/>
        <v>0</v>
      </c>
      <c r="J33" s="35">
        <f t="shared" ca="1" si="9"/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8"/>
        <v>1</v>
      </c>
      <c r="J34" s="35">
        <f t="shared" ca="1" si="9"/>
        <v>4.3691947967158728E-3</v>
      </c>
      <c r="K34" s="49">
        <f ca="1">J34/$J$39%</f>
        <v>0.15888178913155823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 t="shared" si="8"/>
        <v>1</v>
      </c>
      <c r="J35" s="35">
        <f t="shared" si="9"/>
        <v>2.9989999999999999E-2</v>
      </c>
      <c r="K35" s="49">
        <f ca="1">J35/$J$39%</f>
        <v>1.0905590338148725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0.16132114948244253</v>
      </c>
      <c r="K37" s="53">
        <f ca="1">SUM(K31:K36)</f>
        <v>5.8662966626701287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2.7499657579372214</v>
      </c>
      <c r="K39" s="152">
        <f ca="1">K26+K37</f>
        <v>99.999999999999986</v>
      </c>
      <c r="L39" s="16"/>
    </row>
    <row r="40" spans="1:12" ht="16.5" customHeight="1">
      <c r="A40" s="16"/>
      <c r="L40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4E0-11F5-44FA-87CD-F08D19ADA8C3}">
  <sheetPr>
    <tabColor theme="7" tint="0.39997558519241921"/>
  </sheetPr>
  <dimension ref="A1:L40"/>
  <sheetViews>
    <sheetView zoomScale="85" zoomScaleNormal="85" workbookViewId="0">
      <selection activeCell="G36" sqref="G3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Final)'!G133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$J$26</f>
        <v>3.0606176176457991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$J$39</f>
        <v>3.2219387671282416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0.22691654459917471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10.976844194332205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17" si="0">G16/H16*100</f>
        <v>170</v>
      </c>
      <c r="J16" s="30">
        <f t="shared" ref="J16:J17" si="1">F16*I16</f>
        <v>1.2141666666666666</v>
      </c>
      <c r="K16" s="31">
        <f ca="1">J16/$J$39%</f>
        <v>37.684349530604834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ca="1">J17/$J$39%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21.1976511582887</v>
      </c>
      <c r="F18" s="28">
        <f ca="1">Master!$K$139</f>
        <v>2.6497063947860874E-3</v>
      </c>
      <c r="G18" s="62">
        <v>226</v>
      </c>
      <c r="H18" s="27">
        <f>Master!$P$139</f>
        <v>100</v>
      </c>
      <c r="I18" s="29">
        <f t="shared" ref="I18:I21" si="2">G18/H18*100</f>
        <v>225.99999999999997</v>
      </c>
      <c r="J18" s="30">
        <f t="shared" ref="J18:J24" ca="1" si="3">F18*I18</f>
        <v>0.59883364522165572</v>
      </c>
      <c r="K18" s="31">
        <f t="shared" ref="K18:K24" ca="1" si="4">J18/$J$39%</f>
        <v>18.586127437654703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4.9770543824421427</v>
      </c>
      <c r="F19" s="28">
        <f ca="1">Master!$K$127</f>
        <v>4.9770543824421429E-3</v>
      </c>
      <c r="G19" s="62">
        <v>130</v>
      </c>
      <c r="H19" s="27">
        <f>Master!$P$127</f>
        <v>100</v>
      </c>
      <c r="I19" s="29">
        <f t="shared" si="2"/>
        <v>130</v>
      </c>
      <c r="J19" s="30">
        <f t="shared" ca="1" si="3"/>
        <v>0.64701706971747863</v>
      </c>
      <c r="K19" s="31">
        <f t="shared" ca="1" si="4"/>
        <v>20.081606649966655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7">
        <v>10</v>
      </c>
      <c r="H20" s="27">
        <f>Master!$P$105</f>
        <v>95</v>
      </c>
      <c r="I20" s="29">
        <f t="shared" si="2"/>
        <v>10.526315789473683</v>
      </c>
      <c r="J20" s="30">
        <f t="shared" ca="1" si="3"/>
        <v>3.7736034176771432E-2</v>
      </c>
      <c r="K20" s="31">
        <f t="shared" ca="1" si="4"/>
        <v>1.1712213329990155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0.37958010848399504</v>
      </c>
      <c r="F21" s="28">
        <f ca="1">Master!$K$107</f>
        <v>8.3683157657982296E-4</v>
      </c>
      <c r="G21" s="62">
        <v>30</v>
      </c>
      <c r="H21" s="27">
        <f>Master!$P$107</f>
        <v>79</v>
      </c>
      <c r="I21" s="29">
        <f t="shared" si="2"/>
        <v>37.974683544303801</v>
      </c>
      <c r="J21" s="30">
        <f t="shared" ca="1" si="3"/>
        <v>3.1778414300499609E-2</v>
      </c>
      <c r="K21" s="31">
        <f t="shared" ca="1" si="4"/>
        <v>0.98631341553471386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3.4162209763559552</v>
      </c>
      <c r="F22" s="28">
        <f ca="1">Master!$K$124</f>
        <v>0.11387403254519851</v>
      </c>
      <c r="G22" s="29">
        <v>0.5</v>
      </c>
      <c r="H22" s="27">
        <f>Master!$P$124</f>
        <v>100</v>
      </c>
      <c r="I22" s="29">
        <f>G22/H22*100</f>
        <v>0.5</v>
      </c>
      <c r="J22" s="30">
        <f t="shared" ca="1" si="3"/>
        <v>5.6937016272599256E-2</v>
      </c>
      <c r="K22" s="31">
        <f t="shared" ca="1" si="4"/>
        <v>1.7671663053779265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4.9345414102919349</v>
      </c>
      <c r="F23" s="28">
        <f ca="1">Master!$K$79</f>
        <v>1.0878810495537697E-2</v>
      </c>
      <c r="G23" s="62">
        <v>0.2</v>
      </c>
      <c r="H23" s="27">
        <f>Master!$P$79</f>
        <v>100</v>
      </c>
      <c r="I23" s="29">
        <f t="shared" ref="I23" si="5">G23/H23*100</f>
        <v>0.2</v>
      </c>
      <c r="J23" s="30">
        <f t="shared" ca="1" si="3"/>
        <v>2.1757620991075394E-3</v>
      </c>
      <c r="K23" s="31">
        <f t="shared" ca="1" si="4"/>
        <v>6.7529591850276724E-2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17.840265098747764</v>
      </c>
      <c r="F24" s="206">
        <f ca="1">Master!$K$126</f>
        <v>7.866216819850334E-3</v>
      </c>
      <c r="G24" s="207">
        <v>60</v>
      </c>
      <c r="H24" s="208">
        <f>Master!$P$126</f>
        <v>100</v>
      </c>
      <c r="I24" s="207">
        <f>G24/H24*100</f>
        <v>60</v>
      </c>
      <c r="J24" s="209">
        <f t="shared" ca="1" si="3"/>
        <v>0.47197300919102003</v>
      </c>
      <c r="K24" s="210">
        <f t="shared" ca="1" si="4"/>
        <v>14.648726847521566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626.70000000000005</v>
      </c>
      <c r="H26" s="42"/>
      <c r="I26" s="42"/>
      <c r="J26" s="44">
        <f ca="1">SUM(J16:J25)</f>
        <v>3.0606176176457991</v>
      </c>
      <c r="K26" s="14">
        <f ca="1">SUM(K16:K25)</f>
        <v>94.993041111509683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38.088586405717997</v>
      </c>
      <c r="F31" s="28">
        <f ca="1">Master!$K$167</f>
        <v>0.12696195468572666</v>
      </c>
      <c r="G31" s="27">
        <v>1</v>
      </c>
      <c r="H31" s="27">
        <f>Master!$P$152</f>
        <v>100</v>
      </c>
      <c r="I31" s="27">
        <f t="shared" ref="I31:I35" si="6">G31/H31*100</f>
        <v>1</v>
      </c>
      <c r="J31" s="30">
        <f t="shared" ref="J31:J35" ca="1" si="7">F31*I31</f>
        <v>0.12696195468572666</v>
      </c>
      <c r="K31" s="31">
        <f ca="1">J31/$J$39%</f>
        <v>3.9405452388187254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113.94159780450866</v>
      </c>
      <c r="F32" s="34">
        <f ca="1">Master!$K$168</f>
        <v>0.37980532601502887</v>
      </c>
      <c r="G32" s="33">
        <v>0</v>
      </c>
      <c r="H32" s="33">
        <f>Master!$P$157</f>
        <v>100</v>
      </c>
      <c r="I32" s="33">
        <f t="shared" si="6"/>
        <v>0</v>
      </c>
      <c r="J32" s="35">
        <f t="shared" ca="1" si="7"/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0</v>
      </c>
      <c r="H33" s="27">
        <f>Master!$P$175</f>
        <v>100</v>
      </c>
      <c r="I33" s="33">
        <f t="shared" si="6"/>
        <v>0</v>
      </c>
      <c r="J33" s="35">
        <f t="shared" ca="1" si="7"/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1</v>
      </c>
      <c r="H34" s="33">
        <f>Master!$P$166</f>
        <v>100</v>
      </c>
      <c r="I34" s="33">
        <f t="shared" si="6"/>
        <v>1</v>
      </c>
      <c r="J34" s="35">
        <f t="shared" ca="1" si="7"/>
        <v>4.3691947967158728E-3</v>
      </c>
      <c r="K34" s="49">
        <f ca="1">J34/$J$39%</f>
        <v>0.13560762983122104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 t="shared" si="6"/>
        <v>1</v>
      </c>
      <c r="J35" s="35">
        <f t="shared" si="7"/>
        <v>2.9989999999999999E-2</v>
      </c>
      <c r="K35" s="49">
        <f ca="1">J35/$J$39%</f>
        <v>0.9308060198403616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0.16132114948244253</v>
      </c>
      <c r="K37" s="53">
        <f ca="1">SUM(K31:K36)</f>
        <v>5.006958888490308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3.2219387671282416</v>
      </c>
      <c r="K39" s="152">
        <f ca="1">K26+K37</f>
        <v>99.999999999999986</v>
      </c>
      <c r="L39" s="16"/>
    </row>
    <row r="40" spans="1:12" ht="16.5" customHeight="1">
      <c r="A40" s="16"/>
      <c r="L40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F693-52FE-4D6E-A4E0-EDEC271BA2F3}">
  <sheetPr>
    <tabColor theme="9" tint="0.59999389629810485"/>
  </sheetPr>
  <dimension ref="A1:L49"/>
  <sheetViews>
    <sheetView zoomScale="70" zoomScaleNormal="70" workbookViewId="0">
      <selection activeCell="G43" sqref="G4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Final)'!G134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1052</v>
      </c>
      <c r="C6" s="19"/>
      <c r="D6" s="933">
        <f ca="1">$J$35</f>
        <v>1.246725137322938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$J$48</f>
        <v>1.6140981772661527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0.1989376003480533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6.4994920864255317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72" t="str">
        <f>Master!$B$191</f>
        <v>양상추</v>
      </c>
      <c r="C16" s="25" t="str">
        <f>Master!$C$191</f>
        <v>Lettuce</v>
      </c>
      <c r="D16" s="26">
        <f>Master!$H$191</f>
        <v>453.59199999999998</v>
      </c>
      <c r="E16" s="62">
        <f ca="1">Master!$J$191</f>
        <v>0.53141215187759305</v>
      </c>
      <c r="F16" s="28">
        <f ca="1">Master!$K$191</f>
        <v>1.171564207211752E-3</v>
      </c>
      <c r="G16" s="29">
        <v>40</v>
      </c>
      <c r="H16" s="27">
        <f>Master!$P$191</f>
        <v>100</v>
      </c>
      <c r="I16" s="29">
        <f>G16/H16*100</f>
        <v>40</v>
      </c>
      <c r="J16" s="30">
        <f t="shared" ref="J16:J28" ca="1" si="0">F16*I16</f>
        <v>4.6862568288470081E-2</v>
      </c>
      <c r="K16" s="31">
        <f t="shared" ref="K16:K28" ca="1" si="1">J16/$J$48%</f>
        <v>2.9033282453637761</v>
      </c>
      <c r="L16" s="24"/>
    </row>
    <row r="17" spans="1:12" ht="16.5" customHeight="1">
      <c r="A17" s="16"/>
      <c r="B17" s="72" t="str">
        <f>Master!$B$180</f>
        <v>로메인 상추 믹스</v>
      </c>
      <c r="C17" s="25" t="str">
        <f>Master!$C$180</f>
        <v>Marketside Premium Romaine Salad Blend</v>
      </c>
      <c r="D17" s="26">
        <f>Master!$H$180</f>
        <v>400</v>
      </c>
      <c r="E17" s="62">
        <f ca="1">Master!$J$180</f>
        <v>0.83507623866478908</v>
      </c>
      <c r="F17" s="28">
        <f ca="1">Master!$K$180</f>
        <v>2.0876905966619726E-3</v>
      </c>
      <c r="G17" s="29">
        <v>40</v>
      </c>
      <c r="H17" s="27">
        <f>Master!$P$180</f>
        <v>100</v>
      </c>
      <c r="I17" s="29">
        <f>G17/H17*100</f>
        <v>40</v>
      </c>
      <c r="J17" s="30">
        <f t="shared" ca="1" si="0"/>
        <v>8.3507623866478906E-2</v>
      </c>
      <c r="K17" s="31">
        <f t="shared" ca="1" si="1"/>
        <v>5.1736396857791087</v>
      </c>
      <c r="L17" s="24"/>
    </row>
    <row r="18" spans="1:12" ht="16.5" customHeight="1">
      <c r="A18" s="16"/>
      <c r="B18" s="72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62">
        <f ca="1">Master!$J$218</f>
        <v>3.9218216808566364</v>
      </c>
      <c r="F18" s="28">
        <f ca="1">Master!$K$218</f>
        <v>4.7702862616401265E-3</v>
      </c>
      <c r="G18" s="29">
        <v>30</v>
      </c>
      <c r="H18" s="27">
        <f>Master!$P$218</f>
        <v>100</v>
      </c>
      <c r="I18" s="29">
        <f>G18/H18*100</f>
        <v>30</v>
      </c>
      <c r="J18" s="30">
        <f t="shared" ca="1" si="0"/>
        <v>0.1431085878492038</v>
      </c>
      <c r="K18" s="31">
        <f t="shared" ca="1" si="1"/>
        <v>8.8661637727384814</v>
      </c>
      <c r="L18" s="24"/>
    </row>
    <row r="19" spans="1:12" ht="16.5" customHeight="1">
      <c r="A19" s="16"/>
      <c r="B19" s="25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27">
        <f ca="1">Master!$J$109</f>
        <v>8.5405524408898881</v>
      </c>
      <c r="F19" s="28">
        <f ca="1">Master!$K$109</f>
        <v>3.7657420946092032E-3</v>
      </c>
      <c r="G19" s="27">
        <v>30</v>
      </c>
      <c r="H19" s="27">
        <f>Master!$P$109</f>
        <v>50</v>
      </c>
      <c r="I19" s="29">
        <f t="shared" ref="I19:I28" si="2">G19/H19*100</f>
        <v>60</v>
      </c>
      <c r="J19" s="30">
        <f t="shared" ca="1" si="0"/>
        <v>0.22594452567655218</v>
      </c>
      <c r="K19" s="31">
        <f t="shared" ca="1" si="1"/>
        <v>13.998189754432492</v>
      </c>
      <c r="L19" s="24"/>
    </row>
    <row r="20" spans="1:12" ht="16.5" customHeight="1">
      <c r="A20" s="16"/>
      <c r="B20" s="25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27">
        <f ca="1">Master!$J$121</f>
        <v>2.4672707051459675</v>
      </c>
      <c r="F20" s="28">
        <f ca="1">Master!$K$121</f>
        <v>5.4394052477688484E-3</v>
      </c>
      <c r="G20" s="27">
        <v>30</v>
      </c>
      <c r="H20" s="27">
        <f>Master!$P$121</f>
        <v>91</v>
      </c>
      <c r="I20" s="29">
        <f t="shared" si="2"/>
        <v>32.967032967032964</v>
      </c>
      <c r="J20" s="30">
        <f t="shared" ca="1" si="0"/>
        <v>0.17932105212424773</v>
      </c>
      <c r="K20" s="31">
        <f t="shared" ca="1" si="1"/>
        <v>11.109674408279753</v>
      </c>
      <c r="L20" s="24"/>
    </row>
    <row r="21" spans="1:12" ht="16.5" customHeight="1">
      <c r="A21" s="16"/>
      <c r="B21" s="25" t="str">
        <f>Master!$B$183</f>
        <v>아보카도</v>
      </c>
      <c r="C21" s="25" t="str">
        <f>Master!$C$183</f>
        <v>Avocado</v>
      </c>
      <c r="D21" s="26">
        <f>Master!$H$183</f>
        <v>200</v>
      </c>
      <c r="E21" s="27">
        <f ca="1">Master!$J$183</f>
        <v>0.94895027120998754</v>
      </c>
      <c r="F21" s="28">
        <f ca="1">Master!$K$183</f>
        <v>4.744751356049938E-3</v>
      </c>
      <c r="G21" s="27">
        <v>30</v>
      </c>
      <c r="H21" s="27">
        <f>Master!$P$183</f>
        <v>85</v>
      </c>
      <c r="I21" s="29">
        <f t="shared" si="2"/>
        <v>35.294117647058826</v>
      </c>
      <c r="J21" s="30">
        <f t="shared" ca="1" si="0"/>
        <v>0.16746181256646842</v>
      </c>
      <c r="K21" s="31">
        <f t="shared" ca="1" si="1"/>
        <v>10.374945893942064</v>
      </c>
      <c r="L21" s="24"/>
    </row>
    <row r="22" spans="1:12" ht="16.5" customHeight="1">
      <c r="A22" s="16"/>
      <c r="B22" s="25" t="str">
        <f>Master!$B$124</f>
        <v>계란</v>
      </c>
      <c r="C22" s="25" t="str">
        <f>Master!$C$124</f>
        <v>Egg(X-Large)</v>
      </c>
      <c r="D22" s="26">
        <f>Master!$H$124</f>
        <v>30</v>
      </c>
      <c r="E22" s="27">
        <f ca="1">Master!$J$124</f>
        <v>3.4162209763559552</v>
      </c>
      <c r="F22" s="28">
        <f ca="1">Master!$K$124</f>
        <v>0.11387403254519851</v>
      </c>
      <c r="G22" s="27">
        <v>0.5</v>
      </c>
      <c r="H22" s="27">
        <f>Master!$P$124</f>
        <v>100</v>
      </c>
      <c r="I22" s="29">
        <f t="shared" si="2"/>
        <v>0.5</v>
      </c>
      <c r="J22" s="30">
        <f t="shared" ca="1" si="0"/>
        <v>5.6937016272599256E-2</v>
      </c>
      <c r="K22" s="31">
        <f t="shared" ca="1" si="1"/>
        <v>3.5274816039403016</v>
      </c>
      <c r="L22" s="24"/>
    </row>
    <row r="23" spans="1:12" ht="16.5" customHeight="1">
      <c r="A23" s="16"/>
      <c r="B23" s="25" t="str">
        <f>Master!$B$118</f>
        <v>레드 레디쉬</v>
      </c>
      <c r="C23" s="25" t="str">
        <f>Master!$C$118</f>
        <v>Red Radish</v>
      </c>
      <c r="D23" s="26">
        <f>Master!$H$118</f>
        <v>453.59199999999998</v>
      </c>
      <c r="E23" s="27">
        <f ca="1">Master!$J$118</f>
        <v>1.7821286093323567</v>
      </c>
      <c r="F23" s="28">
        <f ca="1">Master!$K$118</f>
        <v>3.9289242520422684E-3</v>
      </c>
      <c r="G23" s="27">
        <v>5</v>
      </c>
      <c r="H23" s="27">
        <f>Master!$P$118</f>
        <v>90</v>
      </c>
      <c r="I23" s="29">
        <f t="shared" si="2"/>
        <v>5.5555555555555554</v>
      </c>
      <c r="J23" s="30">
        <f t="shared" ca="1" si="0"/>
        <v>2.182735695579038E-2</v>
      </c>
      <c r="K23" s="31">
        <f t="shared" ca="1" si="1"/>
        <v>1.3522942571411636</v>
      </c>
      <c r="L23" s="24"/>
    </row>
    <row r="24" spans="1:12" ht="16.5" customHeight="1">
      <c r="A24" s="16"/>
      <c r="B24" s="25" t="str">
        <f>Master!$B$104</f>
        <v>양파</v>
      </c>
      <c r="C24" s="25" t="str">
        <f>Master!$C$104</f>
        <v>Onion</v>
      </c>
      <c r="D24" s="26">
        <f>Master!$H$104</f>
        <v>453.59199999999998</v>
      </c>
      <c r="E24" s="27">
        <f ca="1">Master!$J$104</f>
        <v>0.60732817357439206</v>
      </c>
      <c r="F24" s="28">
        <f ca="1">Master!$K$104</f>
        <v>1.3389305225277167E-3</v>
      </c>
      <c r="G24" s="27">
        <v>10</v>
      </c>
      <c r="H24" s="27">
        <f>Master!$P$104</f>
        <v>89</v>
      </c>
      <c r="I24" s="29">
        <f t="shared" si="2"/>
        <v>11.235955056179774</v>
      </c>
      <c r="J24" s="30">
        <f t="shared" ca="1" si="0"/>
        <v>1.5044163174468725E-2</v>
      </c>
      <c r="K24" s="31">
        <f t="shared" ca="1" si="1"/>
        <v>0.93204759080699062</v>
      </c>
      <c r="L24" s="24"/>
    </row>
    <row r="25" spans="1:12" ht="16.5" customHeight="1">
      <c r="A25" s="16"/>
      <c r="B25" s="25" t="str">
        <f>Master!$B$126</f>
        <v>모짜렐라 치즈</v>
      </c>
      <c r="C25" s="25" t="str">
        <f>Master!$C$126</f>
        <v>Mozzarella Cheese</v>
      </c>
      <c r="D25" s="26">
        <f>Master!$H$126</f>
        <v>2267.96</v>
      </c>
      <c r="E25" s="27">
        <f ca="1">Master!$J$126</f>
        <v>17.840265098747764</v>
      </c>
      <c r="F25" s="28">
        <f ca="1">Master!$K$126</f>
        <v>7.866216819850334E-3</v>
      </c>
      <c r="G25" s="27">
        <v>20</v>
      </c>
      <c r="H25" s="27">
        <f>Master!$P$126</f>
        <v>100</v>
      </c>
      <c r="I25" s="29">
        <f t="shared" si="2"/>
        <v>20</v>
      </c>
      <c r="J25" s="30">
        <f t="shared" ca="1" si="0"/>
        <v>0.15732433639700669</v>
      </c>
      <c r="K25" s="31">
        <f t="shared" ca="1" si="1"/>
        <v>9.7468876808641038</v>
      </c>
      <c r="L25" s="24"/>
    </row>
    <row r="26" spans="1:12" ht="16.5" customHeight="1">
      <c r="A26" s="16"/>
      <c r="B26" s="25" t="str">
        <f>Master!$B$149</f>
        <v>비비큐 샐러드 드레싱</v>
      </c>
      <c r="C26" s="25" t="str">
        <f>Master!$C$149</f>
        <v>bb.q Salad Dressing</v>
      </c>
      <c r="D26" s="26">
        <f>Master!$H$149</f>
        <v>520</v>
      </c>
      <c r="E26" s="27">
        <f ca="1">Master!$J$149</f>
        <v>3.8588912019558399</v>
      </c>
      <c r="F26" s="28">
        <f ca="1">Master!$K$149</f>
        <v>7.4209446191458462E-3</v>
      </c>
      <c r="G26" s="27">
        <v>20</v>
      </c>
      <c r="H26" s="27">
        <f>Master!$P$149</f>
        <v>100</v>
      </c>
      <c r="I26" s="29">
        <f t="shared" si="2"/>
        <v>20</v>
      </c>
      <c r="J26" s="30">
        <f t="shared" ca="1" si="0"/>
        <v>0.14841889238291692</v>
      </c>
      <c r="K26" s="31">
        <f t="shared" ca="1" si="1"/>
        <v>9.1951589112316903</v>
      </c>
      <c r="L26" s="24"/>
    </row>
    <row r="27" spans="1:12" ht="16.5" customHeight="1">
      <c r="A27" s="16"/>
      <c r="B27" s="25" t="str">
        <f>Master!$B$75</f>
        <v>소금</v>
      </c>
      <c r="C27" s="25" t="str">
        <f>Master!$C$75</f>
        <v>Salt</v>
      </c>
      <c r="D27" s="26">
        <f>Master!$H$75</f>
        <v>737.08699999999999</v>
      </c>
      <c r="E27" s="62">
        <f ca="1">Master!$J$75</f>
        <v>0.32567973307926773</v>
      </c>
      <c r="F27" s="28">
        <f ca="1">Master!$K$75</f>
        <v>4.418470724341465E-4</v>
      </c>
      <c r="G27" s="27">
        <v>2</v>
      </c>
      <c r="H27" s="27">
        <f>Master!$P$75</f>
        <v>100</v>
      </c>
      <c r="I27" s="29">
        <f t="shared" si="2"/>
        <v>2</v>
      </c>
      <c r="J27" s="30">
        <f t="shared" ca="1" si="0"/>
        <v>8.8369414486829301E-4</v>
      </c>
      <c r="K27" s="31">
        <f t="shared" ca="1" si="1"/>
        <v>5.4748475484002634E-2</v>
      </c>
      <c r="L27" s="24"/>
    </row>
    <row r="28" spans="1:12" ht="16.5" customHeight="1">
      <c r="A28" s="16"/>
      <c r="B28" s="25" t="str">
        <f>Master!$B$77</f>
        <v>후추</v>
      </c>
      <c r="C28" s="25" t="str">
        <f>Master!$C$77</f>
        <v>Black Pepper</v>
      </c>
      <c r="D28" s="26">
        <f>Master!$H$77</f>
        <v>40</v>
      </c>
      <c r="E28" s="62">
        <f ca="1">Master!$J$77</f>
        <v>3.3403049546591561E-3</v>
      </c>
      <c r="F28" s="28">
        <f ca="1">Master!$K$77</f>
        <v>8.3507623866478902E-5</v>
      </c>
      <c r="G28" s="27">
        <v>1</v>
      </c>
      <c r="H28" s="27">
        <f>Master!$P$77</f>
        <v>100</v>
      </c>
      <c r="I28" s="29">
        <f t="shared" si="2"/>
        <v>1</v>
      </c>
      <c r="J28" s="30">
        <f t="shared" ca="1" si="0"/>
        <v>8.3507623866478902E-5</v>
      </c>
      <c r="K28" s="31">
        <f t="shared" ca="1" si="1"/>
        <v>5.1736396857791087E-3</v>
      </c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258.5</v>
      </c>
      <c r="H35" s="42"/>
      <c r="I35" s="42"/>
      <c r="J35" s="44">
        <f ca="1">SUM(J16:J34)</f>
        <v>1.246725137322938</v>
      </c>
      <c r="K35" s="14">
        <f ca="1">SUM(K16:K34)</f>
        <v>77.239733919689698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8" t="s">
        <v>53</v>
      </c>
      <c r="C38" s="57"/>
      <c r="D38" s="934" t="s">
        <v>54</v>
      </c>
      <c r="E38" s="934" t="s">
        <v>55</v>
      </c>
      <c r="F38" s="934" t="s">
        <v>2</v>
      </c>
      <c r="G38" s="934" t="s">
        <v>56</v>
      </c>
      <c r="H38" s="934" t="s">
        <v>57</v>
      </c>
      <c r="I38" s="935" t="s">
        <v>58</v>
      </c>
      <c r="J38" s="934" t="s">
        <v>55</v>
      </c>
      <c r="K38" s="935" t="s">
        <v>59</v>
      </c>
      <c r="L38" s="24"/>
    </row>
    <row r="39" spans="1:12" ht="16.5" customHeight="1">
      <c r="A39" s="16"/>
      <c r="B39" s="938"/>
      <c r="C39" s="57"/>
      <c r="D39" s="934"/>
      <c r="E39" s="934"/>
      <c r="F39" s="934"/>
      <c r="G39" s="934"/>
      <c r="H39" s="934"/>
      <c r="I39" s="935"/>
      <c r="J39" s="934"/>
      <c r="K39" s="935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38.088586405717997</v>
      </c>
      <c r="F40" s="28">
        <f ca="1">Master!$K$167</f>
        <v>0.12696195468572666</v>
      </c>
      <c r="G40" s="27">
        <v>1</v>
      </c>
      <c r="H40" s="27">
        <f>Master!$P$152</f>
        <v>100</v>
      </c>
      <c r="I40" s="27">
        <f t="shared" ref="I40:I44" si="3">G40/H40*100</f>
        <v>1</v>
      </c>
      <c r="J40" s="30">
        <f t="shared" ref="J40:J44" ca="1" si="4">F40*I40</f>
        <v>0.12696195468572666</v>
      </c>
      <c r="K40" s="31">
        <f ca="1">J40/$J$48%</f>
        <v>7.8658136459063472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113.94159780450866</v>
      </c>
      <c r="F41" s="34">
        <f ca="1">Master!$K$168</f>
        <v>0.37980532601502887</v>
      </c>
      <c r="G41" s="33">
        <v>0</v>
      </c>
      <c r="H41" s="33">
        <f>Master!$P$157</f>
        <v>100</v>
      </c>
      <c r="I41" s="33">
        <f t="shared" si="3"/>
        <v>0</v>
      </c>
      <c r="J41" s="35">
        <f t="shared" ca="1" si="4"/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61.18831348762</v>
      </c>
      <c r="F42" s="34">
        <f ca="1">Master!$K$175</f>
        <v>0.30594156743810003</v>
      </c>
      <c r="G42" s="33">
        <v>0</v>
      </c>
      <c r="H42" s="27">
        <f>Master!$P$175</f>
        <v>100</v>
      </c>
      <c r="I42" s="33">
        <f t="shared" si="3"/>
        <v>0</v>
      </c>
      <c r="J42" s="35">
        <f t="shared" ca="1" si="4"/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21.845973983579363</v>
      </c>
      <c r="F43" s="34">
        <f ca="1">Master!$K$166</f>
        <v>4.3691947967158728E-3</v>
      </c>
      <c r="G43" s="33">
        <v>1</v>
      </c>
      <c r="H43" s="33">
        <f>Master!$P$166</f>
        <v>100</v>
      </c>
      <c r="I43" s="33">
        <f t="shared" si="3"/>
        <v>1</v>
      </c>
      <c r="J43" s="35">
        <f t="shared" ca="1" si="4"/>
        <v>4.3691947967158728E-3</v>
      </c>
      <c r="K43" s="49">
        <f ca="1">J43/$J$48%</f>
        <v>0.27068953166876819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118.02094523038615</v>
      </c>
      <c r="F44" s="34">
        <f ca="1">Master!$K$164</f>
        <v>0.23604189046077229</v>
      </c>
      <c r="G44" s="33">
        <v>1</v>
      </c>
      <c r="H44" s="33">
        <f>Master!$P$164</f>
        <v>100</v>
      </c>
      <c r="I44" s="33">
        <f t="shared" si="3"/>
        <v>1</v>
      </c>
      <c r="J44" s="35">
        <f t="shared" ca="1" si="4"/>
        <v>0.23604189046077229</v>
      </c>
      <c r="K44" s="49">
        <f ca="1">J44/$J$48%</f>
        <v>14.623762902735175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0.3673730399432148</v>
      </c>
      <c r="K46" s="53">
        <f ca="1">SUM(K40:K45)</f>
        <v>22.760266080310288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1.6140981772661527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8:B39"/>
    <mergeCell ref="D38:D39"/>
    <mergeCell ref="E38:E39"/>
    <mergeCell ref="F38:F39"/>
    <mergeCell ref="G38:G39"/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A648-43AD-4C89-B672-00B4AAA6A1E4}">
  <sheetPr codeName="Sheet29">
    <tabColor rgb="FF00B0F0"/>
  </sheetPr>
  <dimension ref="A1:L36"/>
  <sheetViews>
    <sheetView zoomScale="85" zoomScaleNormal="85" workbookViewId="0">
      <selection activeCell="B29" sqref="B29:K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421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Final)'!G135</f>
        <v>4.8681541582150105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$J$24</f>
        <v>1.2375845243899581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$J$35</f>
        <v>1.3189525817116157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0.27093484282659436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3.5492015765033949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5.2211243921973516</v>
      </c>
      <c r="F16" s="28">
        <f ca="1">Master!$K$131</f>
        <v>1.9184363893092443E-3</v>
      </c>
      <c r="G16" s="29">
        <v>250</v>
      </c>
      <c r="H16" s="27">
        <f>Master!$P$36</f>
        <v>98</v>
      </c>
      <c r="I16" s="29">
        <f t="shared" ref="I16:I20" si="0">G16/H16*100</f>
        <v>255.10204081632654</v>
      </c>
      <c r="J16" s="30">
        <f ca="1">F16*I16</f>
        <v>0.48939703808909296</v>
      </c>
      <c r="K16" s="31">
        <f ca="1">J16/$J$35%</f>
        <v>37.104975938861912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0" ca="1" si="1">F17*I17</f>
        <v>0.70982558639087989</v>
      </c>
      <c r="K17" s="31">
        <f ca="1">J17/$J$35%</f>
        <v>53.817369648705139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0.32567973307926773</v>
      </c>
      <c r="F18" s="28">
        <f ca="1">Master!$K$75</f>
        <v>4.418470724341465E-4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4.418470724341465E-4</v>
      </c>
      <c r="K18" s="31">
        <f ca="1">J18/$J$35%</f>
        <v>3.3499845146878433E-2</v>
      </c>
      <c r="L18" s="24"/>
    </row>
    <row r="19" spans="1:12" ht="16.5" customHeight="1">
      <c r="A19" s="16"/>
      <c r="B19" s="25" t="str">
        <f>Master!$B$46</f>
        <v>시크릿 양념소스</v>
      </c>
      <c r="C19" s="25" t="str">
        <f>Master!$C$46</f>
        <v>BBQ Secret Spicy Sauce</v>
      </c>
      <c r="D19" s="26">
        <f>Master!$H$46</f>
        <v>10000</v>
      </c>
      <c r="E19" s="27">
        <f ca="1">Master!$J$46</f>
        <v>48.723282305114083</v>
      </c>
      <c r="F19" s="28">
        <f ca="1">Master!$K$46</f>
        <v>4.8723282305114081E-3</v>
      </c>
      <c r="G19" s="27">
        <v>0</v>
      </c>
      <c r="H19" s="27">
        <f>Master!$P$46</f>
        <v>96</v>
      </c>
      <c r="I19" s="29">
        <f t="shared" si="0"/>
        <v>0</v>
      </c>
      <c r="J19" s="30">
        <f t="shared" ca="1" si="1"/>
        <v>0</v>
      </c>
      <c r="K19" s="31">
        <f t="shared" ref="K19:K23" ca="1" si="3">J19/$J$35%</f>
        <v>0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0.64528618442279151</v>
      </c>
      <c r="F20" s="28">
        <f ca="1">Master!$K$105</f>
        <v>3.5849232467932862E-3</v>
      </c>
      <c r="G20" s="27">
        <v>0</v>
      </c>
      <c r="H20" s="27">
        <f>Master!$P$105</f>
        <v>95</v>
      </c>
      <c r="I20" s="29">
        <f t="shared" si="0"/>
        <v>0</v>
      </c>
      <c r="J20" s="30">
        <f t="shared" ca="1" si="1"/>
        <v>0</v>
      </c>
      <c r="K20" s="31">
        <f t="shared" ca="1" si="3"/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7"/>
      <c r="J21" s="30"/>
      <c r="K21" s="31">
        <f t="shared" ca="1" si="3"/>
        <v>0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37.920052837551104</v>
      </c>
      <c r="F22" s="139">
        <f ca="1">Master!$K$193</f>
        <v>3.7920052837551108E-2</v>
      </c>
      <c r="G22" s="139">
        <v>1</v>
      </c>
      <c r="H22" s="64">
        <f>Master!$P$193</f>
        <v>100</v>
      </c>
      <c r="I22" s="139">
        <f>G22/H22*100</f>
        <v>1</v>
      </c>
      <c r="J22" s="140">
        <f ca="1">F22*I22</f>
        <v>3.7920052837551108E-2</v>
      </c>
      <c r="K22" s="31">
        <f t="shared" ca="1" si="3"/>
        <v>2.8750125943376936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314.5</v>
      </c>
      <c r="H24" s="42"/>
      <c r="I24" s="42"/>
      <c r="J24" s="44">
        <f ca="1">SUM(J16:J23)</f>
        <v>1.2375845243899581</v>
      </c>
      <c r="K24" s="14">
        <f ca="1">SUM(K16:K23)</f>
        <v>93.830858027051619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8" t="s">
        <v>53</v>
      </c>
      <c r="C27" s="57"/>
      <c r="D27" s="934" t="s">
        <v>54</v>
      </c>
      <c r="E27" s="934" t="s">
        <v>55</v>
      </c>
      <c r="F27" s="934" t="s">
        <v>2</v>
      </c>
      <c r="G27" s="934" t="s">
        <v>56</v>
      </c>
      <c r="H27" s="934" t="s">
        <v>57</v>
      </c>
      <c r="I27" s="935" t="s">
        <v>58</v>
      </c>
      <c r="J27" s="934" t="s">
        <v>55</v>
      </c>
      <c r="K27" s="935" t="s">
        <v>59</v>
      </c>
      <c r="L27" s="24"/>
    </row>
    <row r="28" spans="1:12" ht="16.5" customHeight="1">
      <c r="A28" s="16"/>
      <c r="B28" s="938"/>
      <c r="C28" s="57"/>
      <c r="D28" s="934"/>
      <c r="E28" s="934"/>
      <c r="F28" s="934"/>
      <c r="G28" s="934"/>
      <c r="H28" s="934"/>
      <c r="I28" s="935"/>
      <c r="J28" s="934"/>
      <c r="K28" s="935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48.82083439299447</v>
      </c>
      <c r="F29" s="28">
        <f ca="1">Master!$K$160</f>
        <v>8.1368057321657444E-2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8.1368057321657444E-2</v>
      </c>
      <c r="K29" s="31">
        <f ca="1">J29/$J$35%</f>
        <v>6.1691419729483714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21.845973983579363</v>
      </c>
      <c r="F30" s="34">
        <f ca="1">Master!$K$166</f>
        <v>4.3691947967158728E-3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8.1368057321657444E-2</v>
      </c>
      <c r="K33" s="53">
        <f ca="1">SUM(K29:K32)</f>
        <v>6.1691419729483714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1.3189525817116157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7:H28"/>
    <mergeCell ref="I27:I28"/>
    <mergeCell ref="B14:C15"/>
    <mergeCell ref="D14:D15"/>
    <mergeCell ref="E14:E15"/>
    <mergeCell ref="F14:F15"/>
    <mergeCell ref="G14:G15"/>
    <mergeCell ref="H14:H15"/>
    <mergeCell ref="B27:B28"/>
    <mergeCell ref="D27:D28"/>
    <mergeCell ref="E27:E28"/>
    <mergeCell ref="F27:F28"/>
    <mergeCell ref="G27:G28"/>
    <mergeCell ref="J27:J28"/>
    <mergeCell ref="K27:K28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1425-C444-46D3-AE3D-403CAEB50930}">
  <sheetPr>
    <tabColor rgb="FF00B0F0"/>
  </sheetPr>
  <dimension ref="A1:L36"/>
  <sheetViews>
    <sheetView zoomScale="85" zoomScaleNormal="85" workbookViewId="0">
      <selection activeCell="B29" sqref="B29:K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Final)'!G136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4.45" customHeight="1">
      <c r="A6" s="16"/>
      <c r="B6" s="19" t="s">
        <v>1052</v>
      </c>
      <c r="C6" s="19"/>
      <c r="D6" s="933">
        <f ca="1">$J$24</f>
        <v>1.3690267795862092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$J$35</f>
        <v>1.4503948369078667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0.23834821819852609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4.6347978608608962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5.2211243921973516</v>
      </c>
      <c r="F16" s="28">
        <f ca="1">Master!$K$131</f>
        <v>1.9184363893092443E-3</v>
      </c>
      <c r="G16" s="29">
        <v>250</v>
      </c>
      <c r="H16" s="27">
        <f>Master!$P$36</f>
        <v>98</v>
      </c>
      <c r="I16" s="29">
        <f t="shared" ref="I16:I20" si="0">G16/H16*100</f>
        <v>255.10204081632654</v>
      </c>
      <c r="J16" s="30">
        <f ca="1">F16*I16</f>
        <v>0.48939703808909296</v>
      </c>
      <c r="K16" s="31">
        <f ca="1">J16/$J$35%</f>
        <v>33.742331786870587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0" ca="1" si="1">F17*I17</f>
        <v>0.70982558639087989</v>
      </c>
      <c r="K17" s="31">
        <f ca="1">J17/$J$35%</f>
        <v>48.940162246038803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0.32567973307926773</v>
      </c>
      <c r="F18" s="28">
        <f ca="1">Master!$K$75</f>
        <v>4.418470724341465E-4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4.418470724341465E-4</v>
      </c>
      <c r="K18" s="31">
        <f ca="1">J18/$J$35%</f>
        <v>3.0463916527456163E-2</v>
      </c>
      <c r="L18" s="24"/>
    </row>
    <row r="19" spans="1:12" ht="16.5" customHeight="1">
      <c r="A19" s="16"/>
      <c r="B19" s="203" t="str">
        <f>Master!$B$46</f>
        <v>시크릿 양념소스</v>
      </c>
      <c r="C19" s="203" t="str">
        <f>Master!$C$46</f>
        <v>BBQ Secret Spicy Sauce</v>
      </c>
      <c r="D19" s="204">
        <f>Master!$H$46</f>
        <v>10000</v>
      </c>
      <c r="E19" s="208">
        <f ca="1">Master!$J$46</f>
        <v>48.723282305114083</v>
      </c>
      <c r="F19" s="206">
        <f ca="1">Master!$K$46</f>
        <v>4.8723282305114081E-3</v>
      </c>
      <c r="G19" s="208">
        <v>15</v>
      </c>
      <c r="H19" s="208">
        <f>Master!$P$46</f>
        <v>96</v>
      </c>
      <c r="I19" s="207">
        <f t="shared" si="0"/>
        <v>15.625</v>
      </c>
      <c r="J19" s="209">
        <f t="shared" ca="1" si="1"/>
        <v>7.6130128601740746E-2</v>
      </c>
      <c r="K19" s="210">
        <f t="shared" ref="K19:K23" ca="1" si="3">J19/$J$35%</f>
        <v>5.2489244076491941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0.69994572004448685</v>
      </c>
      <c r="F20" s="28">
        <f ca="1">Master!$K$95</f>
        <v>2.4998061430160246E-2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4.9996122860320492E-2</v>
      </c>
      <c r="K20" s="31">
        <f t="shared" ca="1" si="3"/>
        <v>3.4470698314748889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10.463125690361322</v>
      </c>
      <c r="F21" s="28">
        <f ca="1">Master!$K$68</f>
        <v>2.8824037714494E-3</v>
      </c>
      <c r="G21" s="27">
        <v>15</v>
      </c>
      <c r="H21" s="27">
        <f>Master!$P$68</f>
        <v>100</v>
      </c>
      <c r="I21" s="29">
        <f t="shared" ref="I21" si="4">G21/H21*100</f>
        <v>15</v>
      </c>
      <c r="J21" s="30">
        <f t="shared" ref="J21" ca="1" si="5">F21*I21</f>
        <v>4.3236056571740997E-2</v>
      </c>
      <c r="K21" s="31">
        <f t="shared" ref="K21" ca="1" si="6">J21/$J$35%</f>
        <v>2.9809852787339639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37.920052837551104</v>
      </c>
      <c r="F22" s="139">
        <f ca="1">Master!$K$193</f>
        <v>3.7920052837551108E-2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1.3690267795862092</v>
      </c>
      <c r="K24" s="14">
        <f ca="1">SUM(K16:K23)</f>
        <v>94.389937467294899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8" t="s">
        <v>53</v>
      </c>
      <c r="C27" s="57"/>
      <c r="D27" s="934" t="s">
        <v>54</v>
      </c>
      <c r="E27" s="934" t="s">
        <v>55</v>
      </c>
      <c r="F27" s="934" t="s">
        <v>2</v>
      </c>
      <c r="G27" s="934" t="s">
        <v>56</v>
      </c>
      <c r="H27" s="934" t="s">
        <v>57</v>
      </c>
      <c r="I27" s="935" t="s">
        <v>58</v>
      </c>
      <c r="J27" s="934" t="s">
        <v>55</v>
      </c>
      <c r="K27" s="935" t="s">
        <v>59</v>
      </c>
      <c r="L27" s="24"/>
    </row>
    <row r="28" spans="1:12" ht="16.5" customHeight="1">
      <c r="A28" s="16"/>
      <c r="B28" s="938"/>
      <c r="C28" s="57"/>
      <c r="D28" s="934"/>
      <c r="E28" s="934"/>
      <c r="F28" s="934"/>
      <c r="G28" s="934"/>
      <c r="H28" s="934"/>
      <c r="I28" s="935"/>
      <c r="J28" s="934"/>
      <c r="K28" s="935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48.82083439299447</v>
      </c>
      <c r="F29" s="28">
        <f ca="1">Master!$K$160</f>
        <v>8.1368057321657444E-2</v>
      </c>
      <c r="G29" s="27">
        <v>1</v>
      </c>
      <c r="H29" s="27">
        <f>Master!$P$152</f>
        <v>100</v>
      </c>
      <c r="I29" s="27">
        <f t="shared" ref="I29:I31" si="7">G29/H29*100</f>
        <v>1</v>
      </c>
      <c r="J29" s="30">
        <f t="shared" ref="J29:J31" ca="1" si="8">F29*I29</f>
        <v>8.1368057321657444E-2</v>
      </c>
      <c r="K29" s="31">
        <f ca="1">J29/$J$35%</f>
        <v>5.6100625327050979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21.845973983579363</v>
      </c>
      <c r="F30" s="34">
        <f ca="1">Master!$K$166</f>
        <v>4.3691947967158728E-3</v>
      </c>
      <c r="G30" s="33">
        <v>0</v>
      </c>
      <c r="H30" s="33">
        <f>Master!$P$166</f>
        <v>100</v>
      </c>
      <c r="I30" s="33">
        <f t="shared" si="7"/>
        <v>0</v>
      </c>
      <c r="J30" s="35">
        <f t="shared" ca="1" si="8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7"/>
        <v>0</v>
      </c>
      <c r="J31" s="35">
        <f t="shared" si="8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8.1368057321657444E-2</v>
      </c>
      <c r="K33" s="53">
        <f ca="1">SUM(K29:K32)</f>
        <v>5.6100625327050979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1.4503948369078667</v>
      </c>
      <c r="K35" s="152">
        <f ca="1">K24+K33</f>
        <v>100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025-7529-41DD-AEB3-3E2D2773EBCF}">
  <sheetPr>
    <tabColor rgb="FF00B0F0"/>
  </sheetPr>
  <dimension ref="A1:L36"/>
  <sheetViews>
    <sheetView zoomScale="85" zoomScaleNormal="85" workbookViewId="0">
      <selection activeCell="B29" sqref="B29:K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Final)'!G137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$J$24</f>
        <v>1.4018171631139507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$J$35</f>
        <v>1.4831852204356082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0.24373677122491827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4.6020074773331547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5.2211243921973516</v>
      </c>
      <c r="F16" s="28">
        <f ca="1">Master!$K$131</f>
        <v>1.9184363893092443E-3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0.48939703808909296</v>
      </c>
      <c r="K16" s="31">
        <f ca="1">J16/$J$35%</f>
        <v>32.996353479396063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0.70982558639087989</v>
      </c>
      <c r="K17" s="31">
        <f ca="1">J17/$J$35%</f>
        <v>47.858189025265887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0.32567973307926773</v>
      </c>
      <c r="F18" s="28">
        <f ca="1">Master!$K$75</f>
        <v>4.418470724341465E-4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4.418470724341465E-4</v>
      </c>
      <c r="K18" s="31">
        <f ca="1">J18/$J$35%</f>
        <v>2.97904177001155E-2</v>
      </c>
      <c r="L18" s="24"/>
    </row>
    <row r="19" spans="1:12" ht="16.5" customHeight="1">
      <c r="A19" s="16"/>
      <c r="B19" s="203" t="str">
        <f>Master!$B$48</f>
        <v>소이갈릭소스</v>
      </c>
      <c r="C19" s="203" t="str">
        <f>Master!$C$48</f>
        <v>Garlic Flavor Soy Sauce</v>
      </c>
      <c r="D19" s="204">
        <f>Master!$H$48</f>
        <v>10000</v>
      </c>
      <c r="E19" s="208">
        <f ca="1">Master!$J$48</f>
        <v>69.709127762868718</v>
      </c>
      <c r="F19" s="206">
        <f ca="1">Master!$K$48</f>
        <v>6.9709127762868717E-3</v>
      </c>
      <c r="G19" s="208">
        <v>15</v>
      </c>
      <c r="H19" s="208">
        <f>Master!$P$48</f>
        <v>96</v>
      </c>
      <c r="I19" s="207">
        <f t="shared" si="0"/>
        <v>15.625</v>
      </c>
      <c r="J19" s="209">
        <f t="shared" ca="1" si="1"/>
        <v>0.10892051212948237</v>
      </c>
      <c r="K19" s="210">
        <f t="shared" ref="K19:K23" ca="1" si="3">J19/$J$35%</f>
        <v>7.3436891514798575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0.69994572004448685</v>
      </c>
      <c r="F20" s="28">
        <f ca="1">Master!$K$95</f>
        <v>2.4998061430160246E-2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4.9996122860320492E-2</v>
      </c>
      <c r="K20" s="31">
        <f t="shared" ca="1" si="3"/>
        <v>3.3708617218850621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10.463125690361322</v>
      </c>
      <c r="F21" s="28">
        <f ca="1">Master!$K$68</f>
        <v>2.8824037714494E-3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4.3236056571740997E-2</v>
      </c>
      <c r="K21" s="31">
        <f t="shared" ca="1" si="3"/>
        <v>2.9150814056145102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37.920052837551104</v>
      </c>
      <c r="F22" s="139">
        <f ca="1">Master!$K$193</f>
        <v>3.7920052837551108E-2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1.4018171631139507</v>
      </c>
      <c r="K24" s="14">
        <f ca="1">SUM(K16:K23)</f>
        <v>94.513965201341492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8" t="s">
        <v>53</v>
      </c>
      <c r="C27" s="57"/>
      <c r="D27" s="934" t="s">
        <v>54</v>
      </c>
      <c r="E27" s="934" t="s">
        <v>55</v>
      </c>
      <c r="F27" s="934" t="s">
        <v>2</v>
      </c>
      <c r="G27" s="934" t="s">
        <v>56</v>
      </c>
      <c r="H27" s="934" t="s">
        <v>57</v>
      </c>
      <c r="I27" s="935" t="s">
        <v>58</v>
      </c>
      <c r="J27" s="934" t="s">
        <v>55</v>
      </c>
      <c r="K27" s="935" t="s">
        <v>59</v>
      </c>
      <c r="L27" s="24"/>
    </row>
    <row r="28" spans="1:12" ht="16.5" customHeight="1">
      <c r="A28" s="16"/>
      <c r="B28" s="938"/>
      <c r="C28" s="57"/>
      <c r="D28" s="934"/>
      <c r="E28" s="934"/>
      <c r="F28" s="934"/>
      <c r="G28" s="934"/>
      <c r="H28" s="934"/>
      <c r="I28" s="935"/>
      <c r="J28" s="934"/>
      <c r="K28" s="935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48.82083439299447</v>
      </c>
      <c r="F29" s="28">
        <f ca="1">Master!$K$160</f>
        <v>8.1368057321657444E-2</v>
      </c>
      <c r="G29" s="27">
        <v>1</v>
      </c>
      <c r="H29" s="27">
        <f>Master!$P$152</f>
        <v>100</v>
      </c>
      <c r="I29" s="27">
        <f t="shared" ref="I29" si="4">G29/H29*100</f>
        <v>1</v>
      </c>
      <c r="J29" s="30">
        <f t="shared" ref="J29" ca="1" si="5">F29*I29</f>
        <v>8.1368057321657444E-2</v>
      </c>
      <c r="K29" s="31">
        <f ca="1">J29/$J$35%</f>
        <v>5.4860347986585136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21.845973983579363</v>
      </c>
      <c r="F30" s="34">
        <f ca="1">Master!$K$166</f>
        <v>4.3691947967158728E-3</v>
      </c>
      <c r="G30" s="33">
        <v>0</v>
      </c>
      <c r="H30" s="33">
        <f>Master!$P$166</f>
        <v>100</v>
      </c>
      <c r="I30" s="33">
        <f t="shared" ref="I30:I31" si="6">G30/H30*100</f>
        <v>0</v>
      </c>
      <c r="J30" s="35">
        <f t="shared" ref="J30:J31" ca="1" si="7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6"/>
        <v>0</v>
      </c>
      <c r="J31" s="35">
        <f t="shared" si="7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8.1368057321657444E-2</v>
      </c>
      <c r="K33" s="53">
        <f ca="1">SUM(K29:K32)</f>
        <v>5.4860347986585136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1.4831852204356082</v>
      </c>
      <c r="K35" s="152">
        <f ca="1">K24+K33</f>
        <v>100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752-5563-4FEB-995A-14FB03D4D991}">
  <sheetPr>
    <tabColor rgb="FF00B0F0"/>
  </sheetPr>
  <dimension ref="A1:L36"/>
  <sheetViews>
    <sheetView zoomScale="85" zoomScaleNormal="85" workbookViewId="0">
      <selection activeCell="B29" sqref="B29:K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Final)'!G138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1052</v>
      </c>
      <c r="C6" s="19"/>
      <c r="D6" s="933">
        <f ca="1">$J$24</f>
        <v>1.3801034016269078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$J$35</f>
        <v>1.4614714589485653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0.24016847642054756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4.6237212388201971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5.2211243921973516</v>
      </c>
      <c r="F16" s="28">
        <f ca="1">Master!$K$131</f>
        <v>1.9184363893092443E-3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0.48939703808909296</v>
      </c>
      <c r="K16" s="31">
        <f ca="1">J16/$J$35%</f>
        <v>33.486595656215044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0.70982558639087989</v>
      </c>
      <c r="K17" s="31">
        <f ca="1">J17/$J$35%</f>
        <v>48.569240407989476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0.32567973307926773</v>
      </c>
      <c r="F18" s="28">
        <f ca="1">Master!$K$75</f>
        <v>4.418470724341465E-4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4.418470724341465E-4</v>
      </c>
      <c r="K18" s="31">
        <f ca="1">J18/$J$35%</f>
        <v>3.0233027797342483E-2</v>
      </c>
      <c r="L18" s="24"/>
    </row>
    <row r="19" spans="1:12" ht="16.5" customHeight="1">
      <c r="A19" s="16"/>
      <c r="B19" s="203" t="str">
        <f>Master!$B$50</f>
        <v>매운양념 소스</v>
      </c>
      <c r="C19" s="203" t="str">
        <f>Master!$C$50</f>
        <v>Hot Spicy Sauce</v>
      </c>
      <c r="D19" s="204">
        <f>Master!$H$50</f>
        <v>10000</v>
      </c>
      <c r="E19" s="208">
        <f ca="1">Master!$J$50</f>
        <v>55.812320411161174</v>
      </c>
      <c r="F19" s="206">
        <f ca="1">Master!$K$50</f>
        <v>5.5812320411161177E-3</v>
      </c>
      <c r="G19" s="208">
        <v>15</v>
      </c>
      <c r="H19" s="208">
        <f>Master!$P$50</f>
        <v>96</v>
      </c>
      <c r="I19" s="207">
        <f t="shared" si="0"/>
        <v>15.625</v>
      </c>
      <c r="J19" s="209">
        <f t="shared" ca="1" si="1"/>
        <v>8.7206750642439337E-2</v>
      </c>
      <c r="K19" s="210">
        <f t="shared" ref="K19:K23" ca="1" si="3">J19/$J$35%</f>
        <v>5.9670512282996606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0.69994572004448685</v>
      </c>
      <c r="F20" s="28">
        <f ca="1">Master!$K$95</f>
        <v>2.4998061430160246E-2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4.9996122860320492E-2</v>
      </c>
      <c r="K20" s="31">
        <f t="shared" ca="1" si="3"/>
        <v>3.4209441829462399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10.463125690361322</v>
      </c>
      <c r="F21" s="28">
        <f ca="1">Master!$K$68</f>
        <v>2.8824037714494E-3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4.3236056571740997E-2</v>
      </c>
      <c r="K21" s="31">
        <f t="shared" ca="1" si="3"/>
        <v>2.9583921264426576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37.920052837551104</v>
      </c>
      <c r="F22" s="139">
        <f ca="1">Master!$K$193</f>
        <v>3.7920052837551108E-2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345.5</v>
      </c>
      <c r="H24" s="42"/>
      <c r="I24" s="42"/>
      <c r="J24" s="44">
        <f ca="1">SUM(J16:J23)</f>
        <v>1.3801034016269078</v>
      </c>
      <c r="K24" s="14">
        <f ca="1">SUM(K16:K23)</f>
        <v>94.432456629690435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8" t="s">
        <v>53</v>
      </c>
      <c r="C27" s="57"/>
      <c r="D27" s="934" t="s">
        <v>54</v>
      </c>
      <c r="E27" s="934" t="s">
        <v>55</v>
      </c>
      <c r="F27" s="934" t="s">
        <v>2</v>
      </c>
      <c r="G27" s="934" t="s">
        <v>56</v>
      </c>
      <c r="H27" s="934" t="s">
        <v>57</v>
      </c>
      <c r="I27" s="935" t="s">
        <v>58</v>
      </c>
      <c r="J27" s="934" t="s">
        <v>55</v>
      </c>
      <c r="K27" s="935" t="s">
        <v>59</v>
      </c>
      <c r="L27" s="24"/>
    </row>
    <row r="28" spans="1:12" ht="16.5" customHeight="1">
      <c r="A28" s="16"/>
      <c r="B28" s="938"/>
      <c r="C28" s="57"/>
      <c r="D28" s="934"/>
      <c r="E28" s="934"/>
      <c r="F28" s="934"/>
      <c r="G28" s="934"/>
      <c r="H28" s="934"/>
      <c r="I28" s="935"/>
      <c r="J28" s="934"/>
      <c r="K28" s="935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48.82083439299447</v>
      </c>
      <c r="F29" s="28">
        <f ca="1">Master!$K$160</f>
        <v>8.1368057321657444E-2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8.1368057321657444E-2</v>
      </c>
      <c r="K29" s="31">
        <f ca="1">J29/$J$35%</f>
        <v>5.5675433703095729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21.845973983579363</v>
      </c>
      <c r="F30" s="34">
        <f ca="1">Master!$K$166</f>
        <v>4.3691947967158728E-3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8.1368057321657444E-2</v>
      </c>
      <c r="K33" s="53">
        <f ca="1">SUM(K29:K32)</f>
        <v>5.5675433703095729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1.4614714589485653</v>
      </c>
      <c r="K35" s="152">
        <f ca="1">K24+K33</f>
        <v>100.00000000000001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2FFB-F417-4920-9C97-7BD0801FF977}">
  <sheetPr>
    <tabColor rgb="FF00B0F0"/>
  </sheetPr>
  <dimension ref="A1:L36"/>
  <sheetViews>
    <sheetView workbookViewId="0">
      <selection activeCell="B29" sqref="B29:K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Final)'!G139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$J$24</f>
        <v>1.6289730944467318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$J$35</f>
        <v>1.7103411517683893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0.28106606260727196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4.3748515460003734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5.2211243921973516</v>
      </c>
      <c r="F16" s="28">
        <f ca="1">Master!$K$131</f>
        <v>1.9184363893092443E-3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ca="1">F16*I16</f>
        <v>0.48939703808909296</v>
      </c>
      <c r="K16" s="31">
        <f ca="1">J16/$J$35%</f>
        <v>28.614001223269753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62.5</v>
      </c>
      <c r="H17" s="27">
        <f>Master!$P$31</f>
        <v>100</v>
      </c>
      <c r="I17" s="27">
        <f>G17/H17*100</f>
        <v>62.5</v>
      </c>
      <c r="J17" s="30">
        <f t="shared" ref="J17:J21" ca="1" si="1">F17*I17</f>
        <v>0.70982558639087989</v>
      </c>
      <c r="K17" s="31">
        <f ca="1">J17/$J$35%</f>
        <v>41.501988399037415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0.32567973307926773</v>
      </c>
      <c r="F18" s="28">
        <f ca="1">Master!$K$75</f>
        <v>4.418470724341465E-4</v>
      </c>
      <c r="G18" s="27">
        <v>1</v>
      </c>
      <c r="H18" s="27">
        <f>Master!$P$75</f>
        <v>100</v>
      </c>
      <c r="I18" s="27">
        <f t="shared" ref="I18" si="2">G18/H18*100</f>
        <v>1</v>
      </c>
      <c r="J18" s="30">
        <f t="shared" ca="1" si="1"/>
        <v>4.418470724341465E-4</v>
      </c>
      <c r="K18" s="31">
        <f ca="1">J18/$J$35%</f>
        <v>2.5833856127317249E-2</v>
      </c>
      <c r="L18" s="24"/>
    </row>
    <row r="19" spans="1:12" ht="16.5" customHeight="1">
      <c r="A19" s="16"/>
      <c r="B19" s="203" t="str">
        <f>Master!$B$35</f>
        <v>치즐링 파우더</v>
      </c>
      <c r="C19" s="203" t="str">
        <f>Master!$C$35</f>
        <v xml:space="preserve">Cheese Flavor Seasoning </v>
      </c>
      <c r="D19" s="204">
        <f>Master!$H$35</f>
        <v>7500</v>
      </c>
      <c r="E19" s="208">
        <f ca="1">Master!$J$35</f>
        <v>94.154845909454963</v>
      </c>
      <c r="F19" s="206">
        <f ca="1">Master!$K$35</f>
        <v>1.2553979454593994E-2</v>
      </c>
      <c r="G19" s="208">
        <v>25</v>
      </c>
      <c r="H19" s="208">
        <f>Master!$P$35</f>
        <v>98</v>
      </c>
      <c r="I19" s="207">
        <f t="shared" si="0"/>
        <v>25.510204081632654</v>
      </c>
      <c r="J19" s="209">
        <f t="shared" ca="1" si="1"/>
        <v>0.32025457792331619</v>
      </c>
      <c r="K19" s="210">
        <f t="shared" ref="K19:K23" ca="1" si="3">J19/$J$35%</f>
        <v>18.724602257987669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48.723282305114083</v>
      </c>
      <c r="F20" s="28">
        <f ca="1">Master!$K$46</f>
        <v>4.8723282305114081E-3</v>
      </c>
      <c r="G20" s="27">
        <v>20</v>
      </c>
      <c r="H20" s="27">
        <f>Master!$P$46</f>
        <v>96</v>
      </c>
      <c r="I20" s="29">
        <f t="shared" si="0"/>
        <v>20.833333333333336</v>
      </c>
      <c r="J20" s="30">
        <f t="shared" ca="1" si="1"/>
        <v>0.10150683813565435</v>
      </c>
      <c r="K20" s="31">
        <f t="shared" ca="1" si="3"/>
        <v>5.934888371872618</v>
      </c>
      <c r="L20" s="24"/>
    </row>
    <row r="21" spans="1:12" ht="16.5" customHeight="1">
      <c r="A21" s="16"/>
      <c r="B21" s="25" t="str">
        <f>Master!$B$105</f>
        <v>파</v>
      </c>
      <c r="C21" s="25" t="str">
        <f>Master!$C$105</f>
        <v>Spring Onion</v>
      </c>
      <c r="D21" s="26">
        <f>Master!$H$105</f>
        <v>180</v>
      </c>
      <c r="E21" s="27">
        <f ca="1">Master!$J$105</f>
        <v>0.64528618442279151</v>
      </c>
      <c r="F21" s="28">
        <f ca="1">Master!$K$105</f>
        <v>3.5849232467932862E-3</v>
      </c>
      <c r="G21" s="27">
        <v>2</v>
      </c>
      <c r="H21" s="27">
        <f>Master!$P$105</f>
        <v>95</v>
      </c>
      <c r="I21" s="29">
        <f t="shared" si="0"/>
        <v>2.1052631578947367</v>
      </c>
      <c r="J21" s="30">
        <f t="shared" ca="1" si="1"/>
        <v>7.5472068353542865E-3</v>
      </c>
      <c r="K21" s="31">
        <f t="shared" ca="1" si="3"/>
        <v>0.44126908994447867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37.920052837551104</v>
      </c>
      <c r="F22" s="139">
        <f ca="1">Master!$K$193</f>
        <v>3.7920052837551108E-2</v>
      </c>
      <c r="G22" s="139">
        <v>0</v>
      </c>
      <c r="H22" s="64">
        <f>Master!$P$193</f>
        <v>100</v>
      </c>
      <c r="I22" s="139">
        <f>G22/H22*100</f>
        <v>0</v>
      </c>
      <c r="J22" s="140">
        <f ca="1">F22*I22</f>
        <v>0</v>
      </c>
      <c r="K22" s="31">
        <f t="shared" ca="1" si="3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3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360.5</v>
      </c>
      <c r="H24" s="42"/>
      <c r="I24" s="42"/>
      <c r="J24" s="44">
        <f ca="1">SUM(J16:J23)</f>
        <v>1.6289730944467318</v>
      </c>
      <c r="K24" s="14">
        <f ca="1">SUM(K16:K23)</f>
        <v>95.242583198239259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8" t="s">
        <v>53</v>
      </c>
      <c r="C27" s="57"/>
      <c r="D27" s="934" t="s">
        <v>54</v>
      </c>
      <c r="E27" s="934" t="s">
        <v>55</v>
      </c>
      <c r="F27" s="934" t="s">
        <v>2</v>
      </c>
      <c r="G27" s="934" t="s">
        <v>56</v>
      </c>
      <c r="H27" s="934" t="s">
        <v>57</v>
      </c>
      <c r="I27" s="935" t="s">
        <v>58</v>
      </c>
      <c r="J27" s="934" t="s">
        <v>55</v>
      </c>
      <c r="K27" s="935" t="s">
        <v>59</v>
      </c>
      <c r="L27" s="24"/>
    </row>
    <row r="28" spans="1:12" ht="16.5" customHeight="1">
      <c r="A28" s="16"/>
      <c r="B28" s="938"/>
      <c r="C28" s="57"/>
      <c r="D28" s="934"/>
      <c r="E28" s="934"/>
      <c r="F28" s="934"/>
      <c r="G28" s="934"/>
      <c r="H28" s="934"/>
      <c r="I28" s="935"/>
      <c r="J28" s="934"/>
      <c r="K28" s="935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48.82083439299447</v>
      </c>
      <c r="F29" s="28">
        <f ca="1">Master!$K$160</f>
        <v>8.1368057321657444E-2</v>
      </c>
      <c r="G29" s="27">
        <v>1</v>
      </c>
      <c r="H29" s="27">
        <f>Master!$P$152</f>
        <v>100</v>
      </c>
      <c r="I29" s="27">
        <f t="shared" ref="I29:I31" si="4">G29/H29*100</f>
        <v>1</v>
      </c>
      <c r="J29" s="30">
        <f t="shared" ref="J29:J31" ca="1" si="5">F29*I29</f>
        <v>8.1368057321657444E-2</v>
      </c>
      <c r="K29" s="31">
        <f ca="1">J29/$J$35%</f>
        <v>4.7574168017607352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21.845973983579363</v>
      </c>
      <c r="F30" s="34">
        <f ca="1">Master!$K$166</f>
        <v>4.3691947967158728E-3</v>
      </c>
      <c r="G30" s="33">
        <v>0</v>
      </c>
      <c r="H30" s="33">
        <f>Master!$P$166</f>
        <v>100</v>
      </c>
      <c r="I30" s="33">
        <f t="shared" si="4"/>
        <v>0</v>
      </c>
      <c r="J30" s="35">
        <f t="shared" ca="1" si="5"/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 t="shared" si="4"/>
        <v>0</v>
      </c>
      <c r="J31" s="35">
        <f t="shared" si="5"/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8.1368057321657444E-2</v>
      </c>
      <c r="K33" s="53">
        <f ca="1">SUM(K29:K32)</f>
        <v>4.7574168017607352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1.7103411517683893</v>
      </c>
      <c r="K35" s="152">
        <f ca="1">K24+K33</f>
        <v>100</v>
      </c>
      <c r="L35" s="16"/>
    </row>
    <row r="36" spans="1:12" ht="16.5" customHeight="1">
      <c r="A36" s="16"/>
      <c r="L36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7:B28"/>
    <mergeCell ref="D27:D28"/>
    <mergeCell ref="E27:E28"/>
    <mergeCell ref="F27:F28"/>
    <mergeCell ref="G27:G28"/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E40-23A7-4B6B-B71F-53C67D9F878E}">
  <sheetPr codeName="Sheet36">
    <tabColor rgb="FF00B0F0"/>
  </sheetPr>
  <dimension ref="A1:L38"/>
  <sheetViews>
    <sheetView zoomScale="85" zoomScaleNormal="85" workbookViewId="0">
      <selection activeCell="B28" sqref="B28:K2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Final)'!G140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1052</v>
      </c>
      <c r="C6" s="19"/>
      <c r="D6" s="933">
        <f ca="1">$J$23</f>
        <v>2.6219433246226687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$J$37</f>
        <v>2.7033113819443262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-2.7033113819443262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9.10992260361588</v>
      </c>
      <c r="F16" s="28">
        <f ca="1">Master!$K$133</f>
        <v>1.0041978918957875E-2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t="shared" ref="J16:J17" ca="1" si="0">F16*I16</f>
        <v>2.209235362170733</v>
      </c>
      <c r="K16" s="31">
        <f ca="1">J16/$J$37%</f>
        <v>81.723303387335477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G16*15%</f>
        <v>33</v>
      </c>
      <c r="H17" s="27">
        <f>Master!$P$31</f>
        <v>100</v>
      </c>
      <c r="I17" s="27">
        <f>G17/H17*100</f>
        <v>33</v>
      </c>
      <c r="J17" s="30">
        <f t="shared" ca="1" si="0"/>
        <v>0.37478790961438457</v>
      </c>
      <c r="K17" s="31">
        <f ca="1">J17/$J$37%</f>
        <v>13.864030319171839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7"/>
      <c r="H18" s="27"/>
      <c r="I18" s="29"/>
      <c r="J18" s="30"/>
      <c r="K18" s="31"/>
      <c r="L18" s="24"/>
    </row>
    <row r="19" spans="1:12" ht="16.5" customHeight="1">
      <c r="A19" s="16"/>
      <c r="B19" s="25"/>
      <c r="C19" s="25"/>
      <c r="D19" s="26"/>
      <c r="E19" s="62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25"/>
      <c r="C20" s="25"/>
      <c r="D20" s="26"/>
      <c r="E20" s="62"/>
      <c r="F20" s="28"/>
      <c r="G20" s="29"/>
      <c r="H20" s="27"/>
      <c r="I20" s="29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37.920052837551104</v>
      </c>
      <c r="F21" s="28">
        <f ca="1">Master!$K$193</f>
        <v>3.7920052837551108E-2</v>
      </c>
      <c r="G21" s="29">
        <v>1</v>
      </c>
      <c r="H21" s="27">
        <f>Master!$P$193</f>
        <v>100</v>
      </c>
      <c r="I21" s="29">
        <f t="shared" ref="I21" si="1">G21/H21*100</f>
        <v>1</v>
      </c>
      <c r="J21" s="30">
        <f t="shared" ref="J21" ca="1" si="2">F21*I21</f>
        <v>3.7920052837551108E-2</v>
      </c>
      <c r="K21" s="31">
        <f ca="1">J21/$J$37%</f>
        <v>1.4027260452059924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254</v>
      </c>
      <c r="H23" s="42"/>
      <c r="I23" s="42"/>
      <c r="J23" s="44">
        <f ca="1">SUM(J16:J22)</f>
        <v>2.6219433246226687</v>
      </c>
      <c r="K23" s="14">
        <f ca="1">SUM(K16:K22)</f>
        <v>96.990059751713304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8" t="s">
        <v>53</v>
      </c>
      <c r="C26" s="57"/>
      <c r="D26" s="934" t="s">
        <v>54</v>
      </c>
      <c r="E26" s="934" t="s">
        <v>55</v>
      </c>
      <c r="F26" s="934" t="s">
        <v>2</v>
      </c>
      <c r="G26" s="934" t="s">
        <v>56</v>
      </c>
      <c r="H26" s="934" t="s">
        <v>57</v>
      </c>
      <c r="I26" s="935" t="s">
        <v>58</v>
      </c>
      <c r="J26" s="934" t="s">
        <v>55</v>
      </c>
      <c r="K26" s="935" t="s">
        <v>59</v>
      </c>
      <c r="L26" s="24"/>
    </row>
    <row r="27" spans="1:12" ht="16.5" customHeight="1">
      <c r="A27" s="16"/>
      <c r="B27" s="938"/>
      <c r="C27" s="57"/>
      <c r="D27" s="934"/>
      <c r="E27" s="934"/>
      <c r="F27" s="934"/>
      <c r="G27" s="934"/>
      <c r="H27" s="934"/>
      <c r="I27" s="935"/>
      <c r="J27" s="934"/>
      <c r="K27" s="935"/>
      <c r="L27" s="24"/>
    </row>
    <row r="28" spans="1:12" ht="16.5" customHeight="1">
      <c r="A28" s="16"/>
      <c r="B28" s="25" t="str">
        <f>Master!$B$160</f>
        <v>사이드 박스</v>
      </c>
      <c r="C28" s="25" t="str">
        <f>Master!$C$160</f>
        <v>Side Box</v>
      </c>
      <c r="D28" s="27">
        <f>Master!$H$160</f>
        <v>600</v>
      </c>
      <c r="E28" s="27">
        <f ca="1">Master!$J$160</f>
        <v>48.82083439299447</v>
      </c>
      <c r="F28" s="28">
        <f ca="1">Master!$K$160</f>
        <v>8.1368057321657444E-2</v>
      </c>
      <c r="G28" s="27">
        <v>1</v>
      </c>
      <c r="H28" s="27">
        <f>Master!$P$152</f>
        <v>100</v>
      </c>
      <c r="I28" s="27">
        <f t="shared" ref="I28:I30" si="3">G28/H28*100</f>
        <v>1</v>
      </c>
      <c r="J28" s="30">
        <f t="shared" ref="J28:J30" ca="1" si="4">F28*I28</f>
        <v>8.1368057321657444E-2</v>
      </c>
      <c r="K28" s="49">
        <f t="shared" ref="K28:K30" ca="1" si="5">J28/$J$37%</f>
        <v>3.0099402482866915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21.845973983579363</v>
      </c>
      <c r="F29" s="34">
        <f ca="1">Master!$K$166</f>
        <v>4.3691947967158728E-3</v>
      </c>
      <c r="G29" s="33">
        <v>0</v>
      </c>
      <c r="H29" s="33">
        <f>Master!$P$166</f>
        <v>100</v>
      </c>
      <c r="I29" s="33">
        <f t="shared" si="3"/>
        <v>0</v>
      </c>
      <c r="J29" s="35">
        <f t="shared" ca="1" si="4"/>
        <v>0</v>
      </c>
      <c r="K29" s="49">
        <f t="shared" ca="1" si="5"/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 t="shared" si="3"/>
        <v>0</v>
      </c>
      <c r="J30" s="35">
        <f t="shared" si="4"/>
        <v>0</v>
      </c>
      <c r="K30" s="49">
        <f t="shared" ca="1" si="5"/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1</v>
      </c>
      <c r="H35" s="51"/>
      <c r="I35" s="51"/>
      <c r="J35" s="52">
        <f ca="1">SUM(J28:J34)</f>
        <v>8.1368057321657444E-2</v>
      </c>
      <c r="K35" s="53">
        <f ca="1">SUM(K28:K34)</f>
        <v>3.0099402482866915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2.7033113819443262</v>
      </c>
      <c r="K37" s="152">
        <f ca="1">K23+K35</f>
        <v>100</v>
      </c>
      <c r="L37" s="16"/>
    </row>
    <row r="38" spans="1:12" ht="16.5" customHeight="1">
      <c r="A38" s="16"/>
      <c r="L38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6:H27"/>
    <mergeCell ref="I26:I27"/>
    <mergeCell ref="B14:C15"/>
    <mergeCell ref="D14:D15"/>
    <mergeCell ref="E14:E15"/>
    <mergeCell ref="F14:F15"/>
    <mergeCell ref="G14:G15"/>
    <mergeCell ref="H14:H15"/>
    <mergeCell ref="B26:B27"/>
    <mergeCell ref="D26:D27"/>
    <mergeCell ref="E26:E27"/>
    <mergeCell ref="F26:F27"/>
    <mergeCell ref="G26:G27"/>
    <mergeCell ref="J26:J27"/>
    <mergeCell ref="K26:K27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0CA7-27D4-48E6-B6F4-AA31D1AEFF15}">
  <sheetPr codeName="Sheet33">
    <tabColor rgb="FF00B0F0"/>
  </sheetPr>
  <dimension ref="A1:L41"/>
  <sheetViews>
    <sheetView zoomScale="85" zoomScaleNormal="85" workbookViewId="0">
      <selection activeCell="B31" sqref="B31:K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550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Final)'!G141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$J$26</f>
        <v>1.3284987017237384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1.4098667590453959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-1.4098667590453959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72" t="str">
        <f>Master!$B$132</f>
        <v>양파튀김</v>
      </c>
      <c r="C16" s="25" t="str">
        <f>Master!$C$132</f>
        <v>fried onion rings</v>
      </c>
      <c r="D16" s="26">
        <f>Master!$H$132</f>
        <v>997.90240000000006</v>
      </c>
      <c r="E16" s="62">
        <f ca="1">Master!$J$132</f>
        <v>3.6060110305979527</v>
      </c>
      <c r="F16" s="28">
        <f ca="1">Master!$K$132</f>
        <v>3.613590898867417E-3</v>
      </c>
      <c r="G16" s="29">
        <v>200</v>
      </c>
      <c r="H16" s="27">
        <f>Master!$P$132</f>
        <v>100</v>
      </c>
      <c r="I16" s="29">
        <f>G16/H16*100</f>
        <v>200</v>
      </c>
      <c r="J16" s="30">
        <f t="shared" ref="J16" ca="1" si="0">F16*I16</f>
        <v>0.7227181797734834</v>
      </c>
      <c r="K16" s="31">
        <f t="shared" ref="K16:K17" ca="1" si="1">J16/$J$40%</f>
        <v>51.261452554766763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G16*25%</f>
        <v>50</v>
      </c>
      <c r="H17" s="27">
        <f>Master!$P$31</f>
        <v>100</v>
      </c>
      <c r="I17" s="29">
        <f t="shared" ref="I17" si="2">G17/H17*100</f>
        <v>50</v>
      </c>
      <c r="J17" s="30">
        <f ca="1">F17*I17</f>
        <v>0.56786046911270383</v>
      </c>
      <c r="K17" s="31">
        <f t="shared" ca="1" si="1"/>
        <v>40.277598253128218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 t="str">
        <f>Master!$B$193</f>
        <v>케첩(작은사이즈)</v>
      </c>
      <c r="C23" s="25" t="str">
        <f>Master!$C$193</f>
        <v>Tomato Ketchup(Small Packed)</v>
      </c>
      <c r="D23" s="26">
        <f>Master!$H$193</f>
        <v>1000</v>
      </c>
      <c r="E23" s="27">
        <f ca="1">Master!$J$193</f>
        <v>37.920052837551104</v>
      </c>
      <c r="F23" s="28">
        <f ca="1">Master!$K$193</f>
        <v>3.7920052837551108E-2</v>
      </c>
      <c r="G23" s="29">
        <v>1</v>
      </c>
      <c r="H23" s="27">
        <f>Master!$P$193</f>
        <v>100</v>
      </c>
      <c r="I23" s="29">
        <f t="shared" ref="I23" si="3">G23/H23*100</f>
        <v>1</v>
      </c>
      <c r="J23" s="30">
        <f t="shared" ref="J23" ca="1" si="4">F23*I23</f>
        <v>3.7920052837551108E-2</v>
      </c>
      <c r="K23" s="31">
        <f t="shared" ref="K23" ca="1" si="5">J23/$J$40%</f>
        <v>2.6896196108082107</v>
      </c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251</v>
      </c>
      <c r="H26" s="42"/>
      <c r="I26" s="42"/>
      <c r="J26" s="44">
        <f ca="1">SUM(J16:J25)</f>
        <v>1.3284987017237384</v>
      </c>
      <c r="K26" s="14">
        <f ca="1">SUM(K16:K25)</f>
        <v>94.228670418703189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Master!$B$160</f>
        <v>사이드 박스</v>
      </c>
      <c r="C31" s="25" t="str">
        <f>Master!$C$160</f>
        <v>Side Box</v>
      </c>
      <c r="D31" s="27">
        <f>Master!$H$160</f>
        <v>600</v>
      </c>
      <c r="E31" s="27">
        <f ca="1">Master!$J$160</f>
        <v>48.82083439299447</v>
      </c>
      <c r="F31" s="28">
        <f ca="1">Master!$K$160</f>
        <v>8.1368057321657444E-2</v>
      </c>
      <c r="G31" s="27">
        <v>1</v>
      </c>
      <c r="H31" s="27">
        <f>Master!$P$152</f>
        <v>100</v>
      </c>
      <c r="I31" s="27">
        <f t="shared" ref="I31" si="6">G31/H31*100</f>
        <v>1</v>
      </c>
      <c r="J31" s="30">
        <f t="shared" ref="J31" ca="1" si="7">F31*I31</f>
        <v>8.1368057321657444E-2</v>
      </c>
      <c r="K31" s="31">
        <f ca="1">J31/$J$40%</f>
        <v>5.7713295812968024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ref="I32:I36" si="8">G32/H32*100</f>
        <v>0</v>
      </c>
      <c r="J32" s="35">
        <f t="shared" ref="J32:J36" si="9">F32*I32</f>
        <v>0</v>
      </c>
      <c r="K32" s="31">
        <f ca="1">J32/$J$40%</f>
        <v>0</v>
      </c>
      <c r="L32" s="16"/>
    </row>
    <row r="33" spans="1:12" ht="16.5" customHeight="1">
      <c r="A33" s="16"/>
      <c r="B33" s="25" t="str">
        <f>Master!$B$158</f>
        <v>버거패키지</v>
      </c>
      <c r="C33" s="25" t="str">
        <f>Master!$C$158</f>
        <v>Burger Box</v>
      </c>
      <c r="D33" s="27">
        <f>Master!$H$158</f>
        <v>600</v>
      </c>
      <c r="E33" s="27">
        <f ca="1">Master!$J$158</f>
        <v>50.785161454399145</v>
      </c>
      <c r="F33" s="28">
        <f ca="1">Master!$K$158</f>
        <v>8.4641935757331907E-2</v>
      </c>
      <c r="G33" s="27">
        <v>0</v>
      </c>
      <c r="H33" s="27">
        <f>Master!$P$152</f>
        <v>100</v>
      </c>
      <c r="I33" s="27">
        <f t="shared" si="8"/>
        <v>0</v>
      </c>
      <c r="J33" s="30">
        <f t="shared" ca="1" si="9"/>
        <v>0</v>
      </c>
      <c r="K33" s="31">
        <f ca="1">J33/$J$40%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8"/>
        <v>0</v>
      </c>
      <c r="J34" s="35">
        <f t="shared" ca="1" si="9"/>
        <v>0</v>
      </c>
      <c r="K34" s="49">
        <f t="shared" ref="K34:K36" ca="1" si="10">J34/$J$40%</f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8"/>
        <v>0</v>
      </c>
      <c r="J35" s="35">
        <f t="shared" ca="1" si="9"/>
        <v>0</v>
      </c>
      <c r="K35" s="49">
        <f t="shared" ca="1" si="10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8"/>
        <v>0</v>
      </c>
      <c r="J36" s="35">
        <f t="shared" si="9"/>
        <v>0</v>
      </c>
      <c r="K36" s="49">
        <f t="shared" ca="1" si="10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8.1368057321657444E-2</v>
      </c>
      <c r="K38" s="53">
        <f ca="1">SUM(K31:K37)</f>
        <v>5.7713295812968024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1.4098667590453959</v>
      </c>
      <c r="K40" s="152">
        <f ca="1">K26+K38</f>
        <v>99.999999999999986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ACB0-82A6-4DC5-AED4-66F6A1D78015}">
  <sheetPr codeName="Sheet39">
    <tabColor rgb="FF00B0F0"/>
  </sheetPr>
  <dimension ref="A1:L41"/>
  <sheetViews>
    <sheetView zoomScale="85" zoomScaleNormal="85" workbookViewId="0">
      <selection activeCell="G33" sqref="G3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374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Final)'!G142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 ca="1">$J$26</f>
        <v>0.13361814764202279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$J$40</f>
        <v>0.1441461476420228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4.4415031742198269E-2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3.1012899578346511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72" t="str">
        <f>Master!$B$142</f>
        <v>콜슬로우</v>
      </c>
      <c r="C16" s="25" t="str">
        <f>Master!$C$142</f>
        <v>Coleslaw</v>
      </c>
      <c r="D16" s="26">
        <f>Master!$H$142</f>
        <v>5000</v>
      </c>
      <c r="E16" s="62">
        <f ca="1">Master!$J$142</f>
        <v>8.3511342276264244</v>
      </c>
      <c r="F16" s="28">
        <f ca="1">Master!$K$142</f>
        <v>1.6702268455252849E-3</v>
      </c>
      <c r="G16" s="29">
        <v>80</v>
      </c>
      <c r="H16" s="27">
        <f>Master!$P$142</f>
        <v>100</v>
      </c>
      <c r="I16" s="29">
        <f>G16/H16*100</f>
        <v>80</v>
      </c>
      <c r="J16" s="30">
        <f t="shared" ref="J16" ca="1" si="0">F16*I16</f>
        <v>0.13361814764202279</v>
      </c>
      <c r="K16" s="31">
        <f ca="1">J16/$J$40%</f>
        <v>92.696301516051903</v>
      </c>
      <c r="L16" s="24"/>
    </row>
    <row r="17" spans="1:12" ht="16.5" customHeight="1">
      <c r="A17" s="16"/>
      <c r="B17" s="25"/>
      <c r="C17" s="25"/>
      <c r="D17" s="26"/>
      <c r="E17" s="27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80</v>
      </c>
      <c r="H26" s="42"/>
      <c r="I26" s="42"/>
      <c r="J26" s="44">
        <f ca="1">SUM(J16:J25)</f>
        <v>0.13361814764202279</v>
      </c>
      <c r="K26" s="14">
        <f ca="1">SUM(K16:K25)</f>
        <v>92.696301516051903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8" t="s">
        <v>53</v>
      </c>
      <c r="C29" s="57"/>
      <c r="D29" s="934" t="s">
        <v>54</v>
      </c>
      <c r="E29" s="934" t="s">
        <v>55</v>
      </c>
      <c r="F29" s="934" t="s">
        <v>2</v>
      </c>
      <c r="G29" s="934" t="s">
        <v>56</v>
      </c>
      <c r="H29" s="934" t="s">
        <v>57</v>
      </c>
      <c r="I29" s="935" t="s">
        <v>58</v>
      </c>
      <c r="J29" s="934" t="s">
        <v>55</v>
      </c>
      <c r="K29" s="935" t="s">
        <v>59</v>
      </c>
      <c r="L29" s="24"/>
    </row>
    <row r="30" spans="1:12" ht="16.5" customHeight="1">
      <c r="A30" s="16"/>
      <c r="B30" s="938"/>
      <c r="C30" s="57"/>
      <c r="D30" s="934"/>
      <c r="E30" s="934"/>
      <c r="F30" s="934"/>
      <c r="G30" s="934"/>
      <c r="H30" s="934"/>
      <c r="I30" s="935"/>
      <c r="J30" s="934"/>
      <c r="K30" s="935"/>
      <c r="L30" s="24"/>
    </row>
    <row r="31" spans="1:12" ht="16.5" customHeight="1">
      <c r="A31" s="16"/>
      <c r="B31" s="25" t="str">
        <f>Master!$B$168</f>
        <v>라이스볼 (중)</v>
      </c>
      <c r="C31" s="25" t="str">
        <f>Master!$C$168</f>
        <v>Paper Bowl(L) 480ml</v>
      </c>
      <c r="D31" s="27">
        <f>Master!$H$168</f>
        <v>300</v>
      </c>
      <c r="E31" s="27">
        <f ca="1">Master!$J$168</f>
        <v>113.94159780450866</v>
      </c>
      <c r="F31" s="28">
        <f ca="1">Master!$K$168</f>
        <v>0.37980532601502887</v>
      </c>
      <c r="G31" s="27">
        <v>0</v>
      </c>
      <c r="H31" s="27">
        <f>Master!$P$168</f>
        <v>100</v>
      </c>
      <c r="I31" s="33">
        <f t="shared" ref="I31:I36" si="1">G31/H31*100</f>
        <v>0</v>
      </c>
      <c r="J31" s="35">
        <f t="shared" ref="J31:J32" ca="1" si="2">F31*I31</f>
        <v>0</v>
      </c>
      <c r="K31" s="31">
        <f t="shared" ref="K31:K32" ca="1" si="3">J31/$J$40%</f>
        <v>0</v>
      </c>
      <c r="L31" s="24"/>
    </row>
    <row r="32" spans="1:12" ht="16.5" customHeight="1">
      <c r="A32" s="16"/>
      <c r="B32" s="32" t="str">
        <f>Master!$B$163</f>
        <v>4oz 컨테이너 뚜껑</v>
      </c>
      <c r="C32" s="32" t="str">
        <f>Master!$C$163</f>
        <v>4oz Sole Lid for Deli Container</v>
      </c>
      <c r="D32" s="33">
        <f>Master!$H$163</f>
        <v>2500</v>
      </c>
      <c r="E32" s="33">
        <f>Master!$J$163</f>
        <v>26.32</v>
      </c>
      <c r="F32" s="34">
        <f>Master!$K$163</f>
        <v>1.0528000000000001E-2</v>
      </c>
      <c r="G32" s="33">
        <v>1</v>
      </c>
      <c r="H32" s="33">
        <f>Master!$P$163</f>
        <v>100</v>
      </c>
      <c r="I32" s="33">
        <f t="shared" si="1"/>
        <v>1</v>
      </c>
      <c r="J32" s="35">
        <f t="shared" si="2"/>
        <v>1.0528000000000001E-2</v>
      </c>
      <c r="K32" s="49">
        <f t="shared" ca="1" si="3"/>
        <v>7.3036984839480947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61.18831348762</v>
      </c>
      <c r="F33" s="34">
        <f ca="1">Master!$K$175</f>
        <v>0.30594156743810003</v>
      </c>
      <c r="G33" s="33">
        <v>0</v>
      </c>
      <c r="H33" s="27">
        <f>Master!$P$175</f>
        <v>100</v>
      </c>
      <c r="I33" s="33">
        <f t="shared" si="1"/>
        <v>0</v>
      </c>
      <c r="J33" s="35">
        <f t="shared" ref="J33:J36" ca="1" si="4">F33*I33</f>
        <v>0</v>
      </c>
      <c r="K33" s="49">
        <f t="shared" ref="K33:K36" ca="1" si="5">J33/$J$40%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21.845973983579363</v>
      </c>
      <c r="F34" s="34">
        <f ca="1">Master!$K$166</f>
        <v>4.3691947967158728E-3</v>
      </c>
      <c r="G34" s="33">
        <v>0</v>
      </c>
      <c r="H34" s="33">
        <f>Master!$P$166</f>
        <v>100</v>
      </c>
      <c r="I34" s="33">
        <f t="shared" si="1"/>
        <v>0</v>
      </c>
      <c r="J34" s="35">
        <f t="shared" ca="1" si="4"/>
        <v>0</v>
      </c>
      <c r="K34" s="49">
        <f t="shared" ca="1" si="5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36.619611385884937</v>
      </c>
      <c r="F35" s="34">
        <f ca="1">Master!$K$165</f>
        <v>1.4647844554353974E-2</v>
      </c>
      <c r="G35" s="33">
        <v>0</v>
      </c>
      <c r="H35" s="33">
        <f>Master!$P$165</f>
        <v>100</v>
      </c>
      <c r="I35" s="33">
        <f t="shared" si="1"/>
        <v>0</v>
      </c>
      <c r="J35" s="35">
        <f t="shared" ca="1" si="4"/>
        <v>0</v>
      </c>
      <c r="K35" s="49">
        <f t="shared" ca="1" si="5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1"/>
        <v>0</v>
      </c>
      <c r="J36" s="35">
        <f t="shared" si="4"/>
        <v>0</v>
      </c>
      <c r="K36" s="49">
        <f t="shared" ca="1" si="5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1.0528000000000001E-2</v>
      </c>
      <c r="K38" s="53">
        <f ca="1">SUM(K31:K37)</f>
        <v>7.3036984839480947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0.1441461476420228</v>
      </c>
      <c r="K40" s="152">
        <f ca="1">K26+K38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E99-6369-4B4D-8FB5-C3925E5AF6E8}">
  <sheetPr codeName="Sheet42">
    <tabColor rgb="FF00B0F0"/>
  </sheetPr>
  <dimension ref="A1:L43"/>
  <sheetViews>
    <sheetView zoomScale="85" zoomScaleNormal="85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Final)'!G143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$J$28</f>
        <v>0.12719839964013308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0.50700372565516194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0.15622052296749675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2.738432379821512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Master!$B$145</f>
        <v>밥</v>
      </c>
      <c r="C16" s="138" t="str">
        <f>Master!$C$145</f>
        <v>Steamed Rice</v>
      </c>
      <c r="D16" s="300">
        <f>Master!$H$145</f>
        <v>3000</v>
      </c>
      <c r="E16" s="301">
        <f ca="1">Master!$J$145</f>
        <v>1.9079759946019961</v>
      </c>
      <c r="F16" s="139">
        <f ca="1">Master!$K$145</f>
        <v>6.3599199820066538E-4</v>
      </c>
      <c r="G16" s="139">
        <v>200</v>
      </c>
      <c r="H16" s="64">
        <f>Master!$P$145</f>
        <v>100</v>
      </c>
      <c r="I16" s="139">
        <f>G16/H16*100</f>
        <v>200</v>
      </c>
      <c r="J16" s="140">
        <f ca="1">F16*I16</f>
        <v>0.12719839964013308</v>
      </c>
      <c r="K16" s="31">
        <f t="shared" ref="K16" ca="1" si="0">J16/$J$42%</f>
        <v>25.088257384255776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200</v>
      </c>
      <c r="H28" s="42"/>
      <c r="I28" s="42"/>
      <c r="J28" s="44">
        <f ca="1">SUM(J16:J27)</f>
        <v>0.12719839964013308</v>
      </c>
      <c r="K28" s="14">
        <f ca="1">SUM(K16:K27)</f>
        <v>25.088257384255776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Master!$B$168</f>
        <v>라이스볼 (중)</v>
      </c>
      <c r="C33" s="25" t="str">
        <f>Master!$C$168</f>
        <v>Paper Bowl(L) 480ml</v>
      </c>
      <c r="D33" s="27">
        <f>Master!$H$168</f>
        <v>300</v>
      </c>
      <c r="E33" s="27">
        <f ca="1">Master!$J$168</f>
        <v>113.94159780450866</v>
      </c>
      <c r="F33" s="28">
        <f ca="1">Master!$K$168</f>
        <v>0.37980532601502887</v>
      </c>
      <c r="G33" s="27">
        <v>1</v>
      </c>
      <c r="H33" s="27">
        <f>Master!$P$168</f>
        <v>100</v>
      </c>
      <c r="I33" s="33">
        <f t="shared" ref="I33:I35" si="1">G33/H33*100</f>
        <v>1</v>
      </c>
      <c r="J33" s="30">
        <f t="shared" ref="J33" ca="1" si="2">F33*I33</f>
        <v>0.37980532601502887</v>
      </c>
      <c r="K33" s="49">
        <f t="shared" ref="K33:K38" ca="1" si="3">J33/$J$42%</f>
        <v>74.911742615744217</v>
      </c>
      <c r="L33" s="24"/>
    </row>
    <row r="34" spans="1:12" ht="16.5" customHeight="1">
      <c r="A34" s="16"/>
      <c r="B34" s="32" t="str">
        <f>Master!$B$172</f>
        <v>8oz 컨테이너 뚜껑</v>
      </c>
      <c r="C34" s="32" t="str">
        <f>Master!$C$172</f>
        <v>8oz White Foam Lid Food Container</v>
      </c>
      <c r="D34" s="50">
        <f>Master!$H$172</f>
        <v>1000</v>
      </c>
      <c r="E34" s="33">
        <f>Master!$J$172</f>
        <v>41.86</v>
      </c>
      <c r="F34" s="34">
        <f>Master!$K$172</f>
        <v>4.1860000000000001E-2</v>
      </c>
      <c r="G34" s="33">
        <v>0</v>
      </c>
      <c r="H34" s="33">
        <f>Master!$P$172</f>
        <v>100</v>
      </c>
      <c r="I34" s="33">
        <f t="shared" si="1"/>
        <v>0</v>
      </c>
      <c r="J34" s="35">
        <f t="shared" ref="J34:J35" si="4">F34*I34</f>
        <v>0</v>
      </c>
      <c r="K34" s="49">
        <f t="shared" ca="1" si="3"/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4"/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ref="I36:I38" si="5">G36/H36*100</f>
        <v>0</v>
      </c>
      <c r="J36" s="35">
        <f t="shared" ref="J36:J38" ca="1" si="6">F36*I36</f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ref="I37" si="7">G37/H37*100</f>
        <v>0</v>
      </c>
      <c r="J37" s="35">
        <f t="shared" ref="J37" si="8">F37*I37</f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5"/>
        <v>0</v>
      </c>
      <c r="J38" s="35">
        <f t="shared" si="6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1</v>
      </c>
      <c r="H40" s="51"/>
      <c r="I40" s="51"/>
      <c r="J40" s="52">
        <f ca="1">SUM(J33:J39)</f>
        <v>0.37980532601502887</v>
      </c>
      <c r="K40" s="53">
        <f ca="1">SUM(K33:K39)</f>
        <v>74.911742615744217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0.50700372565516194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552E-44F5-4755-B242-6C63A019EF30}">
  <sheetPr>
    <tabColor rgb="FF00B0F0"/>
  </sheetPr>
  <dimension ref="A1:L38"/>
  <sheetViews>
    <sheetView topLeftCell="A3" zoomScale="85" zoomScaleNormal="85" workbookViewId="0">
      <selection activeCell="G29" sqref="G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Final)'!G144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$J$23</f>
        <v>4.4097813451932453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$J$37</f>
        <v>4.4097813451932453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 t="e">
        <f ca="1">IF(D7="","",IF(ISBLANK(D5),"",D7/D5))</f>
        <v>#DIV/0!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-4.4097813451932453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9.10992260361588</v>
      </c>
      <c r="F16" s="28">
        <f ca="1">Master!$K$133</f>
        <v>1.0041978918957875E-2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t="shared" ref="J16:J17" ca="1" si="0">F16*I16</f>
        <v>2.209235362170733</v>
      </c>
      <c r="K16" s="31">
        <f ca="1">J16/$J$37%</f>
        <v>50.098523922934326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14.991516384575382</v>
      </c>
      <c r="F17" s="28">
        <f ca="1">Master!$K$31</f>
        <v>1.1357209382254077E-2</v>
      </c>
      <c r="G17" s="29">
        <f>(G16+G18+G19)*15%</f>
        <v>93</v>
      </c>
      <c r="H17" s="27">
        <f>Master!$P$31</f>
        <v>100</v>
      </c>
      <c r="I17" s="27">
        <f>G17/H17*100</f>
        <v>93</v>
      </c>
      <c r="J17" s="30">
        <f t="shared" ca="1" si="0"/>
        <v>1.0562204725496291</v>
      </c>
      <c r="K17" s="31">
        <f ca="1">J17/$J$37%</f>
        <v>23.951765175407889</v>
      </c>
      <c r="L17" s="24"/>
    </row>
    <row r="18" spans="1:12" ht="16.5" customHeight="1">
      <c r="A18" s="16"/>
      <c r="B18" s="61" t="str">
        <f>Master!$B$131</f>
        <v>감자튀김</v>
      </c>
      <c r="C18" s="25" t="str">
        <f>Master!$C$131</f>
        <v>French Fries</v>
      </c>
      <c r="D18" s="26">
        <f>Master!$H$131</f>
        <v>2721.5519999999997</v>
      </c>
      <c r="E18" s="27">
        <f ca="1">Master!$J$131</f>
        <v>5.2211243921973516</v>
      </c>
      <c r="F18" s="28">
        <f ca="1">Master!$K$131</f>
        <v>1.9184363893092443E-3</v>
      </c>
      <c r="G18" s="29">
        <v>200</v>
      </c>
      <c r="H18" s="27">
        <f>Master!$P$131</f>
        <v>100</v>
      </c>
      <c r="I18" s="27">
        <f t="shared" ref="I18:I19" si="1">G18/H18*100</f>
        <v>200</v>
      </c>
      <c r="J18" s="30">
        <f t="shared" ref="J18:J19" ca="1" si="2">F18*I18</f>
        <v>0.38368727786184886</v>
      </c>
      <c r="K18" s="31">
        <f t="shared" ref="K18:K19" ca="1" si="3">J18/$J$37%</f>
        <v>8.7008231888884051</v>
      </c>
      <c r="L18" s="24"/>
    </row>
    <row r="19" spans="1:12" ht="16.5" customHeight="1">
      <c r="A19" s="16"/>
      <c r="B19" s="61" t="str">
        <f>Master!$B$132</f>
        <v>양파튀김</v>
      </c>
      <c r="C19" s="25" t="str">
        <f>Master!$C$132</f>
        <v>fried onion rings</v>
      </c>
      <c r="D19" s="26">
        <f>Master!$H$132</f>
        <v>997.90240000000006</v>
      </c>
      <c r="E19" s="27">
        <f ca="1">Master!$J$132</f>
        <v>3.6060110305979527</v>
      </c>
      <c r="F19" s="28">
        <f ca="1">Master!$K$132</f>
        <v>3.613590898867417E-3</v>
      </c>
      <c r="G19" s="29">
        <v>200</v>
      </c>
      <c r="H19" s="27">
        <f>Master!$P$132</f>
        <v>100</v>
      </c>
      <c r="I19" s="27">
        <f t="shared" si="1"/>
        <v>200</v>
      </c>
      <c r="J19" s="30">
        <f t="shared" ca="1" si="2"/>
        <v>0.7227181797734834</v>
      </c>
      <c r="K19" s="31">
        <f t="shared" ca="1" si="3"/>
        <v>16.388979933466803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7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37.920052837551104</v>
      </c>
      <c r="F21" s="28">
        <f ca="1">Master!$K$193</f>
        <v>3.7920052837551108E-2</v>
      </c>
      <c r="G21" s="29">
        <v>1</v>
      </c>
      <c r="H21" s="27">
        <f>Master!$P$193</f>
        <v>100</v>
      </c>
      <c r="I21" s="29">
        <f t="shared" ref="I21" si="4">G21/H21*100</f>
        <v>1</v>
      </c>
      <c r="J21" s="30">
        <f t="shared" ref="J21" ca="1" si="5">F21*I21</f>
        <v>3.7920052837551108E-2</v>
      </c>
      <c r="K21" s="31">
        <f ca="1">J21/$J$37%</f>
        <v>0.85990777930258988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714</v>
      </c>
      <c r="H23" s="42"/>
      <c r="I23" s="42"/>
      <c r="J23" s="44">
        <f ca="1">SUM(J16:J22)</f>
        <v>4.4097813451932453</v>
      </c>
      <c r="K23" s="14">
        <f ca="1">SUM(K16:K22)</f>
        <v>100.00000000000001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8" t="s">
        <v>53</v>
      </c>
      <c r="C26" s="57"/>
      <c r="D26" s="934" t="s">
        <v>54</v>
      </c>
      <c r="E26" s="934" t="s">
        <v>55</v>
      </c>
      <c r="F26" s="934" t="s">
        <v>2</v>
      </c>
      <c r="G26" s="934" t="s">
        <v>56</v>
      </c>
      <c r="H26" s="934" t="s">
        <v>57</v>
      </c>
      <c r="I26" s="935" t="s">
        <v>58</v>
      </c>
      <c r="J26" s="934" t="s">
        <v>55</v>
      </c>
      <c r="K26" s="935" t="s">
        <v>59</v>
      </c>
      <c r="L26" s="24"/>
    </row>
    <row r="27" spans="1:12" ht="16.5" customHeight="1">
      <c r="A27" s="16"/>
      <c r="B27" s="938"/>
      <c r="C27" s="57"/>
      <c r="D27" s="934"/>
      <c r="E27" s="934"/>
      <c r="F27" s="934"/>
      <c r="G27" s="934"/>
      <c r="H27" s="934"/>
      <c r="I27" s="935"/>
      <c r="J27" s="934"/>
      <c r="K27" s="935"/>
      <c r="L27" s="24"/>
    </row>
    <row r="28" spans="1:12" ht="16.5" customHeight="1">
      <c r="A28" s="16"/>
      <c r="B28" s="25" t="str">
        <f>Master!$B$150</f>
        <v>치킨패키지(대)</v>
      </c>
      <c r="C28" s="25" t="str">
        <f>Master!$C$150</f>
        <v>Chicken Package (L)</v>
      </c>
      <c r="D28" s="27">
        <f>Master!$H$150</f>
        <v>400</v>
      </c>
      <c r="E28" s="27">
        <f ca="1">Master!$J$150</f>
        <v>99.157711739274021</v>
      </c>
      <c r="F28" s="28">
        <f ca="1">Master!$K$150</f>
        <v>0.24789427934818506</v>
      </c>
      <c r="G28" s="27">
        <v>0</v>
      </c>
      <c r="H28" s="27">
        <f>Master!$P$152</f>
        <v>100</v>
      </c>
      <c r="I28" s="27">
        <f t="shared" ref="I28:I30" si="6">G28/H28*100</f>
        <v>0</v>
      </c>
      <c r="J28" s="30">
        <f t="shared" ref="J28:J30" ca="1" si="7">F28*I28</f>
        <v>0</v>
      </c>
      <c r="K28" s="49">
        <f t="shared" ref="K28:K30" ca="1" si="8">J28/$J$37%</f>
        <v>0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21.845973983579363</v>
      </c>
      <c r="F29" s="34">
        <f ca="1">Master!$K$166</f>
        <v>4.3691947967158728E-3</v>
      </c>
      <c r="G29" s="33">
        <v>0</v>
      </c>
      <c r="H29" s="33">
        <f>Master!$P$166</f>
        <v>100</v>
      </c>
      <c r="I29" s="33">
        <f t="shared" si="6"/>
        <v>0</v>
      </c>
      <c r="J29" s="35">
        <f t="shared" ca="1" si="7"/>
        <v>0</v>
      </c>
      <c r="K29" s="49">
        <f t="shared" ca="1" si="8"/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 t="shared" si="6"/>
        <v>0</v>
      </c>
      <c r="J30" s="35">
        <f t="shared" si="7"/>
        <v>0</v>
      </c>
      <c r="K30" s="49">
        <f t="shared" ca="1" si="8"/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0</v>
      </c>
      <c r="H35" s="51"/>
      <c r="I35" s="51"/>
      <c r="J35" s="52">
        <f ca="1">SUM(J28:J34)</f>
        <v>0</v>
      </c>
      <c r="K35" s="53">
        <f ca="1">SUM(K28:K34)</f>
        <v>0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4.4097813451932453</v>
      </c>
      <c r="K37" s="152">
        <f ca="1">K23+K35</f>
        <v>100.00000000000001</v>
      </c>
      <c r="L37" s="16"/>
    </row>
    <row r="38" spans="1:12" ht="16.5" customHeight="1">
      <c r="A38" s="16"/>
      <c r="L38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26:B27"/>
    <mergeCell ref="D26:D27"/>
    <mergeCell ref="E26:E27"/>
    <mergeCell ref="F26:F27"/>
    <mergeCell ref="G26:G27"/>
    <mergeCell ref="J26:J27"/>
    <mergeCell ref="K26:K27"/>
    <mergeCell ref="D6:J6"/>
    <mergeCell ref="I14:I15"/>
    <mergeCell ref="J14:J15"/>
    <mergeCell ref="K14:K15"/>
    <mergeCell ref="H26:H27"/>
    <mergeCell ref="I26:I27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DF-F8CB-470B-AEF1-62083020DFFE}">
  <sheetPr>
    <tabColor theme="4" tint="0.59999389629810485"/>
  </sheetPr>
  <dimension ref="A1:L43"/>
  <sheetViews>
    <sheetView zoomScale="85" zoomScaleNormal="85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Final)'!G145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23.45" customHeight="1">
      <c r="A6" s="16"/>
      <c r="B6" s="19" t="s">
        <v>1052</v>
      </c>
      <c r="C6" s="19"/>
      <c r="D6" s="933">
        <f ca="1">$J$28</f>
        <v>0.66285744956862613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0.68988544956862619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0.24293823331238049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2.1498711427234634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Master!$B$211</f>
        <v>소이 마요</v>
      </c>
      <c r="C16" s="138" t="str">
        <f>Master!$C$211</f>
        <v>Soy Mayo</v>
      </c>
      <c r="D16" s="300">
        <f>Master!$H$211</f>
        <v>600</v>
      </c>
      <c r="E16" s="301">
        <f ca="1">Master!$J$211</f>
        <v>4.7725736368941076</v>
      </c>
      <c r="F16" s="139">
        <f ca="1">Master!$K$211</f>
        <v>7.9542893948235122E-3</v>
      </c>
      <c r="G16" s="139">
        <v>80</v>
      </c>
      <c r="H16" s="64">
        <f>Master!$P$211</f>
        <v>96</v>
      </c>
      <c r="I16" s="139">
        <f>G16/H16*100</f>
        <v>83.333333333333343</v>
      </c>
      <c r="J16" s="140">
        <f ca="1">F16*I16</f>
        <v>0.66285744956862613</v>
      </c>
      <c r="K16" s="31">
        <f t="shared" ref="K16" ca="1" si="0">J16/$J$42%</f>
        <v>96.082248144688336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0.66285744956862613</v>
      </c>
      <c r="K28" s="14">
        <f ca="1">SUM(K16:K27)</f>
        <v>96.082248144688336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2.391701406417134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1.5260504488945204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3.9177518553116544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0.68988544956862619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F09-D846-416E-B6EA-92356E5DA3F1}">
  <sheetPr>
    <tabColor theme="4" tint="0.59999389629810485"/>
  </sheetPr>
  <dimension ref="A1:L43"/>
  <sheetViews>
    <sheetView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Final)'!G146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$J$28</f>
        <v>0.60254144543795107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0.62956944543795113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0.22169838328636418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2.2101871468541385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Master!$B$212</f>
        <v>스파이시 마요</v>
      </c>
      <c r="C16" s="138" t="str">
        <f>Master!$C$212</f>
        <v>Spicy Mayo</v>
      </c>
      <c r="D16" s="300">
        <f>Master!$H$212</f>
        <v>600</v>
      </c>
      <c r="E16" s="301">
        <f ca="1">Master!$J$212</f>
        <v>4.3382984071532471</v>
      </c>
      <c r="F16" s="139">
        <f ca="1">Master!$K$212</f>
        <v>7.2304973452554117E-3</v>
      </c>
      <c r="G16" s="139">
        <v>80</v>
      </c>
      <c r="H16" s="64">
        <f>Master!$P$212</f>
        <v>96</v>
      </c>
      <c r="I16" s="139">
        <f>G16/H16*100</f>
        <v>83.333333333333343</v>
      </c>
      <c r="J16" s="140">
        <f ca="1">F16*I16</f>
        <v>0.60254144543795107</v>
      </c>
      <c r="K16" s="31">
        <f t="shared" ref="K16" ca="1" si="0">J16/$J$42%</f>
        <v>95.706907284676362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0.60254144543795107</v>
      </c>
      <c r="K28" s="14">
        <f ca="1">SUM(K16:K27)</f>
        <v>95.706907284676362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2.6208387525099806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1.6722539628136408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4.2930927153236214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0.62956944543795113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D03-730E-4E40-99ED-22419D99A75B}">
  <sheetPr>
    <tabColor theme="4" tint="0.59999389629810485"/>
  </sheetPr>
  <dimension ref="A1:L43"/>
  <sheetViews>
    <sheetView topLeftCell="A6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Final)'!G147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1052</v>
      </c>
      <c r="C6" s="19"/>
      <c r="D6" s="933">
        <f ca="1">$J$28</f>
        <v>0.79935573763487877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0.82638373763487882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0.29100513046713944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2.0133728546572107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Master!$B$210</f>
        <v>마라 마요</v>
      </c>
      <c r="C16" s="138" t="str">
        <f>Master!$C$210</f>
        <v>Mala Mayo</v>
      </c>
      <c r="D16" s="300">
        <f>Master!$H$210</f>
        <v>600</v>
      </c>
      <c r="E16" s="301">
        <f ca="1">Master!$J$210</f>
        <v>5.7553613109711268</v>
      </c>
      <c r="F16" s="139">
        <f ca="1">Master!$K$210</f>
        <v>9.5922688516185441E-3</v>
      </c>
      <c r="G16" s="139">
        <v>80</v>
      </c>
      <c r="H16" s="64">
        <f>Master!$P$210</f>
        <v>96</v>
      </c>
      <c r="I16" s="139">
        <f>G16/H16*100</f>
        <v>83.333333333333343</v>
      </c>
      <c r="J16" s="140">
        <f ca="1">F16*I16</f>
        <v>0.79935573763487877</v>
      </c>
      <c r="K16" s="31">
        <f t="shared" ref="K16" ca="1" si="0">J16/$J$42%</f>
        <v>96.729364486605874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0.79935573763487877</v>
      </c>
      <c r="K28" s="14">
        <f ca="1">SUM(K16:K27)</f>
        <v>96.729364486605874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31">
        <f t="shared" ref="K33:K34" ca="1" si="3">J33/$J$40%</f>
        <v>61.047802279117953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38.952197720882047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ref="K35:K38" ca="1" si="5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5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5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5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100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0.82638373763487882</v>
      </c>
      <c r="K42" s="152">
        <f ca="1">K28+K40</f>
        <v>196.72936448660587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D33F-4D86-413E-A516-0D9F3C02F954}">
  <sheetPr>
    <tabColor theme="4" tint="0.59999389629810485"/>
  </sheetPr>
  <dimension ref="A1:L43"/>
  <sheetViews>
    <sheetView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1034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Final)'!G148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$J$28</f>
        <v>0.79935573763487877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0.82638373763487882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0.29100513046713944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2.0133728546572107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Master!$B$223</f>
        <v>자메이칸 마요</v>
      </c>
      <c r="C16" s="138" t="str">
        <f>Master!$C$223</f>
        <v>Jamaican Mayo</v>
      </c>
      <c r="D16" s="300">
        <f>Master!$H$223</f>
        <v>600</v>
      </c>
      <c r="E16" s="301">
        <f ca="1">Master!$J$223</f>
        <v>5.7553613109711268</v>
      </c>
      <c r="F16" s="139">
        <f ca="1">Master!$K$223</f>
        <v>9.5922688516185441E-3</v>
      </c>
      <c r="G16" s="139">
        <v>80</v>
      </c>
      <c r="H16" s="64">
        <f>Master!$P$223</f>
        <v>96</v>
      </c>
      <c r="I16" s="139">
        <f>G16/H16*100</f>
        <v>83.333333333333343</v>
      </c>
      <c r="J16" s="140">
        <f ca="1">F16*I16</f>
        <v>0.79935573763487877</v>
      </c>
      <c r="K16" s="31">
        <f t="shared" ref="K16" ca="1" si="0">J16/$J$42%</f>
        <v>96.729364486605874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0.79935573763487877</v>
      </c>
      <c r="K28" s="14">
        <f ca="1">SUM(K16:K27)</f>
        <v>96.729364486605874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8" si="2">F33*I33</f>
        <v>1.6500000000000001E-2</v>
      </c>
      <c r="K33" s="49">
        <f ca="1">J33/$J$42%</f>
        <v>1.9966511014874539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ca="1">J32/$J$42%</f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2"/>
        <v>0</v>
      </c>
      <c r="K35" s="49">
        <f ca="1">J33/$J$42%</f>
        <v>1.9966511014874539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2"/>
        <v>0</v>
      </c>
      <c r="K36" s="49">
        <f ca="1">J34/$J$42%</f>
        <v>1.2739844119066617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2"/>
        <v>0</v>
      </c>
      <c r="K37" s="49">
        <f ca="1">J35/$J$42%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2"/>
        <v>0</v>
      </c>
      <c r="K38" s="49">
        <f ca="1">J36/$J$42%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5.26728661488157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0.82638373763487882</v>
      </c>
      <c r="K42" s="152">
        <f ca="1">K28+K40</f>
        <v>101.99665110148744</v>
      </c>
      <c r="L42" s="16"/>
    </row>
    <row r="43" spans="1:12" ht="16.5" customHeight="1">
      <c r="A43" s="16"/>
      <c r="L43" s="16"/>
    </row>
  </sheetData>
  <mergeCells count="25">
    <mergeCell ref="A1:L1"/>
    <mergeCell ref="D3:J3"/>
    <mergeCell ref="D5:J5"/>
    <mergeCell ref="D7:J7"/>
    <mergeCell ref="D9:J9"/>
    <mergeCell ref="B14:C15"/>
    <mergeCell ref="D14:D15"/>
    <mergeCell ref="E14:E15"/>
    <mergeCell ref="F14:F15"/>
    <mergeCell ref="G14:G15"/>
    <mergeCell ref="B31:B32"/>
    <mergeCell ref="D31:D32"/>
    <mergeCell ref="E31:E32"/>
    <mergeCell ref="F31:F32"/>
    <mergeCell ref="G31:G32"/>
    <mergeCell ref="J31:J32"/>
    <mergeCell ref="K31:K32"/>
    <mergeCell ref="D6:J6"/>
    <mergeCell ref="I14:I15"/>
    <mergeCell ref="J14:J15"/>
    <mergeCell ref="K14:K15"/>
    <mergeCell ref="H31:H32"/>
    <mergeCell ref="I31:I32"/>
    <mergeCell ref="H14:H15"/>
    <mergeCell ref="D11:J11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FA5-E1FA-42C8-B2B6-AD7E6A25FAD1}">
  <sheetPr>
    <tabColor theme="4" tint="0.59999389629810485"/>
  </sheetPr>
  <dimension ref="A1:L43"/>
  <sheetViews>
    <sheetView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Final)'!G149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1052</v>
      </c>
      <c r="C6" s="19"/>
      <c r="D6" s="933">
        <f ca="1">$J$28</f>
        <v>0.4060273525426174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0.4330553525426174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0.21349628880351038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1.5953422133803037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Master!$B$46</f>
        <v>시크릿 양념소스</v>
      </c>
      <c r="C16" s="138" t="str">
        <f>Master!$C$46</f>
        <v>BBQ Secret Spicy Sauce</v>
      </c>
      <c r="D16" s="300">
        <f>Master!$H$46</f>
        <v>10000</v>
      </c>
      <c r="E16" s="301">
        <f ca="1">Master!$J$46</f>
        <v>48.723282305114083</v>
      </c>
      <c r="F16" s="139">
        <f ca="1">Master!$K$46</f>
        <v>4.8723282305114081E-3</v>
      </c>
      <c r="G16" s="139">
        <v>80</v>
      </c>
      <c r="H16" s="64">
        <f>Master!$P$46</f>
        <v>96</v>
      </c>
      <c r="I16" s="139">
        <f>G16/H16*100</f>
        <v>83.333333333333343</v>
      </c>
      <c r="J16" s="140">
        <f ca="1">F16*I16</f>
        <v>0.4060273525426174</v>
      </c>
      <c r="K16" s="31">
        <f t="shared" ref="K16" ca="1" si="0">J16/$J$42%</f>
        <v>93.75876551546834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0.4060273525426174</v>
      </c>
      <c r="K28" s="14">
        <f ca="1">SUM(K16:K27)</f>
        <v>93.75876551546834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3.8101364878930157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2.431097996638647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6.2412344845316632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0.4330553525426174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FA7-692D-4810-BB23-F0BF154A8CB6}">
  <sheetPr>
    <tabColor theme="4" tint="0.59999389629810485"/>
  </sheetPr>
  <dimension ref="A1:L43"/>
  <sheetViews>
    <sheetView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Final)'!G150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1052</v>
      </c>
      <c r="C6" s="19"/>
      <c r="D6" s="933">
        <f ca="1">$J$28</f>
        <v>0.46510267009300987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0.49213067009300987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0.24262042035585385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1.536266895829911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Master!$B$50</f>
        <v>매운양념 소스</v>
      </c>
      <c r="C16" s="138" t="str">
        <f>Master!$C$50</f>
        <v>Hot Spicy Sauce</v>
      </c>
      <c r="D16" s="300">
        <f>Master!$H$50</f>
        <v>10000</v>
      </c>
      <c r="E16" s="301">
        <f ca="1">Master!$J$50</f>
        <v>55.812320411161174</v>
      </c>
      <c r="F16" s="139">
        <f ca="1">Master!$K$50</f>
        <v>5.5812320411161177E-3</v>
      </c>
      <c r="G16" s="139">
        <v>80</v>
      </c>
      <c r="H16" s="64">
        <f>Master!$P$50</f>
        <v>96</v>
      </c>
      <c r="I16" s="139">
        <f>G16/H16*100</f>
        <v>83.333333333333343</v>
      </c>
      <c r="J16" s="140">
        <f ca="1">F16*I16</f>
        <v>0.46510267009300987</v>
      </c>
      <c r="K16" s="31">
        <f t="shared" ref="K16" ca="1" si="0">J16/$J$42%</f>
        <v>94.507962693141664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0.46510267009300987</v>
      </c>
      <c r="K28" s="14">
        <f ca="1">SUM(K16:K27)</f>
        <v>94.507962693141664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" ca="1" si="3">J33/$J$42%</f>
        <v>3.3527680761862686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ref="K34" ca="1" si="4">J34/$J$42%</f>
        <v>2.1392692306720629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5">F35*I35</f>
        <v>0</v>
      </c>
      <c r="K35" s="49">
        <f t="shared" ref="K35" ca="1" si="6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5"/>
        <v>0</v>
      </c>
      <c r="K36" s="49">
        <f t="shared" ref="K36:K38" ca="1" si="7">J36/$J$42%</f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5"/>
        <v>0</v>
      </c>
      <c r="K37" s="49">
        <f t="shared" ca="1" si="7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5"/>
        <v>0</v>
      </c>
      <c r="K38" s="49">
        <f t="shared" ca="1" si="7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5.4920373068583315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0.49213067009300987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773-CF78-42CE-84E1-456775C49F75}">
  <sheetPr>
    <tabColor theme="4" tint="0.59999389629810485"/>
  </sheetPr>
  <dimension ref="A1:L43"/>
  <sheetViews>
    <sheetView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Final)'!G151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1052</v>
      </c>
      <c r="C6" s="19"/>
      <c r="D6" s="933">
        <f ca="1">$J$28</f>
        <v>0.71386365735556667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0.74089165735556672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0.36525958707629436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1.2875059085673541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Master!$B$51</f>
        <v>허니갈릭 소스</v>
      </c>
      <c r="C16" s="138" t="str">
        <f>Master!$C$51</f>
        <v>Sweet Soy Sauce</v>
      </c>
      <c r="D16" s="300">
        <f>Master!$H$51</f>
        <v>10000</v>
      </c>
      <c r="E16" s="301">
        <f ca="1">Master!$J$51</f>
        <v>85.663638882667996</v>
      </c>
      <c r="F16" s="139">
        <f ca="1">Master!$K$51</f>
        <v>8.5663638882667991E-3</v>
      </c>
      <c r="G16" s="139">
        <v>80</v>
      </c>
      <c r="H16" s="64">
        <f>Master!$P$51</f>
        <v>96</v>
      </c>
      <c r="I16" s="139">
        <f>G16/H16*100</f>
        <v>83.333333333333343</v>
      </c>
      <c r="J16" s="140">
        <f ca="1">F16*I16</f>
        <v>0.71386365735556667</v>
      </c>
      <c r="K16" s="31">
        <f t="shared" ref="K16" ca="1" si="0">J16/$J$42%</f>
        <v>96.35196324163374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0.71386365735556667</v>
      </c>
      <c r="K28" s="14">
        <f ca="1">SUM(K16:K27)</f>
        <v>96.35196324163374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2.2270462673169722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1.4209904910492779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3.6480367583662501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0.74089165735556672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0D0F-3A91-4808-B4A9-14DE8719FD24}">
  <sheetPr>
    <tabColor theme="4" tint="0.59999389629810485"/>
  </sheetPr>
  <dimension ref="A1:L43"/>
  <sheetViews>
    <sheetView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Final)'!G152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1052</v>
      </c>
      <c r="C6" s="19"/>
      <c r="D6" s="933">
        <f ca="1">$J$28</f>
        <v>0.58090939802390607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0.60793739802390612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0.29971313722578569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1.420460167899015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Master!$B$48</f>
        <v>소이갈릭소스</v>
      </c>
      <c r="C16" s="138" t="str">
        <f>Master!$C$48</f>
        <v>Garlic Flavor Soy Sauce</v>
      </c>
      <c r="D16" s="300">
        <f>Master!$H$48</f>
        <v>10000</v>
      </c>
      <c r="E16" s="301">
        <f ca="1">Master!$J$48</f>
        <v>69.709127762868718</v>
      </c>
      <c r="F16" s="139">
        <f ca="1">Master!$K$48</f>
        <v>6.9709127762868717E-3</v>
      </c>
      <c r="G16" s="139">
        <v>80</v>
      </c>
      <c r="H16" s="64">
        <f>Master!$P$48</f>
        <v>96</v>
      </c>
      <c r="I16" s="139">
        <f>G16/H16*100</f>
        <v>83.333333333333343</v>
      </c>
      <c r="J16" s="140">
        <f ca="1">F16*I16</f>
        <v>0.58090939802390607</v>
      </c>
      <c r="K16" s="31">
        <f t="shared" ref="K16" ca="1" si="0">J16/$J$42%</f>
        <v>95.554147501395008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0.58090939802390607</v>
      </c>
      <c r="K28" s="14">
        <f ca="1">SUM(K16:K27)</f>
        <v>95.554147501395008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2.7140952429696004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1.7317572556353913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4.4458524986049914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0.60793739802390612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A6BD-06B4-4815-B036-37DAE71C600E}">
  <sheetPr>
    <tabColor theme="4" tint="0.59999389629810485"/>
  </sheetPr>
  <dimension ref="A1:L43"/>
  <sheetViews>
    <sheetView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Final)'!G153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1052</v>
      </c>
      <c r="C6" s="19"/>
      <c r="D6" s="933">
        <f ca="1">$J$28</f>
        <v>0.48240203353716793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0.50943003353716798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0.25114900653382383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1.518967532385753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Master!$B$49</f>
        <v>강정 소스</v>
      </c>
      <c r="C16" s="138" t="str">
        <f>Master!$C$49</f>
        <v>Honey Pepper Sauce</v>
      </c>
      <c r="D16" s="300">
        <f>Master!$H$49</f>
        <v>10000</v>
      </c>
      <c r="E16" s="301">
        <f ca="1">Master!$J$49</f>
        <v>57.888244024460143</v>
      </c>
      <c r="F16" s="139">
        <f ca="1">Master!$K$49</f>
        <v>5.7888244024460146E-3</v>
      </c>
      <c r="G16" s="139">
        <v>80</v>
      </c>
      <c r="H16" s="64">
        <f>Master!$P$49</f>
        <v>96</v>
      </c>
      <c r="I16" s="139">
        <f>G16/H16*100</f>
        <v>83.333333333333343</v>
      </c>
      <c r="J16" s="140">
        <f ca="1">F16*I16</f>
        <v>0.48240203353716793</v>
      </c>
      <c r="K16" s="31">
        <f t="shared" ref="K16" ca="1" si="0">J16/$J$42%</f>
        <v>94.694462787689559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0.48240203353716793</v>
      </c>
      <c r="K28" s="14">
        <f ca="1">SUM(K16:K27)</f>
        <v>94.694462787689559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3.2389138672163038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2.0666233450941363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5.3055372123104405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0.50943003353716798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7F3-C613-4543-A939-DF77F73B4A67}">
  <sheetPr>
    <tabColor theme="4" tint="0.59999389629810485"/>
  </sheetPr>
  <dimension ref="A1:L43"/>
  <sheetViews>
    <sheetView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Final)'!G154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1052</v>
      </c>
      <c r="C6" s="19"/>
      <c r="D6" s="933">
        <f>$J$28</f>
        <v>0.8429861111111111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0.87001411111111115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0.4289169567777778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1.1583834548118097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Master!$B$54</f>
        <v>마라핫 소스</v>
      </c>
      <c r="C16" s="138" t="str">
        <f>Master!$C$54</f>
        <v>Mala Hot Sauce</v>
      </c>
      <c r="D16" s="300">
        <f>Master!$H$54</f>
        <v>12000</v>
      </c>
      <c r="E16" s="301">
        <f>Master!$J$54</f>
        <v>121.39</v>
      </c>
      <c r="F16" s="139">
        <f>Master!$K$54</f>
        <v>1.0115833333333333E-2</v>
      </c>
      <c r="G16" s="139">
        <v>80</v>
      </c>
      <c r="H16" s="64">
        <f>Master!$P$54</f>
        <v>96</v>
      </c>
      <c r="I16" s="139">
        <f>G16/H16*100</f>
        <v>83.333333333333343</v>
      </c>
      <c r="J16" s="140">
        <f>F16*I16</f>
        <v>0.8429861111111111</v>
      </c>
      <c r="K16" s="31">
        <f t="shared" ref="K16" ca="1" si="0">J16/$J$42%</f>
        <v>96.893383721617795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>SUM(J16:J27)</f>
        <v>0.8429861111111111</v>
      </c>
      <c r="K28" s="14">
        <f ca="1">SUM(K16:K27)</f>
        <v>96.893383721617795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1.8965209631976596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1.2100953151845431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3.1066162783822024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0.87001411111111115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02C5-F1BA-49C7-8CC1-53DBE50E41EE}">
  <sheetPr>
    <tabColor theme="4" tint="0.59999389629810485"/>
  </sheetPr>
  <dimension ref="A1:L43"/>
  <sheetViews>
    <sheetView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Final)'!G155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1052</v>
      </c>
      <c r="C6" s="19"/>
      <c r="D6" s="933">
        <f ca="1">$J$28</f>
        <v>0.5599465593382823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0.58697455933828235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0.28937845775377319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1.4414230065846385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Master!$B$52</f>
        <v>갈비 소스</v>
      </c>
      <c r="C16" s="138" t="str">
        <f>Master!$C$52</f>
        <v>Galbi Flavor Sauce</v>
      </c>
      <c r="D16" s="300">
        <f>Master!$H$52</f>
        <v>12000</v>
      </c>
      <c r="E16" s="301">
        <f ca="1">Master!$J$52</f>
        <v>80.632304544712639</v>
      </c>
      <c r="F16" s="139">
        <f ca="1">Master!$K$52</f>
        <v>6.7193587120593862E-3</v>
      </c>
      <c r="G16" s="139">
        <v>80</v>
      </c>
      <c r="H16" s="64">
        <f>Master!$P$52</f>
        <v>96</v>
      </c>
      <c r="I16" s="139">
        <f>G16/H16*100</f>
        <v>83.333333333333343</v>
      </c>
      <c r="J16" s="140">
        <f ca="1">F16*I16</f>
        <v>0.5599465593382823</v>
      </c>
      <c r="K16" s="31">
        <f t="shared" ref="K16" ca="1" si="0">J16/$J$42%</f>
        <v>95.395371133210659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0.5599465593382823</v>
      </c>
      <c r="K28" s="14">
        <f ca="1">SUM(K16:K27)</f>
        <v>95.395371133210659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5">
        <f t="shared" ref="J33:J38" si="2">F33*I33</f>
        <v>1.6500000000000001E-2</v>
      </c>
      <c r="K33" s="49">
        <f t="shared" ref="K33:K38" ca="1" si="3">J33/$J$42%</f>
        <v>2.8110247262847383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1.7936041405045895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si="2"/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2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2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2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4.6046288667893283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0.58697455933828235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80-D0FB-413C-A81D-8CC84607EF16}">
  <sheetPr>
    <tabColor theme="4" tint="0.59999389629810485"/>
  </sheetPr>
  <dimension ref="A1:L43"/>
  <sheetViews>
    <sheetView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Final)'!G156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1052</v>
      </c>
      <c r="C6" s="19"/>
      <c r="D6" s="933">
        <f ca="1">$J$28</f>
        <v>0.5599465593382823</v>
      </c>
      <c r="E6" s="933"/>
      <c r="F6" s="933"/>
      <c r="G6" s="933"/>
      <c r="H6" s="933"/>
      <c r="I6" s="933"/>
      <c r="J6" s="933"/>
      <c r="K6" s="17"/>
      <c r="L6" s="18"/>
    </row>
    <row r="7" spans="1:12" ht="16.149999999999999" customHeight="1">
      <c r="A7" s="16"/>
      <c r="B7" s="19" t="s">
        <v>1053</v>
      </c>
      <c r="C7" s="19"/>
      <c r="D7" s="931">
        <f ca="1">$J$42</f>
        <v>0.58697455933828235</v>
      </c>
      <c r="E7" s="931"/>
      <c r="F7" s="931"/>
      <c r="G7" s="931"/>
      <c r="H7" s="931"/>
      <c r="I7" s="931"/>
      <c r="J7" s="931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32">
        <f ca="1">IF(D7="","",IF(ISBLANK(D5),"",D7/D5))</f>
        <v>0.28937845775377319</v>
      </c>
      <c r="E9" s="932"/>
      <c r="F9" s="932"/>
      <c r="G9" s="932"/>
      <c r="H9" s="932"/>
      <c r="I9" s="932"/>
      <c r="J9" s="932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23">
        <f ca="1">D5-D7</f>
        <v>1.4414230065846385</v>
      </c>
      <c r="E11" s="923"/>
      <c r="F11" s="923"/>
      <c r="G11" s="923"/>
      <c r="H11" s="923"/>
      <c r="I11" s="923"/>
      <c r="J11" s="92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6" t="s">
        <v>53</v>
      </c>
      <c r="C14" s="936"/>
      <c r="D14" s="937" t="s">
        <v>54</v>
      </c>
      <c r="E14" s="937" t="s">
        <v>55</v>
      </c>
      <c r="F14" s="937" t="s">
        <v>2</v>
      </c>
      <c r="G14" s="937" t="s">
        <v>56</v>
      </c>
      <c r="H14" s="937" t="s">
        <v>57</v>
      </c>
      <c r="I14" s="937" t="s">
        <v>58</v>
      </c>
      <c r="J14" s="937" t="s">
        <v>55</v>
      </c>
      <c r="K14" s="937" t="s">
        <v>59</v>
      </c>
      <c r="L14" s="16"/>
    </row>
    <row r="15" spans="1:12" ht="16.5" customHeight="1">
      <c r="A15" s="16"/>
      <c r="B15" s="936"/>
      <c r="C15" s="936"/>
      <c r="D15" s="937"/>
      <c r="E15" s="937"/>
      <c r="F15" s="937"/>
      <c r="G15" s="937"/>
      <c r="H15" s="937"/>
      <c r="I15" s="937"/>
      <c r="J15" s="937"/>
      <c r="K15" s="937"/>
      <c r="L15" s="24"/>
    </row>
    <row r="16" spans="1:12" ht="16.5" customHeight="1">
      <c r="A16" s="16"/>
      <c r="B16" s="138" t="str">
        <f>Master!$B$55</f>
        <v>매운갈비 소스</v>
      </c>
      <c r="C16" s="138" t="str">
        <f>Master!$C$55</f>
        <v>Hot Galbi Flavor Sauce Mix</v>
      </c>
      <c r="D16" s="300">
        <f>Master!$H$55</f>
        <v>12000</v>
      </c>
      <c r="E16" s="301">
        <f ca="1">Master!$J$55</f>
        <v>80.632304544712639</v>
      </c>
      <c r="F16" s="139">
        <f ca="1">Master!$K$55</f>
        <v>6.7193587120593862E-3</v>
      </c>
      <c r="G16" s="139">
        <v>80</v>
      </c>
      <c r="H16" s="64">
        <f>Master!$P$55</f>
        <v>96</v>
      </c>
      <c r="I16" s="139">
        <f>G16/H16*100</f>
        <v>83.333333333333343</v>
      </c>
      <c r="J16" s="140">
        <f ca="1">F16*I16</f>
        <v>0.5599465593382823</v>
      </c>
      <c r="K16" s="31">
        <f t="shared" ref="K16" ca="1" si="0">J16/$J$42%</f>
        <v>95.395371133210659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0.5599465593382823</v>
      </c>
      <c r="K28" s="14">
        <f ca="1">SUM(K16:K27)</f>
        <v>95.395371133210659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8" t="s">
        <v>53</v>
      </c>
      <c r="C31" s="57"/>
      <c r="D31" s="934" t="s">
        <v>54</v>
      </c>
      <c r="E31" s="934" t="s">
        <v>55</v>
      </c>
      <c r="F31" s="934" t="s">
        <v>2</v>
      </c>
      <c r="G31" s="934" t="s">
        <v>56</v>
      </c>
      <c r="H31" s="934" t="s">
        <v>57</v>
      </c>
      <c r="I31" s="935" t="s">
        <v>58</v>
      </c>
      <c r="J31" s="934" t="s">
        <v>55</v>
      </c>
      <c r="K31" s="935" t="s">
        <v>59</v>
      </c>
      <c r="L31" s="24"/>
    </row>
    <row r="32" spans="1:12" ht="16.5" customHeight="1">
      <c r="A32" s="16"/>
      <c r="B32" s="938"/>
      <c r="C32" s="57"/>
      <c r="D32" s="934"/>
      <c r="E32" s="934"/>
      <c r="F32" s="934"/>
      <c r="G32" s="934"/>
      <c r="H32" s="934"/>
      <c r="I32" s="935"/>
      <c r="J32" s="934"/>
      <c r="K32" s="935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1">G33/H33*100</f>
        <v>1</v>
      </c>
      <c r="J33" s="30">
        <f t="shared" ref="J33:J34" si="2">F33*I33</f>
        <v>1.6500000000000001E-2</v>
      </c>
      <c r="K33" s="49">
        <f t="shared" ref="K33:K38" ca="1" si="3">J33/$J$42%</f>
        <v>2.8110247262847383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1"/>
        <v>1</v>
      </c>
      <c r="J34" s="35">
        <f t="shared" si="2"/>
        <v>1.0528000000000001E-2</v>
      </c>
      <c r="K34" s="49">
        <f t="shared" ca="1" si="3"/>
        <v>1.7936041405045895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1"/>
        <v>0</v>
      </c>
      <c r="J35" s="35">
        <f t="shared" ref="J35:J38" si="4">F35*I35</f>
        <v>0</v>
      </c>
      <c r="K35" s="49">
        <f t="shared" ca="1" si="3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21.845973983579363</v>
      </c>
      <c r="F36" s="34">
        <f ca="1">Master!$K$166</f>
        <v>4.3691947967158728E-3</v>
      </c>
      <c r="G36" s="33">
        <v>0</v>
      </c>
      <c r="H36" s="33">
        <f>Master!$P$166</f>
        <v>100</v>
      </c>
      <c r="I36" s="33">
        <f t="shared" si="1"/>
        <v>0</v>
      </c>
      <c r="J36" s="35">
        <f t="shared" ca="1" si="4"/>
        <v>0</v>
      </c>
      <c r="K36" s="49">
        <f t="shared" ca="1" si="3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1"/>
        <v>0</v>
      </c>
      <c r="J37" s="35">
        <f t="shared" si="4"/>
        <v>0</v>
      </c>
      <c r="K37" s="49">
        <f t="shared" ca="1" si="3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1"/>
        <v>0</v>
      </c>
      <c r="J38" s="35">
        <f t="shared" si="4"/>
        <v>0</v>
      </c>
      <c r="K38" s="49">
        <f t="shared" ca="1" si="3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4.6046288667893283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0.58697455933828235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J31:J32"/>
    <mergeCell ref="K31:K32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157</vt:i4>
      </vt:variant>
      <vt:variant>
        <vt:lpstr>이름 지정된 범위</vt:lpstr>
      </vt:variant>
      <vt:variant>
        <vt:i4>152</vt:i4>
      </vt:variant>
    </vt:vector>
  </HeadingPairs>
  <TitlesOfParts>
    <vt:vector size="309" baseType="lpstr">
      <vt:lpstr>경쟁사 가격분석</vt:lpstr>
      <vt:lpstr>Competitor Price Analysis</vt:lpstr>
      <vt:lpstr>Honduras(Total Final)</vt:lpstr>
      <vt:lpstr>Chicken Sales Unit Configur</vt:lpstr>
      <vt:lpstr>Master</vt:lpstr>
      <vt:lpstr>Prep</vt:lpstr>
      <vt:lpstr>BI_Golden Fried(5pc)</vt:lpstr>
      <vt:lpstr>BI_Golden Fried(10pc)</vt:lpstr>
      <vt:lpstr>BI_Classic(5pc)</vt:lpstr>
      <vt:lpstr>BI_Classic(10pc)</vt:lpstr>
      <vt:lpstr>BI_Secret (5pc)</vt:lpstr>
      <vt:lpstr>BI_Secret (10pc)</vt:lpstr>
      <vt:lpstr>BI_Hot Spicy(5pc)</vt:lpstr>
      <vt:lpstr>BI_Hot Spicy (10pc)</vt:lpstr>
      <vt:lpstr>BI_Honey Garlic(5pc)</vt:lpstr>
      <vt:lpstr>BI_Honey Garlic(10pc)</vt:lpstr>
      <vt:lpstr>BI_Soy Garlic(5pc)</vt:lpstr>
      <vt:lpstr>BI_Soy Garlic(10pc)</vt:lpstr>
      <vt:lpstr>BI_Galbi(5pc)</vt:lpstr>
      <vt:lpstr>BI_Galbi (10pc)</vt:lpstr>
      <vt:lpstr>BI_Hot Galbi (5pc)</vt:lpstr>
      <vt:lpstr>BI_Hot Galbi (10pc)</vt:lpstr>
      <vt:lpstr>BI_Gangjeong (5pc)</vt:lpstr>
      <vt:lpstr>BI_Gangjeong(10pc)</vt:lpstr>
      <vt:lpstr>BI_Gangnam Style(5pc)</vt:lpstr>
      <vt:lpstr>BI_Gangnam Style(10pc)</vt:lpstr>
      <vt:lpstr>BI_Caribbean (5pc)</vt:lpstr>
      <vt:lpstr>BI_Caribbean(10pc)</vt:lpstr>
      <vt:lpstr>BI_Mala Hot(5pc)</vt:lpstr>
      <vt:lpstr>BI_Mala Hot(10pc)</vt:lpstr>
      <vt:lpstr>BI_Creamy Onion(5pc)</vt:lpstr>
      <vt:lpstr>BI_Creamy Onion(10pc)</vt:lpstr>
      <vt:lpstr>BI_Creamy Jalapeno(5pc)</vt:lpstr>
      <vt:lpstr>BI_Creamy Jalapeno(10pc)</vt:lpstr>
      <vt:lpstr>BI_Cheesling(5pc)</vt:lpstr>
      <vt:lpstr>BI_Cheesling(10pc)</vt:lpstr>
      <vt:lpstr>BL_Golden Fried(10pc)</vt:lpstr>
      <vt:lpstr>BL_Golden Fried(20pc)</vt:lpstr>
      <vt:lpstr>BL_Classic(10pc)</vt:lpstr>
      <vt:lpstr>BL_Classic(20pc)</vt:lpstr>
      <vt:lpstr>Golden Fried Tender(10pc)</vt:lpstr>
      <vt:lpstr>Golden Fried Tender(20pc)</vt:lpstr>
      <vt:lpstr>BL_Secret (10pc)</vt:lpstr>
      <vt:lpstr>BL_Secret (20pc)</vt:lpstr>
      <vt:lpstr>BL_Hot Spicy(10pc)</vt:lpstr>
      <vt:lpstr>BL_Hot Spicy (20pc)</vt:lpstr>
      <vt:lpstr>BL_Honey Garlic(10pc)</vt:lpstr>
      <vt:lpstr>BL_Honey Garlic(20pc)</vt:lpstr>
      <vt:lpstr>BL_Soy Garlic(10pc)</vt:lpstr>
      <vt:lpstr>BL_Soy Garlic(20pc)</vt:lpstr>
      <vt:lpstr>BL_Galbi(10pc)</vt:lpstr>
      <vt:lpstr>BL_Galbi (20pc)</vt:lpstr>
      <vt:lpstr>BL_Hot Galbi (10pc)</vt:lpstr>
      <vt:lpstr>BL_Hot Galbi (20pc)</vt:lpstr>
      <vt:lpstr>BL_Gangjeong (10pc)</vt:lpstr>
      <vt:lpstr>BL_Gangjeong (20pc)</vt:lpstr>
      <vt:lpstr>BL_Gangnam Style (10pc)</vt:lpstr>
      <vt:lpstr>BL_Gangnam Style(20pc)</vt:lpstr>
      <vt:lpstr>BL_Caribbean (10pc)</vt:lpstr>
      <vt:lpstr>BL_Caribbean(20pc)</vt:lpstr>
      <vt:lpstr>BL_Mala Hot(10pc)</vt:lpstr>
      <vt:lpstr>BL_Mala Hot(20pc)</vt:lpstr>
      <vt:lpstr>BL_Creamy Onion (10pc)</vt:lpstr>
      <vt:lpstr>BL_Creamy Onion (20pc)</vt:lpstr>
      <vt:lpstr>BL_Creamy Jalapeno (10pc)</vt:lpstr>
      <vt:lpstr>BL_Creamy Jalapeno(20pc)</vt:lpstr>
      <vt:lpstr>BL_Cheesling(10pc)</vt:lpstr>
      <vt:lpstr>BL_Cheesling(20pc)</vt:lpstr>
      <vt:lpstr>Wing_Golden Fried(10pc)</vt:lpstr>
      <vt:lpstr>Wing_Golden Fried(20pc)</vt:lpstr>
      <vt:lpstr>Wing_Classic(10pc)</vt:lpstr>
      <vt:lpstr>Wing_Classic(20pc)</vt:lpstr>
      <vt:lpstr>Wing_Secret (10pc)</vt:lpstr>
      <vt:lpstr>Wing_Secret (20pc)</vt:lpstr>
      <vt:lpstr>Wing_Hot Spicy(10pc)</vt:lpstr>
      <vt:lpstr>Wing_Hot Spicy (20pc)</vt:lpstr>
      <vt:lpstr>Wing_Honey Garlic(10pc)</vt:lpstr>
      <vt:lpstr>Wing_Honey Garlic(20pc)</vt:lpstr>
      <vt:lpstr>Wing_Soy Garlic(10pc)</vt:lpstr>
      <vt:lpstr>Wing_Soy Garlic(20pc)</vt:lpstr>
      <vt:lpstr>Wing_Galbi(10pc)</vt:lpstr>
      <vt:lpstr>Wing_Galbi (20pc)</vt:lpstr>
      <vt:lpstr>Wing_Hot Galbi (10pc)</vt:lpstr>
      <vt:lpstr>Wing_Hot Galbi (20pc)</vt:lpstr>
      <vt:lpstr>Wing_Gangjeong (10pc)</vt:lpstr>
      <vt:lpstr>Wing_Gangjeong (20pc)</vt:lpstr>
      <vt:lpstr>Wing_Gangnam Style (10pc)</vt:lpstr>
      <vt:lpstr>Wing_Gangnam Style(20pc)</vt:lpstr>
      <vt:lpstr>Wing_Caribbean (10pc)</vt:lpstr>
      <vt:lpstr>Wing_Caribbean(20pc)</vt:lpstr>
      <vt:lpstr>Wing_Mala Hot(10pc)</vt:lpstr>
      <vt:lpstr>Wing_Mala Hot(20pc)</vt:lpstr>
      <vt:lpstr>Wing_Creamy Onion (10pc)</vt:lpstr>
      <vt:lpstr>Wing_Creamy Onion (20pc)</vt:lpstr>
      <vt:lpstr>Wing_Creamy Jalapeno (10pc)</vt:lpstr>
      <vt:lpstr>Wing_Creamy Jalapeno(20pc)</vt:lpstr>
      <vt:lpstr>Wing_Cheesling(10pc)</vt:lpstr>
      <vt:lpstr>Wing_Cheesling(20pc)</vt:lpstr>
      <vt:lpstr>BL_UFO Chicken</vt:lpstr>
      <vt:lpstr>Wing_UFO Chicken</vt:lpstr>
      <vt:lpstr>BI_Grilled_Jamaican</vt:lpstr>
      <vt:lpstr>BI_Grilled_Soy</vt:lpstr>
      <vt:lpstr>BI_Grilled_Spicy</vt:lpstr>
      <vt:lpstr>Wing_Grilled_Jamaican</vt:lpstr>
      <vt:lpstr>Wing_Grilled_Soy</vt:lpstr>
      <vt:lpstr>Wing_Grilled_Spicy</vt:lpstr>
      <vt:lpstr>BL_Grilled_Jamaican</vt:lpstr>
      <vt:lpstr>BL_Grilled_Soy</vt:lpstr>
      <vt:lpstr>BL_Grilled_Spicy</vt:lpstr>
      <vt:lpstr>Fried Chicken Ricebowl(Soy)</vt:lpstr>
      <vt:lpstr>Fried Chicken Ricebowl(Hot)</vt:lpstr>
      <vt:lpstr>Fried Chicken Ricebowl(Secret)</vt:lpstr>
      <vt:lpstr>Fried Chicken Ricebowl(Jamaican</vt:lpstr>
      <vt:lpstr>Fried Chicken Saladbowl(Soy)</vt:lpstr>
      <vt:lpstr>Fried Chicken Saladbowl(Hot)</vt:lpstr>
      <vt:lpstr>Fried Chicken Saladbowl(Secret)</vt:lpstr>
      <vt:lpstr>Fried Chicken Salabowl(Jamaican</vt:lpstr>
      <vt:lpstr>Grilled Chicken Ricebowl(Soy)</vt:lpstr>
      <vt:lpstr>Grilled Chicken Ricebowl(Hot)</vt:lpstr>
      <vt:lpstr>Grilled Chicken Ricebowl(Secret</vt:lpstr>
      <vt:lpstr>Grilled Chicken Ricebowl(Jamaic</vt:lpstr>
      <vt:lpstr>Grill Chicken Saladbowl(Soy)</vt:lpstr>
      <vt:lpstr>Grilled Chicken Saladbowl(Hot)</vt:lpstr>
      <vt:lpstr>Grill Chicken Saladbowl(Secret)</vt:lpstr>
      <vt:lpstr>Grilled Chicken Salabowl(Jama</vt:lpstr>
      <vt:lpstr>The Secret RiceBowl</vt:lpstr>
      <vt:lpstr>Island Greens Rice Bowl</vt:lpstr>
      <vt:lpstr>Teriyaki Crunch Rice Bowl</vt:lpstr>
      <vt:lpstr>Fried Chicken Meal</vt:lpstr>
      <vt:lpstr>Grilled Chicken Meal</vt:lpstr>
      <vt:lpstr>Ddeok-Bokki</vt:lpstr>
      <vt:lpstr>Ddeok-Bokki_Cheese</vt:lpstr>
      <vt:lpstr>Rose Ddeok-Bokki </vt:lpstr>
      <vt:lpstr>Rose Ddeok-Bokki_Cheese</vt:lpstr>
      <vt:lpstr>bb.q Salad</vt:lpstr>
      <vt:lpstr>French Fries</vt:lpstr>
      <vt:lpstr>Secret Fries</vt:lpstr>
      <vt:lpstr>Soy Garlic Fries</vt:lpstr>
      <vt:lpstr>Hot Spicy Fries</vt:lpstr>
      <vt:lpstr>Cheesling Fries</vt:lpstr>
      <vt:lpstr>Cheesstick</vt:lpstr>
      <vt:lpstr>Onion Rings</vt:lpstr>
      <vt:lpstr>Coleslaw</vt:lpstr>
      <vt:lpstr>Steamed Rice</vt:lpstr>
      <vt:lpstr>Side Sampler</vt:lpstr>
      <vt:lpstr>Soy Mayo</vt:lpstr>
      <vt:lpstr>Spicy Mayo</vt:lpstr>
      <vt:lpstr>Mala Mayo</vt:lpstr>
      <vt:lpstr>Jamaican Mayo</vt:lpstr>
      <vt:lpstr>Extra Sauce(Secret)</vt:lpstr>
      <vt:lpstr>Extra Sauce (Hot)</vt:lpstr>
      <vt:lpstr>Extra Sauce (Honey)</vt:lpstr>
      <vt:lpstr>Extra Sauce (Soy)</vt:lpstr>
      <vt:lpstr>Extra Sauce (GangJeong)</vt:lpstr>
      <vt:lpstr>Extra Sauce (Mala)</vt:lpstr>
      <vt:lpstr>Extra Sauce (Galbi)</vt:lpstr>
      <vt:lpstr>Extra Sauce (Hot Galbi)</vt:lpstr>
      <vt:lpstr>'bb.q Salad'!Print_Area</vt:lpstr>
      <vt:lpstr>'BI_Caribbean (5pc)'!Print_Area</vt:lpstr>
      <vt:lpstr>'BI_Caribbean(10pc)'!Print_Area</vt:lpstr>
      <vt:lpstr>'BI_Cheesling(10pc)'!Print_Area</vt:lpstr>
      <vt:lpstr>'BI_Cheesling(5pc)'!Print_Area</vt:lpstr>
      <vt:lpstr>'BI_Classic(10pc)'!Print_Area</vt:lpstr>
      <vt:lpstr>'BI_Classic(5pc)'!Print_Area</vt:lpstr>
      <vt:lpstr>'BI_Creamy Jalapeno(10pc)'!Print_Area</vt:lpstr>
      <vt:lpstr>'BI_Creamy Jalapeno(5pc)'!Print_Area</vt:lpstr>
      <vt:lpstr>'BI_Creamy Onion(10pc)'!Print_Area</vt:lpstr>
      <vt:lpstr>'BI_Creamy Onion(5pc)'!Print_Area</vt:lpstr>
      <vt:lpstr>'BI_Galbi (10pc)'!Print_Area</vt:lpstr>
      <vt:lpstr>'BI_Galbi(5pc)'!Print_Area</vt:lpstr>
      <vt:lpstr>'BI_Gangjeong (5pc)'!Print_Area</vt:lpstr>
      <vt:lpstr>'BI_Gangjeong(10pc)'!Print_Area</vt:lpstr>
      <vt:lpstr>'BI_Gangnam Style(10pc)'!Print_Area</vt:lpstr>
      <vt:lpstr>'BI_Gangnam Style(5pc)'!Print_Area</vt:lpstr>
      <vt:lpstr>'BI_Golden Fried(10pc)'!Print_Area</vt:lpstr>
      <vt:lpstr>'BI_Golden Fried(5pc)'!Print_Area</vt:lpstr>
      <vt:lpstr>BI_Grilled_Jamaican!Print_Area</vt:lpstr>
      <vt:lpstr>BI_Grilled_Soy!Print_Area</vt:lpstr>
      <vt:lpstr>BI_Grilled_Spicy!Print_Area</vt:lpstr>
      <vt:lpstr>'BI_Honey Garlic(10pc)'!Print_Area</vt:lpstr>
      <vt:lpstr>'BI_Honey Garlic(5pc)'!Print_Area</vt:lpstr>
      <vt:lpstr>'BI_Hot Galbi (10pc)'!Print_Area</vt:lpstr>
      <vt:lpstr>'BI_Hot Galbi (5pc)'!Print_Area</vt:lpstr>
      <vt:lpstr>'BI_Hot Spicy (10pc)'!Print_Area</vt:lpstr>
      <vt:lpstr>'BI_Hot Spicy(5pc)'!Print_Area</vt:lpstr>
      <vt:lpstr>'BI_Mala Hot(10pc)'!Print_Area</vt:lpstr>
      <vt:lpstr>'BI_Mala Hot(5pc)'!Print_Area</vt:lpstr>
      <vt:lpstr>'BI_Secret (10pc)'!Print_Area</vt:lpstr>
      <vt:lpstr>'BI_Secret (5pc)'!Print_Area</vt:lpstr>
      <vt:lpstr>'BI_Soy Garlic(10pc)'!Print_Area</vt:lpstr>
      <vt:lpstr>'BI_Soy Garlic(5pc)'!Print_Area</vt:lpstr>
      <vt:lpstr>'BL_Caribbean (10pc)'!Print_Area</vt:lpstr>
      <vt:lpstr>'BL_Caribbean(20pc)'!Print_Area</vt:lpstr>
      <vt:lpstr>'BL_Cheesling(10pc)'!Print_Area</vt:lpstr>
      <vt:lpstr>'BL_Cheesling(20pc)'!Print_Area</vt:lpstr>
      <vt:lpstr>'BL_Classic(10pc)'!Print_Area</vt:lpstr>
      <vt:lpstr>'BL_Classic(20pc)'!Print_Area</vt:lpstr>
      <vt:lpstr>'BL_Creamy Jalapeno (10pc)'!Print_Area</vt:lpstr>
      <vt:lpstr>'BL_Creamy Jalapeno(20pc)'!Print_Area</vt:lpstr>
      <vt:lpstr>'BL_Creamy Onion (10pc)'!Print_Area</vt:lpstr>
      <vt:lpstr>'BL_Creamy Onion (20pc)'!Print_Area</vt:lpstr>
      <vt:lpstr>'BL_Galbi (20pc)'!Print_Area</vt:lpstr>
      <vt:lpstr>'BL_Galbi(10pc)'!Print_Area</vt:lpstr>
      <vt:lpstr>'BL_Gangjeong (10pc)'!Print_Area</vt:lpstr>
      <vt:lpstr>'BL_Gangjeong (20pc)'!Print_Area</vt:lpstr>
      <vt:lpstr>'BL_Gangnam Style (10pc)'!Print_Area</vt:lpstr>
      <vt:lpstr>'BL_Gangnam Style(20pc)'!Print_Area</vt:lpstr>
      <vt:lpstr>'BL_Golden Fried(10pc)'!Print_Area</vt:lpstr>
      <vt:lpstr>'BL_Golden Fried(20pc)'!Print_Area</vt:lpstr>
      <vt:lpstr>BL_Grilled_Jamaican!Print_Area</vt:lpstr>
      <vt:lpstr>BL_Grilled_Soy!Print_Area</vt:lpstr>
      <vt:lpstr>BL_Grilled_Spicy!Print_Area</vt:lpstr>
      <vt:lpstr>'BL_Honey Garlic(10pc)'!Print_Area</vt:lpstr>
      <vt:lpstr>'BL_Honey Garlic(20pc)'!Print_Area</vt:lpstr>
      <vt:lpstr>'BL_Hot Galbi (10pc)'!Print_Area</vt:lpstr>
      <vt:lpstr>'BL_Hot Galbi (20pc)'!Print_Area</vt:lpstr>
      <vt:lpstr>'BL_Hot Spicy (20pc)'!Print_Area</vt:lpstr>
      <vt:lpstr>'BL_Hot Spicy(10pc)'!Print_Area</vt:lpstr>
      <vt:lpstr>'BL_Mala Hot(10pc)'!Print_Area</vt:lpstr>
      <vt:lpstr>'BL_Mala Hot(20pc)'!Print_Area</vt:lpstr>
      <vt:lpstr>'BL_Secret (10pc)'!Print_Area</vt:lpstr>
      <vt:lpstr>'BL_Secret (20pc)'!Print_Area</vt:lpstr>
      <vt:lpstr>'BL_Soy Garlic(10pc)'!Print_Area</vt:lpstr>
      <vt:lpstr>'BL_Soy Garlic(20pc)'!Print_Area</vt:lpstr>
      <vt:lpstr>'BL_UFO Chicken'!Print_Area</vt:lpstr>
      <vt:lpstr>'Cheesling Fries'!Print_Area</vt:lpstr>
      <vt:lpstr>Cheesstick!Print_Area</vt:lpstr>
      <vt:lpstr>Coleslaw!Print_Area</vt:lpstr>
      <vt:lpstr>'Ddeok-Bokki'!Print_Area</vt:lpstr>
      <vt:lpstr>'Ddeok-Bokki_Cheese'!Print_Area</vt:lpstr>
      <vt:lpstr>'Extra Sauce (Galbi)'!Print_Area</vt:lpstr>
      <vt:lpstr>'Extra Sauce (GangJeong)'!Print_Area</vt:lpstr>
      <vt:lpstr>'Extra Sauce (Honey)'!Print_Area</vt:lpstr>
      <vt:lpstr>'Extra Sauce (Hot Galbi)'!Print_Area</vt:lpstr>
      <vt:lpstr>'Extra Sauce (Hot)'!Print_Area</vt:lpstr>
      <vt:lpstr>'Extra Sauce (Mala)'!Print_Area</vt:lpstr>
      <vt:lpstr>'Extra Sauce (Soy)'!Print_Area</vt:lpstr>
      <vt:lpstr>'Extra Sauce(Secret)'!Print_Area</vt:lpstr>
      <vt:lpstr>'French Fries'!Print_Area</vt:lpstr>
      <vt:lpstr>'Fried Chicken Meal'!Print_Area</vt:lpstr>
      <vt:lpstr>'Fried Chicken Ricebowl(Hot)'!Print_Area</vt:lpstr>
      <vt:lpstr>'Fried Chicken Ricebowl(Jamaican'!Print_Area</vt:lpstr>
      <vt:lpstr>'Fried Chicken Ricebowl(Secret)'!Print_Area</vt:lpstr>
      <vt:lpstr>'Fried Chicken Ricebowl(Soy)'!Print_Area</vt:lpstr>
      <vt:lpstr>'Fried Chicken Salabowl(Jamaican'!Print_Area</vt:lpstr>
      <vt:lpstr>'Fried Chicken Saladbowl(Hot)'!Print_Area</vt:lpstr>
      <vt:lpstr>'Fried Chicken Saladbowl(Secret)'!Print_Area</vt:lpstr>
      <vt:lpstr>'Fried Chicken Saladbowl(Soy)'!Print_Area</vt:lpstr>
      <vt:lpstr>'Golden Fried Tender(10pc)'!Print_Area</vt:lpstr>
      <vt:lpstr>'Golden Fried Tender(20pc)'!Print_Area</vt:lpstr>
      <vt:lpstr>'Grill Chicken Saladbowl(Secret)'!Print_Area</vt:lpstr>
      <vt:lpstr>'Grill Chicken Saladbowl(Soy)'!Print_Area</vt:lpstr>
      <vt:lpstr>'Grilled Chicken Meal'!Print_Area</vt:lpstr>
      <vt:lpstr>'Grilled Chicken Ricebowl(Hot)'!Print_Area</vt:lpstr>
      <vt:lpstr>'Grilled Chicken Ricebowl(Jamaic'!Print_Area</vt:lpstr>
      <vt:lpstr>'Grilled Chicken Ricebowl(Secret'!Print_Area</vt:lpstr>
      <vt:lpstr>'Grilled Chicken Ricebowl(Soy)'!Print_Area</vt:lpstr>
      <vt:lpstr>'Grilled Chicken Salabowl(Jama'!Print_Area</vt:lpstr>
      <vt:lpstr>'Grilled Chicken Saladbowl(Hot)'!Print_Area</vt:lpstr>
      <vt:lpstr>'Honduras(Total Final)'!Print_Area</vt:lpstr>
      <vt:lpstr>'Hot Spicy Fries'!Print_Area</vt:lpstr>
      <vt:lpstr>'Island Greens Rice Bowl'!Print_Area</vt:lpstr>
      <vt:lpstr>'Jamaican Mayo'!Print_Area</vt:lpstr>
      <vt:lpstr>'Mala Mayo'!Print_Area</vt:lpstr>
      <vt:lpstr>'Onion Rings'!Print_Area</vt:lpstr>
      <vt:lpstr>'Rose Ddeok-Bokki '!Print_Area</vt:lpstr>
      <vt:lpstr>'Rose Ddeok-Bokki_Cheese'!Print_Area</vt:lpstr>
      <vt:lpstr>'Secret Fries'!Print_Area</vt:lpstr>
      <vt:lpstr>'Side Sampler'!Print_Area</vt:lpstr>
      <vt:lpstr>'Soy Garlic Fries'!Print_Area</vt:lpstr>
      <vt:lpstr>'Soy Mayo'!Print_Area</vt:lpstr>
      <vt:lpstr>'Spicy Mayo'!Print_Area</vt:lpstr>
      <vt:lpstr>'Steamed Rice'!Print_Area</vt:lpstr>
      <vt:lpstr>'Teriyaki Crunch Rice Bowl'!Print_Area</vt:lpstr>
      <vt:lpstr>'The Secret RiceBowl'!Print_Area</vt:lpstr>
      <vt:lpstr>'Wing_Caribbean (10pc)'!Print_Area</vt:lpstr>
      <vt:lpstr>'Wing_Caribbean(20pc)'!Print_Area</vt:lpstr>
      <vt:lpstr>'Wing_Cheesling(10pc)'!Print_Area</vt:lpstr>
      <vt:lpstr>'Wing_Cheesling(20pc)'!Print_Area</vt:lpstr>
      <vt:lpstr>'Wing_Classic(10pc)'!Print_Area</vt:lpstr>
      <vt:lpstr>'Wing_Classic(20pc)'!Print_Area</vt:lpstr>
      <vt:lpstr>'Wing_Creamy Jalapeno (10pc)'!Print_Area</vt:lpstr>
      <vt:lpstr>'Wing_Creamy Jalapeno(20pc)'!Print_Area</vt:lpstr>
      <vt:lpstr>'Wing_Creamy Onion (10pc)'!Print_Area</vt:lpstr>
      <vt:lpstr>'Wing_Creamy Onion (20pc)'!Print_Area</vt:lpstr>
      <vt:lpstr>'Wing_Galbi (20pc)'!Print_Area</vt:lpstr>
      <vt:lpstr>'Wing_Galbi(10pc)'!Print_Area</vt:lpstr>
      <vt:lpstr>'Wing_Gangjeong (10pc)'!Print_Area</vt:lpstr>
      <vt:lpstr>'Wing_Gangjeong (20pc)'!Print_Area</vt:lpstr>
      <vt:lpstr>'Wing_Gangnam Style (10pc)'!Print_Area</vt:lpstr>
      <vt:lpstr>'Wing_Gangnam Style(20pc)'!Print_Area</vt:lpstr>
      <vt:lpstr>'Wing_Golden Fried(10pc)'!Print_Area</vt:lpstr>
      <vt:lpstr>'Wing_Golden Fried(20pc)'!Print_Area</vt:lpstr>
      <vt:lpstr>Wing_Grilled_Jamaican!Print_Area</vt:lpstr>
      <vt:lpstr>Wing_Grilled_Soy!Print_Area</vt:lpstr>
      <vt:lpstr>Wing_Grilled_Spicy!Print_Area</vt:lpstr>
      <vt:lpstr>'Wing_Honey Garlic(10pc)'!Print_Area</vt:lpstr>
      <vt:lpstr>'Wing_Honey Garlic(20pc)'!Print_Area</vt:lpstr>
      <vt:lpstr>'Wing_Hot Galbi (10pc)'!Print_Area</vt:lpstr>
      <vt:lpstr>'Wing_Hot Galbi (20pc)'!Print_Area</vt:lpstr>
      <vt:lpstr>'Wing_Hot Spicy (20pc)'!Print_Area</vt:lpstr>
      <vt:lpstr>'Wing_Hot Spicy(10pc)'!Print_Area</vt:lpstr>
      <vt:lpstr>'Wing_Mala Hot(10pc)'!Print_Area</vt:lpstr>
      <vt:lpstr>'Wing_Mala Hot(20pc)'!Print_Area</vt:lpstr>
      <vt:lpstr>'Wing_Secret (10pc)'!Print_Area</vt:lpstr>
      <vt:lpstr>'Wing_Secret (20pc)'!Print_Area</vt:lpstr>
      <vt:lpstr>'Wing_Soy Garlic(10pc)'!Print_Area</vt:lpstr>
      <vt:lpstr>'Wing_Soy Garlic(20pc)'!Print_Area</vt:lpstr>
      <vt:lpstr>'Wing_UFO Chicken'!Print_Area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bb.q</dc:creator>
  <cp:lastModifiedBy>yonghun lee</cp:lastModifiedBy>
  <cp:lastPrinted>2025-08-06T14:34:59Z</cp:lastPrinted>
  <dcterms:created xsi:type="dcterms:W3CDTF">2021-07-28T15:05:26Z</dcterms:created>
  <dcterms:modified xsi:type="dcterms:W3CDTF">2026-01-21T17:19:03Z</dcterms:modified>
</cp:coreProperties>
</file>