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xl/drawings/drawing43.xml" ContentType="application/vnd.openxmlformats-officedocument.drawing+xml"/>
  <Override PartName="/xl/comments42.xml" ContentType="application/vnd.openxmlformats-officedocument.spreadsheetml.comments+xml"/>
  <Override PartName="/xl/drawings/drawing44.xml" ContentType="application/vnd.openxmlformats-officedocument.drawing+xml"/>
  <Override PartName="/xl/comments43.xml" ContentType="application/vnd.openxmlformats-officedocument.spreadsheetml.comments+xml"/>
  <Override PartName="/xl/drawings/drawing45.xml" ContentType="application/vnd.openxmlformats-officedocument.drawing+xml"/>
  <Override PartName="/xl/comments44.xml" ContentType="application/vnd.openxmlformats-officedocument.spreadsheetml.comments+xml"/>
  <Override PartName="/xl/drawings/drawing46.xml" ContentType="application/vnd.openxmlformats-officedocument.drawing+xml"/>
  <Override PartName="/xl/comments45.xml" ContentType="application/vnd.openxmlformats-officedocument.spreadsheetml.comments+xml"/>
  <Override PartName="/xl/drawings/drawing47.xml" ContentType="application/vnd.openxmlformats-officedocument.drawing+xml"/>
  <Override PartName="/xl/comments46.xml" ContentType="application/vnd.openxmlformats-officedocument.spreadsheetml.comments+xml"/>
  <Override PartName="/xl/drawings/drawing48.xml" ContentType="application/vnd.openxmlformats-officedocument.drawing+xml"/>
  <Override PartName="/xl/comments47.xml" ContentType="application/vnd.openxmlformats-officedocument.spreadsheetml.comments+xml"/>
  <Override PartName="/xl/drawings/drawing49.xml" ContentType="application/vnd.openxmlformats-officedocument.drawing+xml"/>
  <Override PartName="/xl/comments48.xml" ContentType="application/vnd.openxmlformats-officedocument.spreadsheetml.comments+xml"/>
  <Override PartName="/xl/drawings/drawing50.xml" ContentType="application/vnd.openxmlformats-officedocument.drawing+xml"/>
  <Override PartName="/xl/comments49.xml" ContentType="application/vnd.openxmlformats-officedocument.spreadsheetml.comments+xml"/>
  <Override PartName="/xl/drawings/drawing51.xml" ContentType="application/vnd.openxmlformats-officedocument.drawing+xml"/>
  <Override PartName="/xl/comments50.xml" ContentType="application/vnd.openxmlformats-officedocument.spreadsheetml.comments+xml"/>
  <Override PartName="/xl/drawings/drawing52.xml" ContentType="application/vnd.openxmlformats-officedocument.drawing+xml"/>
  <Override PartName="/xl/comments51.xml" ContentType="application/vnd.openxmlformats-officedocument.spreadsheetml.comments+xml"/>
  <Override PartName="/xl/drawings/drawing53.xml" ContentType="application/vnd.openxmlformats-officedocument.drawing+xml"/>
  <Override PartName="/xl/comments52.xml" ContentType="application/vnd.openxmlformats-officedocument.spreadsheetml.comments+xml"/>
  <Override PartName="/xl/drawings/drawing54.xml" ContentType="application/vnd.openxmlformats-officedocument.drawing+xml"/>
  <Override PartName="/xl/comments53.xml" ContentType="application/vnd.openxmlformats-officedocument.spreadsheetml.comments+xml"/>
  <Override PartName="/xl/drawings/drawing55.xml" ContentType="application/vnd.openxmlformats-officedocument.drawing+xml"/>
  <Override PartName="/xl/comments54.xml" ContentType="application/vnd.openxmlformats-officedocument.spreadsheetml.comments+xml"/>
  <Override PartName="/xl/drawings/drawing56.xml" ContentType="application/vnd.openxmlformats-officedocument.drawing+xml"/>
  <Override PartName="/xl/comments55.xml" ContentType="application/vnd.openxmlformats-officedocument.spreadsheetml.comments+xml"/>
  <Override PartName="/xl/drawings/drawing57.xml" ContentType="application/vnd.openxmlformats-officedocument.drawing+xml"/>
  <Override PartName="/xl/comments56.xml" ContentType="application/vnd.openxmlformats-officedocument.spreadsheetml.comments+xml"/>
  <Override PartName="/xl/drawings/drawing58.xml" ContentType="application/vnd.openxmlformats-officedocument.drawing+xml"/>
  <Override PartName="/xl/comments57.xml" ContentType="application/vnd.openxmlformats-officedocument.spreadsheetml.comments+xml"/>
  <Override PartName="/xl/drawings/drawing59.xml" ContentType="application/vnd.openxmlformats-officedocument.drawing+xml"/>
  <Override PartName="/xl/comments58.xml" ContentType="application/vnd.openxmlformats-officedocument.spreadsheetml.comments+xml"/>
  <Override PartName="/xl/drawings/drawing60.xml" ContentType="application/vnd.openxmlformats-officedocument.drawing+xml"/>
  <Override PartName="/xl/comments59.xml" ContentType="application/vnd.openxmlformats-officedocument.spreadsheetml.comments+xml"/>
  <Override PartName="/xl/drawings/drawing61.xml" ContentType="application/vnd.openxmlformats-officedocument.drawing+xml"/>
  <Override PartName="/xl/comments60.xml" ContentType="application/vnd.openxmlformats-officedocument.spreadsheetml.comments+xml"/>
  <Override PartName="/xl/drawings/drawing62.xml" ContentType="application/vnd.openxmlformats-officedocument.drawing+xml"/>
  <Override PartName="/xl/comments61.xml" ContentType="application/vnd.openxmlformats-officedocument.spreadsheetml.comments+xml"/>
  <Override PartName="/xl/drawings/drawing63.xml" ContentType="application/vnd.openxmlformats-officedocument.drawing+xml"/>
  <Override PartName="/xl/comments62.xml" ContentType="application/vnd.openxmlformats-officedocument.spreadsheetml.comments+xml"/>
  <Override PartName="/xl/drawings/drawing64.xml" ContentType="application/vnd.openxmlformats-officedocument.drawing+xml"/>
  <Override PartName="/xl/comments63.xml" ContentType="application/vnd.openxmlformats-officedocument.spreadsheetml.comments+xml"/>
  <Override PartName="/xl/drawings/drawing65.xml" ContentType="application/vnd.openxmlformats-officedocument.drawing+xml"/>
  <Override PartName="/xl/comments64.xml" ContentType="application/vnd.openxmlformats-officedocument.spreadsheetml.comments+xml"/>
  <Override PartName="/xl/drawings/drawing66.xml" ContentType="application/vnd.openxmlformats-officedocument.drawing+xml"/>
  <Override PartName="/xl/comments65.xml" ContentType="application/vnd.openxmlformats-officedocument.spreadsheetml.comments+xml"/>
  <Override PartName="/xl/drawings/drawing67.xml" ContentType="application/vnd.openxmlformats-officedocument.drawing+xml"/>
  <Override PartName="/xl/comments66.xml" ContentType="application/vnd.openxmlformats-officedocument.spreadsheetml.comments+xml"/>
  <Override PartName="/xl/drawings/drawing68.xml" ContentType="application/vnd.openxmlformats-officedocument.drawing+xml"/>
  <Override PartName="/xl/comments67.xml" ContentType="application/vnd.openxmlformats-officedocument.spreadsheetml.comments+xml"/>
  <Override PartName="/xl/drawings/drawing69.xml" ContentType="application/vnd.openxmlformats-officedocument.drawing+xml"/>
  <Override PartName="/xl/comments68.xml" ContentType="application/vnd.openxmlformats-officedocument.spreadsheetml.comments+xml"/>
  <Override PartName="/xl/drawings/drawing70.xml" ContentType="application/vnd.openxmlformats-officedocument.drawing+xml"/>
  <Override PartName="/xl/comments69.xml" ContentType="application/vnd.openxmlformats-officedocument.spreadsheetml.comments+xml"/>
  <Override PartName="/xl/drawings/drawing71.xml" ContentType="application/vnd.openxmlformats-officedocument.drawing+xml"/>
  <Override PartName="/xl/comments70.xml" ContentType="application/vnd.openxmlformats-officedocument.spreadsheetml.comments+xml"/>
  <Override PartName="/xl/drawings/drawing72.xml" ContentType="application/vnd.openxmlformats-officedocument.drawing+xml"/>
  <Override PartName="/xl/comments71.xml" ContentType="application/vnd.openxmlformats-officedocument.spreadsheetml.comments+xml"/>
  <Override PartName="/xl/drawings/drawing73.xml" ContentType="application/vnd.openxmlformats-officedocument.drawing+xml"/>
  <Override PartName="/xl/comments72.xml" ContentType="application/vnd.openxmlformats-officedocument.spreadsheetml.comments+xml"/>
  <Override PartName="/xl/drawings/drawing74.xml" ContentType="application/vnd.openxmlformats-officedocument.drawing+xml"/>
  <Override PartName="/xl/comments73.xml" ContentType="application/vnd.openxmlformats-officedocument.spreadsheetml.comments+xml"/>
  <Override PartName="/xl/drawings/drawing75.xml" ContentType="application/vnd.openxmlformats-officedocument.drawing+xml"/>
  <Override PartName="/xl/comments74.xml" ContentType="application/vnd.openxmlformats-officedocument.spreadsheetml.comments+xml"/>
  <Override PartName="/xl/drawings/drawing76.xml" ContentType="application/vnd.openxmlformats-officedocument.drawing+xml"/>
  <Override PartName="/xl/comments75.xml" ContentType="application/vnd.openxmlformats-officedocument.spreadsheetml.comments+xml"/>
  <Override PartName="/xl/drawings/drawing77.xml" ContentType="application/vnd.openxmlformats-officedocument.drawing+xml"/>
  <Override PartName="/xl/comments76.xml" ContentType="application/vnd.openxmlformats-officedocument.spreadsheetml.comments+xml"/>
  <Override PartName="/xl/drawings/drawing78.xml" ContentType="application/vnd.openxmlformats-officedocument.drawing+xml"/>
  <Override PartName="/xl/comments77.xml" ContentType="application/vnd.openxmlformats-officedocument.spreadsheetml.comments+xml"/>
  <Override PartName="/xl/drawings/drawing79.xml" ContentType="application/vnd.openxmlformats-officedocument.drawing+xml"/>
  <Override PartName="/xl/comments78.xml" ContentType="application/vnd.openxmlformats-officedocument.spreadsheetml.comments+xml"/>
  <Override PartName="/xl/drawings/drawing80.xml" ContentType="application/vnd.openxmlformats-officedocument.drawing+xml"/>
  <Override PartName="/xl/comments79.xml" ContentType="application/vnd.openxmlformats-officedocument.spreadsheetml.comments+xml"/>
  <Override PartName="/xl/drawings/drawing81.xml" ContentType="application/vnd.openxmlformats-officedocument.drawing+xml"/>
  <Override PartName="/xl/comments80.xml" ContentType="application/vnd.openxmlformats-officedocument.spreadsheetml.comments+xml"/>
  <Override PartName="/xl/drawings/drawing82.xml" ContentType="application/vnd.openxmlformats-officedocument.drawing+xml"/>
  <Override PartName="/xl/comments81.xml" ContentType="application/vnd.openxmlformats-officedocument.spreadsheetml.comments+xml"/>
  <Override PartName="/xl/drawings/drawing83.xml" ContentType="application/vnd.openxmlformats-officedocument.drawing+xml"/>
  <Override PartName="/xl/comments82.xml" ContentType="application/vnd.openxmlformats-officedocument.spreadsheetml.comments+xml"/>
  <Override PartName="/xl/drawings/drawing84.xml" ContentType="application/vnd.openxmlformats-officedocument.drawing+xml"/>
  <Override PartName="/xl/comments83.xml" ContentType="application/vnd.openxmlformats-officedocument.spreadsheetml.comments+xml"/>
  <Override PartName="/xl/drawings/drawing85.xml" ContentType="application/vnd.openxmlformats-officedocument.drawing+xml"/>
  <Override PartName="/xl/comments84.xml" ContentType="application/vnd.openxmlformats-officedocument.spreadsheetml.comments+xml"/>
  <Override PartName="/xl/drawings/drawing86.xml" ContentType="application/vnd.openxmlformats-officedocument.drawing+xml"/>
  <Override PartName="/xl/comments85.xml" ContentType="application/vnd.openxmlformats-officedocument.spreadsheetml.comments+xml"/>
  <Override PartName="/xl/drawings/drawing87.xml" ContentType="application/vnd.openxmlformats-officedocument.drawing+xml"/>
  <Override PartName="/xl/comments86.xml" ContentType="application/vnd.openxmlformats-officedocument.spreadsheetml.comments+xml"/>
  <Override PartName="/xl/drawings/drawing88.xml" ContentType="application/vnd.openxmlformats-officedocument.drawing+xml"/>
  <Override PartName="/xl/comments87.xml" ContentType="application/vnd.openxmlformats-officedocument.spreadsheetml.comments+xml"/>
  <Override PartName="/xl/drawings/drawing89.xml" ContentType="application/vnd.openxmlformats-officedocument.drawing+xml"/>
  <Override PartName="/xl/comments88.xml" ContentType="application/vnd.openxmlformats-officedocument.spreadsheetml.comments+xml"/>
  <Override PartName="/xl/drawings/drawing90.xml" ContentType="application/vnd.openxmlformats-officedocument.drawing+xml"/>
  <Override PartName="/xl/comments89.xml" ContentType="application/vnd.openxmlformats-officedocument.spreadsheetml.comments+xml"/>
  <Override PartName="/xl/drawings/drawing91.xml" ContentType="application/vnd.openxmlformats-officedocument.drawing+xml"/>
  <Override PartName="/xl/comments90.xml" ContentType="application/vnd.openxmlformats-officedocument.spreadsheetml.comments+xml"/>
  <Override PartName="/xl/drawings/drawing92.xml" ContentType="application/vnd.openxmlformats-officedocument.drawing+xml"/>
  <Override PartName="/xl/comments91.xml" ContentType="application/vnd.openxmlformats-officedocument.spreadsheetml.comments+xml"/>
  <Override PartName="/xl/drawings/drawing93.xml" ContentType="application/vnd.openxmlformats-officedocument.drawing+xml"/>
  <Override PartName="/xl/comments92.xml" ContentType="application/vnd.openxmlformats-officedocument.spreadsheetml.comments+xml"/>
  <Override PartName="/xl/drawings/drawing94.xml" ContentType="application/vnd.openxmlformats-officedocument.drawing+xml"/>
  <Override PartName="/xl/comments93.xml" ContentType="application/vnd.openxmlformats-officedocument.spreadsheetml.comments+xml"/>
  <Override PartName="/xl/drawings/drawing95.xml" ContentType="application/vnd.openxmlformats-officedocument.drawing+xml"/>
  <Override PartName="/xl/comments94.xml" ContentType="application/vnd.openxmlformats-officedocument.spreadsheetml.comments+xml"/>
  <Override PartName="/xl/drawings/drawing96.xml" ContentType="application/vnd.openxmlformats-officedocument.drawing+xml"/>
  <Override PartName="/xl/comments95.xml" ContentType="application/vnd.openxmlformats-officedocument.spreadsheetml.comments+xml"/>
  <Override PartName="/xl/drawings/drawing97.xml" ContentType="application/vnd.openxmlformats-officedocument.drawing+xml"/>
  <Override PartName="/xl/comments96.xml" ContentType="application/vnd.openxmlformats-officedocument.spreadsheetml.comments+xml"/>
  <Override PartName="/xl/drawings/drawing98.xml" ContentType="application/vnd.openxmlformats-officedocument.drawing+xml"/>
  <Override PartName="/xl/comments97.xml" ContentType="application/vnd.openxmlformats-officedocument.spreadsheetml.comments+xml"/>
  <Override PartName="/xl/drawings/drawing99.xml" ContentType="application/vnd.openxmlformats-officedocument.drawing+xml"/>
  <Override PartName="/xl/comments98.xml" ContentType="application/vnd.openxmlformats-officedocument.spreadsheetml.comments+xml"/>
  <Override PartName="/xl/drawings/drawing100.xml" ContentType="application/vnd.openxmlformats-officedocument.drawing+xml"/>
  <Override PartName="/xl/comments99.xml" ContentType="application/vnd.openxmlformats-officedocument.spreadsheetml.comments+xml"/>
  <Override PartName="/xl/drawings/drawing101.xml" ContentType="application/vnd.openxmlformats-officedocument.drawing+xml"/>
  <Override PartName="/xl/comments100.xml" ContentType="application/vnd.openxmlformats-officedocument.spreadsheetml.comments+xml"/>
  <Override PartName="/xl/drawings/drawing102.xml" ContentType="application/vnd.openxmlformats-officedocument.drawing+xml"/>
  <Override PartName="/xl/comments101.xml" ContentType="application/vnd.openxmlformats-officedocument.spreadsheetml.comments+xml"/>
  <Override PartName="/xl/drawings/drawing103.xml" ContentType="application/vnd.openxmlformats-officedocument.drawing+xml"/>
  <Override PartName="/xl/comments102.xml" ContentType="application/vnd.openxmlformats-officedocument.spreadsheetml.comments+xml"/>
  <Override PartName="/xl/drawings/drawing104.xml" ContentType="application/vnd.openxmlformats-officedocument.drawing+xml"/>
  <Override PartName="/xl/comments103.xml" ContentType="application/vnd.openxmlformats-officedocument.spreadsheetml.comments+xml"/>
  <Override PartName="/xl/drawings/drawing105.xml" ContentType="application/vnd.openxmlformats-officedocument.drawing+xml"/>
  <Override PartName="/xl/comments104.xml" ContentType="application/vnd.openxmlformats-officedocument.spreadsheetml.comments+xml"/>
  <Override PartName="/xl/drawings/drawing106.xml" ContentType="application/vnd.openxmlformats-officedocument.drawing+xml"/>
  <Override PartName="/xl/comments105.xml" ContentType="application/vnd.openxmlformats-officedocument.spreadsheetml.comments+xml"/>
  <Override PartName="/xl/drawings/drawing107.xml" ContentType="application/vnd.openxmlformats-officedocument.drawing+xml"/>
  <Override PartName="/xl/comments106.xml" ContentType="application/vnd.openxmlformats-officedocument.spreadsheetml.comments+xml"/>
  <Override PartName="/xl/drawings/drawing108.xml" ContentType="application/vnd.openxmlformats-officedocument.drawing+xml"/>
  <Override PartName="/xl/comments107.xml" ContentType="application/vnd.openxmlformats-officedocument.spreadsheetml.comments+xml"/>
  <Override PartName="/xl/drawings/drawing109.xml" ContentType="application/vnd.openxmlformats-officedocument.drawing+xml"/>
  <Override PartName="/xl/comments108.xml" ContentType="application/vnd.openxmlformats-officedocument.spreadsheetml.comments+xml"/>
  <Override PartName="/xl/drawings/drawing110.xml" ContentType="application/vnd.openxmlformats-officedocument.drawing+xml"/>
  <Override PartName="/xl/comments109.xml" ContentType="application/vnd.openxmlformats-officedocument.spreadsheetml.comments+xml"/>
  <Override PartName="/xl/drawings/drawing111.xml" ContentType="application/vnd.openxmlformats-officedocument.drawing+xml"/>
  <Override PartName="/xl/comments110.xml" ContentType="application/vnd.openxmlformats-officedocument.spreadsheetml.comments+xml"/>
  <Override PartName="/xl/drawings/drawing112.xml" ContentType="application/vnd.openxmlformats-officedocument.drawing+xml"/>
  <Override PartName="/xl/comments111.xml" ContentType="application/vnd.openxmlformats-officedocument.spreadsheetml.comments+xml"/>
  <Override PartName="/xl/drawings/drawing113.xml" ContentType="application/vnd.openxmlformats-officedocument.drawing+xml"/>
  <Override PartName="/xl/comments112.xml" ContentType="application/vnd.openxmlformats-officedocument.spreadsheetml.comments+xml"/>
  <Override PartName="/xl/drawings/drawing114.xml" ContentType="application/vnd.openxmlformats-officedocument.drawing+xml"/>
  <Override PartName="/xl/comments113.xml" ContentType="application/vnd.openxmlformats-officedocument.spreadsheetml.comments+xml"/>
  <Override PartName="/xl/drawings/drawing115.xml" ContentType="application/vnd.openxmlformats-officedocument.drawing+xml"/>
  <Override PartName="/xl/comments114.xml" ContentType="application/vnd.openxmlformats-officedocument.spreadsheetml.comments+xml"/>
  <Override PartName="/xl/drawings/drawing116.xml" ContentType="application/vnd.openxmlformats-officedocument.drawing+xml"/>
  <Override PartName="/xl/comments115.xml" ContentType="application/vnd.openxmlformats-officedocument.spreadsheetml.comments+xml"/>
  <Override PartName="/xl/drawings/drawing117.xml" ContentType="application/vnd.openxmlformats-officedocument.drawing+xml"/>
  <Override PartName="/xl/comments116.xml" ContentType="application/vnd.openxmlformats-officedocument.spreadsheetml.comments+xml"/>
  <Override PartName="/xl/drawings/drawing118.xml" ContentType="application/vnd.openxmlformats-officedocument.drawing+xml"/>
  <Override PartName="/xl/comments117.xml" ContentType="application/vnd.openxmlformats-officedocument.spreadsheetml.comments+xml"/>
  <Override PartName="/xl/drawings/drawing119.xml" ContentType="application/vnd.openxmlformats-officedocument.drawing+xml"/>
  <Override PartName="/xl/comments118.xml" ContentType="application/vnd.openxmlformats-officedocument.spreadsheetml.comments+xml"/>
  <Override PartName="/xl/drawings/drawing120.xml" ContentType="application/vnd.openxmlformats-officedocument.drawing+xml"/>
  <Override PartName="/xl/comments119.xml" ContentType="application/vnd.openxmlformats-officedocument.spreadsheetml.comments+xml"/>
  <Override PartName="/xl/drawings/drawing121.xml" ContentType="application/vnd.openxmlformats-officedocument.drawing+xml"/>
  <Override PartName="/xl/comments120.xml" ContentType="application/vnd.openxmlformats-officedocument.spreadsheetml.comments+xml"/>
  <Override PartName="/xl/drawings/drawing122.xml" ContentType="application/vnd.openxmlformats-officedocument.drawing+xml"/>
  <Override PartName="/xl/comments121.xml" ContentType="application/vnd.openxmlformats-officedocument.spreadsheetml.comments+xml"/>
  <Override PartName="/xl/drawings/drawing123.xml" ContentType="application/vnd.openxmlformats-officedocument.drawing+xml"/>
  <Override PartName="/xl/comments122.xml" ContentType="application/vnd.openxmlformats-officedocument.spreadsheetml.comments+xml"/>
  <Override PartName="/xl/drawings/drawing124.xml" ContentType="application/vnd.openxmlformats-officedocument.drawing+xml"/>
  <Override PartName="/xl/comments123.xml" ContentType="application/vnd.openxmlformats-officedocument.spreadsheetml.comments+xml"/>
  <Override PartName="/xl/drawings/drawing125.xml" ContentType="application/vnd.openxmlformats-officedocument.drawing+xml"/>
  <Override PartName="/xl/comments124.xml" ContentType="application/vnd.openxmlformats-officedocument.spreadsheetml.comments+xml"/>
  <Override PartName="/xl/drawings/drawing126.xml" ContentType="application/vnd.openxmlformats-officedocument.drawing+xml"/>
  <Override PartName="/xl/comments125.xml" ContentType="application/vnd.openxmlformats-officedocument.spreadsheetml.comments+xml"/>
  <Override PartName="/xl/drawings/drawing127.xml" ContentType="application/vnd.openxmlformats-officedocument.drawing+xml"/>
  <Override PartName="/xl/comments126.xml" ContentType="application/vnd.openxmlformats-officedocument.spreadsheetml.comments+xml"/>
  <Override PartName="/xl/drawings/drawing128.xml" ContentType="application/vnd.openxmlformats-officedocument.drawing+xml"/>
  <Override PartName="/xl/comments127.xml" ContentType="application/vnd.openxmlformats-officedocument.spreadsheetml.comments+xml"/>
  <Override PartName="/xl/drawings/drawing129.xml" ContentType="application/vnd.openxmlformats-officedocument.drawing+xml"/>
  <Override PartName="/xl/comments128.xml" ContentType="application/vnd.openxmlformats-officedocument.spreadsheetml.comments+xml"/>
  <Override PartName="/xl/drawings/drawing130.xml" ContentType="application/vnd.openxmlformats-officedocument.drawing+xml"/>
  <Override PartName="/xl/comments129.xml" ContentType="application/vnd.openxmlformats-officedocument.spreadsheetml.comments+xml"/>
  <Override PartName="/xl/drawings/drawing131.xml" ContentType="application/vnd.openxmlformats-officedocument.drawing+xml"/>
  <Override PartName="/xl/comments130.xml" ContentType="application/vnd.openxmlformats-officedocument.spreadsheetml.comments+xml"/>
  <Override PartName="/xl/drawings/drawing132.xml" ContentType="application/vnd.openxmlformats-officedocument.drawing+xml"/>
  <Override PartName="/xl/comments131.xml" ContentType="application/vnd.openxmlformats-officedocument.spreadsheetml.comments+xml"/>
  <Override PartName="/xl/drawings/drawing133.xml" ContentType="application/vnd.openxmlformats-officedocument.drawing+xml"/>
  <Override PartName="/xl/comments132.xml" ContentType="application/vnd.openxmlformats-officedocument.spreadsheetml.comments+xml"/>
  <Override PartName="/xl/drawings/drawing134.xml" ContentType="application/vnd.openxmlformats-officedocument.drawing+xml"/>
  <Override PartName="/xl/comments133.xml" ContentType="application/vnd.openxmlformats-officedocument.spreadsheetml.comments+xml"/>
  <Override PartName="/xl/drawings/drawing135.xml" ContentType="application/vnd.openxmlformats-officedocument.drawing+xml"/>
  <Override PartName="/xl/comments134.xml" ContentType="application/vnd.openxmlformats-officedocument.spreadsheetml.comments+xml"/>
  <Override PartName="/xl/drawings/drawing136.xml" ContentType="application/vnd.openxmlformats-officedocument.drawing+xml"/>
  <Override PartName="/xl/comments135.xml" ContentType="application/vnd.openxmlformats-officedocument.spreadsheetml.comments+xml"/>
  <Override PartName="/xl/drawings/drawing137.xml" ContentType="application/vnd.openxmlformats-officedocument.drawing+xml"/>
  <Override PartName="/xl/comments136.xml" ContentType="application/vnd.openxmlformats-officedocument.spreadsheetml.comments+xml"/>
  <Override PartName="/xl/drawings/drawing138.xml" ContentType="application/vnd.openxmlformats-officedocument.drawing+xml"/>
  <Override PartName="/xl/comments137.xml" ContentType="application/vnd.openxmlformats-officedocument.spreadsheetml.comments+xml"/>
  <Override PartName="/xl/drawings/drawing139.xml" ContentType="application/vnd.openxmlformats-officedocument.drawing+xml"/>
  <Override PartName="/xl/comments138.xml" ContentType="application/vnd.openxmlformats-officedocument.spreadsheetml.comments+xml"/>
  <Override PartName="/xl/drawings/drawing140.xml" ContentType="application/vnd.openxmlformats-officedocument.drawing+xml"/>
  <Override PartName="/xl/comments139.xml" ContentType="application/vnd.openxmlformats-officedocument.spreadsheetml.comments+xml"/>
  <Override PartName="/xl/drawings/drawing141.xml" ContentType="application/vnd.openxmlformats-officedocument.drawing+xml"/>
  <Override PartName="/xl/comments1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Excel\"/>
    </mc:Choice>
  </mc:AlternateContent>
  <xr:revisionPtr revIDLastSave="0" documentId="13_ncr:1_{971C74ED-B642-4896-A1C5-0B48667986EA}" xr6:coauthVersionLast="47" xr6:coauthVersionMax="47" xr10:uidLastSave="{00000000-0000-0000-0000-000000000000}"/>
  <bookViews>
    <workbookView xWindow="28680" yWindow="-1740" windowWidth="29040" windowHeight="15720" tabRatio="922" firstSheet="97" activeTab="100" xr2:uid="{A9DF8C84-3D83-4156-99B7-018E3FEC5C44}"/>
  </bookViews>
  <sheets>
    <sheet name="경쟁사 가격분석" sheetId="253" state="hidden" r:id="rId1"/>
    <sheet name="Competitor Price Analysis" sheetId="397" state="hidden" r:id="rId2"/>
    <sheet name="Honduras(Total Final)" sheetId="228" r:id="rId3"/>
    <sheet name="Chicken Sales Unit Configur" sheetId="250" r:id="rId4"/>
    <sheet name="Master" sheetId="1" r:id="rId5"/>
    <sheet name="Prep" sheetId="107" r:id="rId6"/>
    <sheet name="BI_Golden Fried(2)" sheetId="559" r:id="rId7"/>
    <sheet name="BI_Golden Fried(3)" sheetId="558" r:id="rId8"/>
    <sheet name="BI_Golden Fried(5)" sheetId="514" r:id="rId9"/>
    <sheet name="BI_Classic(2)" sheetId="557" r:id="rId10"/>
    <sheet name="BI_Classic(3)" sheetId="556" r:id="rId11"/>
    <sheet name="BI_Classic(5)" sheetId="289" r:id="rId12"/>
    <sheet name="BI_Secret (2)" sheetId="555" r:id="rId13"/>
    <sheet name="BI_Secret (3)" sheetId="554" r:id="rId14"/>
    <sheet name="BI_Secret (5)" sheetId="265" r:id="rId15"/>
    <sheet name="BI_Hot Spicy(2)" sheetId="553" r:id="rId16"/>
    <sheet name="BI_Hot Spicy(3)" sheetId="552" r:id="rId17"/>
    <sheet name="BI_Hot Spicy(5)" sheetId="269" r:id="rId18"/>
    <sheet name="BI_Honey Garlic(2)" sheetId="551" r:id="rId19"/>
    <sheet name="BI_Honey Garlic(3)" sheetId="550" r:id="rId20"/>
    <sheet name="BI_Honey Garlic(5)" sheetId="273" r:id="rId21"/>
    <sheet name="BI_Soy Garlic(2)" sheetId="549" r:id="rId22"/>
    <sheet name="BI_Soy Garlic(3)" sheetId="548" r:id="rId23"/>
    <sheet name="BI_Soy Garlic(5)" sheetId="283" r:id="rId24"/>
    <sheet name="BI_Galbi(2)" sheetId="547" r:id="rId25"/>
    <sheet name="BI_Galbi(3)" sheetId="546" r:id="rId26"/>
    <sheet name="BI_Galbi(5)" sheetId="298" r:id="rId27"/>
    <sheet name="BI_Hot Galbi (2)" sheetId="545" r:id="rId28"/>
    <sheet name="BI_Hot Galbi (3)" sheetId="544" r:id="rId29"/>
    <sheet name="BI_Hot Galbi (5)" sheetId="303" r:id="rId30"/>
    <sheet name="BI_Gangjeong (2)" sheetId="543" r:id="rId31"/>
    <sheet name="BI_Gangjeong (3)" sheetId="542" r:id="rId32"/>
    <sheet name="BI_Gangjeong (5)" sheetId="313" r:id="rId33"/>
    <sheet name="BI_Gangnam Style(2)" sheetId="541" r:id="rId34"/>
    <sheet name="BI_Gangnam Style(3)" sheetId="540" r:id="rId35"/>
    <sheet name="BI_Gangnam Style(5)" sheetId="401" r:id="rId36"/>
    <sheet name="BI_Caribbean (2)" sheetId="539" r:id="rId37"/>
    <sheet name="BI_Caribbean (3)" sheetId="538" r:id="rId38"/>
    <sheet name="BI_Caribbean (5)" sheetId="398" r:id="rId39"/>
    <sheet name="BI_Mala Hot(2)" sheetId="537" r:id="rId40"/>
    <sheet name="BI_Mala Hot(3)" sheetId="536" r:id="rId41"/>
    <sheet name="BI_Mala Hot(5)" sheetId="403" r:id="rId42"/>
    <sheet name="BI_Creamy Onion(2)" sheetId="535" r:id="rId43"/>
    <sheet name="BI_Creamy Onion(3)" sheetId="534" r:id="rId44"/>
    <sheet name="BI_Creamy Onion(5)" sheetId="405" r:id="rId45"/>
    <sheet name="BI_Creamy Jalapeno(2)" sheetId="533" r:id="rId46"/>
    <sheet name="BI_Creamy Jalapeno(3)" sheetId="532" r:id="rId47"/>
    <sheet name="BI_Creamy Jalapeno(5)" sheetId="407" r:id="rId48"/>
    <sheet name="BI_Cheesling(2)" sheetId="531" r:id="rId49"/>
    <sheet name="BI_Cheesling(3)" sheetId="530" r:id="rId50"/>
    <sheet name="BI_Cheesling(5)" sheetId="318" r:id="rId51"/>
    <sheet name="BL_Golden Fried(4)" sheetId="574" r:id="rId52"/>
    <sheet name="BL_Golden Fried(6)" sheetId="604" r:id="rId53"/>
    <sheet name="BL_Golden Fried(8)" sheetId="603" r:id="rId54"/>
    <sheet name="BL_Classic(4)" sheetId="573" r:id="rId55"/>
    <sheet name="BL_Classic(6)" sheetId="602" r:id="rId56"/>
    <sheet name="BL_Classic(8)" sheetId="601" r:id="rId57"/>
    <sheet name="BL_Secret (4)" sheetId="572" r:id="rId58"/>
    <sheet name="BL_Secret (6)" sheetId="600" r:id="rId59"/>
    <sheet name="BL_Secret (8)" sheetId="599" r:id="rId60"/>
    <sheet name="BL_Hot Spicy(4)" sheetId="571" r:id="rId61"/>
    <sheet name="BL_Hot Spicy(6)" sheetId="598" r:id="rId62"/>
    <sheet name="BL_Hot Spicy(8)" sheetId="597" r:id="rId63"/>
    <sheet name="BL_Honey Garlic(4)" sheetId="570" r:id="rId64"/>
    <sheet name="BL_Honey Garlic(6)" sheetId="596" r:id="rId65"/>
    <sheet name="BL_Honey Garlic(8)" sheetId="595" r:id="rId66"/>
    <sheet name="BL_Soy Garlic(4)" sheetId="569" r:id="rId67"/>
    <sheet name="BL_Soy Garlic(6)" sheetId="594" r:id="rId68"/>
    <sheet name="BL_Soy Garlic(8)" sheetId="593" r:id="rId69"/>
    <sheet name="BL_Galbi(4)" sheetId="568" r:id="rId70"/>
    <sheet name="BL_Galbi(6)" sheetId="592" r:id="rId71"/>
    <sheet name="BL_Galbi(8)" sheetId="591" r:id="rId72"/>
    <sheet name="BL_Hot Galbi (4)" sheetId="567" r:id="rId73"/>
    <sheet name="BL_Hot Galbi (6)" sheetId="590" r:id="rId74"/>
    <sheet name="BL_Hot Galbi (8)" sheetId="589" r:id="rId75"/>
    <sheet name="BL_Gangjeong (4)" sheetId="566" r:id="rId76"/>
    <sheet name="BL_Gangjeong (6)" sheetId="588" r:id="rId77"/>
    <sheet name="BL_Gangjeong (8)" sheetId="587" r:id="rId78"/>
    <sheet name="BL_Gangnam Style(4)" sheetId="565" r:id="rId79"/>
    <sheet name="BL_Gangnam Style(6)" sheetId="586" r:id="rId80"/>
    <sheet name="BL_Gangnam Style(8)" sheetId="585" r:id="rId81"/>
    <sheet name="BL_Caribbean (4)" sheetId="564" r:id="rId82"/>
    <sheet name="BL_Caribbean (6)" sheetId="584" r:id="rId83"/>
    <sheet name="BL_Caribbean (8)" sheetId="583" r:id="rId84"/>
    <sheet name="BL_Mala Hot(4)" sheetId="563" r:id="rId85"/>
    <sheet name="BL_Mala Hot(6)" sheetId="582" r:id="rId86"/>
    <sheet name="BL_Mala Hot(8)" sheetId="581" r:id="rId87"/>
    <sheet name="BL_Creamy Onion(4)" sheetId="562" r:id="rId88"/>
    <sheet name="BL_Creamy Onion(6)" sheetId="580" r:id="rId89"/>
    <sheet name="BL_Creamy Onion(8)" sheetId="579" r:id="rId90"/>
    <sheet name="BL_Creamy Jalapeno(4)" sheetId="561" r:id="rId91"/>
    <sheet name="BL_Creamy Jalapeno(6)" sheetId="578" r:id="rId92"/>
    <sheet name="BL_Creamy Jalapeno(8)" sheetId="577" r:id="rId93"/>
    <sheet name="BL_Cheesling(4)" sheetId="560" r:id="rId94"/>
    <sheet name="BL_Cheesling(6)" sheetId="576" r:id="rId95"/>
    <sheet name="BL_Cheesling(8)" sheetId="575" r:id="rId96"/>
    <sheet name="Ddeok-Bokki" sheetId="216" r:id="rId97"/>
    <sheet name="Ddeok-Bokki_Cheese" sheetId="383" r:id="rId98"/>
    <sheet name="Rose Ddeok-Bokki " sheetId="217" r:id="rId99"/>
    <sheet name="Rose Ddeok-Bokki_Cheese" sheetId="384" r:id="rId100"/>
    <sheet name="Fried Chicken Ricebowl(Secret)" sheetId="606" r:id="rId101"/>
    <sheet name="Fried Chicken Ricebowl(Soy)" sheetId="206" r:id="rId102"/>
    <sheet name="bb.q Salad" sheetId="504" r:id="rId103"/>
    <sheet name="Fried Chicken Saladbowl(Secret)" sheetId="488" r:id="rId104"/>
    <sheet name="Fried Chicken Saladbowl(Soy)" sheetId="486" r:id="rId105"/>
    <sheet name="Fried Chicken Saladbowl(Hot)" sheetId="487" r:id="rId106"/>
    <sheet name="Fried Chicken Salabowl(Jamaican" sheetId="489" r:id="rId107"/>
    <sheet name="BL_UFO Chicken" sheetId="473" r:id="rId108"/>
    <sheet name="Wing_UFO Chicken" sheetId="474" r:id="rId109"/>
    <sheet name="BI_Grilled_Jamaican" sheetId="475" r:id="rId110"/>
    <sheet name="BI_Grilled_Soy" sheetId="479" r:id="rId111"/>
    <sheet name="BI_Grilled_Spicy" sheetId="482" r:id="rId112"/>
    <sheet name="Wing_Grilled_Jamaican" sheetId="478" r:id="rId113"/>
    <sheet name="Wing_Grilled_Soy" sheetId="481" r:id="rId114"/>
    <sheet name="Wing_Grilled_Spicy" sheetId="484" r:id="rId115"/>
    <sheet name="BL_Grilled_Jamaican" sheetId="477" r:id="rId116"/>
    <sheet name="BL_Grilled_Soy" sheetId="480" r:id="rId117"/>
    <sheet name="BL_Grilled_Spicy" sheetId="483" r:id="rId118"/>
    <sheet name="Grilled Chicken Ricebowl(Soy)" sheetId="491" r:id="rId119"/>
    <sheet name="The Secret RiceBowl" sheetId="499" r:id="rId120"/>
    <sheet name="Island Greens Rice Bowl" sheetId="500" r:id="rId121"/>
    <sheet name="Teriyaki Crunch Rice Bowl" sheetId="501" r:id="rId122"/>
    <sheet name="Fried Chicken Meal" sheetId="502" r:id="rId123"/>
    <sheet name="Grilled Chicken Meal" sheetId="503" r:id="rId124"/>
    <sheet name="French Fries" sheetId="226" r:id="rId125"/>
    <sheet name="Secret Fries" sheetId="505" r:id="rId126"/>
    <sheet name="Soy Garlic Fries" sheetId="506" r:id="rId127"/>
    <sheet name="Hot Spicy Fries" sheetId="507" r:id="rId128"/>
    <sheet name="Cheesling Fries" sheetId="508" r:id="rId129"/>
    <sheet name="Cheesstick" sheetId="207" r:id="rId130"/>
    <sheet name="Onion Rings" sheetId="205" r:id="rId131"/>
    <sheet name="Coleslaw" sheetId="208" r:id="rId132"/>
    <sheet name="Steamed Rice" sheetId="227" r:id="rId133"/>
    <sheet name="Side Sampler" sheetId="509" r:id="rId134"/>
    <sheet name="Soy Mayo" sheetId="387" r:id="rId135"/>
    <sheet name="Spicy Mayo" sheetId="388" r:id="rId136"/>
    <sheet name="Mala Mayo" sheetId="386" r:id="rId137"/>
    <sheet name="Jamaican Mayo" sheetId="510" r:id="rId138"/>
    <sheet name="Extra Sauce(Secret)" sheetId="389" r:id="rId139"/>
    <sheet name="Extra Sauce (Hot)" sheetId="390" r:id="rId140"/>
    <sheet name="Extra Sauce (Honey)" sheetId="391" r:id="rId141"/>
    <sheet name="Extra Sauce (Soy)" sheetId="392" r:id="rId142"/>
    <sheet name="Extra Sauce (GangJeong)" sheetId="393" r:id="rId143"/>
    <sheet name="Extra Sauce (Mala)" sheetId="394" r:id="rId144"/>
    <sheet name="Extra Sauce (Galbi)" sheetId="395" r:id="rId145"/>
    <sheet name="Extra Sauce (Hot Galbi)" sheetId="396" r:id="rId146"/>
  </sheets>
  <definedNames>
    <definedName name="crp" localSheetId="102">IF(AND(#REF!="© 2011 Spreadsheet123 Ltd. All rights reserved",#REF!="Small Business Templates by Spreadsheet123.com"),1,0)</definedName>
    <definedName name="crp" localSheetId="109">IF(AND(#REF!="© 2011 Spreadsheet123 Ltd. All rights reserved",#REF!="Small Business Templates by Spreadsheet123.com"),1,0)</definedName>
    <definedName name="crp" localSheetId="110">IF(AND(#REF!="© 2011 Spreadsheet123 Ltd. All rights reserved",#REF!="Small Business Templates by Spreadsheet123.com"),1,0)</definedName>
    <definedName name="crp" localSheetId="111">IF(AND(#REF!="© 2011 Spreadsheet123 Ltd. All rights reserved",#REF!="Small Business Templates by Spreadsheet123.com"),1,0)</definedName>
    <definedName name="crp" localSheetId="115">IF(AND(#REF!="© 2011 Spreadsheet123 Ltd. All rights reserved",#REF!="Small Business Templates by Spreadsheet123.com"),1,0)</definedName>
    <definedName name="crp" localSheetId="116">IF(AND(#REF!="© 2011 Spreadsheet123 Ltd. All rights reserved",#REF!="Small Business Templates by Spreadsheet123.com"),1,0)</definedName>
    <definedName name="crp" localSheetId="117">IF(AND(#REF!="© 2011 Spreadsheet123 Ltd. All rights reserved",#REF!="Small Business Templates by Spreadsheet123.com"),1,0)</definedName>
    <definedName name="crp" localSheetId="107">IF(AND(#REF!="© 2011 Spreadsheet123 Ltd. All rights reserved",#REF!="Small Business Templates by Spreadsheet123.com"),1,0)</definedName>
    <definedName name="crp" localSheetId="128">IF(AND(#REF!="© 2011 Spreadsheet123 Ltd. All rights reserved",#REF!="Small Business Templates by Spreadsheet123.com"),1,0)</definedName>
    <definedName name="crp" localSheetId="129">IF(AND(#REF!="© 2011 Spreadsheet123 Ltd. All rights reserved",#REF!="Small Business Templates by Spreadsheet123.com"),1,0)</definedName>
    <definedName name="crp" localSheetId="131">IF(AND(#REF!="© 2011 Spreadsheet123 Ltd. All rights reserved",#REF!="Small Business Templates by Spreadsheet123.com"),1,0)</definedName>
    <definedName name="crp" localSheetId="1">#REF!</definedName>
    <definedName name="crp" localSheetId="96">IF(AND(#REF!="© 2011 Spreadsheet123 Ltd. All rights reserved",#REF!="Small Business Templates by Spreadsheet123.com"),1,0)</definedName>
    <definedName name="crp" localSheetId="97">IF(AND(#REF!="© 2011 Spreadsheet123 Ltd. All rights reserved",#REF!="Small Business Templates by Spreadsheet123.com"),1,0)</definedName>
    <definedName name="crp" localSheetId="144">IF(AND(#REF!="© 2011 Spreadsheet123 Ltd. All rights reserved",#REF!="Small Business Templates by Spreadsheet123.com"),1,0)</definedName>
    <definedName name="crp" localSheetId="142">IF(AND(#REF!="© 2011 Spreadsheet123 Ltd. All rights reserved",#REF!="Small Business Templates by Spreadsheet123.com"),1,0)</definedName>
    <definedName name="crp" localSheetId="140">IF(AND(#REF!="© 2011 Spreadsheet123 Ltd. All rights reserved",#REF!="Small Business Templates by Spreadsheet123.com"),1,0)</definedName>
    <definedName name="crp" localSheetId="145">IF(AND(#REF!="© 2011 Spreadsheet123 Ltd. All rights reserved",#REF!="Small Business Templates by Spreadsheet123.com"),1,0)</definedName>
    <definedName name="crp" localSheetId="139">IF(AND(#REF!="© 2011 Spreadsheet123 Ltd. All rights reserved",#REF!="Small Business Templates by Spreadsheet123.com"),1,0)</definedName>
    <definedName name="crp" localSheetId="143">IF(AND(#REF!="© 2011 Spreadsheet123 Ltd. All rights reserved",#REF!="Small Business Templates by Spreadsheet123.com"),1,0)</definedName>
    <definedName name="crp" localSheetId="141">IF(AND(#REF!="© 2011 Spreadsheet123 Ltd. All rights reserved",#REF!="Small Business Templates by Spreadsheet123.com"),1,0)</definedName>
    <definedName name="crp" localSheetId="138">IF(AND(#REF!="© 2011 Spreadsheet123 Ltd. All rights reserved",#REF!="Small Business Templates by Spreadsheet123.com"),1,0)</definedName>
    <definedName name="crp" localSheetId="124">IF(AND(#REF!="© 2011 Spreadsheet123 Ltd. All rights reserved",#REF!="Small Business Templates by Spreadsheet123.com"),1,0)</definedName>
    <definedName name="crp" localSheetId="122">IF(AND(#REF!="© 2011 Spreadsheet123 Ltd. All rights reserved",#REF!="Small Business Templates by Spreadsheet123.com"),1,0)</definedName>
    <definedName name="crp" localSheetId="100">IF(AND(#REF!="© 2011 Spreadsheet123 Ltd. All rights reserved",#REF!="Small Business Templates by Spreadsheet123.com"),1,0)</definedName>
    <definedName name="crp" localSheetId="101">IF(AND(#REF!="© 2011 Spreadsheet123 Ltd. All rights reserved",#REF!="Small Business Templates by Spreadsheet123.com"),1,0)</definedName>
    <definedName name="crp" localSheetId="106">IF(AND(#REF!="© 2011 Spreadsheet123 Ltd. All rights reserved",#REF!="Small Business Templates by Spreadsheet123.com"),1,0)</definedName>
    <definedName name="crp" localSheetId="105">IF(AND(#REF!="© 2011 Spreadsheet123 Ltd. All rights reserved",#REF!="Small Business Templates by Spreadsheet123.com"),1,0)</definedName>
    <definedName name="crp" localSheetId="103">IF(AND(#REF!="© 2011 Spreadsheet123 Ltd. All rights reserved",#REF!="Small Business Templates by Spreadsheet123.com"),1,0)</definedName>
    <definedName name="crp" localSheetId="104">IF(AND(#REF!="© 2011 Spreadsheet123 Ltd. All rights reserved",#REF!="Small Business Templates by Spreadsheet123.com"),1,0)</definedName>
    <definedName name="crp" localSheetId="123">IF(AND(#REF!="© 2011 Spreadsheet123 Ltd. All rights reserved",#REF!="Small Business Templates by Spreadsheet123.com"),1,0)</definedName>
    <definedName name="crp" localSheetId="118">IF(AND(#REF!="© 2011 Spreadsheet123 Ltd. All rights reserved",#REF!="Small Business Templates by Spreadsheet123.com"),1,0)</definedName>
    <definedName name="crp" localSheetId="127">IF(AND(#REF!="© 2011 Spreadsheet123 Ltd. All rights reserved",#REF!="Small Business Templates by Spreadsheet123.com"),1,0)</definedName>
    <definedName name="crp" localSheetId="120">IF(AND(#REF!="© 2011 Spreadsheet123 Ltd. All rights reserved",#REF!="Small Business Templates by Spreadsheet123.com"),1,0)</definedName>
    <definedName name="crp" localSheetId="137">IF(AND(#REF!="© 2011 Spreadsheet123 Ltd. All rights reserved",#REF!="Small Business Templates by Spreadsheet123.com"),1,0)</definedName>
    <definedName name="crp" localSheetId="136">IF(AND(#REF!="© 2011 Spreadsheet123 Ltd. All rights reserved",#REF!="Small Business Templates by Spreadsheet123.com"),1,0)</definedName>
    <definedName name="crp" localSheetId="130">IF(AND(#REF!="© 2011 Spreadsheet123 Ltd. All rights reserved",#REF!="Small Business Templates by Spreadsheet123.com"),1,0)</definedName>
    <definedName name="crp" localSheetId="98">IF(AND(#REF!="© 2011 Spreadsheet123 Ltd. All rights reserved",#REF!="Small Business Templates by Spreadsheet123.com"),1,0)</definedName>
    <definedName name="crp" localSheetId="99">IF(AND(#REF!="© 2011 Spreadsheet123 Ltd. All rights reserved",#REF!="Small Business Templates by Spreadsheet123.com"),1,0)</definedName>
    <definedName name="crp" localSheetId="125">IF(AND(#REF!="© 2011 Spreadsheet123 Ltd. All rights reserved",#REF!="Small Business Templates by Spreadsheet123.com"),1,0)</definedName>
    <definedName name="crp" localSheetId="133">IF(AND(#REF!="© 2011 Spreadsheet123 Ltd. All rights reserved",#REF!="Small Business Templates by Spreadsheet123.com"),1,0)</definedName>
    <definedName name="crp" localSheetId="126">IF(AND(#REF!="© 2011 Spreadsheet123 Ltd. All rights reserved",#REF!="Small Business Templates by Spreadsheet123.com"),1,0)</definedName>
    <definedName name="crp" localSheetId="134">IF(AND(#REF!="© 2011 Spreadsheet123 Ltd. All rights reserved",#REF!="Small Business Templates by Spreadsheet123.com"),1,0)</definedName>
    <definedName name="crp" localSheetId="135">IF(AND(#REF!="© 2011 Spreadsheet123 Ltd. All rights reserved",#REF!="Small Business Templates by Spreadsheet123.com"),1,0)</definedName>
    <definedName name="crp" localSheetId="132">IF(AND(#REF!="© 2011 Spreadsheet123 Ltd. All rights reserved",#REF!="Small Business Templates by Spreadsheet123.com"),1,0)</definedName>
    <definedName name="crp" localSheetId="121">IF(AND(#REF!="© 2011 Spreadsheet123 Ltd. All rights reserved",#REF!="Small Business Templates by Spreadsheet123.com"),1,0)</definedName>
    <definedName name="crp" localSheetId="119">IF(AND(#REF!="© 2011 Spreadsheet123 Ltd. All rights reserved",#REF!="Small Business Templates by Spreadsheet123.com"),1,0)</definedName>
    <definedName name="crp" localSheetId="112">IF(AND(#REF!="© 2011 Spreadsheet123 Ltd. All rights reserved",#REF!="Small Business Templates by Spreadsheet123.com"),1,0)</definedName>
    <definedName name="crp" localSheetId="113">IF(AND(#REF!="© 2011 Spreadsheet123 Ltd. All rights reserved",#REF!="Small Business Templates by Spreadsheet123.com"),1,0)</definedName>
    <definedName name="crp" localSheetId="114">IF(AND(#REF!="© 2011 Spreadsheet123 Ltd. All rights reserved",#REF!="Small Business Templates by Spreadsheet123.com"),1,0)</definedName>
    <definedName name="crp" localSheetId="108">IF(AND(#REF!="© 2011 Spreadsheet123 Ltd. All rights reserved",#REF!="Small Business Templates by Spreadsheet123.com"),1,0)</definedName>
    <definedName name="crp" localSheetId="0">#REF!</definedName>
    <definedName name="crp">IF(AND(#REF!="© 2011 Spreadsheet123 Ltd. All rights reserved",#REF!="Small Business Templates by Spreadsheet123.com"),1,0)</definedName>
    <definedName name="Help" localSheetId="102">#REF!</definedName>
    <definedName name="Help" localSheetId="109">#REF!</definedName>
    <definedName name="Help" localSheetId="110">#REF!</definedName>
    <definedName name="Help" localSheetId="111">#REF!</definedName>
    <definedName name="Help" localSheetId="115">#REF!</definedName>
    <definedName name="Help" localSheetId="116">#REF!</definedName>
    <definedName name="Help" localSheetId="117">#REF!</definedName>
    <definedName name="Help" localSheetId="107">#REF!</definedName>
    <definedName name="Help" localSheetId="128">#REF!</definedName>
    <definedName name="Help" localSheetId="129">#REF!</definedName>
    <definedName name="Help" localSheetId="131">#REF!</definedName>
    <definedName name="Help" localSheetId="96">#REF!</definedName>
    <definedName name="Help" localSheetId="97">#REF!</definedName>
    <definedName name="Help" localSheetId="144">#REF!</definedName>
    <definedName name="Help" localSheetId="142">#REF!</definedName>
    <definedName name="Help" localSheetId="140">#REF!</definedName>
    <definedName name="Help" localSheetId="145">#REF!</definedName>
    <definedName name="Help" localSheetId="139">#REF!</definedName>
    <definedName name="Help" localSheetId="143">#REF!</definedName>
    <definedName name="Help" localSheetId="141">#REF!</definedName>
    <definedName name="Help" localSheetId="138">#REF!</definedName>
    <definedName name="Help" localSheetId="124">#REF!</definedName>
    <definedName name="Help" localSheetId="122">#REF!</definedName>
    <definedName name="Help" localSheetId="100">#REF!</definedName>
    <definedName name="Help" localSheetId="101">#REF!</definedName>
    <definedName name="Help" localSheetId="106">#REF!</definedName>
    <definedName name="Help" localSheetId="105">#REF!</definedName>
    <definedName name="Help" localSheetId="103">#REF!</definedName>
    <definedName name="Help" localSheetId="104">#REF!</definedName>
    <definedName name="Help" localSheetId="123">#REF!</definedName>
    <definedName name="Help" localSheetId="118">#REF!</definedName>
    <definedName name="Help" localSheetId="127">#REF!</definedName>
    <definedName name="Help" localSheetId="120">#REF!</definedName>
    <definedName name="Help" localSheetId="137">#REF!</definedName>
    <definedName name="Help" localSheetId="136">#REF!</definedName>
    <definedName name="Help" localSheetId="130">#REF!</definedName>
    <definedName name="Help" localSheetId="98">#REF!</definedName>
    <definedName name="Help" localSheetId="99">#REF!</definedName>
    <definedName name="Help" localSheetId="125">#REF!</definedName>
    <definedName name="Help" localSheetId="133">#REF!</definedName>
    <definedName name="Help" localSheetId="126">#REF!</definedName>
    <definedName name="Help" localSheetId="134">#REF!</definedName>
    <definedName name="Help" localSheetId="135">#REF!</definedName>
    <definedName name="Help" localSheetId="132">#REF!</definedName>
    <definedName name="Help" localSheetId="121">#REF!</definedName>
    <definedName name="Help" localSheetId="119">#REF!</definedName>
    <definedName name="Help" localSheetId="112">#REF!</definedName>
    <definedName name="Help" localSheetId="113">#REF!</definedName>
    <definedName name="Help" localSheetId="114">#REF!</definedName>
    <definedName name="Help" localSheetId="108">#REF!</definedName>
    <definedName name="Help">#REF!</definedName>
    <definedName name="_xlnm.Print_Area" localSheetId="102">'bb.q Salad'!$A$1:$L$48</definedName>
    <definedName name="_xlnm.Print_Area" localSheetId="36">'BI_Caribbean (2)'!$A$1:$L$42</definedName>
    <definedName name="_xlnm.Print_Area" localSheetId="37">'BI_Caribbean (3)'!$A$1:$L$42</definedName>
    <definedName name="_xlnm.Print_Area" localSheetId="38">'BI_Caribbean (5)'!$A$1:$L$42</definedName>
    <definedName name="_xlnm.Print_Area" localSheetId="48">'BI_Cheesling(2)'!$A$1:$L$42</definedName>
    <definedName name="_xlnm.Print_Area" localSheetId="49">'BI_Cheesling(3)'!$A$1:$L$42</definedName>
    <definedName name="_xlnm.Print_Area" localSheetId="50">'BI_Cheesling(5)'!$A$1:$L$42</definedName>
    <definedName name="_xlnm.Print_Area" localSheetId="9">'BI_Classic(2)'!$A$1:$L$42</definedName>
    <definedName name="_xlnm.Print_Area" localSheetId="10">'BI_Classic(3)'!$A$1:$L$42</definedName>
    <definedName name="_xlnm.Print_Area" localSheetId="11">'BI_Classic(5)'!$A$1:$L$42</definedName>
    <definedName name="_xlnm.Print_Area" localSheetId="45">'BI_Creamy Jalapeno(2)'!$A$1:$L$42</definedName>
    <definedName name="_xlnm.Print_Area" localSheetId="46">'BI_Creamy Jalapeno(3)'!$A$1:$L$42</definedName>
    <definedName name="_xlnm.Print_Area" localSheetId="47">'BI_Creamy Jalapeno(5)'!$A$1:$L$42</definedName>
    <definedName name="_xlnm.Print_Area" localSheetId="42">'BI_Creamy Onion(2)'!$A$1:$L$42</definedName>
    <definedName name="_xlnm.Print_Area" localSheetId="43">'BI_Creamy Onion(3)'!$A$1:$L$42</definedName>
    <definedName name="_xlnm.Print_Area" localSheetId="44">'BI_Creamy Onion(5)'!$A$1:$L$42</definedName>
    <definedName name="_xlnm.Print_Area" localSheetId="24">'BI_Galbi(2)'!$A$1:$L$42</definedName>
    <definedName name="_xlnm.Print_Area" localSheetId="25">'BI_Galbi(3)'!$A$1:$L$42</definedName>
    <definedName name="_xlnm.Print_Area" localSheetId="26">'BI_Galbi(5)'!$A$1:$L$42</definedName>
    <definedName name="_xlnm.Print_Area" localSheetId="30">'BI_Gangjeong (2)'!$A$1:$L$42</definedName>
    <definedName name="_xlnm.Print_Area" localSheetId="31">'BI_Gangjeong (3)'!$A$1:$L$42</definedName>
    <definedName name="_xlnm.Print_Area" localSheetId="32">'BI_Gangjeong (5)'!$A$1:$L$42</definedName>
    <definedName name="_xlnm.Print_Area" localSheetId="33">'BI_Gangnam Style(2)'!$A$1:$L$42</definedName>
    <definedName name="_xlnm.Print_Area" localSheetId="34">'BI_Gangnam Style(3)'!$A$1:$L$42</definedName>
    <definedName name="_xlnm.Print_Area" localSheetId="35">'BI_Gangnam Style(5)'!$A$1:$L$42</definedName>
    <definedName name="_xlnm.Print_Area" localSheetId="6">'BI_Golden Fried(2)'!$A$1:$L$40</definedName>
    <definedName name="_xlnm.Print_Area" localSheetId="7">'BI_Golden Fried(3)'!$A$1:$L$40</definedName>
    <definedName name="_xlnm.Print_Area" localSheetId="8">'BI_Golden Fried(5)'!$A$1:$L$40</definedName>
    <definedName name="_xlnm.Print_Area" localSheetId="109">BI_Grilled_Jamaican!$A$1:$L$44</definedName>
    <definedName name="_xlnm.Print_Area" localSheetId="110">BI_Grilled_Soy!$A$1:$L$44</definedName>
    <definedName name="_xlnm.Print_Area" localSheetId="111">BI_Grilled_Spicy!$A$1:$L$44</definedName>
    <definedName name="_xlnm.Print_Area" localSheetId="18">'BI_Honey Garlic(2)'!$A$1:$L$42</definedName>
    <definedName name="_xlnm.Print_Area" localSheetId="19">'BI_Honey Garlic(3)'!$A$1:$L$42</definedName>
    <definedName name="_xlnm.Print_Area" localSheetId="20">'BI_Honey Garlic(5)'!$A$1:$L$42</definedName>
    <definedName name="_xlnm.Print_Area" localSheetId="27">'BI_Hot Galbi (2)'!$A$1:$L$42</definedName>
    <definedName name="_xlnm.Print_Area" localSheetId="28">'BI_Hot Galbi (3)'!$A$1:$L$42</definedName>
    <definedName name="_xlnm.Print_Area" localSheetId="29">'BI_Hot Galbi (5)'!$A$1:$L$42</definedName>
    <definedName name="_xlnm.Print_Area" localSheetId="15">'BI_Hot Spicy(2)'!$A$1:$L$42</definedName>
    <definedName name="_xlnm.Print_Area" localSheetId="16">'BI_Hot Spicy(3)'!$A$1:$L$42</definedName>
    <definedName name="_xlnm.Print_Area" localSheetId="17">'BI_Hot Spicy(5)'!$A$1:$L$42</definedName>
    <definedName name="_xlnm.Print_Area" localSheetId="39">'BI_Mala Hot(2)'!$A$1:$L$42</definedName>
    <definedName name="_xlnm.Print_Area" localSheetId="40">'BI_Mala Hot(3)'!$A$1:$L$42</definedName>
    <definedName name="_xlnm.Print_Area" localSheetId="41">'BI_Mala Hot(5)'!$A$1:$L$42</definedName>
    <definedName name="_xlnm.Print_Area" localSheetId="12">'BI_Secret (2)'!$A$1:$L$42</definedName>
    <definedName name="_xlnm.Print_Area" localSheetId="13">'BI_Secret (3)'!$A$1:$L$42</definedName>
    <definedName name="_xlnm.Print_Area" localSheetId="14">'BI_Secret (5)'!$A$1:$L$42</definedName>
    <definedName name="_xlnm.Print_Area" localSheetId="21">'BI_Soy Garlic(2)'!$A$1:$L$42</definedName>
    <definedName name="_xlnm.Print_Area" localSheetId="22">'BI_Soy Garlic(3)'!$A$1:$L$42</definedName>
    <definedName name="_xlnm.Print_Area" localSheetId="23">'BI_Soy Garlic(5)'!$A$1:$L$42</definedName>
    <definedName name="_xlnm.Print_Area" localSheetId="81">'BL_Caribbean (4)'!$A$1:$L$42</definedName>
    <definedName name="_xlnm.Print_Area" localSheetId="82">'BL_Caribbean (6)'!$A$1:$L$42</definedName>
    <definedName name="_xlnm.Print_Area" localSheetId="83">'BL_Caribbean (8)'!$A$1:$L$42</definedName>
    <definedName name="_xlnm.Print_Area" localSheetId="93">'BL_Cheesling(4)'!$A$1:$L$42</definedName>
    <definedName name="_xlnm.Print_Area" localSheetId="94">'BL_Cheesling(6)'!$A$1:$L$42</definedName>
    <definedName name="_xlnm.Print_Area" localSheetId="95">'BL_Cheesling(8)'!$A$1:$L$42</definedName>
    <definedName name="_xlnm.Print_Area" localSheetId="54">'BL_Classic(4)'!$A$1:$L$42</definedName>
    <definedName name="_xlnm.Print_Area" localSheetId="55">'BL_Classic(6)'!$A$1:$L$42</definedName>
    <definedName name="_xlnm.Print_Area" localSheetId="56">'BL_Classic(8)'!$A$1:$L$42</definedName>
    <definedName name="_xlnm.Print_Area" localSheetId="90">'BL_Creamy Jalapeno(4)'!$A$1:$L$42</definedName>
    <definedName name="_xlnm.Print_Area" localSheetId="91">'BL_Creamy Jalapeno(6)'!$A$1:$L$42</definedName>
    <definedName name="_xlnm.Print_Area" localSheetId="92">'BL_Creamy Jalapeno(8)'!$A$1:$L$42</definedName>
    <definedName name="_xlnm.Print_Area" localSheetId="87">'BL_Creamy Onion(4)'!$A$1:$L$42</definedName>
    <definedName name="_xlnm.Print_Area" localSheetId="88">'BL_Creamy Onion(6)'!$A$1:$L$42</definedName>
    <definedName name="_xlnm.Print_Area" localSheetId="89">'BL_Creamy Onion(8)'!$A$1:$L$42</definedName>
    <definedName name="_xlnm.Print_Area" localSheetId="69">'BL_Galbi(4)'!$A$1:$L$42</definedName>
    <definedName name="_xlnm.Print_Area" localSheetId="70">'BL_Galbi(6)'!$A$1:$L$42</definedName>
    <definedName name="_xlnm.Print_Area" localSheetId="71">'BL_Galbi(8)'!$A$1:$L$42</definedName>
    <definedName name="_xlnm.Print_Area" localSheetId="75">'BL_Gangjeong (4)'!$A$1:$L$42</definedName>
    <definedName name="_xlnm.Print_Area" localSheetId="76">'BL_Gangjeong (6)'!$A$1:$L$42</definedName>
    <definedName name="_xlnm.Print_Area" localSheetId="77">'BL_Gangjeong (8)'!$A$1:$L$42</definedName>
    <definedName name="_xlnm.Print_Area" localSheetId="78">'BL_Gangnam Style(4)'!$A$1:$L$42</definedName>
    <definedName name="_xlnm.Print_Area" localSheetId="79">'BL_Gangnam Style(6)'!$A$1:$L$42</definedName>
    <definedName name="_xlnm.Print_Area" localSheetId="80">'BL_Gangnam Style(8)'!$A$1:$L$42</definedName>
    <definedName name="_xlnm.Print_Area" localSheetId="51">'BL_Golden Fried(4)'!$A$1:$L$40</definedName>
    <definedName name="_xlnm.Print_Area" localSheetId="52">'BL_Golden Fried(6)'!$A$1:$L$40</definedName>
    <definedName name="_xlnm.Print_Area" localSheetId="53">'BL_Golden Fried(8)'!$A$1:$L$40</definedName>
    <definedName name="_xlnm.Print_Area" localSheetId="115">BL_Grilled_Jamaican!$A$1:$L$44</definedName>
    <definedName name="_xlnm.Print_Area" localSheetId="116">BL_Grilled_Soy!$A$1:$L$44</definedName>
    <definedName name="_xlnm.Print_Area" localSheetId="117">BL_Grilled_Spicy!$A$1:$L$44</definedName>
    <definedName name="_xlnm.Print_Area" localSheetId="63">'BL_Honey Garlic(4)'!$A$1:$L$42</definedName>
    <definedName name="_xlnm.Print_Area" localSheetId="64">'BL_Honey Garlic(6)'!$A$1:$L$42</definedName>
    <definedName name="_xlnm.Print_Area" localSheetId="65">'BL_Honey Garlic(8)'!$A$1:$L$42</definedName>
    <definedName name="_xlnm.Print_Area" localSheetId="72">'BL_Hot Galbi (4)'!$A$1:$L$42</definedName>
    <definedName name="_xlnm.Print_Area" localSheetId="73">'BL_Hot Galbi (6)'!$A$1:$L$42</definedName>
    <definedName name="_xlnm.Print_Area" localSheetId="74">'BL_Hot Galbi (8)'!$A$1:$L$42</definedName>
    <definedName name="_xlnm.Print_Area" localSheetId="60">'BL_Hot Spicy(4)'!$A$1:$L$42</definedName>
    <definedName name="_xlnm.Print_Area" localSheetId="61">'BL_Hot Spicy(6)'!$A$1:$L$42</definedName>
    <definedName name="_xlnm.Print_Area" localSheetId="62">'BL_Hot Spicy(8)'!$A$1:$L$42</definedName>
    <definedName name="_xlnm.Print_Area" localSheetId="84">'BL_Mala Hot(4)'!$A$1:$L$42</definedName>
    <definedName name="_xlnm.Print_Area" localSheetId="85">'BL_Mala Hot(6)'!$A$1:$L$42</definedName>
    <definedName name="_xlnm.Print_Area" localSheetId="86">'BL_Mala Hot(8)'!$A$1:$L$42</definedName>
    <definedName name="_xlnm.Print_Area" localSheetId="57">'BL_Secret (4)'!$A$1:$L$42</definedName>
    <definedName name="_xlnm.Print_Area" localSheetId="58">'BL_Secret (6)'!$A$1:$L$42</definedName>
    <definedName name="_xlnm.Print_Area" localSheetId="59">'BL_Secret (8)'!$A$1:$L$42</definedName>
    <definedName name="_xlnm.Print_Area" localSheetId="66">'BL_Soy Garlic(4)'!$A$1:$L$42</definedName>
    <definedName name="_xlnm.Print_Area" localSheetId="67">'BL_Soy Garlic(6)'!$A$1:$L$42</definedName>
    <definedName name="_xlnm.Print_Area" localSheetId="68">'BL_Soy Garlic(8)'!$A$1:$L$42</definedName>
    <definedName name="_xlnm.Print_Area" localSheetId="107">'BL_UFO Chicken'!$A$1:$L$44</definedName>
    <definedName name="_xlnm.Print_Area" localSheetId="128">'Cheesling Fries'!$A$1:$L$35</definedName>
    <definedName name="_xlnm.Print_Area" localSheetId="129">Cheesstick!$A$1:$L$37</definedName>
    <definedName name="_xlnm.Print_Area" localSheetId="131">Coleslaw!$A$1:$L$40</definedName>
    <definedName name="_xlnm.Print_Area" localSheetId="96">'Ddeok-Bokki'!$A$1:$L$38</definedName>
    <definedName name="_xlnm.Print_Area" localSheetId="97">'Ddeok-Bokki_Cheese'!$A$1:$L$38</definedName>
    <definedName name="_xlnm.Print_Area" localSheetId="144">'Extra Sauce (Galbi)'!$A$1:$L$42</definedName>
    <definedName name="_xlnm.Print_Area" localSheetId="142">'Extra Sauce (GangJeong)'!$A$1:$L$42</definedName>
    <definedName name="_xlnm.Print_Area" localSheetId="140">'Extra Sauce (Honey)'!$A$1:$L$42</definedName>
    <definedName name="_xlnm.Print_Area" localSheetId="145">'Extra Sauce (Hot Galbi)'!$A$1:$L$42</definedName>
    <definedName name="_xlnm.Print_Area" localSheetId="139">'Extra Sauce (Hot)'!$A$1:$L$42</definedName>
    <definedName name="_xlnm.Print_Area" localSheetId="143">'Extra Sauce (Mala)'!$A$1:$L$42</definedName>
    <definedName name="_xlnm.Print_Area" localSheetId="141">'Extra Sauce (Soy)'!$A$1:$L$42</definedName>
    <definedName name="_xlnm.Print_Area" localSheetId="138">'Extra Sauce(Secret)'!$A$1:$L$42</definedName>
    <definedName name="_xlnm.Print_Area" localSheetId="124">'French Fries'!$A$1:$L$35</definedName>
    <definedName name="_xlnm.Print_Area" localSheetId="122">'Fried Chicken Meal'!$A$1:$L$48</definedName>
    <definedName name="_xlnm.Print_Area" localSheetId="100">'Fried Chicken Ricebowl(Secret)'!$A$1:$L$42</definedName>
    <definedName name="_xlnm.Print_Area" localSheetId="101">'Fried Chicken Ricebowl(Soy)'!$A$1:$L$42</definedName>
    <definedName name="_xlnm.Print_Area" localSheetId="106">'Fried Chicken Salabowl(Jamaican'!$A$1:$L$48</definedName>
    <definedName name="_xlnm.Print_Area" localSheetId="105">'Fried Chicken Saladbowl(Hot)'!$A$1:$L$48</definedName>
    <definedName name="_xlnm.Print_Area" localSheetId="103">'Fried Chicken Saladbowl(Secret)'!$A$1:$L$48</definedName>
    <definedName name="_xlnm.Print_Area" localSheetId="104">'Fried Chicken Saladbowl(Soy)'!$A$1:$L$48</definedName>
    <definedName name="_xlnm.Print_Area" localSheetId="123">'Grilled Chicken Meal'!$A$1:$L$48</definedName>
    <definedName name="_xlnm.Print_Area" localSheetId="118">'Grilled Chicken Ricebowl(Soy)'!$A$1:$L$43</definedName>
    <definedName name="_xlnm.Print_Area" localSheetId="2">'Honduras(Total Final)'!$A$99:$C$156</definedName>
    <definedName name="_xlnm.Print_Area" localSheetId="127">'Hot Spicy Fries'!$A$1:$L$35</definedName>
    <definedName name="_xlnm.Print_Area" localSheetId="120">'Island Greens Rice Bowl'!$A$1:$L$48</definedName>
    <definedName name="_xlnm.Print_Area" localSheetId="137">'Jamaican Mayo'!$A$1:$L$42</definedName>
    <definedName name="_xlnm.Print_Area" localSheetId="136">'Mala Mayo'!$A$1:$L$42</definedName>
    <definedName name="_xlnm.Print_Area" localSheetId="130">'Onion Rings'!$A$1:$L$40</definedName>
    <definedName name="_xlnm.Print_Area" localSheetId="98">'Rose Ddeok-Bokki '!$A$1:$L$39</definedName>
    <definedName name="_xlnm.Print_Area" localSheetId="99">'Rose Ddeok-Bokki_Cheese'!$A$1:$L$39</definedName>
    <definedName name="_xlnm.Print_Area" localSheetId="125">'Secret Fries'!$A$1:$L$35</definedName>
    <definedName name="_xlnm.Print_Area" localSheetId="133">'Side Sampler'!$A$1:$L$37</definedName>
    <definedName name="_xlnm.Print_Area" localSheetId="126">'Soy Garlic Fries'!$A$1:$L$35</definedName>
    <definedName name="_xlnm.Print_Area" localSheetId="134">'Soy Mayo'!$A$1:$L$42</definedName>
    <definedName name="_xlnm.Print_Area" localSheetId="135">'Spicy Mayo'!$A$1:$L$42</definedName>
    <definedName name="_xlnm.Print_Area" localSheetId="132">'Steamed Rice'!$A$1:$L$42</definedName>
    <definedName name="_xlnm.Print_Area" localSheetId="121">'Teriyaki Crunch Rice Bowl'!$A$1:$L$48</definedName>
    <definedName name="_xlnm.Print_Area" localSheetId="119">'The Secret RiceBowl'!$A$1:$L$48</definedName>
    <definedName name="_xlnm.Print_Area" localSheetId="112">Wing_Grilled_Jamaican!$A$1:$L$44</definedName>
    <definedName name="_xlnm.Print_Area" localSheetId="113">Wing_Grilled_Soy!$A$1:$L$44</definedName>
    <definedName name="_xlnm.Print_Area" localSheetId="114">Wing_Grilled_Spicy!$A$1:$L$44</definedName>
    <definedName name="_xlnm.Print_Area" localSheetId="108">'Wing_UFO Chicken'!$A$1:$L$44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606" l="1"/>
  <c r="H38" i="606"/>
  <c r="I38" i="606" s="1"/>
  <c r="D38" i="606"/>
  <c r="C38" i="606"/>
  <c r="B38" i="606"/>
  <c r="H37" i="606"/>
  <c r="I37" i="606" s="1"/>
  <c r="D37" i="606"/>
  <c r="C37" i="606"/>
  <c r="B37" i="606"/>
  <c r="H36" i="606"/>
  <c r="I36" i="606" s="1"/>
  <c r="D36" i="606"/>
  <c r="C36" i="606"/>
  <c r="B36" i="606"/>
  <c r="H35" i="606"/>
  <c r="I35" i="606" s="1"/>
  <c r="D35" i="606"/>
  <c r="C35" i="606"/>
  <c r="B35" i="606"/>
  <c r="H34" i="606"/>
  <c r="I34" i="606" s="1"/>
  <c r="D34" i="606"/>
  <c r="C34" i="606"/>
  <c r="B34" i="606"/>
  <c r="G29" i="606"/>
  <c r="H26" i="606"/>
  <c r="I26" i="606" s="1"/>
  <c r="D26" i="606"/>
  <c r="C26" i="606"/>
  <c r="B26" i="606"/>
  <c r="H25" i="606"/>
  <c r="I25" i="606" s="1"/>
  <c r="D25" i="606"/>
  <c r="C25" i="606"/>
  <c r="B25" i="606"/>
  <c r="H24" i="606"/>
  <c r="I24" i="606" s="1"/>
  <c r="D24" i="606"/>
  <c r="C24" i="606"/>
  <c r="B24" i="606"/>
  <c r="H23" i="606"/>
  <c r="I23" i="606" s="1"/>
  <c r="D23" i="606"/>
  <c r="C23" i="606"/>
  <c r="B23" i="606"/>
  <c r="H22" i="606"/>
  <c r="I22" i="606" s="1"/>
  <c r="D22" i="606"/>
  <c r="C22" i="606"/>
  <c r="B22" i="606"/>
  <c r="H21" i="606"/>
  <c r="I21" i="606" s="1"/>
  <c r="D21" i="606"/>
  <c r="C21" i="606"/>
  <c r="B21" i="606"/>
  <c r="H20" i="606"/>
  <c r="I20" i="606" s="1"/>
  <c r="F20" i="606"/>
  <c r="J20" i="606" s="1"/>
  <c r="E20" i="606"/>
  <c r="D20" i="606"/>
  <c r="C20" i="606"/>
  <c r="B20" i="606"/>
  <c r="H19" i="606"/>
  <c r="I19" i="606" s="1"/>
  <c r="D19" i="606"/>
  <c r="C19" i="606"/>
  <c r="B19" i="606"/>
  <c r="H18" i="606"/>
  <c r="I18" i="606" s="1"/>
  <c r="D18" i="606"/>
  <c r="C18" i="606"/>
  <c r="B18" i="606"/>
  <c r="H17" i="606"/>
  <c r="I17" i="606" s="1"/>
  <c r="D17" i="606"/>
  <c r="C17" i="606"/>
  <c r="B17" i="606"/>
  <c r="H16" i="606"/>
  <c r="I16" i="606" s="1"/>
  <c r="D16" i="606"/>
  <c r="C16" i="606"/>
  <c r="B16" i="606"/>
  <c r="H31" i="489"/>
  <c r="I31" i="489" s="1"/>
  <c r="D31" i="489"/>
  <c r="C31" i="489"/>
  <c r="B31" i="489"/>
  <c r="H30" i="489"/>
  <c r="I30" i="489" s="1"/>
  <c r="C30" i="489"/>
  <c r="B30" i="489"/>
  <c r="H29" i="489"/>
  <c r="I29" i="489" s="1"/>
  <c r="C29" i="489"/>
  <c r="B29" i="489"/>
  <c r="H28" i="489"/>
  <c r="I28" i="489" s="1"/>
  <c r="C28" i="489"/>
  <c r="B28" i="489"/>
  <c r="H27" i="489"/>
  <c r="I27" i="489" s="1"/>
  <c r="C27" i="489"/>
  <c r="B27" i="489"/>
  <c r="H26" i="489"/>
  <c r="I26" i="489" s="1"/>
  <c r="C26" i="489"/>
  <c r="B26" i="489"/>
  <c r="H25" i="489"/>
  <c r="I25" i="489" s="1"/>
  <c r="D25" i="489"/>
  <c r="C25" i="489"/>
  <c r="B25" i="489"/>
  <c r="H24" i="489"/>
  <c r="I24" i="489" s="1"/>
  <c r="D24" i="489"/>
  <c r="C24" i="489"/>
  <c r="B24" i="489"/>
  <c r="H23" i="489"/>
  <c r="I23" i="489" s="1"/>
  <c r="C23" i="489"/>
  <c r="B23" i="489"/>
  <c r="H22" i="489"/>
  <c r="I22" i="489" s="1"/>
  <c r="C22" i="489"/>
  <c r="B22" i="489"/>
  <c r="H21" i="489"/>
  <c r="I21" i="489" s="1"/>
  <c r="C21" i="489"/>
  <c r="B21" i="489"/>
  <c r="H20" i="489"/>
  <c r="I20" i="489" s="1"/>
  <c r="D20" i="489"/>
  <c r="C20" i="489"/>
  <c r="B20" i="489"/>
  <c r="H19" i="489"/>
  <c r="I19" i="489" s="1"/>
  <c r="C19" i="489"/>
  <c r="B19" i="489"/>
  <c r="H18" i="489"/>
  <c r="G18" i="489"/>
  <c r="I18" i="489" s="1"/>
  <c r="C18" i="489"/>
  <c r="B18" i="489"/>
  <c r="H17" i="489"/>
  <c r="G17" i="489"/>
  <c r="I17" i="489" s="1"/>
  <c r="C17" i="489"/>
  <c r="B17" i="489"/>
  <c r="H16" i="489"/>
  <c r="I16" i="489" s="1"/>
  <c r="D16" i="489"/>
  <c r="C16" i="489"/>
  <c r="B16" i="489"/>
  <c r="H31" i="487"/>
  <c r="I31" i="487" s="1"/>
  <c r="D31" i="487"/>
  <c r="C31" i="487"/>
  <c r="B31" i="487"/>
  <c r="H30" i="487"/>
  <c r="I30" i="487" s="1"/>
  <c r="C30" i="487"/>
  <c r="B30" i="487"/>
  <c r="H29" i="487"/>
  <c r="I29" i="487" s="1"/>
  <c r="C29" i="487"/>
  <c r="B29" i="487"/>
  <c r="H28" i="487"/>
  <c r="I28" i="487" s="1"/>
  <c r="C28" i="487"/>
  <c r="B28" i="487"/>
  <c r="H27" i="487"/>
  <c r="I27" i="487" s="1"/>
  <c r="C27" i="487"/>
  <c r="B27" i="487"/>
  <c r="H26" i="487"/>
  <c r="I26" i="487" s="1"/>
  <c r="C26" i="487"/>
  <c r="B26" i="487"/>
  <c r="H25" i="487"/>
  <c r="I25" i="487" s="1"/>
  <c r="D25" i="487"/>
  <c r="C25" i="487"/>
  <c r="B25" i="487"/>
  <c r="H24" i="487"/>
  <c r="I24" i="487" s="1"/>
  <c r="D24" i="487"/>
  <c r="C24" i="487"/>
  <c r="B24" i="487"/>
  <c r="H23" i="487"/>
  <c r="I23" i="487" s="1"/>
  <c r="C23" i="487"/>
  <c r="B23" i="487"/>
  <c r="H22" i="487"/>
  <c r="I22" i="487" s="1"/>
  <c r="C22" i="487"/>
  <c r="B22" i="487"/>
  <c r="H21" i="487"/>
  <c r="I21" i="487" s="1"/>
  <c r="C21" i="487"/>
  <c r="B21" i="487"/>
  <c r="H20" i="487"/>
  <c r="I20" i="487" s="1"/>
  <c r="D20" i="487"/>
  <c r="C20" i="487"/>
  <c r="B20" i="487"/>
  <c r="H19" i="487"/>
  <c r="I19" i="487" s="1"/>
  <c r="C19" i="487"/>
  <c r="B19" i="487"/>
  <c r="H18" i="487"/>
  <c r="G18" i="487"/>
  <c r="I18" i="487" s="1"/>
  <c r="C18" i="487"/>
  <c r="B18" i="487"/>
  <c r="H17" i="487"/>
  <c r="G17" i="487"/>
  <c r="I17" i="487" s="1"/>
  <c r="C17" i="487"/>
  <c r="B17" i="487"/>
  <c r="H16" i="487"/>
  <c r="I16" i="487" s="1"/>
  <c r="D16" i="487"/>
  <c r="C16" i="487"/>
  <c r="B16" i="487"/>
  <c r="H31" i="486"/>
  <c r="I31" i="486" s="1"/>
  <c r="D31" i="486"/>
  <c r="C31" i="486"/>
  <c r="B31" i="486"/>
  <c r="H30" i="486"/>
  <c r="I30" i="486" s="1"/>
  <c r="C30" i="486"/>
  <c r="B30" i="486"/>
  <c r="H29" i="486"/>
  <c r="I29" i="486" s="1"/>
  <c r="C29" i="486"/>
  <c r="B29" i="486"/>
  <c r="H28" i="486"/>
  <c r="I28" i="486" s="1"/>
  <c r="C28" i="486"/>
  <c r="B28" i="486"/>
  <c r="H27" i="486"/>
  <c r="I27" i="486" s="1"/>
  <c r="C27" i="486"/>
  <c r="B27" i="486"/>
  <c r="H26" i="486"/>
  <c r="I26" i="486" s="1"/>
  <c r="C26" i="486"/>
  <c r="B26" i="486"/>
  <c r="H25" i="486"/>
  <c r="I25" i="486" s="1"/>
  <c r="D25" i="486"/>
  <c r="C25" i="486"/>
  <c r="B25" i="486"/>
  <c r="H24" i="486"/>
  <c r="I24" i="486" s="1"/>
  <c r="D24" i="486"/>
  <c r="C24" i="486"/>
  <c r="B24" i="486"/>
  <c r="H23" i="486"/>
  <c r="I23" i="486" s="1"/>
  <c r="C23" i="486"/>
  <c r="B23" i="486"/>
  <c r="H22" i="486"/>
  <c r="I22" i="486" s="1"/>
  <c r="C22" i="486"/>
  <c r="B22" i="486"/>
  <c r="H21" i="486"/>
  <c r="I21" i="486" s="1"/>
  <c r="C21" i="486"/>
  <c r="B21" i="486"/>
  <c r="H20" i="486"/>
  <c r="I20" i="486" s="1"/>
  <c r="D20" i="486"/>
  <c r="C20" i="486"/>
  <c r="B20" i="486"/>
  <c r="H19" i="486"/>
  <c r="I19" i="486" s="1"/>
  <c r="C19" i="486"/>
  <c r="B19" i="486"/>
  <c r="H18" i="486"/>
  <c r="G18" i="486"/>
  <c r="I18" i="486" s="1"/>
  <c r="C18" i="486"/>
  <c r="B18" i="486"/>
  <c r="H17" i="486"/>
  <c r="G17" i="486"/>
  <c r="I17" i="486" s="1"/>
  <c r="C17" i="486"/>
  <c r="B17" i="486"/>
  <c r="H16" i="486"/>
  <c r="I16" i="486" s="1"/>
  <c r="D16" i="486"/>
  <c r="C16" i="486"/>
  <c r="B16" i="486"/>
  <c r="G18" i="488"/>
  <c r="H25" i="206"/>
  <c r="I25" i="206" s="1"/>
  <c r="D29" i="504"/>
  <c r="H29" i="504"/>
  <c r="I29" i="504"/>
  <c r="B29" i="504"/>
  <c r="C29" i="504"/>
  <c r="H26" i="206"/>
  <c r="I26" i="206" s="1"/>
  <c r="C26" i="206"/>
  <c r="B26" i="206"/>
  <c r="C25" i="206"/>
  <c r="B25" i="206"/>
  <c r="H24" i="206"/>
  <c r="I24" i="206" s="1"/>
  <c r="C24" i="206"/>
  <c r="B24" i="206"/>
  <c r="H23" i="206"/>
  <c r="I23" i="206" s="1"/>
  <c r="C23" i="206"/>
  <c r="B23" i="206"/>
  <c r="B21" i="206"/>
  <c r="C21" i="206"/>
  <c r="C20" i="206"/>
  <c r="B20" i="206"/>
  <c r="G22" i="383"/>
  <c r="H23" i="217"/>
  <c r="H23" i="384"/>
  <c r="I23" i="384" s="1"/>
  <c r="C23" i="384"/>
  <c r="B23" i="384"/>
  <c r="H22" i="384"/>
  <c r="I22" i="384" s="1"/>
  <c r="D22" i="384"/>
  <c r="C22" i="384"/>
  <c r="B22" i="384"/>
  <c r="H21" i="384"/>
  <c r="I21" i="384" s="1"/>
  <c r="C21" i="384"/>
  <c r="B21" i="384"/>
  <c r="H20" i="384"/>
  <c r="I20" i="384" s="1"/>
  <c r="C20" i="384"/>
  <c r="B20" i="384"/>
  <c r="H19" i="384"/>
  <c r="I19" i="384" s="1"/>
  <c r="C19" i="384"/>
  <c r="B19" i="384"/>
  <c r="H18" i="384"/>
  <c r="I18" i="384" s="1"/>
  <c r="C18" i="384"/>
  <c r="B18" i="384"/>
  <c r="H17" i="384"/>
  <c r="I17" i="384" s="1"/>
  <c r="E17" i="384"/>
  <c r="D17" i="384"/>
  <c r="C17" i="384"/>
  <c r="B17" i="384"/>
  <c r="H16" i="384"/>
  <c r="I16" i="384" s="1"/>
  <c r="E16" i="384"/>
  <c r="D16" i="384"/>
  <c r="C16" i="384"/>
  <c r="B16" i="384"/>
  <c r="G23" i="217"/>
  <c r="C23" i="217"/>
  <c r="B23" i="217"/>
  <c r="H22" i="383"/>
  <c r="C22" i="383"/>
  <c r="B22" i="383"/>
  <c r="H22" i="216"/>
  <c r="G22" i="216"/>
  <c r="I22" i="216" s="1"/>
  <c r="C22" i="216"/>
  <c r="B22" i="216"/>
  <c r="B16" i="217"/>
  <c r="D21" i="383"/>
  <c r="C21" i="383"/>
  <c r="B21" i="383"/>
  <c r="C20" i="383"/>
  <c r="B20" i="383"/>
  <c r="C19" i="383"/>
  <c r="B19" i="383"/>
  <c r="C18" i="383"/>
  <c r="B18" i="383"/>
  <c r="E17" i="383"/>
  <c r="D17" i="383"/>
  <c r="C17" i="383"/>
  <c r="B17" i="383"/>
  <c r="E16" i="383"/>
  <c r="D16" i="383"/>
  <c r="C16" i="383"/>
  <c r="B16" i="383"/>
  <c r="B16" i="216"/>
  <c r="B16" i="575"/>
  <c r="C16" i="575"/>
  <c r="B16" i="576"/>
  <c r="C16" i="576"/>
  <c r="B16" i="560"/>
  <c r="C16" i="560"/>
  <c r="B16" i="577"/>
  <c r="C16" i="577"/>
  <c r="B16" i="578"/>
  <c r="C16" i="578"/>
  <c r="B16" i="561"/>
  <c r="C16" i="561"/>
  <c r="B16" i="579"/>
  <c r="C16" i="579"/>
  <c r="B16" i="580"/>
  <c r="C16" i="580"/>
  <c r="B16" i="562"/>
  <c r="C16" i="562"/>
  <c r="B16" i="581"/>
  <c r="C16" i="581"/>
  <c r="B16" i="582"/>
  <c r="C16" i="582"/>
  <c r="B16" i="563"/>
  <c r="C16" i="563"/>
  <c r="B16" i="583"/>
  <c r="C16" i="583"/>
  <c r="B16" i="584"/>
  <c r="C16" i="584"/>
  <c r="B16" i="564"/>
  <c r="C16" i="564"/>
  <c r="B16" i="585"/>
  <c r="C16" i="585"/>
  <c r="B16" i="586"/>
  <c r="C16" i="586"/>
  <c r="B16" i="565"/>
  <c r="C16" i="565"/>
  <c r="B16" i="587"/>
  <c r="C16" i="587"/>
  <c r="B16" i="588"/>
  <c r="C16" i="588"/>
  <c r="B16" i="566"/>
  <c r="C16" i="566"/>
  <c r="B16" i="589"/>
  <c r="C16" i="589"/>
  <c r="B16" i="590"/>
  <c r="C16" i="590"/>
  <c r="B16" i="567"/>
  <c r="C16" i="567"/>
  <c r="B16" i="591"/>
  <c r="C16" i="591"/>
  <c r="B16" i="592"/>
  <c r="C16" i="592"/>
  <c r="B16" i="568"/>
  <c r="C16" i="568"/>
  <c r="B16" i="593"/>
  <c r="C16" i="593"/>
  <c r="B16" i="594"/>
  <c r="C16" i="594"/>
  <c r="B16" i="569"/>
  <c r="C16" i="569"/>
  <c r="B16" i="595"/>
  <c r="C16" i="595"/>
  <c r="B16" i="596"/>
  <c r="C16" i="596"/>
  <c r="B16" i="570"/>
  <c r="C16" i="570"/>
  <c r="B16" i="597"/>
  <c r="C16" i="597"/>
  <c r="B16" i="598"/>
  <c r="C16" i="598"/>
  <c r="B16" i="571"/>
  <c r="C16" i="571"/>
  <c r="B16" i="599"/>
  <c r="C16" i="599"/>
  <c r="B16" i="600"/>
  <c r="C16" i="600"/>
  <c r="B16" i="572"/>
  <c r="C16" i="572"/>
  <c r="B16" i="601"/>
  <c r="C16" i="601"/>
  <c r="B16" i="602"/>
  <c r="C16" i="602"/>
  <c r="B16" i="573"/>
  <c r="C16" i="573"/>
  <c r="B16" i="603"/>
  <c r="C16" i="603"/>
  <c r="B16" i="604"/>
  <c r="C16" i="604"/>
  <c r="B16" i="574"/>
  <c r="C16" i="574"/>
  <c r="G38" i="604"/>
  <c r="H35" i="604"/>
  <c r="I35" i="604" s="1"/>
  <c r="C35" i="604"/>
  <c r="B35" i="604"/>
  <c r="H34" i="604"/>
  <c r="I34" i="604" s="1"/>
  <c r="C34" i="604"/>
  <c r="B34" i="604"/>
  <c r="H33" i="604"/>
  <c r="I33" i="604" s="1"/>
  <c r="C33" i="604"/>
  <c r="B33" i="604"/>
  <c r="H32" i="604"/>
  <c r="I32" i="604" s="1"/>
  <c r="D32" i="604"/>
  <c r="C32" i="604"/>
  <c r="B32" i="604"/>
  <c r="H31" i="604"/>
  <c r="I31" i="604" s="1"/>
  <c r="E31" i="604"/>
  <c r="C31" i="604"/>
  <c r="B31" i="604"/>
  <c r="H30" i="604"/>
  <c r="I30" i="604" s="1"/>
  <c r="C30" i="604"/>
  <c r="B30" i="604"/>
  <c r="H19" i="604"/>
  <c r="G19" i="604"/>
  <c r="I19" i="604" s="1"/>
  <c r="C19" i="604"/>
  <c r="B19" i="604"/>
  <c r="H18" i="604"/>
  <c r="G18" i="604"/>
  <c r="I18" i="604" s="1"/>
  <c r="D18" i="604"/>
  <c r="C18" i="604"/>
  <c r="B18" i="604"/>
  <c r="H17" i="604"/>
  <c r="G17" i="604"/>
  <c r="C17" i="604"/>
  <c r="B17" i="604"/>
  <c r="H16" i="604"/>
  <c r="I16" i="604" s="1"/>
  <c r="D16" i="604"/>
  <c r="G38" i="603"/>
  <c r="H35" i="603"/>
  <c r="I35" i="603" s="1"/>
  <c r="C35" i="603"/>
  <c r="B35" i="603"/>
  <c r="H34" i="603"/>
  <c r="I34" i="603" s="1"/>
  <c r="C34" i="603"/>
  <c r="B34" i="603"/>
  <c r="H33" i="603"/>
  <c r="I33" i="603" s="1"/>
  <c r="C33" i="603"/>
  <c r="B33" i="603"/>
  <c r="H32" i="603"/>
  <c r="I32" i="603" s="1"/>
  <c r="D32" i="603"/>
  <c r="C32" i="603"/>
  <c r="B32" i="603"/>
  <c r="H31" i="603"/>
  <c r="I31" i="603" s="1"/>
  <c r="E31" i="603"/>
  <c r="C31" i="603"/>
  <c r="B31" i="603"/>
  <c r="H30" i="603"/>
  <c r="I30" i="603" s="1"/>
  <c r="C30" i="603"/>
  <c r="B30" i="603"/>
  <c r="H19" i="603"/>
  <c r="G19" i="603"/>
  <c r="I19" i="603" s="1"/>
  <c r="C19" i="603"/>
  <c r="B19" i="603"/>
  <c r="H18" i="603"/>
  <c r="G18" i="603"/>
  <c r="I18" i="603" s="1"/>
  <c r="D18" i="603"/>
  <c r="C18" i="603"/>
  <c r="B18" i="603"/>
  <c r="H17" i="603"/>
  <c r="G17" i="603"/>
  <c r="C17" i="603"/>
  <c r="B17" i="603"/>
  <c r="H16" i="603"/>
  <c r="I16" i="603" s="1"/>
  <c r="D16" i="603"/>
  <c r="G40" i="602"/>
  <c r="H36" i="602"/>
  <c r="I36" i="602" s="1"/>
  <c r="C36" i="602"/>
  <c r="B36" i="602"/>
  <c r="H35" i="602"/>
  <c r="I35" i="602" s="1"/>
  <c r="C35" i="602"/>
  <c r="B35" i="602"/>
  <c r="H34" i="602"/>
  <c r="I34" i="602" s="1"/>
  <c r="C34" i="602"/>
  <c r="B34" i="602"/>
  <c r="H33" i="602"/>
  <c r="I33" i="602" s="1"/>
  <c r="D33" i="602"/>
  <c r="C33" i="602"/>
  <c r="B33" i="602"/>
  <c r="H32" i="602"/>
  <c r="I32" i="602" s="1"/>
  <c r="E32" i="602"/>
  <c r="C32" i="602"/>
  <c r="B32" i="602"/>
  <c r="H31" i="602"/>
  <c r="I31" i="602" s="1"/>
  <c r="C31" i="602"/>
  <c r="B31" i="602"/>
  <c r="H18" i="602"/>
  <c r="G18" i="602"/>
  <c r="I18" i="602" s="1"/>
  <c r="C18" i="602"/>
  <c r="B18" i="602"/>
  <c r="H17" i="602"/>
  <c r="G17" i="602"/>
  <c r="C17" i="602"/>
  <c r="B17" i="602"/>
  <c r="H16" i="602"/>
  <c r="I16" i="602" s="1"/>
  <c r="D16" i="602"/>
  <c r="G40" i="601"/>
  <c r="H36" i="601"/>
  <c r="I36" i="601" s="1"/>
  <c r="C36" i="601"/>
  <c r="B36" i="601"/>
  <c r="H35" i="601"/>
  <c r="I35" i="601" s="1"/>
  <c r="C35" i="601"/>
  <c r="B35" i="601"/>
  <c r="H34" i="601"/>
  <c r="I34" i="601" s="1"/>
  <c r="C34" i="601"/>
  <c r="B34" i="601"/>
  <c r="H33" i="601"/>
  <c r="I33" i="601" s="1"/>
  <c r="D33" i="601"/>
  <c r="C33" i="601"/>
  <c r="B33" i="601"/>
  <c r="H32" i="601"/>
  <c r="I32" i="601" s="1"/>
  <c r="E32" i="601"/>
  <c r="C32" i="601"/>
  <c r="B32" i="601"/>
  <c r="H31" i="601"/>
  <c r="I31" i="601" s="1"/>
  <c r="C31" i="601"/>
  <c r="B31" i="601"/>
  <c r="H18" i="601"/>
  <c r="G18" i="601"/>
  <c r="I18" i="601" s="1"/>
  <c r="C18" i="601"/>
  <c r="B18" i="601"/>
  <c r="H17" i="601"/>
  <c r="G17" i="601"/>
  <c r="C17" i="601"/>
  <c r="B17" i="601"/>
  <c r="H16" i="601"/>
  <c r="I16" i="601" s="1"/>
  <c r="D16" i="601"/>
  <c r="G40" i="600"/>
  <c r="H37" i="600"/>
  <c r="I37" i="600" s="1"/>
  <c r="C37" i="600"/>
  <c r="B37" i="600"/>
  <c r="H36" i="600"/>
  <c r="I36" i="600" s="1"/>
  <c r="C36" i="600"/>
  <c r="B36" i="600"/>
  <c r="H35" i="600"/>
  <c r="I35" i="600" s="1"/>
  <c r="C35" i="600"/>
  <c r="B35" i="600"/>
  <c r="H34" i="600"/>
  <c r="I34" i="600" s="1"/>
  <c r="D34" i="600"/>
  <c r="C34" i="600"/>
  <c r="B34" i="600"/>
  <c r="H33" i="600"/>
  <c r="I33" i="600" s="1"/>
  <c r="E33" i="600"/>
  <c r="C33" i="600"/>
  <c r="B33" i="600"/>
  <c r="H32" i="600"/>
  <c r="I32" i="600" s="1"/>
  <c r="C32" i="600"/>
  <c r="B32" i="600"/>
  <c r="H21" i="600"/>
  <c r="C21" i="600"/>
  <c r="B21" i="600"/>
  <c r="H20" i="600"/>
  <c r="G20" i="600"/>
  <c r="C20" i="600"/>
  <c r="B20" i="600"/>
  <c r="H19" i="600"/>
  <c r="G19" i="600"/>
  <c r="I19" i="600" s="1"/>
  <c r="C19" i="600"/>
  <c r="B19" i="600"/>
  <c r="H18" i="600"/>
  <c r="G18" i="600"/>
  <c r="I18" i="600" s="1"/>
  <c r="D18" i="600"/>
  <c r="C18" i="600"/>
  <c r="B18" i="600"/>
  <c r="H17" i="600"/>
  <c r="G17" i="600"/>
  <c r="C17" i="600"/>
  <c r="B17" i="600"/>
  <c r="H16" i="600"/>
  <c r="I16" i="600" s="1"/>
  <c r="D16" i="600"/>
  <c r="G40" i="599"/>
  <c r="H37" i="599"/>
  <c r="I37" i="599" s="1"/>
  <c r="C37" i="599"/>
  <c r="B37" i="599"/>
  <c r="H36" i="599"/>
  <c r="I36" i="599" s="1"/>
  <c r="C36" i="599"/>
  <c r="B36" i="599"/>
  <c r="H35" i="599"/>
  <c r="I35" i="599" s="1"/>
  <c r="C35" i="599"/>
  <c r="B35" i="599"/>
  <c r="H34" i="599"/>
  <c r="I34" i="599" s="1"/>
  <c r="D34" i="599"/>
  <c r="C34" i="599"/>
  <c r="B34" i="599"/>
  <c r="H33" i="599"/>
  <c r="I33" i="599" s="1"/>
  <c r="E33" i="599"/>
  <c r="C33" i="599"/>
  <c r="B33" i="599"/>
  <c r="H32" i="599"/>
  <c r="I32" i="599" s="1"/>
  <c r="C32" i="599"/>
  <c r="B32" i="599"/>
  <c r="H21" i="599"/>
  <c r="C21" i="599"/>
  <c r="B21" i="599"/>
  <c r="H20" i="599"/>
  <c r="G20" i="599"/>
  <c r="C20" i="599"/>
  <c r="B20" i="599"/>
  <c r="H19" i="599"/>
  <c r="G19" i="599"/>
  <c r="I19" i="599" s="1"/>
  <c r="C19" i="599"/>
  <c r="B19" i="599"/>
  <c r="H18" i="599"/>
  <c r="G18" i="599"/>
  <c r="I18" i="599" s="1"/>
  <c r="D18" i="599"/>
  <c r="C18" i="599"/>
  <c r="B18" i="599"/>
  <c r="H17" i="599"/>
  <c r="G17" i="599"/>
  <c r="C17" i="599"/>
  <c r="B17" i="599"/>
  <c r="H16" i="599"/>
  <c r="I16" i="599" s="1"/>
  <c r="D16" i="599"/>
  <c r="G40" i="598"/>
  <c r="H37" i="598"/>
  <c r="I37" i="598" s="1"/>
  <c r="C37" i="598"/>
  <c r="B37" i="598"/>
  <c r="H36" i="598"/>
  <c r="I36" i="598" s="1"/>
  <c r="C36" i="598"/>
  <c r="B36" i="598"/>
  <c r="H35" i="598"/>
  <c r="I35" i="598" s="1"/>
  <c r="C35" i="598"/>
  <c r="B35" i="598"/>
  <c r="H34" i="598"/>
  <c r="I34" i="598" s="1"/>
  <c r="D34" i="598"/>
  <c r="C34" i="598"/>
  <c r="B34" i="598"/>
  <c r="H33" i="598"/>
  <c r="I33" i="598" s="1"/>
  <c r="E33" i="598"/>
  <c r="C33" i="598"/>
  <c r="B33" i="598"/>
  <c r="H32" i="598"/>
  <c r="I32" i="598" s="1"/>
  <c r="C32" i="598"/>
  <c r="B32" i="598"/>
  <c r="H20" i="598"/>
  <c r="G20" i="598"/>
  <c r="I20" i="598" s="1"/>
  <c r="C20" i="598"/>
  <c r="B20" i="598"/>
  <c r="H19" i="598"/>
  <c r="G19" i="598"/>
  <c r="I19" i="598" s="1"/>
  <c r="C19" i="598"/>
  <c r="B19" i="598"/>
  <c r="H18" i="598"/>
  <c r="G18" i="598"/>
  <c r="I18" i="598" s="1"/>
  <c r="D18" i="598"/>
  <c r="C18" i="598"/>
  <c r="B18" i="598"/>
  <c r="H17" i="598"/>
  <c r="G17" i="598"/>
  <c r="C17" i="598"/>
  <c r="B17" i="598"/>
  <c r="H16" i="598"/>
  <c r="I16" i="598" s="1"/>
  <c r="D16" i="598"/>
  <c r="G40" i="597"/>
  <c r="H37" i="597"/>
  <c r="I37" i="597" s="1"/>
  <c r="C37" i="597"/>
  <c r="B37" i="597"/>
  <c r="H36" i="597"/>
  <c r="I36" i="597" s="1"/>
  <c r="C36" i="597"/>
  <c r="B36" i="597"/>
  <c r="H35" i="597"/>
  <c r="I35" i="597" s="1"/>
  <c r="C35" i="597"/>
  <c r="B35" i="597"/>
  <c r="H34" i="597"/>
  <c r="I34" i="597" s="1"/>
  <c r="D34" i="597"/>
  <c r="C34" i="597"/>
  <c r="B34" i="597"/>
  <c r="H33" i="597"/>
  <c r="I33" i="597" s="1"/>
  <c r="E33" i="597"/>
  <c r="C33" i="597"/>
  <c r="B33" i="597"/>
  <c r="H32" i="597"/>
  <c r="I32" i="597" s="1"/>
  <c r="C32" i="597"/>
  <c r="B32" i="597"/>
  <c r="H20" i="597"/>
  <c r="G20" i="597"/>
  <c r="I20" i="597" s="1"/>
  <c r="C20" i="597"/>
  <c r="B20" i="597"/>
  <c r="H19" i="597"/>
  <c r="G19" i="597"/>
  <c r="I19" i="597" s="1"/>
  <c r="C19" i="597"/>
  <c r="B19" i="597"/>
  <c r="H18" i="597"/>
  <c r="G18" i="597"/>
  <c r="I18" i="597" s="1"/>
  <c r="D18" i="597"/>
  <c r="C18" i="597"/>
  <c r="B18" i="597"/>
  <c r="H17" i="597"/>
  <c r="G17" i="597"/>
  <c r="C17" i="597"/>
  <c r="B17" i="597"/>
  <c r="H16" i="597"/>
  <c r="I16" i="597" s="1"/>
  <c r="D16" i="597"/>
  <c r="G40" i="596"/>
  <c r="H36" i="596"/>
  <c r="I36" i="596" s="1"/>
  <c r="C36" i="596"/>
  <c r="B36" i="596"/>
  <c r="H35" i="596"/>
  <c r="I35" i="596" s="1"/>
  <c r="C35" i="596"/>
  <c r="B35" i="596"/>
  <c r="H34" i="596"/>
  <c r="I34" i="596" s="1"/>
  <c r="C34" i="596"/>
  <c r="B34" i="596"/>
  <c r="H33" i="596"/>
  <c r="I33" i="596" s="1"/>
  <c r="D33" i="596"/>
  <c r="C33" i="596"/>
  <c r="B33" i="596"/>
  <c r="H32" i="596"/>
  <c r="I32" i="596" s="1"/>
  <c r="E32" i="596"/>
  <c r="C32" i="596"/>
  <c r="B32" i="596"/>
  <c r="H31" i="596"/>
  <c r="I31" i="596" s="1"/>
  <c r="C31" i="596"/>
  <c r="B31" i="596"/>
  <c r="H20" i="596"/>
  <c r="C20" i="596"/>
  <c r="B20" i="596"/>
  <c r="H19" i="596"/>
  <c r="G19" i="596"/>
  <c r="C19" i="596"/>
  <c r="B19" i="596"/>
  <c r="H18" i="596"/>
  <c r="G18" i="596"/>
  <c r="I18" i="596" s="1"/>
  <c r="C18" i="596"/>
  <c r="B18" i="596"/>
  <c r="H17" i="596"/>
  <c r="G17" i="596"/>
  <c r="C17" i="596"/>
  <c r="B17" i="596"/>
  <c r="H16" i="596"/>
  <c r="I16" i="596" s="1"/>
  <c r="D16" i="596"/>
  <c r="G40" i="595"/>
  <c r="H36" i="595"/>
  <c r="I36" i="595" s="1"/>
  <c r="C36" i="595"/>
  <c r="B36" i="595"/>
  <c r="H35" i="595"/>
  <c r="I35" i="595" s="1"/>
  <c r="C35" i="595"/>
  <c r="B35" i="595"/>
  <c r="H34" i="595"/>
  <c r="I34" i="595" s="1"/>
  <c r="C34" i="595"/>
  <c r="B34" i="595"/>
  <c r="H33" i="595"/>
  <c r="I33" i="595" s="1"/>
  <c r="D33" i="595"/>
  <c r="C33" i="595"/>
  <c r="B33" i="595"/>
  <c r="H32" i="595"/>
  <c r="I32" i="595" s="1"/>
  <c r="E32" i="595"/>
  <c r="C32" i="595"/>
  <c r="B32" i="595"/>
  <c r="H31" i="595"/>
  <c r="I31" i="595" s="1"/>
  <c r="C31" i="595"/>
  <c r="B31" i="595"/>
  <c r="H20" i="595"/>
  <c r="C20" i="595"/>
  <c r="B20" i="595"/>
  <c r="H19" i="595"/>
  <c r="G19" i="595"/>
  <c r="C19" i="595"/>
  <c r="B19" i="595"/>
  <c r="H18" i="595"/>
  <c r="G18" i="595"/>
  <c r="I18" i="595" s="1"/>
  <c r="C18" i="595"/>
  <c r="B18" i="595"/>
  <c r="H17" i="595"/>
  <c r="G17" i="595"/>
  <c r="C17" i="595"/>
  <c r="B17" i="595"/>
  <c r="H16" i="595"/>
  <c r="I16" i="595" s="1"/>
  <c r="D16" i="595"/>
  <c r="G40" i="594"/>
  <c r="H36" i="594"/>
  <c r="I36" i="594" s="1"/>
  <c r="C36" i="594"/>
  <c r="B36" i="594"/>
  <c r="H35" i="594"/>
  <c r="I35" i="594" s="1"/>
  <c r="C35" i="594"/>
  <c r="B35" i="594"/>
  <c r="H34" i="594"/>
  <c r="I34" i="594" s="1"/>
  <c r="C34" i="594"/>
  <c r="B34" i="594"/>
  <c r="H33" i="594"/>
  <c r="I33" i="594" s="1"/>
  <c r="D33" i="594"/>
  <c r="C33" i="594"/>
  <c r="B33" i="594"/>
  <c r="H32" i="594"/>
  <c r="I32" i="594" s="1"/>
  <c r="E32" i="594"/>
  <c r="C32" i="594"/>
  <c r="B32" i="594"/>
  <c r="H31" i="594"/>
  <c r="I31" i="594" s="1"/>
  <c r="C31" i="594"/>
  <c r="B31" i="594"/>
  <c r="H19" i="594"/>
  <c r="G19" i="594"/>
  <c r="I19" i="594" s="1"/>
  <c r="C19" i="594"/>
  <c r="B19" i="594"/>
  <c r="H18" i="594"/>
  <c r="G18" i="594"/>
  <c r="I18" i="594" s="1"/>
  <c r="C18" i="594"/>
  <c r="B18" i="594"/>
  <c r="H17" i="594"/>
  <c r="G17" i="594"/>
  <c r="C17" i="594"/>
  <c r="B17" i="594"/>
  <c r="H16" i="594"/>
  <c r="I16" i="594" s="1"/>
  <c r="D16" i="594"/>
  <c r="G40" i="593"/>
  <c r="H36" i="593"/>
  <c r="I36" i="593" s="1"/>
  <c r="C36" i="593"/>
  <c r="B36" i="593"/>
  <c r="H35" i="593"/>
  <c r="I35" i="593" s="1"/>
  <c r="C35" i="593"/>
  <c r="B35" i="593"/>
  <c r="H34" i="593"/>
  <c r="I34" i="593" s="1"/>
  <c r="C34" i="593"/>
  <c r="B34" i="593"/>
  <c r="H33" i="593"/>
  <c r="I33" i="593" s="1"/>
  <c r="D33" i="593"/>
  <c r="C33" i="593"/>
  <c r="B33" i="593"/>
  <c r="H32" i="593"/>
  <c r="I32" i="593" s="1"/>
  <c r="E32" i="593"/>
  <c r="C32" i="593"/>
  <c r="B32" i="593"/>
  <c r="H31" i="593"/>
  <c r="I31" i="593" s="1"/>
  <c r="C31" i="593"/>
  <c r="B31" i="593"/>
  <c r="H19" i="593"/>
  <c r="G19" i="593"/>
  <c r="I19" i="593" s="1"/>
  <c r="C19" i="593"/>
  <c r="B19" i="593"/>
  <c r="H18" i="593"/>
  <c r="G18" i="593"/>
  <c r="I18" i="593" s="1"/>
  <c r="C18" i="593"/>
  <c r="B18" i="593"/>
  <c r="H17" i="593"/>
  <c r="G17" i="593"/>
  <c r="C17" i="593"/>
  <c r="B17" i="593"/>
  <c r="H16" i="593"/>
  <c r="I16" i="593" s="1"/>
  <c r="D16" i="593"/>
  <c r="G40" i="592"/>
  <c r="H36" i="592"/>
  <c r="I36" i="592" s="1"/>
  <c r="C36" i="592"/>
  <c r="B36" i="592"/>
  <c r="H35" i="592"/>
  <c r="I35" i="592" s="1"/>
  <c r="C35" i="592"/>
  <c r="B35" i="592"/>
  <c r="H34" i="592"/>
  <c r="I34" i="592" s="1"/>
  <c r="C34" i="592"/>
  <c r="B34" i="592"/>
  <c r="H33" i="592"/>
  <c r="I33" i="592" s="1"/>
  <c r="D33" i="592"/>
  <c r="C33" i="592"/>
  <c r="B33" i="592"/>
  <c r="H32" i="592"/>
  <c r="I32" i="592" s="1"/>
  <c r="E32" i="592"/>
  <c r="C32" i="592"/>
  <c r="B32" i="592"/>
  <c r="H31" i="592"/>
  <c r="I31" i="592" s="1"/>
  <c r="C31" i="592"/>
  <c r="B31" i="592"/>
  <c r="H21" i="592"/>
  <c r="I21" i="592" s="1"/>
  <c r="C21" i="592"/>
  <c r="B21" i="592"/>
  <c r="H20" i="592"/>
  <c r="C20" i="592"/>
  <c r="B20" i="592"/>
  <c r="H19" i="592"/>
  <c r="G19" i="592"/>
  <c r="C19" i="592"/>
  <c r="B19" i="592"/>
  <c r="H18" i="592"/>
  <c r="G18" i="592"/>
  <c r="I18" i="592" s="1"/>
  <c r="C18" i="592"/>
  <c r="B18" i="592"/>
  <c r="H17" i="592"/>
  <c r="G17" i="592"/>
  <c r="C17" i="592"/>
  <c r="B17" i="592"/>
  <c r="H16" i="592"/>
  <c r="I16" i="592" s="1"/>
  <c r="D16" i="592"/>
  <c r="G40" i="591"/>
  <c r="H36" i="591"/>
  <c r="I36" i="591" s="1"/>
  <c r="C36" i="591"/>
  <c r="B36" i="591"/>
  <c r="H35" i="591"/>
  <c r="I35" i="591" s="1"/>
  <c r="C35" i="591"/>
  <c r="B35" i="591"/>
  <c r="H34" i="591"/>
  <c r="I34" i="591" s="1"/>
  <c r="C34" i="591"/>
  <c r="B34" i="591"/>
  <c r="H33" i="591"/>
  <c r="I33" i="591" s="1"/>
  <c r="D33" i="591"/>
  <c r="C33" i="591"/>
  <c r="B33" i="591"/>
  <c r="H32" i="591"/>
  <c r="I32" i="591" s="1"/>
  <c r="E32" i="591"/>
  <c r="C32" i="591"/>
  <c r="B32" i="591"/>
  <c r="H31" i="591"/>
  <c r="I31" i="591" s="1"/>
  <c r="C31" i="591"/>
  <c r="B31" i="591"/>
  <c r="H21" i="591"/>
  <c r="I21" i="591" s="1"/>
  <c r="C21" i="591"/>
  <c r="B21" i="591"/>
  <c r="H20" i="591"/>
  <c r="C20" i="591"/>
  <c r="B20" i="591"/>
  <c r="H19" i="591"/>
  <c r="G19" i="591"/>
  <c r="C19" i="591"/>
  <c r="B19" i="591"/>
  <c r="H18" i="591"/>
  <c r="G18" i="591"/>
  <c r="I18" i="591" s="1"/>
  <c r="C18" i="591"/>
  <c r="B18" i="591"/>
  <c r="H17" i="591"/>
  <c r="G17" i="591"/>
  <c r="C17" i="591"/>
  <c r="B17" i="591"/>
  <c r="H16" i="591"/>
  <c r="I16" i="591" s="1"/>
  <c r="D16" i="591"/>
  <c r="G40" i="590"/>
  <c r="H36" i="590"/>
  <c r="I36" i="590" s="1"/>
  <c r="C36" i="590"/>
  <c r="B36" i="590"/>
  <c r="H35" i="590"/>
  <c r="C35" i="590"/>
  <c r="B35" i="590"/>
  <c r="H34" i="590"/>
  <c r="I34" i="590" s="1"/>
  <c r="C34" i="590"/>
  <c r="B34" i="590"/>
  <c r="H33" i="590"/>
  <c r="I33" i="590" s="1"/>
  <c r="D33" i="590"/>
  <c r="C33" i="590"/>
  <c r="B33" i="590"/>
  <c r="H32" i="590"/>
  <c r="I32" i="590" s="1"/>
  <c r="E32" i="590"/>
  <c r="C32" i="590"/>
  <c r="B32" i="590"/>
  <c r="H31" i="590"/>
  <c r="I31" i="590" s="1"/>
  <c r="C31" i="590"/>
  <c r="B31" i="590"/>
  <c r="H21" i="590"/>
  <c r="I21" i="590" s="1"/>
  <c r="C21" i="590"/>
  <c r="B21" i="590"/>
  <c r="H20" i="590"/>
  <c r="C20" i="590"/>
  <c r="B20" i="590"/>
  <c r="H19" i="590"/>
  <c r="G19" i="590"/>
  <c r="C19" i="590"/>
  <c r="B19" i="590"/>
  <c r="H18" i="590"/>
  <c r="G18" i="590"/>
  <c r="C18" i="590"/>
  <c r="B18" i="590"/>
  <c r="H17" i="590"/>
  <c r="G17" i="590"/>
  <c r="C17" i="590"/>
  <c r="B17" i="590"/>
  <c r="H16" i="590"/>
  <c r="I16" i="590" s="1"/>
  <c r="D16" i="590"/>
  <c r="G40" i="589"/>
  <c r="H36" i="589"/>
  <c r="I36" i="589" s="1"/>
  <c r="C36" i="589"/>
  <c r="B36" i="589"/>
  <c r="H35" i="589"/>
  <c r="C35" i="589"/>
  <c r="B35" i="589"/>
  <c r="H34" i="589"/>
  <c r="I34" i="589" s="1"/>
  <c r="C34" i="589"/>
  <c r="B34" i="589"/>
  <c r="H33" i="589"/>
  <c r="I33" i="589" s="1"/>
  <c r="D33" i="589"/>
  <c r="C33" i="589"/>
  <c r="B33" i="589"/>
  <c r="H32" i="589"/>
  <c r="I32" i="589" s="1"/>
  <c r="E32" i="589"/>
  <c r="C32" i="589"/>
  <c r="B32" i="589"/>
  <c r="H31" i="589"/>
  <c r="I31" i="589" s="1"/>
  <c r="C31" i="589"/>
  <c r="B31" i="589"/>
  <c r="H21" i="589"/>
  <c r="I21" i="589" s="1"/>
  <c r="C21" i="589"/>
  <c r="B21" i="589"/>
  <c r="H20" i="589"/>
  <c r="C20" i="589"/>
  <c r="B20" i="589"/>
  <c r="H19" i="589"/>
  <c r="G19" i="589"/>
  <c r="C19" i="589"/>
  <c r="B19" i="589"/>
  <c r="H18" i="589"/>
  <c r="G18" i="589"/>
  <c r="I18" i="589" s="1"/>
  <c r="C18" i="589"/>
  <c r="B18" i="589"/>
  <c r="H17" i="589"/>
  <c r="G17" i="589"/>
  <c r="C17" i="589"/>
  <c r="B17" i="589"/>
  <c r="H16" i="589"/>
  <c r="I16" i="589" s="1"/>
  <c r="D16" i="589"/>
  <c r="G40" i="588"/>
  <c r="H36" i="588"/>
  <c r="I36" i="588" s="1"/>
  <c r="C36" i="588"/>
  <c r="B36" i="588"/>
  <c r="H35" i="588"/>
  <c r="I35" i="588" s="1"/>
  <c r="C35" i="588"/>
  <c r="B35" i="588"/>
  <c r="H34" i="588"/>
  <c r="I34" i="588" s="1"/>
  <c r="C34" i="588"/>
  <c r="B34" i="588"/>
  <c r="H33" i="588"/>
  <c r="I33" i="588" s="1"/>
  <c r="D33" i="588"/>
  <c r="C33" i="588"/>
  <c r="B33" i="588"/>
  <c r="H32" i="588"/>
  <c r="I32" i="588" s="1"/>
  <c r="E32" i="588"/>
  <c r="C32" i="588"/>
  <c r="B32" i="588"/>
  <c r="H31" i="588"/>
  <c r="I31" i="588" s="1"/>
  <c r="C31" i="588"/>
  <c r="B31" i="588"/>
  <c r="H20" i="588"/>
  <c r="I20" i="588" s="1"/>
  <c r="C20" i="588"/>
  <c r="B20" i="588"/>
  <c r="H19" i="588"/>
  <c r="G19" i="588"/>
  <c r="I19" i="588" s="1"/>
  <c r="C19" i="588"/>
  <c r="B19" i="588"/>
  <c r="H18" i="588"/>
  <c r="G18" i="588"/>
  <c r="I18" i="588" s="1"/>
  <c r="C18" i="588"/>
  <c r="B18" i="588"/>
  <c r="H17" i="588"/>
  <c r="G17" i="588"/>
  <c r="C17" i="588"/>
  <c r="B17" i="588"/>
  <c r="H16" i="588"/>
  <c r="I16" i="588" s="1"/>
  <c r="D16" i="588"/>
  <c r="G40" i="587"/>
  <c r="H36" i="587"/>
  <c r="I36" i="587" s="1"/>
  <c r="C36" i="587"/>
  <c r="B36" i="587"/>
  <c r="H35" i="587"/>
  <c r="I35" i="587" s="1"/>
  <c r="C35" i="587"/>
  <c r="B35" i="587"/>
  <c r="H34" i="587"/>
  <c r="I34" i="587" s="1"/>
  <c r="C34" i="587"/>
  <c r="B34" i="587"/>
  <c r="H33" i="587"/>
  <c r="I33" i="587" s="1"/>
  <c r="D33" i="587"/>
  <c r="C33" i="587"/>
  <c r="B33" i="587"/>
  <c r="H32" i="587"/>
  <c r="I32" i="587" s="1"/>
  <c r="E32" i="587"/>
  <c r="C32" i="587"/>
  <c r="B32" i="587"/>
  <c r="H31" i="587"/>
  <c r="I31" i="587" s="1"/>
  <c r="C31" i="587"/>
  <c r="B31" i="587"/>
  <c r="H20" i="587"/>
  <c r="I20" i="587" s="1"/>
  <c r="C20" i="587"/>
  <c r="B20" i="587"/>
  <c r="H19" i="587"/>
  <c r="G19" i="587"/>
  <c r="I19" i="587" s="1"/>
  <c r="C19" i="587"/>
  <c r="B19" i="587"/>
  <c r="H18" i="587"/>
  <c r="G18" i="587"/>
  <c r="I18" i="587" s="1"/>
  <c r="C18" i="587"/>
  <c r="B18" i="587"/>
  <c r="H17" i="587"/>
  <c r="G17" i="587"/>
  <c r="C17" i="587"/>
  <c r="B17" i="587"/>
  <c r="H16" i="587"/>
  <c r="I16" i="587" s="1"/>
  <c r="D16" i="587"/>
  <c r="G40" i="586"/>
  <c r="H36" i="586"/>
  <c r="I36" i="586" s="1"/>
  <c r="C36" i="586"/>
  <c r="B36" i="586"/>
  <c r="H35" i="586"/>
  <c r="I35" i="586" s="1"/>
  <c r="C35" i="586"/>
  <c r="B35" i="586"/>
  <c r="H34" i="586"/>
  <c r="I34" i="586" s="1"/>
  <c r="C34" i="586"/>
  <c r="B34" i="586"/>
  <c r="H33" i="586"/>
  <c r="I33" i="586" s="1"/>
  <c r="D33" i="586"/>
  <c r="C33" i="586"/>
  <c r="B33" i="586"/>
  <c r="H32" i="586"/>
  <c r="I32" i="586" s="1"/>
  <c r="E32" i="586"/>
  <c r="C32" i="586"/>
  <c r="B32" i="586"/>
  <c r="H31" i="586"/>
  <c r="I31" i="586" s="1"/>
  <c r="C31" i="586"/>
  <c r="B31" i="586"/>
  <c r="H23" i="586"/>
  <c r="I23" i="586" s="1"/>
  <c r="C23" i="586"/>
  <c r="B23" i="586"/>
  <c r="H22" i="586"/>
  <c r="I22" i="586" s="1"/>
  <c r="C22" i="586"/>
  <c r="B22" i="586"/>
  <c r="H21" i="586"/>
  <c r="I21" i="586" s="1"/>
  <c r="C21" i="586"/>
  <c r="B21" i="586"/>
  <c r="H20" i="586"/>
  <c r="I20" i="586" s="1"/>
  <c r="C20" i="586"/>
  <c r="B20" i="586"/>
  <c r="H19" i="586"/>
  <c r="G19" i="586"/>
  <c r="I19" i="586" s="1"/>
  <c r="C19" i="586"/>
  <c r="B19" i="586"/>
  <c r="H18" i="586"/>
  <c r="G18" i="586"/>
  <c r="I18" i="586" s="1"/>
  <c r="C18" i="586"/>
  <c r="B18" i="586"/>
  <c r="H17" i="586"/>
  <c r="G17" i="586"/>
  <c r="C17" i="586"/>
  <c r="B17" i="586"/>
  <c r="H16" i="586"/>
  <c r="I16" i="586" s="1"/>
  <c r="D16" i="586"/>
  <c r="G40" i="585"/>
  <c r="H36" i="585"/>
  <c r="I36" i="585" s="1"/>
  <c r="C36" i="585"/>
  <c r="B36" i="585"/>
  <c r="H35" i="585"/>
  <c r="I35" i="585" s="1"/>
  <c r="C35" i="585"/>
  <c r="B35" i="585"/>
  <c r="H34" i="585"/>
  <c r="I34" i="585" s="1"/>
  <c r="C34" i="585"/>
  <c r="B34" i="585"/>
  <c r="H33" i="585"/>
  <c r="I33" i="585" s="1"/>
  <c r="D33" i="585"/>
  <c r="C33" i="585"/>
  <c r="B33" i="585"/>
  <c r="H32" i="585"/>
  <c r="I32" i="585" s="1"/>
  <c r="E32" i="585"/>
  <c r="C32" i="585"/>
  <c r="B32" i="585"/>
  <c r="H31" i="585"/>
  <c r="I31" i="585" s="1"/>
  <c r="C31" i="585"/>
  <c r="B31" i="585"/>
  <c r="H23" i="585"/>
  <c r="I23" i="585" s="1"/>
  <c r="C23" i="585"/>
  <c r="B23" i="585"/>
  <c r="H22" i="585"/>
  <c r="I22" i="585" s="1"/>
  <c r="C22" i="585"/>
  <c r="B22" i="585"/>
  <c r="H21" i="585"/>
  <c r="I21" i="585" s="1"/>
  <c r="C21" i="585"/>
  <c r="B21" i="585"/>
  <c r="H20" i="585"/>
  <c r="I20" i="585" s="1"/>
  <c r="C20" i="585"/>
  <c r="B20" i="585"/>
  <c r="H19" i="585"/>
  <c r="G19" i="585"/>
  <c r="I19" i="585" s="1"/>
  <c r="C19" i="585"/>
  <c r="B19" i="585"/>
  <c r="H18" i="585"/>
  <c r="G18" i="585"/>
  <c r="I18" i="585" s="1"/>
  <c r="C18" i="585"/>
  <c r="B18" i="585"/>
  <c r="H17" i="585"/>
  <c r="G17" i="585"/>
  <c r="C17" i="585"/>
  <c r="B17" i="585"/>
  <c r="H16" i="585"/>
  <c r="I16" i="585" s="1"/>
  <c r="D16" i="585"/>
  <c r="G40" i="584"/>
  <c r="H36" i="584"/>
  <c r="I36" i="584" s="1"/>
  <c r="C36" i="584"/>
  <c r="B36" i="584"/>
  <c r="H35" i="584"/>
  <c r="I35" i="584" s="1"/>
  <c r="C35" i="584"/>
  <c r="B35" i="584"/>
  <c r="H34" i="584"/>
  <c r="I34" i="584" s="1"/>
  <c r="C34" i="584"/>
  <c r="B34" i="584"/>
  <c r="H33" i="584"/>
  <c r="I33" i="584" s="1"/>
  <c r="D33" i="584"/>
  <c r="C33" i="584"/>
  <c r="B33" i="584"/>
  <c r="H32" i="584"/>
  <c r="I32" i="584" s="1"/>
  <c r="E32" i="584"/>
  <c r="C32" i="584"/>
  <c r="B32" i="584"/>
  <c r="H31" i="584"/>
  <c r="I31" i="584" s="1"/>
  <c r="C31" i="584"/>
  <c r="B31" i="584"/>
  <c r="H19" i="584"/>
  <c r="G19" i="584"/>
  <c r="I19" i="584" s="1"/>
  <c r="C19" i="584"/>
  <c r="B19" i="584"/>
  <c r="H18" i="584"/>
  <c r="G18" i="584"/>
  <c r="I18" i="584" s="1"/>
  <c r="C18" i="584"/>
  <c r="B18" i="584"/>
  <c r="H17" i="584"/>
  <c r="G17" i="584"/>
  <c r="C17" i="584"/>
  <c r="B17" i="584"/>
  <c r="H16" i="584"/>
  <c r="I16" i="584" s="1"/>
  <c r="D16" i="584"/>
  <c r="G40" i="583"/>
  <c r="H36" i="583"/>
  <c r="I36" i="583" s="1"/>
  <c r="C36" i="583"/>
  <c r="B36" i="583"/>
  <c r="H35" i="583"/>
  <c r="I35" i="583" s="1"/>
  <c r="C35" i="583"/>
  <c r="B35" i="583"/>
  <c r="H34" i="583"/>
  <c r="I34" i="583" s="1"/>
  <c r="C34" i="583"/>
  <c r="B34" i="583"/>
  <c r="H33" i="583"/>
  <c r="I33" i="583" s="1"/>
  <c r="D33" i="583"/>
  <c r="C33" i="583"/>
  <c r="B33" i="583"/>
  <c r="H32" i="583"/>
  <c r="I32" i="583" s="1"/>
  <c r="E32" i="583"/>
  <c r="C32" i="583"/>
  <c r="B32" i="583"/>
  <c r="H31" i="583"/>
  <c r="I31" i="583" s="1"/>
  <c r="C31" i="583"/>
  <c r="B31" i="583"/>
  <c r="H19" i="583"/>
  <c r="G19" i="583"/>
  <c r="I19" i="583" s="1"/>
  <c r="C19" i="583"/>
  <c r="B19" i="583"/>
  <c r="H18" i="583"/>
  <c r="G18" i="583"/>
  <c r="C18" i="583"/>
  <c r="B18" i="583"/>
  <c r="H17" i="583"/>
  <c r="G17" i="583"/>
  <c r="C17" i="583"/>
  <c r="B17" i="583"/>
  <c r="H16" i="583"/>
  <c r="I16" i="583" s="1"/>
  <c r="D16" i="583"/>
  <c r="G40" i="582"/>
  <c r="H36" i="582"/>
  <c r="I36" i="582" s="1"/>
  <c r="C36" i="582"/>
  <c r="B36" i="582"/>
  <c r="H35" i="582"/>
  <c r="I35" i="582" s="1"/>
  <c r="C35" i="582"/>
  <c r="B35" i="582"/>
  <c r="H34" i="582"/>
  <c r="I34" i="582" s="1"/>
  <c r="C34" i="582"/>
  <c r="B34" i="582"/>
  <c r="H33" i="582"/>
  <c r="I33" i="582" s="1"/>
  <c r="D33" i="582"/>
  <c r="C33" i="582"/>
  <c r="B33" i="582"/>
  <c r="H32" i="582"/>
  <c r="I32" i="582" s="1"/>
  <c r="E32" i="582"/>
  <c r="C32" i="582"/>
  <c r="B32" i="582"/>
  <c r="H31" i="582"/>
  <c r="I31" i="582" s="1"/>
  <c r="C31" i="582"/>
  <c r="B31" i="582"/>
  <c r="H20" i="582"/>
  <c r="I20" i="582" s="1"/>
  <c r="E20" i="582"/>
  <c r="D20" i="582"/>
  <c r="C20" i="582"/>
  <c r="B20" i="582"/>
  <c r="H19" i="582"/>
  <c r="G19" i="582"/>
  <c r="I19" i="582" s="1"/>
  <c r="E19" i="582"/>
  <c r="C19" i="582"/>
  <c r="B19" i="582"/>
  <c r="H18" i="582"/>
  <c r="G18" i="582"/>
  <c r="I18" i="582" s="1"/>
  <c r="C18" i="582"/>
  <c r="B18" i="582"/>
  <c r="H17" i="582"/>
  <c r="G17" i="582"/>
  <c r="C17" i="582"/>
  <c r="B17" i="582"/>
  <c r="H16" i="582"/>
  <c r="I16" i="582" s="1"/>
  <c r="D16" i="582"/>
  <c r="G40" i="581"/>
  <c r="H36" i="581"/>
  <c r="I36" i="581" s="1"/>
  <c r="C36" i="581"/>
  <c r="B36" i="581"/>
  <c r="H35" i="581"/>
  <c r="I35" i="581" s="1"/>
  <c r="C35" i="581"/>
  <c r="B35" i="581"/>
  <c r="H34" i="581"/>
  <c r="I34" i="581" s="1"/>
  <c r="C34" i="581"/>
  <c r="B34" i="581"/>
  <c r="H33" i="581"/>
  <c r="I33" i="581" s="1"/>
  <c r="D33" i="581"/>
  <c r="C33" i="581"/>
  <c r="B33" i="581"/>
  <c r="H32" i="581"/>
  <c r="I32" i="581" s="1"/>
  <c r="E32" i="581"/>
  <c r="C32" i="581"/>
  <c r="B32" i="581"/>
  <c r="H31" i="581"/>
  <c r="I31" i="581" s="1"/>
  <c r="C31" i="581"/>
  <c r="B31" i="581"/>
  <c r="H20" i="581"/>
  <c r="I20" i="581" s="1"/>
  <c r="E20" i="581"/>
  <c r="D20" i="581"/>
  <c r="C20" i="581"/>
  <c r="B20" i="581"/>
  <c r="H19" i="581"/>
  <c r="G19" i="581"/>
  <c r="I19" i="581" s="1"/>
  <c r="E19" i="581"/>
  <c r="C19" i="581"/>
  <c r="B19" i="581"/>
  <c r="H18" i="581"/>
  <c r="G18" i="581"/>
  <c r="I18" i="581" s="1"/>
  <c r="C18" i="581"/>
  <c r="B18" i="581"/>
  <c r="H17" i="581"/>
  <c r="G17" i="581"/>
  <c r="C17" i="581"/>
  <c r="B17" i="581"/>
  <c r="H16" i="581"/>
  <c r="I16" i="581" s="1"/>
  <c r="D16" i="581"/>
  <c r="G40" i="580"/>
  <c r="H36" i="580"/>
  <c r="I36" i="580" s="1"/>
  <c r="C36" i="580"/>
  <c r="B36" i="580"/>
  <c r="H35" i="580"/>
  <c r="I35" i="580" s="1"/>
  <c r="C35" i="580"/>
  <c r="B35" i="580"/>
  <c r="H34" i="580"/>
  <c r="I34" i="580" s="1"/>
  <c r="C34" i="580"/>
  <c r="B34" i="580"/>
  <c r="H33" i="580"/>
  <c r="I33" i="580" s="1"/>
  <c r="D33" i="580"/>
  <c r="C33" i="580"/>
  <c r="B33" i="580"/>
  <c r="H32" i="580"/>
  <c r="I32" i="580" s="1"/>
  <c r="E32" i="580"/>
  <c r="C32" i="580"/>
  <c r="B32" i="580"/>
  <c r="H31" i="580"/>
  <c r="I31" i="580" s="1"/>
  <c r="C31" i="580"/>
  <c r="B31" i="580"/>
  <c r="H22" i="580"/>
  <c r="G22" i="580"/>
  <c r="I22" i="580" s="1"/>
  <c r="D22" i="580"/>
  <c r="C22" i="580"/>
  <c r="B22" i="580"/>
  <c r="H21" i="580"/>
  <c r="G21" i="580"/>
  <c r="C21" i="580"/>
  <c r="B21" i="580"/>
  <c r="H20" i="580"/>
  <c r="G20" i="580"/>
  <c r="I20" i="580" s="1"/>
  <c r="C20" i="580"/>
  <c r="B20" i="580"/>
  <c r="H19" i="580"/>
  <c r="G19" i="580"/>
  <c r="I19" i="580" s="1"/>
  <c r="C19" i="580"/>
  <c r="B19" i="580"/>
  <c r="H18" i="580"/>
  <c r="G18" i="580"/>
  <c r="I18" i="580" s="1"/>
  <c r="D18" i="580"/>
  <c r="C18" i="580"/>
  <c r="B18" i="580"/>
  <c r="H17" i="580"/>
  <c r="G17" i="580"/>
  <c r="C17" i="580"/>
  <c r="B17" i="580"/>
  <c r="H16" i="580"/>
  <c r="I16" i="580" s="1"/>
  <c r="D16" i="580"/>
  <c r="G40" i="579"/>
  <c r="H36" i="579"/>
  <c r="I36" i="579" s="1"/>
  <c r="C36" i="579"/>
  <c r="B36" i="579"/>
  <c r="H35" i="579"/>
  <c r="I35" i="579" s="1"/>
  <c r="C35" i="579"/>
  <c r="B35" i="579"/>
  <c r="H34" i="579"/>
  <c r="I34" i="579" s="1"/>
  <c r="C34" i="579"/>
  <c r="B34" i="579"/>
  <c r="H33" i="579"/>
  <c r="I33" i="579" s="1"/>
  <c r="D33" i="579"/>
  <c r="C33" i="579"/>
  <c r="B33" i="579"/>
  <c r="H32" i="579"/>
  <c r="I32" i="579" s="1"/>
  <c r="E32" i="579"/>
  <c r="C32" i="579"/>
  <c r="B32" i="579"/>
  <c r="H31" i="579"/>
  <c r="I31" i="579" s="1"/>
  <c r="C31" i="579"/>
  <c r="B31" i="579"/>
  <c r="H22" i="579"/>
  <c r="G22" i="579"/>
  <c r="I22" i="579" s="1"/>
  <c r="D22" i="579"/>
  <c r="C22" i="579"/>
  <c r="B22" i="579"/>
  <c r="H21" i="579"/>
  <c r="G21" i="579"/>
  <c r="I21" i="579" s="1"/>
  <c r="C21" i="579"/>
  <c r="B21" i="579"/>
  <c r="H20" i="579"/>
  <c r="G20" i="579"/>
  <c r="I20" i="579" s="1"/>
  <c r="C20" i="579"/>
  <c r="B20" i="579"/>
  <c r="H19" i="579"/>
  <c r="G19" i="579"/>
  <c r="I19" i="579" s="1"/>
  <c r="C19" i="579"/>
  <c r="B19" i="579"/>
  <c r="H18" i="579"/>
  <c r="G18" i="579"/>
  <c r="I18" i="579" s="1"/>
  <c r="D18" i="579"/>
  <c r="C18" i="579"/>
  <c r="B18" i="579"/>
  <c r="H17" i="579"/>
  <c r="G17" i="579"/>
  <c r="C17" i="579"/>
  <c r="B17" i="579"/>
  <c r="H16" i="579"/>
  <c r="I16" i="579" s="1"/>
  <c r="D16" i="579"/>
  <c r="G40" i="578"/>
  <c r="H36" i="578"/>
  <c r="I36" i="578" s="1"/>
  <c r="C36" i="578"/>
  <c r="B36" i="578"/>
  <c r="H35" i="578"/>
  <c r="I35" i="578" s="1"/>
  <c r="C35" i="578"/>
  <c r="B35" i="578"/>
  <c r="H34" i="578"/>
  <c r="I34" i="578" s="1"/>
  <c r="C34" i="578"/>
  <c r="B34" i="578"/>
  <c r="H33" i="578"/>
  <c r="I33" i="578" s="1"/>
  <c r="D33" i="578"/>
  <c r="C33" i="578"/>
  <c r="B33" i="578"/>
  <c r="H32" i="578"/>
  <c r="I32" i="578" s="1"/>
  <c r="E32" i="578"/>
  <c r="C32" i="578"/>
  <c r="B32" i="578"/>
  <c r="H31" i="578"/>
  <c r="I31" i="578" s="1"/>
  <c r="C31" i="578"/>
  <c r="B31" i="578"/>
  <c r="H20" i="578"/>
  <c r="I20" i="578" s="1"/>
  <c r="E20" i="578"/>
  <c r="C20" i="578"/>
  <c r="B20" i="578"/>
  <c r="H19" i="578"/>
  <c r="G19" i="578"/>
  <c r="I19" i="578" s="1"/>
  <c r="C19" i="578"/>
  <c r="B19" i="578"/>
  <c r="H18" i="578"/>
  <c r="G18" i="578"/>
  <c r="I18" i="578" s="1"/>
  <c r="C18" i="578"/>
  <c r="B18" i="578"/>
  <c r="H17" i="578"/>
  <c r="G17" i="578"/>
  <c r="C17" i="578"/>
  <c r="B17" i="578"/>
  <c r="H16" i="578"/>
  <c r="I16" i="578" s="1"/>
  <c r="D16" i="578"/>
  <c r="G40" i="577"/>
  <c r="H36" i="577"/>
  <c r="I36" i="577" s="1"/>
  <c r="C36" i="577"/>
  <c r="B36" i="577"/>
  <c r="H35" i="577"/>
  <c r="I35" i="577" s="1"/>
  <c r="C35" i="577"/>
  <c r="B35" i="577"/>
  <c r="H34" i="577"/>
  <c r="I34" i="577" s="1"/>
  <c r="C34" i="577"/>
  <c r="B34" i="577"/>
  <c r="H33" i="577"/>
  <c r="I33" i="577" s="1"/>
  <c r="D33" i="577"/>
  <c r="C33" i="577"/>
  <c r="B33" i="577"/>
  <c r="H32" i="577"/>
  <c r="I32" i="577" s="1"/>
  <c r="E32" i="577"/>
  <c r="C32" i="577"/>
  <c r="B32" i="577"/>
  <c r="H31" i="577"/>
  <c r="I31" i="577" s="1"/>
  <c r="C31" i="577"/>
  <c r="B31" i="577"/>
  <c r="H20" i="577"/>
  <c r="I20" i="577" s="1"/>
  <c r="E20" i="577"/>
  <c r="C20" i="577"/>
  <c r="B20" i="577"/>
  <c r="H19" i="577"/>
  <c r="G19" i="577"/>
  <c r="I19" i="577" s="1"/>
  <c r="C19" i="577"/>
  <c r="B19" i="577"/>
  <c r="H18" i="577"/>
  <c r="G18" i="577"/>
  <c r="I18" i="577" s="1"/>
  <c r="C18" i="577"/>
  <c r="B18" i="577"/>
  <c r="H17" i="577"/>
  <c r="G17" i="577"/>
  <c r="C17" i="577"/>
  <c r="B17" i="577"/>
  <c r="H16" i="577"/>
  <c r="I16" i="577" s="1"/>
  <c r="D16" i="577"/>
  <c r="G40" i="576"/>
  <c r="H36" i="576"/>
  <c r="I36" i="576" s="1"/>
  <c r="C36" i="576"/>
  <c r="B36" i="576"/>
  <c r="H35" i="576"/>
  <c r="I35" i="576" s="1"/>
  <c r="C35" i="576"/>
  <c r="B35" i="576"/>
  <c r="H34" i="576"/>
  <c r="I34" i="576" s="1"/>
  <c r="C34" i="576"/>
  <c r="B34" i="576"/>
  <c r="H33" i="576"/>
  <c r="I33" i="576" s="1"/>
  <c r="D33" i="576"/>
  <c r="C33" i="576"/>
  <c r="B33" i="576"/>
  <c r="H32" i="576"/>
  <c r="I32" i="576" s="1"/>
  <c r="E32" i="576"/>
  <c r="C32" i="576"/>
  <c r="B32" i="576"/>
  <c r="H31" i="576"/>
  <c r="I31" i="576" s="1"/>
  <c r="C31" i="576"/>
  <c r="B31" i="576"/>
  <c r="H19" i="576"/>
  <c r="G19" i="576"/>
  <c r="I19" i="576" s="1"/>
  <c r="D19" i="576"/>
  <c r="C19" i="576"/>
  <c r="B19" i="576"/>
  <c r="H18" i="576"/>
  <c r="G18" i="576"/>
  <c r="I18" i="576" s="1"/>
  <c r="C18" i="576"/>
  <c r="B18" i="576"/>
  <c r="H17" i="576"/>
  <c r="G17" i="576"/>
  <c r="C17" i="576"/>
  <c r="B17" i="576"/>
  <c r="H16" i="576"/>
  <c r="I16" i="576" s="1"/>
  <c r="D16" i="576"/>
  <c r="G40" i="575"/>
  <c r="H36" i="575"/>
  <c r="I36" i="575" s="1"/>
  <c r="C36" i="575"/>
  <c r="B36" i="575"/>
  <c r="H35" i="575"/>
  <c r="I35" i="575" s="1"/>
  <c r="C35" i="575"/>
  <c r="B35" i="575"/>
  <c r="H34" i="575"/>
  <c r="I34" i="575" s="1"/>
  <c r="C34" i="575"/>
  <c r="B34" i="575"/>
  <c r="H33" i="575"/>
  <c r="I33" i="575" s="1"/>
  <c r="D33" i="575"/>
  <c r="C33" i="575"/>
  <c r="B33" i="575"/>
  <c r="H32" i="575"/>
  <c r="I32" i="575" s="1"/>
  <c r="E32" i="575"/>
  <c r="C32" i="575"/>
  <c r="B32" i="575"/>
  <c r="H31" i="575"/>
  <c r="I31" i="575" s="1"/>
  <c r="C31" i="575"/>
  <c r="B31" i="575"/>
  <c r="H19" i="575"/>
  <c r="G19" i="575"/>
  <c r="I19" i="575" s="1"/>
  <c r="D19" i="575"/>
  <c r="C19" i="575"/>
  <c r="B19" i="575"/>
  <c r="H18" i="575"/>
  <c r="G18" i="575"/>
  <c r="I18" i="575" s="1"/>
  <c r="C18" i="575"/>
  <c r="B18" i="575"/>
  <c r="H17" i="575"/>
  <c r="G17" i="575"/>
  <c r="C17" i="575"/>
  <c r="B17" i="575"/>
  <c r="H16" i="575"/>
  <c r="I16" i="575" s="1"/>
  <c r="D16" i="575"/>
  <c r="G38" i="574"/>
  <c r="H35" i="574"/>
  <c r="I35" i="574" s="1"/>
  <c r="C35" i="574"/>
  <c r="B35" i="574"/>
  <c r="H34" i="574"/>
  <c r="I34" i="574" s="1"/>
  <c r="C34" i="574"/>
  <c r="B34" i="574"/>
  <c r="H33" i="574"/>
  <c r="I33" i="574" s="1"/>
  <c r="C33" i="574"/>
  <c r="B33" i="574"/>
  <c r="H32" i="574"/>
  <c r="I32" i="574" s="1"/>
  <c r="D32" i="574"/>
  <c r="C32" i="574"/>
  <c r="B32" i="574"/>
  <c r="H31" i="574"/>
  <c r="I31" i="574" s="1"/>
  <c r="E31" i="574"/>
  <c r="C31" i="574"/>
  <c r="B31" i="574"/>
  <c r="H30" i="574"/>
  <c r="I30" i="574" s="1"/>
  <c r="C30" i="574"/>
  <c r="B30" i="574"/>
  <c r="H19" i="574"/>
  <c r="G19" i="574"/>
  <c r="I19" i="574" s="1"/>
  <c r="C19" i="574"/>
  <c r="B19" i="574"/>
  <c r="H18" i="574"/>
  <c r="G18" i="574"/>
  <c r="D18" i="574"/>
  <c r="C18" i="574"/>
  <c r="B18" i="574"/>
  <c r="H17" i="574"/>
  <c r="G17" i="574"/>
  <c r="C17" i="574"/>
  <c r="B17" i="574"/>
  <c r="H16" i="574"/>
  <c r="I16" i="574" s="1"/>
  <c r="D16" i="574"/>
  <c r="G40" i="573"/>
  <c r="H36" i="573"/>
  <c r="I36" i="573" s="1"/>
  <c r="C36" i="573"/>
  <c r="B36" i="573"/>
  <c r="H35" i="573"/>
  <c r="I35" i="573" s="1"/>
  <c r="C35" i="573"/>
  <c r="B35" i="573"/>
  <c r="H34" i="573"/>
  <c r="I34" i="573" s="1"/>
  <c r="C34" i="573"/>
  <c r="B34" i="573"/>
  <c r="H33" i="573"/>
  <c r="I33" i="573" s="1"/>
  <c r="D33" i="573"/>
  <c r="C33" i="573"/>
  <c r="B33" i="573"/>
  <c r="H32" i="573"/>
  <c r="I32" i="573" s="1"/>
  <c r="E32" i="573"/>
  <c r="C32" i="573"/>
  <c r="B32" i="573"/>
  <c r="H31" i="573"/>
  <c r="I31" i="573" s="1"/>
  <c r="C31" i="573"/>
  <c r="B31" i="573"/>
  <c r="H18" i="573"/>
  <c r="G18" i="573"/>
  <c r="I18" i="573" s="1"/>
  <c r="C18" i="573"/>
  <c r="B18" i="573"/>
  <c r="H17" i="573"/>
  <c r="G17" i="573"/>
  <c r="C17" i="573"/>
  <c r="B17" i="573"/>
  <c r="H16" i="573"/>
  <c r="I16" i="573" s="1"/>
  <c r="D16" i="573"/>
  <c r="G40" i="572"/>
  <c r="H37" i="572"/>
  <c r="I37" i="572" s="1"/>
  <c r="C37" i="572"/>
  <c r="B37" i="572"/>
  <c r="H36" i="572"/>
  <c r="I36" i="572" s="1"/>
  <c r="C36" i="572"/>
  <c r="B36" i="572"/>
  <c r="H35" i="572"/>
  <c r="I35" i="572" s="1"/>
  <c r="C35" i="572"/>
  <c r="B35" i="572"/>
  <c r="H34" i="572"/>
  <c r="I34" i="572" s="1"/>
  <c r="D34" i="572"/>
  <c r="C34" i="572"/>
  <c r="B34" i="572"/>
  <c r="H33" i="572"/>
  <c r="I33" i="572" s="1"/>
  <c r="E33" i="572"/>
  <c r="C33" i="572"/>
  <c r="B33" i="572"/>
  <c r="H32" i="572"/>
  <c r="I32" i="572" s="1"/>
  <c r="C32" i="572"/>
  <c r="B32" i="572"/>
  <c r="H21" i="572"/>
  <c r="C21" i="572"/>
  <c r="B21" i="572"/>
  <c r="H20" i="572"/>
  <c r="G20" i="572"/>
  <c r="C20" i="572"/>
  <c r="B20" i="572"/>
  <c r="H19" i="572"/>
  <c r="G19" i="572"/>
  <c r="I19" i="572" s="1"/>
  <c r="C19" i="572"/>
  <c r="B19" i="572"/>
  <c r="H18" i="572"/>
  <c r="G18" i="572"/>
  <c r="I18" i="572" s="1"/>
  <c r="D18" i="572"/>
  <c r="C18" i="572"/>
  <c r="B18" i="572"/>
  <c r="H17" i="572"/>
  <c r="G17" i="572"/>
  <c r="C17" i="572"/>
  <c r="B17" i="572"/>
  <c r="H16" i="572"/>
  <c r="I16" i="572" s="1"/>
  <c r="D16" i="572"/>
  <c r="G40" i="571"/>
  <c r="H37" i="571"/>
  <c r="I37" i="571" s="1"/>
  <c r="C37" i="571"/>
  <c r="B37" i="571"/>
  <c r="H36" i="571"/>
  <c r="I36" i="571" s="1"/>
  <c r="C36" i="571"/>
  <c r="B36" i="571"/>
  <c r="H35" i="571"/>
  <c r="I35" i="571" s="1"/>
  <c r="C35" i="571"/>
  <c r="B35" i="571"/>
  <c r="H34" i="571"/>
  <c r="I34" i="571" s="1"/>
  <c r="D34" i="571"/>
  <c r="C34" i="571"/>
  <c r="B34" i="571"/>
  <c r="H33" i="571"/>
  <c r="I33" i="571" s="1"/>
  <c r="E33" i="571"/>
  <c r="C33" i="571"/>
  <c r="B33" i="571"/>
  <c r="H32" i="571"/>
  <c r="I32" i="571" s="1"/>
  <c r="C32" i="571"/>
  <c r="B32" i="571"/>
  <c r="H20" i="571"/>
  <c r="G20" i="571"/>
  <c r="I20" i="571" s="1"/>
  <c r="C20" i="571"/>
  <c r="B20" i="571"/>
  <c r="H19" i="571"/>
  <c r="G19" i="571"/>
  <c r="I19" i="571" s="1"/>
  <c r="C19" i="571"/>
  <c r="B19" i="571"/>
  <c r="H18" i="571"/>
  <c r="G18" i="571"/>
  <c r="I18" i="571" s="1"/>
  <c r="D18" i="571"/>
  <c r="C18" i="571"/>
  <c r="B18" i="571"/>
  <c r="H17" i="571"/>
  <c r="G17" i="571"/>
  <c r="C17" i="571"/>
  <c r="B17" i="571"/>
  <c r="H16" i="571"/>
  <c r="I16" i="571" s="1"/>
  <c r="D16" i="571"/>
  <c r="G40" i="570"/>
  <c r="H36" i="570"/>
  <c r="I36" i="570" s="1"/>
  <c r="C36" i="570"/>
  <c r="B36" i="570"/>
  <c r="H35" i="570"/>
  <c r="I35" i="570" s="1"/>
  <c r="C35" i="570"/>
  <c r="B35" i="570"/>
  <c r="H34" i="570"/>
  <c r="I34" i="570" s="1"/>
  <c r="C34" i="570"/>
  <c r="B34" i="570"/>
  <c r="H33" i="570"/>
  <c r="I33" i="570" s="1"/>
  <c r="D33" i="570"/>
  <c r="C33" i="570"/>
  <c r="B33" i="570"/>
  <c r="H32" i="570"/>
  <c r="I32" i="570" s="1"/>
  <c r="E32" i="570"/>
  <c r="C32" i="570"/>
  <c r="B32" i="570"/>
  <c r="H31" i="570"/>
  <c r="I31" i="570" s="1"/>
  <c r="C31" i="570"/>
  <c r="B31" i="570"/>
  <c r="H20" i="570"/>
  <c r="C20" i="570"/>
  <c r="B20" i="570"/>
  <c r="H19" i="570"/>
  <c r="G19" i="570"/>
  <c r="C19" i="570"/>
  <c r="B19" i="570"/>
  <c r="H18" i="570"/>
  <c r="G18" i="570"/>
  <c r="I18" i="570" s="1"/>
  <c r="C18" i="570"/>
  <c r="B18" i="570"/>
  <c r="H17" i="570"/>
  <c r="G17" i="570"/>
  <c r="C17" i="570"/>
  <c r="B17" i="570"/>
  <c r="H16" i="570"/>
  <c r="I16" i="570" s="1"/>
  <c r="D16" i="570"/>
  <c r="G40" i="569"/>
  <c r="H36" i="569"/>
  <c r="I36" i="569" s="1"/>
  <c r="C36" i="569"/>
  <c r="B36" i="569"/>
  <c r="H35" i="569"/>
  <c r="I35" i="569" s="1"/>
  <c r="C35" i="569"/>
  <c r="B35" i="569"/>
  <c r="H34" i="569"/>
  <c r="I34" i="569" s="1"/>
  <c r="C34" i="569"/>
  <c r="B34" i="569"/>
  <c r="H33" i="569"/>
  <c r="I33" i="569" s="1"/>
  <c r="D33" i="569"/>
  <c r="C33" i="569"/>
  <c r="B33" i="569"/>
  <c r="H32" i="569"/>
  <c r="I32" i="569" s="1"/>
  <c r="E32" i="569"/>
  <c r="C32" i="569"/>
  <c r="B32" i="569"/>
  <c r="H31" i="569"/>
  <c r="I31" i="569" s="1"/>
  <c r="C31" i="569"/>
  <c r="B31" i="569"/>
  <c r="H19" i="569"/>
  <c r="G19" i="569"/>
  <c r="I19" i="569" s="1"/>
  <c r="C19" i="569"/>
  <c r="B19" i="569"/>
  <c r="H18" i="569"/>
  <c r="G18" i="569"/>
  <c r="I18" i="569" s="1"/>
  <c r="C18" i="569"/>
  <c r="B18" i="569"/>
  <c r="H17" i="569"/>
  <c r="G17" i="569"/>
  <c r="C17" i="569"/>
  <c r="B17" i="569"/>
  <c r="H16" i="569"/>
  <c r="I16" i="569" s="1"/>
  <c r="D16" i="569"/>
  <c r="G40" i="568"/>
  <c r="H36" i="568"/>
  <c r="I36" i="568" s="1"/>
  <c r="C36" i="568"/>
  <c r="B36" i="568"/>
  <c r="H35" i="568"/>
  <c r="I35" i="568" s="1"/>
  <c r="C35" i="568"/>
  <c r="B35" i="568"/>
  <c r="H34" i="568"/>
  <c r="I34" i="568" s="1"/>
  <c r="C34" i="568"/>
  <c r="B34" i="568"/>
  <c r="H33" i="568"/>
  <c r="I33" i="568" s="1"/>
  <c r="D33" i="568"/>
  <c r="C33" i="568"/>
  <c r="B33" i="568"/>
  <c r="H32" i="568"/>
  <c r="I32" i="568" s="1"/>
  <c r="E32" i="568"/>
  <c r="C32" i="568"/>
  <c r="B32" i="568"/>
  <c r="H31" i="568"/>
  <c r="I31" i="568" s="1"/>
  <c r="C31" i="568"/>
  <c r="B31" i="568"/>
  <c r="H21" i="568"/>
  <c r="I21" i="568" s="1"/>
  <c r="C21" i="568"/>
  <c r="B21" i="568"/>
  <c r="H20" i="568"/>
  <c r="C20" i="568"/>
  <c r="B20" i="568"/>
  <c r="H19" i="568"/>
  <c r="G19" i="568"/>
  <c r="C19" i="568"/>
  <c r="B19" i="568"/>
  <c r="H18" i="568"/>
  <c r="G18" i="568"/>
  <c r="I18" i="568" s="1"/>
  <c r="C18" i="568"/>
  <c r="B18" i="568"/>
  <c r="H17" i="568"/>
  <c r="G17" i="568"/>
  <c r="C17" i="568"/>
  <c r="B17" i="568"/>
  <c r="H16" i="568"/>
  <c r="I16" i="568" s="1"/>
  <c r="D16" i="568"/>
  <c r="G40" i="567"/>
  <c r="H36" i="567"/>
  <c r="I36" i="567" s="1"/>
  <c r="C36" i="567"/>
  <c r="B36" i="567"/>
  <c r="H35" i="567"/>
  <c r="C35" i="567"/>
  <c r="B35" i="567"/>
  <c r="H34" i="567"/>
  <c r="I34" i="567" s="1"/>
  <c r="C34" i="567"/>
  <c r="B34" i="567"/>
  <c r="H33" i="567"/>
  <c r="I33" i="567" s="1"/>
  <c r="D33" i="567"/>
  <c r="C33" i="567"/>
  <c r="B33" i="567"/>
  <c r="H32" i="567"/>
  <c r="I32" i="567" s="1"/>
  <c r="E32" i="567"/>
  <c r="C32" i="567"/>
  <c r="B32" i="567"/>
  <c r="H31" i="567"/>
  <c r="I31" i="567" s="1"/>
  <c r="C31" i="567"/>
  <c r="B31" i="567"/>
  <c r="H21" i="567"/>
  <c r="I21" i="567" s="1"/>
  <c r="C21" i="567"/>
  <c r="B21" i="567"/>
  <c r="H20" i="567"/>
  <c r="C20" i="567"/>
  <c r="B20" i="567"/>
  <c r="H19" i="567"/>
  <c r="G19" i="567"/>
  <c r="C19" i="567"/>
  <c r="B19" i="567"/>
  <c r="H18" i="567"/>
  <c r="G18" i="567"/>
  <c r="I18" i="567" s="1"/>
  <c r="C18" i="567"/>
  <c r="B18" i="567"/>
  <c r="H17" i="567"/>
  <c r="G17" i="567"/>
  <c r="C17" i="567"/>
  <c r="B17" i="567"/>
  <c r="H16" i="567"/>
  <c r="I16" i="567" s="1"/>
  <c r="D16" i="567"/>
  <c r="G40" i="566"/>
  <c r="H36" i="566"/>
  <c r="I36" i="566" s="1"/>
  <c r="C36" i="566"/>
  <c r="B36" i="566"/>
  <c r="H35" i="566"/>
  <c r="I35" i="566" s="1"/>
  <c r="C35" i="566"/>
  <c r="B35" i="566"/>
  <c r="H34" i="566"/>
  <c r="I34" i="566" s="1"/>
  <c r="C34" i="566"/>
  <c r="B34" i="566"/>
  <c r="H33" i="566"/>
  <c r="I33" i="566" s="1"/>
  <c r="D33" i="566"/>
  <c r="C33" i="566"/>
  <c r="B33" i="566"/>
  <c r="H32" i="566"/>
  <c r="I32" i="566" s="1"/>
  <c r="E32" i="566"/>
  <c r="C32" i="566"/>
  <c r="B32" i="566"/>
  <c r="H31" i="566"/>
  <c r="I31" i="566" s="1"/>
  <c r="C31" i="566"/>
  <c r="B31" i="566"/>
  <c r="H20" i="566"/>
  <c r="I20" i="566" s="1"/>
  <c r="C20" i="566"/>
  <c r="B20" i="566"/>
  <c r="H19" i="566"/>
  <c r="G19" i="566"/>
  <c r="I19" i="566" s="1"/>
  <c r="C19" i="566"/>
  <c r="B19" i="566"/>
  <c r="H18" i="566"/>
  <c r="G18" i="566"/>
  <c r="I18" i="566" s="1"/>
  <c r="C18" i="566"/>
  <c r="B18" i="566"/>
  <c r="H17" i="566"/>
  <c r="G17" i="566"/>
  <c r="C17" i="566"/>
  <c r="B17" i="566"/>
  <c r="H16" i="566"/>
  <c r="I16" i="566" s="1"/>
  <c r="D16" i="566"/>
  <c r="G40" i="565"/>
  <c r="H36" i="565"/>
  <c r="I36" i="565" s="1"/>
  <c r="C36" i="565"/>
  <c r="B36" i="565"/>
  <c r="H35" i="565"/>
  <c r="I35" i="565" s="1"/>
  <c r="C35" i="565"/>
  <c r="B35" i="565"/>
  <c r="H34" i="565"/>
  <c r="I34" i="565" s="1"/>
  <c r="C34" i="565"/>
  <c r="B34" i="565"/>
  <c r="H33" i="565"/>
  <c r="I33" i="565" s="1"/>
  <c r="D33" i="565"/>
  <c r="C33" i="565"/>
  <c r="B33" i="565"/>
  <c r="H32" i="565"/>
  <c r="I32" i="565" s="1"/>
  <c r="E32" i="565"/>
  <c r="C32" i="565"/>
  <c r="B32" i="565"/>
  <c r="H31" i="565"/>
  <c r="I31" i="565" s="1"/>
  <c r="C31" i="565"/>
  <c r="B31" i="565"/>
  <c r="H23" i="565"/>
  <c r="I23" i="565" s="1"/>
  <c r="C23" i="565"/>
  <c r="B23" i="565"/>
  <c r="H22" i="565"/>
  <c r="I22" i="565" s="1"/>
  <c r="C22" i="565"/>
  <c r="B22" i="565"/>
  <c r="H21" i="565"/>
  <c r="I21" i="565" s="1"/>
  <c r="C21" i="565"/>
  <c r="B21" i="565"/>
  <c r="H20" i="565"/>
  <c r="I20" i="565" s="1"/>
  <c r="C20" i="565"/>
  <c r="B20" i="565"/>
  <c r="H19" i="565"/>
  <c r="G19" i="565"/>
  <c r="I19" i="565" s="1"/>
  <c r="C19" i="565"/>
  <c r="B19" i="565"/>
  <c r="H18" i="565"/>
  <c r="G18" i="565"/>
  <c r="I18" i="565" s="1"/>
  <c r="C18" i="565"/>
  <c r="B18" i="565"/>
  <c r="H17" i="565"/>
  <c r="G17" i="565"/>
  <c r="C17" i="565"/>
  <c r="B17" i="565"/>
  <c r="H16" i="565"/>
  <c r="I16" i="565" s="1"/>
  <c r="D16" i="565"/>
  <c r="G40" i="564"/>
  <c r="H36" i="564"/>
  <c r="I36" i="564" s="1"/>
  <c r="C36" i="564"/>
  <c r="B36" i="564"/>
  <c r="H35" i="564"/>
  <c r="I35" i="564" s="1"/>
  <c r="C35" i="564"/>
  <c r="B35" i="564"/>
  <c r="H34" i="564"/>
  <c r="I34" i="564" s="1"/>
  <c r="C34" i="564"/>
  <c r="B34" i="564"/>
  <c r="H33" i="564"/>
  <c r="I33" i="564" s="1"/>
  <c r="D33" i="564"/>
  <c r="C33" i="564"/>
  <c r="B33" i="564"/>
  <c r="H32" i="564"/>
  <c r="I32" i="564" s="1"/>
  <c r="E32" i="564"/>
  <c r="C32" i="564"/>
  <c r="B32" i="564"/>
  <c r="H31" i="564"/>
  <c r="I31" i="564" s="1"/>
  <c r="C31" i="564"/>
  <c r="B31" i="564"/>
  <c r="H19" i="564"/>
  <c r="G19" i="564"/>
  <c r="I19" i="564" s="1"/>
  <c r="C19" i="564"/>
  <c r="B19" i="564"/>
  <c r="H18" i="564"/>
  <c r="G18" i="564"/>
  <c r="I18" i="564" s="1"/>
  <c r="C18" i="564"/>
  <c r="B18" i="564"/>
  <c r="H17" i="564"/>
  <c r="G17" i="564"/>
  <c r="C17" i="564"/>
  <c r="B17" i="564"/>
  <c r="H16" i="564"/>
  <c r="I16" i="564" s="1"/>
  <c r="D16" i="564"/>
  <c r="G40" i="563"/>
  <c r="H36" i="563"/>
  <c r="I36" i="563" s="1"/>
  <c r="C36" i="563"/>
  <c r="B36" i="563"/>
  <c r="H35" i="563"/>
  <c r="I35" i="563" s="1"/>
  <c r="C35" i="563"/>
  <c r="B35" i="563"/>
  <c r="H34" i="563"/>
  <c r="I34" i="563" s="1"/>
  <c r="C34" i="563"/>
  <c r="B34" i="563"/>
  <c r="H33" i="563"/>
  <c r="I33" i="563" s="1"/>
  <c r="D33" i="563"/>
  <c r="C33" i="563"/>
  <c r="B33" i="563"/>
  <c r="H32" i="563"/>
  <c r="I32" i="563" s="1"/>
  <c r="E32" i="563"/>
  <c r="C32" i="563"/>
  <c r="B32" i="563"/>
  <c r="H31" i="563"/>
  <c r="I31" i="563" s="1"/>
  <c r="C31" i="563"/>
  <c r="B31" i="563"/>
  <c r="H20" i="563"/>
  <c r="I20" i="563" s="1"/>
  <c r="E20" i="563"/>
  <c r="D20" i="563"/>
  <c r="C20" i="563"/>
  <c r="B20" i="563"/>
  <c r="H19" i="563"/>
  <c r="G19" i="563"/>
  <c r="I19" i="563" s="1"/>
  <c r="E19" i="563"/>
  <c r="C19" i="563"/>
  <c r="B19" i="563"/>
  <c r="H18" i="563"/>
  <c r="G18" i="563"/>
  <c r="I18" i="563" s="1"/>
  <c r="C18" i="563"/>
  <c r="B18" i="563"/>
  <c r="H17" i="563"/>
  <c r="G17" i="563"/>
  <c r="C17" i="563"/>
  <c r="B17" i="563"/>
  <c r="H16" i="563"/>
  <c r="I16" i="563" s="1"/>
  <c r="D16" i="563"/>
  <c r="G40" i="562"/>
  <c r="H36" i="562"/>
  <c r="I36" i="562" s="1"/>
  <c r="C36" i="562"/>
  <c r="B36" i="562"/>
  <c r="H35" i="562"/>
  <c r="I35" i="562" s="1"/>
  <c r="C35" i="562"/>
  <c r="B35" i="562"/>
  <c r="H34" i="562"/>
  <c r="I34" i="562" s="1"/>
  <c r="C34" i="562"/>
  <c r="B34" i="562"/>
  <c r="H33" i="562"/>
  <c r="I33" i="562" s="1"/>
  <c r="D33" i="562"/>
  <c r="C33" i="562"/>
  <c r="B33" i="562"/>
  <c r="H32" i="562"/>
  <c r="I32" i="562" s="1"/>
  <c r="E32" i="562"/>
  <c r="C32" i="562"/>
  <c r="B32" i="562"/>
  <c r="H31" i="562"/>
  <c r="I31" i="562" s="1"/>
  <c r="C31" i="562"/>
  <c r="B31" i="562"/>
  <c r="H22" i="562"/>
  <c r="G22" i="562"/>
  <c r="I22" i="562" s="1"/>
  <c r="D22" i="562"/>
  <c r="C22" i="562"/>
  <c r="B22" i="562"/>
  <c r="H21" i="562"/>
  <c r="G21" i="562"/>
  <c r="I21" i="562" s="1"/>
  <c r="C21" i="562"/>
  <c r="B21" i="562"/>
  <c r="H20" i="562"/>
  <c r="G20" i="562"/>
  <c r="C20" i="562"/>
  <c r="B20" i="562"/>
  <c r="H19" i="562"/>
  <c r="G19" i="562"/>
  <c r="I19" i="562" s="1"/>
  <c r="C19" i="562"/>
  <c r="B19" i="562"/>
  <c r="H18" i="562"/>
  <c r="G18" i="562"/>
  <c r="I18" i="562" s="1"/>
  <c r="D18" i="562"/>
  <c r="C18" i="562"/>
  <c r="B18" i="562"/>
  <c r="H17" i="562"/>
  <c r="G17" i="562"/>
  <c r="C17" i="562"/>
  <c r="B17" i="562"/>
  <c r="H16" i="562"/>
  <c r="I16" i="562" s="1"/>
  <c r="D16" i="562"/>
  <c r="G40" i="561"/>
  <c r="H36" i="561"/>
  <c r="I36" i="561" s="1"/>
  <c r="C36" i="561"/>
  <c r="B36" i="561"/>
  <c r="H35" i="561"/>
  <c r="I35" i="561" s="1"/>
  <c r="C35" i="561"/>
  <c r="B35" i="561"/>
  <c r="H34" i="561"/>
  <c r="I34" i="561" s="1"/>
  <c r="C34" i="561"/>
  <c r="B34" i="561"/>
  <c r="H33" i="561"/>
  <c r="I33" i="561" s="1"/>
  <c r="D33" i="561"/>
  <c r="C33" i="561"/>
  <c r="B33" i="561"/>
  <c r="H32" i="561"/>
  <c r="I32" i="561" s="1"/>
  <c r="E32" i="561"/>
  <c r="C32" i="561"/>
  <c r="B32" i="561"/>
  <c r="H31" i="561"/>
  <c r="I31" i="561" s="1"/>
  <c r="C31" i="561"/>
  <c r="B31" i="561"/>
  <c r="H20" i="561"/>
  <c r="I20" i="561" s="1"/>
  <c r="E20" i="561"/>
  <c r="C20" i="561"/>
  <c r="B20" i="561"/>
  <c r="H19" i="561"/>
  <c r="G19" i="561"/>
  <c r="I19" i="561" s="1"/>
  <c r="C19" i="561"/>
  <c r="B19" i="561"/>
  <c r="H18" i="561"/>
  <c r="G18" i="561"/>
  <c r="I18" i="561" s="1"/>
  <c r="C18" i="561"/>
  <c r="B18" i="561"/>
  <c r="H17" i="561"/>
  <c r="G17" i="561"/>
  <c r="C17" i="561"/>
  <c r="B17" i="561"/>
  <c r="H16" i="561"/>
  <c r="I16" i="561" s="1"/>
  <c r="D16" i="561"/>
  <c r="G40" i="560"/>
  <c r="H36" i="560"/>
  <c r="I36" i="560" s="1"/>
  <c r="C36" i="560"/>
  <c r="B36" i="560"/>
  <c r="H35" i="560"/>
  <c r="I35" i="560" s="1"/>
  <c r="C35" i="560"/>
  <c r="B35" i="560"/>
  <c r="H34" i="560"/>
  <c r="I34" i="560" s="1"/>
  <c r="C34" i="560"/>
  <c r="B34" i="560"/>
  <c r="H33" i="560"/>
  <c r="I33" i="560" s="1"/>
  <c r="D33" i="560"/>
  <c r="C33" i="560"/>
  <c r="B33" i="560"/>
  <c r="H32" i="560"/>
  <c r="I32" i="560" s="1"/>
  <c r="E32" i="560"/>
  <c r="C32" i="560"/>
  <c r="B32" i="560"/>
  <c r="H31" i="560"/>
  <c r="I31" i="560" s="1"/>
  <c r="C31" i="560"/>
  <c r="B31" i="560"/>
  <c r="H19" i="560"/>
  <c r="G19" i="560"/>
  <c r="I19" i="560" s="1"/>
  <c r="D19" i="560"/>
  <c r="C19" i="560"/>
  <c r="B19" i="560"/>
  <c r="H18" i="560"/>
  <c r="G18" i="560"/>
  <c r="I18" i="560" s="1"/>
  <c r="C18" i="560"/>
  <c r="B18" i="560"/>
  <c r="H17" i="560"/>
  <c r="G17" i="560"/>
  <c r="C17" i="560"/>
  <c r="B17" i="560"/>
  <c r="H16" i="560"/>
  <c r="I16" i="560" s="1"/>
  <c r="D16" i="560"/>
  <c r="G38" i="559"/>
  <c r="H35" i="559"/>
  <c r="I35" i="559" s="1"/>
  <c r="C35" i="559"/>
  <c r="B35" i="559"/>
  <c r="H34" i="559"/>
  <c r="I34" i="559" s="1"/>
  <c r="C34" i="559"/>
  <c r="B34" i="559"/>
  <c r="H33" i="559"/>
  <c r="I33" i="559" s="1"/>
  <c r="C33" i="559"/>
  <c r="B33" i="559"/>
  <c r="H32" i="559"/>
  <c r="I32" i="559" s="1"/>
  <c r="D32" i="559"/>
  <c r="C32" i="559"/>
  <c r="B32" i="559"/>
  <c r="H31" i="559"/>
  <c r="I31" i="559" s="1"/>
  <c r="E31" i="559"/>
  <c r="C31" i="559"/>
  <c r="B31" i="559"/>
  <c r="H30" i="559"/>
  <c r="I30" i="559" s="1"/>
  <c r="C30" i="559"/>
  <c r="B30" i="559"/>
  <c r="H19" i="559"/>
  <c r="G19" i="559"/>
  <c r="I19" i="559" s="1"/>
  <c r="C19" i="559"/>
  <c r="B19" i="559"/>
  <c r="H18" i="559"/>
  <c r="G18" i="559"/>
  <c r="I18" i="559" s="1"/>
  <c r="D18" i="559"/>
  <c r="C18" i="559"/>
  <c r="B18" i="559"/>
  <c r="H17" i="559"/>
  <c r="G17" i="559"/>
  <c r="C17" i="559"/>
  <c r="B17" i="559"/>
  <c r="H16" i="559"/>
  <c r="I16" i="559" s="1"/>
  <c r="D16" i="559"/>
  <c r="C16" i="559"/>
  <c r="B16" i="559"/>
  <c r="G38" i="558"/>
  <c r="H35" i="558"/>
  <c r="I35" i="558" s="1"/>
  <c r="C35" i="558"/>
  <c r="B35" i="558"/>
  <c r="H34" i="558"/>
  <c r="I34" i="558" s="1"/>
  <c r="C34" i="558"/>
  <c r="B34" i="558"/>
  <c r="H33" i="558"/>
  <c r="I33" i="558" s="1"/>
  <c r="C33" i="558"/>
  <c r="B33" i="558"/>
  <c r="H32" i="558"/>
  <c r="I32" i="558" s="1"/>
  <c r="D32" i="558"/>
  <c r="C32" i="558"/>
  <c r="B32" i="558"/>
  <c r="H31" i="558"/>
  <c r="I31" i="558" s="1"/>
  <c r="E31" i="558"/>
  <c r="C31" i="558"/>
  <c r="B31" i="558"/>
  <c r="H30" i="558"/>
  <c r="I30" i="558" s="1"/>
  <c r="C30" i="558"/>
  <c r="B30" i="558"/>
  <c r="H19" i="558"/>
  <c r="G19" i="558"/>
  <c r="I19" i="558" s="1"/>
  <c r="C19" i="558"/>
  <c r="B19" i="558"/>
  <c r="H18" i="558"/>
  <c r="G18" i="558"/>
  <c r="I18" i="558" s="1"/>
  <c r="D18" i="558"/>
  <c r="C18" i="558"/>
  <c r="B18" i="558"/>
  <c r="H17" i="558"/>
  <c r="G17" i="558"/>
  <c r="C17" i="558"/>
  <c r="B17" i="558"/>
  <c r="H16" i="558"/>
  <c r="I16" i="558" s="1"/>
  <c r="D16" i="558"/>
  <c r="C16" i="558"/>
  <c r="B16" i="558"/>
  <c r="G40" i="557"/>
  <c r="H36" i="557"/>
  <c r="I36" i="557" s="1"/>
  <c r="C36" i="557"/>
  <c r="B36" i="557"/>
  <c r="H35" i="557"/>
  <c r="I35" i="557" s="1"/>
  <c r="C35" i="557"/>
  <c r="B35" i="557"/>
  <c r="H34" i="557"/>
  <c r="I34" i="557" s="1"/>
  <c r="C34" i="557"/>
  <c r="B34" i="557"/>
  <c r="H33" i="557"/>
  <c r="I33" i="557" s="1"/>
  <c r="D33" i="557"/>
  <c r="C33" i="557"/>
  <c r="B33" i="557"/>
  <c r="H32" i="557"/>
  <c r="I32" i="557" s="1"/>
  <c r="E32" i="557"/>
  <c r="C32" i="557"/>
  <c r="B32" i="557"/>
  <c r="H31" i="557"/>
  <c r="I31" i="557" s="1"/>
  <c r="C31" i="557"/>
  <c r="B31" i="557"/>
  <c r="H18" i="557"/>
  <c r="G18" i="557"/>
  <c r="I18" i="557" s="1"/>
  <c r="C18" i="557"/>
  <c r="B18" i="557"/>
  <c r="H17" i="557"/>
  <c r="G17" i="557"/>
  <c r="C17" i="557"/>
  <c r="B17" i="557"/>
  <c r="H16" i="557"/>
  <c r="I16" i="557" s="1"/>
  <c r="D16" i="557"/>
  <c r="C16" i="557"/>
  <c r="B16" i="557"/>
  <c r="G40" i="556"/>
  <c r="H36" i="556"/>
  <c r="I36" i="556" s="1"/>
  <c r="C36" i="556"/>
  <c r="B36" i="556"/>
  <c r="H35" i="556"/>
  <c r="I35" i="556" s="1"/>
  <c r="C35" i="556"/>
  <c r="B35" i="556"/>
  <c r="H34" i="556"/>
  <c r="I34" i="556" s="1"/>
  <c r="C34" i="556"/>
  <c r="B34" i="556"/>
  <c r="H33" i="556"/>
  <c r="I33" i="556" s="1"/>
  <c r="D33" i="556"/>
  <c r="C33" i="556"/>
  <c r="B33" i="556"/>
  <c r="H32" i="556"/>
  <c r="I32" i="556" s="1"/>
  <c r="E32" i="556"/>
  <c r="C32" i="556"/>
  <c r="B32" i="556"/>
  <c r="H31" i="556"/>
  <c r="I31" i="556" s="1"/>
  <c r="C31" i="556"/>
  <c r="B31" i="556"/>
  <c r="H18" i="556"/>
  <c r="G18" i="556"/>
  <c r="I18" i="556" s="1"/>
  <c r="C18" i="556"/>
  <c r="B18" i="556"/>
  <c r="H17" i="556"/>
  <c r="G17" i="556"/>
  <c r="C17" i="556"/>
  <c r="B17" i="556"/>
  <c r="H16" i="556"/>
  <c r="I16" i="556" s="1"/>
  <c r="D16" i="556"/>
  <c r="C16" i="556"/>
  <c r="B16" i="556"/>
  <c r="G40" i="555"/>
  <c r="H37" i="555"/>
  <c r="I37" i="555" s="1"/>
  <c r="C37" i="555"/>
  <c r="B37" i="555"/>
  <c r="H36" i="555"/>
  <c r="I36" i="555" s="1"/>
  <c r="C36" i="555"/>
  <c r="B36" i="555"/>
  <c r="H35" i="555"/>
  <c r="I35" i="555" s="1"/>
  <c r="C35" i="555"/>
  <c r="B35" i="555"/>
  <c r="H34" i="555"/>
  <c r="I34" i="555" s="1"/>
  <c r="D34" i="555"/>
  <c r="C34" i="555"/>
  <c r="B34" i="555"/>
  <c r="H33" i="555"/>
  <c r="I33" i="555" s="1"/>
  <c r="E33" i="555"/>
  <c r="C33" i="555"/>
  <c r="B33" i="555"/>
  <c r="H32" i="555"/>
  <c r="I32" i="555" s="1"/>
  <c r="C32" i="555"/>
  <c r="B32" i="555"/>
  <c r="H21" i="555"/>
  <c r="C21" i="555"/>
  <c r="B21" i="555"/>
  <c r="H20" i="555"/>
  <c r="G20" i="555"/>
  <c r="C20" i="555"/>
  <c r="B20" i="555"/>
  <c r="H19" i="555"/>
  <c r="G19" i="555"/>
  <c r="I19" i="555" s="1"/>
  <c r="C19" i="555"/>
  <c r="B19" i="555"/>
  <c r="H18" i="555"/>
  <c r="G18" i="555"/>
  <c r="I18" i="555" s="1"/>
  <c r="D18" i="555"/>
  <c r="C18" i="555"/>
  <c r="B18" i="555"/>
  <c r="H17" i="555"/>
  <c r="G17" i="555"/>
  <c r="C17" i="555"/>
  <c r="B17" i="555"/>
  <c r="H16" i="555"/>
  <c r="I16" i="555" s="1"/>
  <c r="D16" i="555"/>
  <c r="C16" i="555"/>
  <c r="B16" i="555"/>
  <c r="G40" i="554"/>
  <c r="H37" i="554"/>
  <c r="I37" i="554" s="1"/>
  <c r="C37" i="554"/>
  <c r="B37" i="554"/>
  <c r="H36" i="554"/>
  <c r="I36" i="554" s="1"/>
  <c r="C36" i="554"/>
  <c r="B36" i="554"/>
  <c r="H35" i="554"/>
  <c r="I35" i="554" s="1"/>
  <c r="C35" i="554"/>
  <c r="B35" i="554"/>
  <c r="H34" i="554"/>
  <c r="I34" i="554" s="1"/>
  <c r="D34" i="554"/>
  <c r="C34" i="554"/>
  <c r="B34" i="554"/>
  <c r="H33" i="554"/>
  <c r="I33" i="554" s="1"/>
  <c r="E33" i="554"/>
  <c r="C33" i="554"/>
  <c r="B33" i="554"/>
  <c r="H32" i="554"/>
  <c r="I32" i="554" s="1"/>
  <c r="C32" i="554"/>
  <c r="B32" i="554"/>
  <c r="H21" i="554"/>
  <c r="C21" i="554"/>
  <c r="B21" i="554"/>
  <c r="H20" i="554"/>
  <c r="G20" i="554"/>
  <c r="C20" i="554"/>
  <c r="B20" i="554"/>
  <c r="H19" i="554"/>
  <c r="G19" i="554"/>
  <c r="I19" i="554" s="1"/>
  <c r="C19" i="554"/>
  <c r="B19" i="554"/>
  <c r="H18" i="554"/>
  <c r="G18" i="554"/>
  <c r="I18" i="554" s="1"/>
  <c r="D18" i="554"/>
  <c r="C18" i="554"/>
  <c r="B18" i="554"/>
  <c r="H17" i="554"/>
  <c r="G17" i="554"/>
  <c r="C17" i="554"/>
  <c r="B17" i="554"/>
  <c r="H16" i="554"/>
  <c r="I16" i="554" s="1"/>
  <c r="D16" i="554"/>
  <c r="C16" i="554"/>
  <c r="B16" i="554"/>
  <c r="G40" i="553"/>
  <c r="H37" i="553"/>
  <c r="I37" i="553" s="1"/>
  <c r="C37" i="553"/>
  <c r="B37" i="553"/>
  <c r="H36" i="553"/>
  <c r="I36" i="553" s="1"/>
  <c r="C36" i="553"/>
  <c r="B36" i="553"/>
  <c r="H35" i="553"/>
  <c r="I35" i="553" s="1"/>
  <c r="C35" i="553"/>
  <c r="B35" i="553"/>
  <c r="H34" i="553"/>
  <c r="I34" i="553" s="1"/>
  <c r="D34" i="553"/>
  <c r="C34" i="553"/>
  <c r="B34" i="553"/>
  <c r="H33" i="553"/>
  <c r="I33" i="553" s="1"/>
  <c r="E33" i="553"/>
  <c r="C33" i="553"/>
  <c r="B33" i="553"/>
  <c r="H32" i="553"/>
  <c r="I32" i="553" s="1"/>
  <c r="C32" i="553"/>
  <c r="B32" i="553"/>
  <c r="H20" i="553"/>
  <c r="G20" i="553"/>
  <c r="I20" i="553" s="1"/>
  <c r="C20" i="553"/>
  <c r="B20" i="553"/>
  <c r="H19" i="553"/>
  <c r="G19" i="553"/>
  <c r="I19" i="553" s="1"/>
  <c r="C19" i="553"/>
  <c r="B19" i="553"/>
  <c r="H18" i="553"/>
  <c r="G18" i="553"/>
  <c r="I18" i="553" s="1"/>
  <c r="D18" i="553"/>
  <c r="C18" i="553"/>
  <c r="B18" i="553"/>
  <c r="H17" i="553"/>
  <c r="G17" i="553"/>
  <c r="C17" i="553"/>
  <c r="B17" i="553"/>
  <c r="H16" i="553"/>
  <c r="I16" i="553" s="1"/>
  <c r="D16" i="553"/>
  <c r="C16" i="553"/>
  <c r="B16" i="553"/>
  <c r="G40" i="552"/>
  <c r="H37" i="552"/>
  <c r="I37" i="552" s="1"/>
  <c r="C37" i="552"/>
  <c r="B37" i="552"/>
  <c r="H36" i="552"/>
  <c r="I36" i="552" s="1"/>
  <c r="C36" i="552"/>
  <c r="B36" i="552"/>
  <c r="H35" i="552"/>
  <c r="I35" i="552" s="1"/>
  <c r="C35" i="552"/>
  <c r="B35" i="552"/>
  <c r="H34" i="552"/>
  <c r="I34" i="552" s="1"/>
  <c r="D34" i="552"/>
  <c r="C34" i="552"/>
  <c r="B34" i="552"/>
  <c r="H33" i="552"/>
  <c r="I33" i="552" s="1"/>
  <c r="E33" i="552"/>
  <c r="C33" i="552"/>
  <c r="B33" i="552"/>
  <c r="H32" i="552"/>
  <c r="I32" i="552" s="1"/>
  <c r="C32" i="552"/>
  <c r="B32" i="552"/>
  <c r="H20" i="552"/>
  <c r="G20" i="552"/>
  <c r="I20" i="552" s="1"/>
  <c r="C20" i="552"/>
  <c r="B20" i="552"/>
  <c r="H19" i="552"/>
  <c r="G19" i="552"/>
  <c r="I19" i="552" s="1"/>
  <c r="C19" i="552"/>
  <c r="B19" i="552"/>
  <c r="H18" i="552"/>
  <c r="G18" i="552"/>
  <c r="I18" i="552" s="1"/>
  <c r="D18" i="552"/>
  <c r="C18" i="552"/>
  <c r="B18" i="552"/>
  <c r="H17" i="552"/>
  <c r="G17" i="552"/>
  <c r="C17" i="552"/>
  <c r="B17" i="552"/>
  <c r="H16" i="552"/>
  <c r="I16" i="552" s="1"/>
  <c r="D16" i="552"/>
  <c r="C16" i="552"/>
  <c r="B16" i="552"/>
  <c r="G40" i="551"/>
  <c r="H36" i="551"/>
  <c r="I36" i="551" s="1"/>
  <c r="C36" i="551"/>
  <c r="B36" i="551"/>
  <c r="H35" i="551"/>
  <c r="I35" i="551" s="1"/>
  <c r="C35" i="551"/>
  <c r="B35" i="551"/>
  <c r="H34" i="551"/>
  <c r="I34" i="551" s="1"/>
  <c r="C34" i="551"/>
  <c r="B34" i="551"/>
  <c r="H33" i="551"/>
  <c r="I33" i="551" s="1"/>
  <c r="D33" i="551"/>
  <c r="C33" i="551"/>
  <c r="B33" i="551"/>
  <c r="H32" i="551"/>
  <c r="I32" i="551" s="1"/>
  <c r="E32" i="551"/>
  <c r="C32" i="551"/>
  <c r="B32" i="551"/>
  <c r="H31" i="551"/>
  <c r="I31" i="551" s="1"/>
  <c r="C31" i="551"/>
  <c r="B31" i="551"/>
  <c r="H20" i="551"/>
  <c r="C20" i="551"/>
  <c r="B20" i="551"/>
  <c r="H19" i="551"/>
  <c r="G19" i="551"/>
  <c r="C19" i="551"/>
  <c r="B19" i="551"/>
  <c r="H18" i="551"/>
  <c r="G18" i="551"/>
  <c r="I18" i="551" s="1"/>
  <c r="C18" i="551"/>
  <c r="B18" i="551"/>
  <c r="H17" i="551"/>
  <c r="G17" i="551"/>
  <c r="C17" i="551"/>
  <c r="B17" i="551"/>
  <c r="H16" i="551"/>
  <c r="I16" i="551" s="1"/>
  <c r="D16" i="551"/>
  <c r="C16" i="551"/>
  <c r="B16" i="551"/>
  <c r="G40" i="550"/>
  <c r="H36" i="550"/>
  <c r="I36" i="550" s="1"/>
  <c r="C36" i="550"/>
  <c r="B36" i="550"/>
  <c r="H35" i="550"/>
  <c r="I35" i="550" s="1"/>
  <c r="C35" i="550"/>
  <c r="B35" i="550"/>
  <c r="H34" i="550"/>
  <c r="I34" i="550" s="1"/>
  <c r="C34" i="550"/>
  <c r="B34" i="550"/>
  <c r="H33" i="550"/>
  <c r="I33" i="550" s="1"/>
  <c r="D33" i="550"/>
  <c r="C33" i="550"/>
  <c r="B33" i="550"/>
  <c r="H32" i="550"/>
  <c r="I32" i="550" s="1"/>
  <c r="E32" i="550"/>
  <c r="C32" i="550"/>
  <c r="B32" i="550"/>
  <c r="H31" i="550"/>
  <c r="I31" i="550" s="1"/>
  <c r="C31" i="550"/>
  <c r="B31" i="550"/>
  <c r="H20" i="550"/>
  <c r="C20" i="550"/>
  <c r="B20" i="550"/>
  <c r="H19" i="550"/>
  <c r="G19" i="550"/>
  <c r="C19" i="550"/>
  <c r="B19" i="550"/>
  <c r="H18" i="550"/>
  <c r="G18" i="550"/>
  <c r="I18" i="550" s="1"/>
  <c r="C18" i="550"/>
  <c r="B18" i="550"/>
  <c r="H17" i="550"/>
  <c r="G17" i="550"/>
  <c r="C17" i="550"/>
  <c r="B17" i="550"/>
  <c r="H16" i="550"/>
  <c r="I16" i="550" s="1"/>
  <c r="D16" i="550"/>
  <c r="C16" i="550"/>
  <c r="B16" i="550"/>
  <c r="G40" i="549"/>
  <c r="H36" i="549"/>
  <c r="I36" i="549" s="1"/>
  <c r="C36" i="549"/>
  <c r="B36" i="549"/>
  <c r="H35" i="549"/>
  <c r="I35" i="549" s="1"/>
  <c r="C35" i="549"/>
  <c r="B35" i="549"/>
  <c r="H34" i="549"/>
  <c r="I34" i="549" s="1"/>
  <c r="C34" i="549"/>
  <c r="B34" i="549"/>
  <c r="H33" i="549"/>
  <c r="I33" i="549" s="1"/>
  <c r="D33" i="549"/>
  <c r="C33" i="549"/>
  <c r="B33" i="549"/>
  <c r="H32" i="549"/>
  <c r="I32" i="549" s="1"/>
  <c r="E32" i="549"/>
  <c r="C32" i="549"/>
  <c r="B32" i="549"/>
  <c r="H31" i="549"/>
  <c r="I31" i="549" s="1"/>
  <c r="C31" i="549"/>
  <c r="B31" i="549"/>
  <c r="H19" i="549"/>
  <c r="G19" i="549"/>
  <c r="I19" i="549" s="1"/>
  <c r="C19" i="549"/>
  <c r="B19" i="549"/>
  <c r="H18" i="549"/>
  <c r="G18" i="549"/>
  <c r="I18" i="549" s="1"/>
  <c r="C18" i="549"/>
  <c r="B18" i="549"/>
  <c r="H17" i="549"/>
  <c r="G17" i="549"/>
  <c r="C17" i="549"/>
  <c r="B17" i="549"/>
  <c r="H16" i="549"/>
  <c r="I16" i="549" s="1"/>
  <c r="D16" i="549"/>
  <c r="C16" i="549"/>
  <c r="B16" i="549"/>
  <c r="G40" i="548"/>
  <c r="H36" i="548"/>
  <c r="I36" i="548" s="1"/>
  <c r="C36" i="548"/>
  <c r="B36" i="548"/>
  <c r="H35" i="548"/>
  <c r="I35" i="548" s="1"/>
  <c r="C35" i="548"/>
  <c r="B35" i="548"/>
  <c r="H34" i="548"/>
  <c r="I34" i="548" s="1"/>
  <c r="C34" i="548"/>
  <c r="B34" i="548"/>
  <c r="H33" i="548"/>
  <c r="I33" i="548" s="1"/>
  <c r="D33" i="548"/>
  <c r="C33" i="548"/>
  <c r="B33" i="548"/>
  <c r="H32" i="548"/>
  <c r="I32" i="548" s="1"/>
  <c r="E32" i="548"/>
  <c r="C32" i="548"/>
  <c r="B32" i="548"/>
  <c r="H31" i="548"/>
  <c r="I31" i="548" s="1"/>
  <c r="C31" i="548"/>
  <c r="B31" i="548"/>
  <c r="H19" i="548"/>
  <c r="G19" i="548"/>
  <c r="I19" i="548" s="1"/>
  <c r="C19" i="548"/>
  <c r="B19" i="548"/>
  <c r="H18" i="548"/>
  <c r="G18" i="548"/>
  <c r="I18" i="548" s="1"/>
  <c r="C18" i="548"/>
  <c r="B18" i="548"/>
  <c r="H17" i="548"/>
  <c r="G17" i="548"/>
  <c r="C17" i="548"/>
  <c r="B17" i="548"/>
  <c r="H16" i="548"/>
  <c r="I16" i="548" s="1"/>
  <c r="D16" i="548"/>
  <c r="C16" i="548"/>
  <c r="B16" i="548"/>
  <c r="G40" i="547"/>
  <c r="H36" i="547"/>
  <c r="I36" i="547" s="1"/>
  <c r="C36" i="547"/>
  <c r="B36" i="547"/>
  <c r="H35" i="547"/>
  <c r="I35" i="547" s="1"/>
  <c r="C35" i="547"/>
  <c r="B35" i="547"/>
  <c r="H34" i="547"/>
  <c r="I34" i="547" s="1"/>
  <c r="C34" i="547"/>
  <c r="B34" i="547"/>
  <c r="H33" i="547"/>
  <c r="I33" i="547" s="1"/>
  <c r="D33" i="547"/>
  <c r="C33" i="547"/>
  <c r="B33" i="547"/>
  <c r="H32" i="547"/>
  <c r="I32" i="547" s="1"/>
  <c r="E32" i="547"/>
  <c r="C32" i="547"/>
  <c r="B32" i="547"/>
  <c r="H31" i="547"/>
  <c r="I31" i="547" s="1"/>
  <c r="C31" i="547"/>
  <c r="B31" i="547"/>
  <c r="H21" i="547"/>
  <c r="I21" i="547" s="1"/>
  <c r="C21" i="547"/>
  <c r="B21" i="547"/>
  <c r="H20" i="547"/>
  <c r="C20" i="547"/>
  <c r="B20" i="547"/>
  <c r="H19" i="547"/>
  <c r="G19" i="547"/>
  <c r="C19" i="547"/>
  <c r="B19" i="547"/>
  <c r="H18" i="547"/>
  <c r="G18" i="547"/>
  <c r="I18" i="547" s="1"/>
  <c r="C18" i="547"/>
  <c r="B18" i="547"/>
  <c r="H17" i="547"/>
  <c r="G17" i="547"/>
  <c r="C17" i="547"/>
  <c r="B17" i="547"/>
  <c r="H16" i="547"/>
  <c r="I16" i="547" s="1"/>
  <c r="D16" i="547"/>
  <c r="C16" i="547"/>
  <c r="B16" i="547"/>
  <c r="G40" i="546"/>
  <c r="H36" i="546"/>
  <c r="I36" i="546" s="1"/>
  <c r="C36" i="546"/>
  <c r="B36" i="546"/>
  <c r="H35" i="546"/>
  <c r="I35" i="546" s="1"/>
  <c r="C35" i="546"/>
  <c r="B35" i="546"/>
  <c r="H34" i="546"/>
  <c r="I34" i="546" s="1"/>
  <c r="C34" i="546"/>
  <c r="B34" i="546"/>
  <c r="H33" i="546"/>
  <c r="I33" i="546" s="1"/>
  <c r="D33" i="546"/>
  <c r="C33" i="546"/>
  <c r="B33" i="546"/>
  <c r="H32" i="546"/>
  <c r="I32" i="546" s="1"/>
  <c r="E32" i="546"/>
  <c r="C32" i="546"/>
  <c r="B32" i="546"/>
  <c r="H31" i="546"/>
  <c r="I31" i="546" s="1"/>
  <c r="C31" i="546"/>
  <c r="B31" i="546"/>
  <c r="H21" i="546"/>
  <c r="I21" i="546" s="1"/>
  <c r="C21" i="546"/>
  <c r="B21" i="546"/>
  <c r="H20" i="546"/>
  <c r="C20" i="546"/>
  <c r="B20" i="546"/>
  <c r="H19" i="546"/>
  <c r="G19" i="546"/>
  <c r="C19" i="546"/>
  <c r="B19" i="546"/>
  <c r="H18" i="546"/>
  <c r="G18" i="546"/>
  <c r="I18" i="546" s="1"/>
  <c r="C18" i="546"/>
  <c r="B18" i="546"/>
  <c r="H17" i="546"/>
  <c r="G17" i="546"/>
  <c r="C17" i="546"/>
  <c r="B17" i="546"/>
  <c r="H16" i="546"/>
  <c r="I16" i="546" s="1"/>
  <c r="D16" i="546"/>
  <c r="C16" i="546"/>
  <c r="B16" i="546"/>
  <c r="G40" i="545"/>
  <c r="H36" i="545"/>
  <c r="I36" i="545" s="1"/>
  <c r="C36" i="545"/>
  <c r="B36" i="545"/>
  <c r="H35" i="545"/>
  <c r="C35" i="545"/>
  <c r="B35" i="545"/>
  <c r="H34" i="545"/>
  <c r="I34" i="545" s="1"/>
  <c r="C34" i="545"/>
  <c r="B34" i="545"/>
  <c r="H33" i="545"/>
  <c r="I33" i="545" s="1"/>
  <c r="D33" i="545"/>
  <c r="C33" i="545"/>
  <c r="B33" i="545"/>
  <c r="H32" i="545"/>
  <c r="I32" i="545" s="1"/>
  <c r="E32" i="545"/>
  <c r="C32" i="545"/>
  <c r="B32" i="545"/>
  <c r="H31" i="545"/>
  <c r="I31" i="545" s="1"/>
  <c r="C31" i="545"/>
  <c r="B31" i="545"/>
  <c r="H21" i="545"/>
  <c r="I21" i="545" s="1"/>
  <c r="C21" i="545"/>
  <c r="B21" i="545"/>
  <c r="H20" i="545"/>
  <c r="C20" i="545"/>
  <c r="B20" i="545"/>
  <c r="H19" i="545"/>
  <c r="G19" i="545"/>
  <c r="C19" i="545"/>
  <c r="B19" i="545"/>
  <c r="H18" i="545"/>
  <c r="G18" i="545"/>
  <c r="I18" i="545" s="1"/>
  <c r="C18" i="545"/>
  <c r="B18" i="545"/>
  <c r="H17" i="545"/>
  <c r="G17" i="545"/>
  <c r="C17" i="545"/>
  <c r="B17" i="545"/>
  <c r="H16" i="545"/>
  <c r="I16" i="545" s="1"/>
  <c r="D16" i="545"/>
  <c r="C16" i="545"/>
  <c r="B16" i="545"/>
  <c r="G40" i="544"/>
  <c r="H36" i="544"/>
  <c r="I36" i="544" s="1"/>
  <c r="C36" i="544"/>
  <c r="B36" i="544"/>
  <c r="H35" i="544"/>
  <c r="C35" i="544"/>
  <c r="B35" i="544"/>
  <c r="H34" i="544"/>
  <c r="I34" i="544" s="1"/>
  <c r="C34" i="544"/>
  <c r="B34" i="544"/>
  <c r="H33" i="544"/>
  <c r="I33" i="544" s="1"/>
  <c r="D33" i="544"/>
  <c r="C33" i="544"/>
  <c r="B33" i="544"/>
  <c r="H32" i="544"/>
  <c r="I32" i="544" s="1"/>
  <c r="E32" i="544"/>
  <c r="C32" i="544"/>
  <c r="B32" i="544"/>
  <c r="H31" i="544"/>
  <c r="I31" i="544" s="1"/>
  <c r="C31" i="544"/>
  <c r="B31" i="544"/>
  <c r="H21" i="544"/>
  <c r="I21" i="544" s="1"/>
  <c r="C21" i="544"/>
  <c r="B21" i="544"/>
  <c r="H20" i="544"/>
  <c r="C20" i="544"/>
  <c r="B20" i="544"/>
  <c r="H19" i="544"/>
  <c r="G19" i="544"/>
  <c r="C19" i="544"/>
  <c r="B19" i="544"/>
  <c r="H18" i="544"/>
  <c r="G18" i="544"/>
  <c r="I18" i="544" s="1"/>
  <c r="C18" i="544"/>
  <c r="B18" i="544"/>
  <c r="H17" i="544"/>
  <c r="G17" i="544"/>
  <c r="C17" i="544"/>
  <c r="B17" i="544"/>
  <c r="H16" i="544"/>
  <c r="I16" i="544" s="1"/>
  <c r="D16" i="544"/>
  <c r="C16" i="544"/>
  <c r="B16" i="544"/>
  <c r="G40" i="543"/>
  <c r="H36" i="543"/>
  <c r="I36" i="543" s="1"/>
  <c r="C36" i="543"/>
  <c r="B36" i="543"/>
  <c r="H35" i="543"/>
  <c r="I35" i="543" s="1"/>
  <c r="C35" i="543"/>
  <c r="B35" i="543"/>
  <c r="H34" i="543"/>
  <c r="I34" i="543" s="1"/>
  <c r="C34" i="543"/>
  <c r="B34" i="543"/>
  <c r="H33" i="543"/>
  <c r="I33" i="543" s="1"/>
  <c r="D33" i="543"/>
  <c r="C33" i="543"/>
  <c r="B33" i="543"/>
  <c r="H32" i="543"/>
  <c r="I32" i="543" s="1"/>
  <c r="E32" i="543"/>
  <c r="C32" i="543"/>
  <c r="B32" i="543"/>
  <c r="H31" i="543"/>
  <c r="I31" i="543" s="1"/>
  <c r="C31" i="543"/>
  <c r="B31" i="543"/>
  <c r="H20" i="543"/>
  <c r="I20" i="543" s="1"/>
  <c r="C20" i="543"/>
  <c r="B20" i="543"/>
  <c r="H19" i="543"/>
  <c r="G19" i="543"/>
  <c r="I19" i="543" s="1"/>
  <c r="C19" i="543"/>
  <c r="B19" i="543"/>
  <c r="H18" i="543"/>
  <c r="G18" i="543"/>
  <c r="I18" i="543" s="1"/>
  <c r="C18" i="543"/>
  <c r="B18" i="543"/>
  <c r="H17" i="543"/>
  <c r="G17" i="543"/>
  <c r="C17" i="543"/>
  <c r="B17" i="543"/>
  <c r="H16" i="543"/>
  <c r="I16" i="543" s="1"/>
  <c r="D16" i="543"/>
  <c r="C16" i="543"/>
  <c r="B16" i="543"/>
  <c r="G40" i="542"/>
  <c r="H36" i="542"/>
  <c r="I36" i="542" s="1"/>
  <c r="C36" i="542"/>
  <c r="B36" i="542"/>
  <c r="H35" i="542"/>
  <c r="I35" i="542" s="1"/>
  <c r="C35" i="542"/>
  <c r="B35" i="542"/>
  <c r="H34" i="542"/>
  <c r="I34" i="542" s="1"/>
  <c r="C34" i="542"/>
  <c r="B34" i="542"/>
  <c r="H33" i="542"/>
  <c r="I33" i="542" s="1"/>
  <c r="D33" i="542"/>
  <c r="C33" i="542"/>
  <c r="B33" i="542"/>
  <c r="H32" i="542"/>
  <c r="I32" i="542" s="1"/>
  <c r="E32" i="542"/>
  <c r="C32" i="542"/>
  <c r="B32" i="542"/>
  <c r="H31" i="542"/>
  <c r="I31" i="542" s="1"/>
  <c r="C31" i="542"/>
  <c r="B31" i="542"/>
  <c r="H20" i="542"/>
  <c r="I20" i="542" s="1"/>
  <c r="C20" i="542"/>
  <c r="B20" i="542"/>
  <c r="H19" i="542"/>
  <c r="G19" i="542"/>
  <c r="I19" i="542" s="1"/>
  <c r="C19" i="542"/>
  <c r="B19" i="542"/>
  <c r="H18" i="542"/>
  <c r="G18" i="542"/>
  <c r="I18" i="542" s="1"/>
  <c r="C18" i="542"/>
  <c r="B18" i="542"/>
  <c r="H17" i="542"/>
  <c r="G17" i="542"/>
  <c r="C17" i="542"/>
  <c r="B17" i="542"/>
  <c r="H16" i="542"/>
  <c r="I16" i="542" s="1"/>
  <c r="D16" i="542"/>
  <c r="C16" i="542"/>
  <c r="B16" i="542"/>
  <c r="G40" i="541"/>
  <c r="H36" i="541"/>
  <c r="I36" i="541" s="1"/>
  <c r="C36" i="541"/>
  <c r="B36" i="541"/>
  <c r="H35" i="541"/>
  <c r="I35" i="541" s="1"/>
  <c r="C35" i="541"/>
  <c r="B35" i="541"/>
  <c r="H34" i="541"/>
  <c r="I34" i="541" s="1"/>
  <c r="C34" i="541"/>
  <c r="B34" i="541"/>
  <c r="H33" i="541"/>
  <c r="I33" i="541" s="1"/>
  <c r="D33" i="541"/>
  <c r="C33" i="541"/>
  <c r="B33" i="541"/>
  <c r="H32" i="541"/>
  <c r="I32" i="541" s="1"/>
  <c r="E32" i="541"/>
  <c r="C32" i="541"/>
  <c r="B32" i="541"/>
  <c r="H31" i="541"/>
  <c r="I31" i="541" s="1"/>
  <c r="C31" i="541"/>
  <c r="B31" i="541"/>
  <c r="H23" i="541"/>
  <c r="I23" i="541" s="1"/>
  <c r="C23" i="541"/>
  <c r="B23" i="541"/>
  <c r="H22" i="541"/>
  <c r="I22" i="541" s="1"/>
  <c r="C22" i="541"/>
  <c r="B22" i="541"/>
  <c r="H21" i="541"/>
  <c r="I21" i="541" s="1"/>
  <c r="C21" i="541"/>
  <c r="B21" i="541"/>
  <c r="H20" i="541"/>
  <c r="I20" i="541" s="1"/>
  <c r="C20" i="541"/>
  <c r="B20" i="541"/>
  <c r="H19" i="541"/>
  <c r="G19" i="541"/>
  <c r="I19" i="541" s="1"/>
  <c r="C19" i="541"/>
  <c r="B19" i="541"/>
  <c r="H18" i="541"/>
  <c r="G18" i="541"/>
  <c r="I18" i="541" s="1"/>
  <c r="C18" i="541"/>
  <c r="B18" i="541"/>
  <c r="H17" i="541"/>
  <c r="G17" i="541"/>
  <c r="C17" i="541"/>
  <c r="B17" i="541"/>
  <c r="H16" i="541"/>
  <c r="I16" i="541" s="1"/>
  <c r="D16" i="541"/>
  <c r="C16" i="541"/>
  <c r="B16" i="541"/>
  <c r="G40" i="540"/>
  <c r="H36" i="540"/>
  <c r="I36" i="540" s="1"/>
  <c r="C36" i="540"/>
  <c r="B36" i="540"/>
  <c r="H35" i="540"/>
  <c r="I35" i="540" s="1"/>
  <c r="C35" i="540"/>
  <c r="B35" i="540"/>
  <c r="H34" i="540"/>
  <c r="I34" i="540" s="1"/>
  <c r="C34" i="540"/>
  <c r="B34" i="540"/>
  <c r="H33" i="540"/>
  <c r="I33" i="540" s="1"/>
  <c r="D33" i="540"/>
  <c r="C33" i="540"/>
  <c r="B33" i="540"/>
  <c r="H32" i="540"/>
  <c r="I32" i="540" s="1"/>
  <c r="E32" i="540"/>
  <c r="C32" i="540"/>
  <c r="B32" i="540"/>
  <c r="H31" i="540"/>
  <c r="I31" i="540" s="1"/>
  <c r="C31" i="540"/>
  <c r="B31" i="540"/>
  <c r="H23" i="540"/>
  <c r="I23" i="540" s="1"/>
  <c r="C23" i="540"/>
  <c r="B23" i="540"/>
  <c r="H22" i="540"/>
  <c r="I22" i="540" s="1"/>
  <c r="C22" i="540"/>
  <c r="B22" i="540"/>
  <c r="H21" i="540"/>
  <c r="I21" i="540" s="1"/>
  <c r="C21" i="540"/>
  <c r="B21" i="540"/>
  <c r="H20" i="540"/>
  <c r="I20" i="540" s="1"/>
  <c r="C20" i="540"/>
  <c r="B20" i="540"/>
  <c r="H19" i="540"/>
  <c r="G19" i="540"/>
  <c r="I19" i="540" s="1"/>
  <c r="C19" i="540"/>
  <c r="B19" i="540"/>
  <c r="H18" i="540"/>
  <c r="G18" i="540"/>
  <c r="I18" i="540" s="1"/>
  <c r="C18" i="540"/>
  <c r="B18" i="540"/>
  <c r="H17" i="540"/>
  <c r="G17" i="540"/>
  <c r="C17" i="540"/>
  <c r="B17" i="540"/>
  <c r="H16" i="540"/>
  <c r="I16" i="540" s="1"/>
  <c r="D16" i="540"/>
  <c r="C16" i="540"/>
  <c r="B16" i="540"/>
  <c r="G40" i="539"/>
  <c r="H36" i="539"/>
  <c r="I36" i="539" s="1"/>
  <c r="C36" i="539"/>
  <c r="B36" i="539"/>
  <c r="H35" i="539"/>
  <c r="I35" i="539" s="1"/>
  <c r="C35" i="539"/>
  <c r="B35" i="539"/>
  <c r="H34" i="539"/>
  <c r="I34" i="539" s="1"/>
  <c r="C34" i="539"/>
  <c r="B34" i="539"/>
  <c r="H33" i="539"/>
  <c r="I33" i="539" s="1"/>
  <c r="D33" i="539"/>
  <c r="C33" i="539"/>
  <c r="B33" i="539"/>
  <c r="H32" i="539"/>
  <c r="I32" i="539" s="1"/>
  <c r="E32" i="539"/>
  <c r="C32" i="539"/>
  <c r="B32" i="539"/>
  <c r="H31" i="539"/>
  <c r="I31" i="539" s="1"/>
  <c r="C31" i="539"/>
  <c r="B31" i="539"/>
  <c r="H19" i="539"/>
  <c r="G19" i="539"/>
  <c r="I19" i="539" s="1"/>
  <c r="C19" i="539"/>
  <c r="B19" i="539"/>
  <c r="H18" i="539"/>
  <c r="G18" i="539"/>
  <c r="I18" i="539" s="1"/>
  <c r="C18" i="539"/>
  <c r="B18" i="539"/>
  <c r="H17" i="539"/>
  <c r="G17" i="539"/>
  <c r="C17" i="539"/>
  <c r="B17" i="539"/>
  <c r="H16" i="539"/>
  <c r="I16" i="539" s="1"/>
  <c r="D16" i="539"/>
  <c r="C16" i="539"/>
  <c r="B16" i="539"/>
  <c r="G40" i="538"/>
  <c r="H36" i="538"/>
  <c r="I36" i="538" s="1"/>
  <c r="C36" i="538"/>
  <c r="B36" i="538"/>
  <c r="H35" i="538"/>
  <c r="I35" i="538" s="1"/>
  <c r="C35" i="538"/>
  <c r="B35" i="538"/>
  <c r="H34" i="538"/>
  <c r="I34" i="538" s="1"/>
  <c r="C34" i="538"/>
  <c r="B34" i="538"/>
  <c r="H33" i="538"/>
  <c r="I33" i="538" s="1"/>
  <c r="D33" i="538"/>
  <c r="C33" i="538"/>
  <c r="B33" i="538"/>
  <c r="H32" i="538"/>
  <c r="I32" i="538" s="1"/>
  <c r="E32" i="538"/>
  <c r="C32" i="538"/>
  <c r="B32" i="538"/>
  <c r="H31" i="538"/>
  <c r="I31" i="538" s="1"/>
  <c r="C31" i="538"/>
  <c r="B31" i="538"/>
  <c r="H19" i="538"/>
  <c r="G19" i="538"/>
  <c r="I19" i="538" s="1"/>
  <c r="C19" i="538"/>
  <c r="B19" i="538"/>
  <c r="H18" i="538"/>
  <c r="G18" i="538"/>
  <c r="I18" i="538" s="1"/>
  <c r="C18" i="538"/>
  <c r="B18" i="538"/>
  <c r="H17" i="538"/>
  <c r="G17" i="538"/>
  <c r="C17" i="538"/>
  <c r="B17" i="538"/>
  <c r="H16" i="538"/>
  <c r="I16" i="538" s="1"/>
  <c r="D16" i="538"/>
  <c r="C16" i="538"/>
  <c r="B16" i="538"/>
  <c r="G40" i="537"/>
  <c r="H36" i="537"/>
  <c r="I36" i="537" s="1"/>
  <c r="C36" i="537"/>
  <c r="B36" i="537"/>
  <c r="H35" i="537"/>
  <c r="I35" i="537" s="1"/>
  <c r="C35" i="537"/>
  <c r="B35" i="537"/>
  <c r="H34" i="537"/>
  <c r="I34" i="537" s="1"/>
  <c r="C34" i="537"/>
  <c r="B34" i="537"/>
  <c r="H33" i="537"/>
  <c r="I33" i="537" s="1"/>
  <c r="D33" i="537"/>
  <c r="C33" i="537"/>
  <c r="B33" i="537"/>
  <c r="H32" i="537"/>
  <c r="I32" i="537" s="1"/>
  <c r="E32" i="537"/>
  <c r="C32" i="537"/>
  <c r="B32" i="537"/>
  <c r="H31" i="537"/>
  <c r="I31" i="537" s="1"/>
  <c r="C31" i="537"/>
  <c r="B31" i="537"/>
  <c r="H20" i="537"/>
  <c r="I20" i="537" s="1"/>
  <c r="E20" i="537"/>
  <c r="D20" i="537"/>
  <c r="C20" i="537"/>
  <c r="B20" i="537"/>
  <c r="H19" i="537"/>
  <c r="G19" i="537"/>
  <c r="I19" i="537" s="1"/>
  <c r="E19" i="537"/>
  <c r="C19" i="537"/>
  <c r="B19" i="537"/>
  <c r="H18" i="537"/>
  <c r="G18" i="537"/>
  <c r="I18" i="537" s="1"/>
  <c r="C18" i="537"/>
  <c r="B18" i="537"/>
  <c r="H17" i="537"/>
  <c r="G17" i="537"/>
  <c r="C17" i="537"/>
  <c r="B17" i="537"/>
  <c r="H16" i="537"/>
  <c r="I16" i="537" s="1"/>
  <c r="D16" i="537"/>
  <c r="C16" i="537"/>
  <c r="B16" i="537"/>
  <c r="G40" i="536"/>
  <c r="H36" i="536"/>
  <c r="I36" i="536" s="1"/>
  <c r="C36" i="536"/>
  <c r="B36" i="536"/>
  <c r="H35" i="536"/>
  <c r="I35" i="536" s="1"/>
  <c r="C35" i="536"/>
  <c r="B35" i="536"/>
  <c r="H34" i="536"/>
  <c r="I34" i="536" s="1"/>
  <c r="C34" i="536"/>
  <c r="B34" i="536"/>
  <c r="H33" i="536"/>
  <c r="I33" i="536" s="1"/>
  <c r="D33" i="536"/>
  <c r="C33" i="536"/>
  <c r="B33" i="536"/>
  <c r="H32" i="536"/>
  <c r="I32" i="536" s="1"/>
  <c r="E32" i="536"/>
  <c r="C32" i="536"/>
  <c r="B32" i="536"/>
  <c r="H31" i="536"/>
  <c r="I31" i="536" s="1"/>
  <c r="C31" i="536"/>
  <c r="B31" i="536"/>
  <c r="H20" i="536"/>
  <c r="I20" i="536" s="1"/>
  <c r="E20" i="536"/>
  <c r="D20" i="536"/>
  <c r="C20" i="536"/>
  <c r="B20" i="536"/>
  <c r="H19" i="536"/>
  <c r="G19" i="536"/>
  <c r="I19" i="536" s="1"/>
  <c r="E19" i="536"/>
  <c r="C19" i="536"/>
  <c r="B19" i="536"/>
  <c r="H18" i="536"/>
  <c r="G18" i="536"/>
  <c r="I18" i="536" s="1"/>
  <c r="C18" i="536"/>
  <c r="B18" i="536"/>
  <c r="H17" i="536"/>
  <c r="G17" i="536"/>
  <c r="C17" i="536"/>
  <c r="B17" i="536"/>
  <c r="H16" i="536"/>
  <c r="I16" i="536" s="1"/>
  <c r="D16" i="536"/>
  <c r="C16" i="536"/>
  <c r="B16" i="536"/>
  <c r="G40" i="535"/>
  <c r="H36" i="535"/>
  <c r="I36" i="535" s="1"/>
  <c r="C36" i="535"/>
  <c r="B36" i="535"/>
  <c r="H35" i="535"/>
  <c r="I35" i="535" s="1"/>
  <c r="C35" i="535"/>
  <c r="B35" i="535"/>
  <c r="H34" i="535"/>
  <c r="I34" i="535" s="1"/>
  <c r="C34" i="535"/>
  <c r="B34" i="535"/>
  <c r="H33" i="535"/>
  <c r="I33" i="535" s="1"/>
  <c r="D33" i="535"/>
  <c r="C33" i="535"/>
  <c r="B33" i="535"/>
  <c r="H32" i="535"/>
  <c r="I32" i="535" s="1"/>
  <c r="E32" i="535"/>
  <c r="C32" i="535"/>
  <c r="B32" i="535"/>
  <c r="H31" i="535"/>
  <c r="I31" i="535" s="1"/>
  <c r="C31" i="535"/>
  <c r="B31" i="535"/>
  <c r="H22" i="535"/>
  <c r="G22" i="535"/>
  <c r="I22" i="535" s="1"/>
  <c r="D22" i="535"/>
  <c r="C22" i="535"/>
  <c r="B22" i="535"/>
  <c r="H21" i="535"/>
  <c r="G21" i="535"/>
  <c r="I21" i="535" s="1"/>
  <c r="C21" i="535"/>
  <c r="B21" i="535"/>
  <c r="H20" i="535"/>
  <c r="G20" i="535"/>
  <c r="I20" i="535" s="1"/>
  <c r="C20" i="535"/>
  <c r="B20" i="535"/>
  <c r="H19" i="535"/>
  <c r="G19" i="535"/>
  <c r="I19" i="535" s="1"/>
  <c r="C19" i="535"/>
  <c r="B19" i="535"/>
  <c r="H18" i="535"/>
  <c r="G18" i="535"/>
  <c r="I18" i="535" s="1"/>
  <c r="D18" i="535"/>
  <c r="C18" i="535"/>
  <c r="B18" i="535"/>
  <c r="H17" i="535"/>
  <c r="G17" i="535"/>
  <c r="C17" i="535"/>
  <c r="B17" i="535"/>
  <c r="H16" i="535"/>
  <c r="I16" i="535" s="1"/>
  <c r="D16" i="535"/>
  <c r="C16" i="535"/>
  <c r="B16" i="535"/>
  <c r="G40" i="534"/>
  <c r="H36" i="534"/>
  <c r="I36" i="534" s="1"/>
  <c r="C36" i="534"/>
  <c r="B36" i="534"/>
  <c r="H35" i="534"/>
  <c r="I35" i="534" s="1"/>
  <c r="C35" i="534"/>
  <c r="B35" i="534"/>
  <c r="H34" i="534"/>
  <c r="I34" i="534" s="1"/>
  <c r="C34" i="534"/>
  <c r="B34" i="534"/>
  <c r="H33" i="534"/>
  <c r="I33" i="534" s="1"/>
  <c r="D33" i="534"/>
  <c r="C33" i="534"/>
  <c r="B33" i="534"/>
  <c r="H32" i="534"/>
  <c r="I32" i="534" s="1"/>
  <c r="E32" i="534"/>
  <c r="C32" i="534"/>
  <c r="B32" i="534"/>
  <c r="H31" i="534"/>
  <c r="I31" i="534" s="1"/>
  <c r="C31" i="534"/>
  <c r="B31" i="534"/>
  <c r="H22" i="534"/>
  <c r="G22" i="534"/>
  <c r="I22" i="534" s="1"/>
  <c r="D22" i="534"/>
  <c r="C22" i="534"/>
  <c r="B22" i="534"/>
  <c r="H21" i="534"/>
  <c r="G21" i="534"/>
  <c r="I21" i="534" s="1"/>
  <c r="C21" i="534"/>
  <c r="B21" i="534"/>
  <c r="H20" i="534"/>
  <c r="G20" i="534"/>
  <c r="I20" i="534" s="1"/>
  <c r="C20" i="534"/>
  <c r="B20" i="534"/>
  <c r="H19" i="534"/>
  <c r="G19" i="534"/>
  <c r="I19" i="534" s="1"/>
  <c r="C19" i="534"/>
  <c r="B19" i="534"/>
  <c r="H18" i="534"/>
  <c r="G18" i="534"/>
  <c r="I18" i="534" s="1"/>
  <c r="D18" i="534"/>
  <c r="C18" i="534"/>
  <c r="B18" i="534"/>
  <c r="H17" i="534"/>
  <c r="G17" i="534"/>
  <c r="C17" i="534"/>
  <c r="B17" i="534"/>
  <c r="H16" i="534"/>
  <c r="I16" i="534" s="1"/>
  <c r="D16" i="534"/>
  <c r="C16" i="534"/>
  <c r="B16" i="534"/>
  <c r="G40" i="533"/>
  <c r="H36" i="533"/>
  <c r="I36" i="533" s="1"/>
  <c r="C36" i="533"/>
  <c r="B36" i="533"/>
  <c r="H35" i="533"/>
  <c r="I35" i="533" s="1"/>
  <c r="C35" i="533"/>
  <c r="B35" i="533"/>
  <c r="H34" i="533"/>
  <c r="I34" i="533" s="1"/>
  <c r="C34" i="533"/>
  <c r="B34" i="533"/>
  <c r="H33" i="533"/>
  <c r="I33" i="533" s="1"/>
  <c r="D33" i="533"/>
  <c r="C33" i="533"/>
  <c r="B33" i="533"/>
  <c r="H32" i="533"/>
  <c r="I32" i="533" s="1"/>
  <c r="E32" i="533"/>
  <c r="C32" i="533"/>
  <c r="B32" i="533"/>
  <c r="H31" i="533"/>
  <c r="I31" i="533" s="1"/>
  <c r="C31" i="533"/>
  <c r="B31" i="533"/>
  <c r="H20" i="533"/>
  <c r="I20" i="533" s="1"/>
  <c r="E20" i="533"/>
  <c r="C20" i="533"/>
  <c r="B20" i="533"/>
  <c r="H19" i="533"/>
  <c r="G19" i="533"/>
  <c r="I19" i="533" s="1"/>
  <c r="C19" i="533"/>
  <c r="B19" i="533"/>
  <c r="H18" i="533"/>
  <c r="G18" i="533"/>
  <c r="I18" i="533" s="1"/>
  <c r="C18" i="533"/>
  <c r="B18" i="533"/>
  <c r="H17" i="533"/>
  <c r="G17" i="533"/>
  <c r="C17" i="533"/>
  <c r="B17" i="533"/>
  <c r="H16" i="533"/>
  <c r="I16" i="533" s="1"/>
  <c r="D16" i="533"/>
  <c r="C16" i="533"/>
  <c r="B16" i="533"/>
  <c r="G40" i="532"/>
  <c r="H36" i="532"/>
  <c r="I36" i="532" s="1"/>
  <c r="C36" i="532"/>
  <c r="B36" i="532"/>
  <c r="H35" i="532"/>
  <c r="I35" i="532" s="1"/>
  <c r="C35" i="532"/>
  <c r="B35" i="532"/>
  <c r="H34" i="532"/>
  <c r="I34" i="532" s="1"/>
  <c r="C34" i="532"/>
  <c r="B34" i="532"/>
  <c r="H33" i="532"/>
  <c r="I33" i="532" s="1"/>
  <c r="D33" i="532"/>
  <c r="C33" i="532"/>
  <c r="B33" i="532"/>
  <c r="H32" i="532"/>
  <c r="I32" i="532" s="1"/>
  <c r="E32" i="532"/>
  <c r="C32" i="532"/>
  <c r="B32" i="532"/>
  <c r="H31" i="532"/>
  <c r="I31" i="532" s="1"/>
  <c r="C31" i="532"/>
  <c r="B31" i="532"/>
  <c r="H20" i="532"/>
  <c r="I20" i="532" s="1"/>
  <c r="E20" i="532"/>
  <c r="C20" i="532"/>
  <c r="B20" i="532"/>
  <c r="H19" i="532"/>
  <c r="G19" i="532"/>
  <c r="I19" i="532" s="1"/>
  <c r="C19" i="532"/>
  <c r="B19" i="532"/>
  <c r="H18" i="532"/>
  <c r="G18" i="532"/>
  <c r="I18" i="532" s="1"/>
  <c r="C18" i="532"/>
  <c r="B18" i="532"/>
  <c r="H17" i="532"/>
  <c r="G17" i="532"/>
  <c r="C17" i="532"/>
  <c r="B17" i="532"/>
  <c r="H16" i="532"/>
  <c r="I16" i="532" s="1"/>
  <c r="D16" i="532"/>
  <c r="C16" i="532"/>
  <c r="B16" i="532"/>
  <c r="G40" i="531"/>
  <c r="H36" i="531"/>
  <c r="I36" i="531" s="1"/>
  <c r="C36" i="531"/>
  <c r="B36" i="531"/>
  <c r="H35" i="531"/>
  <c r="I35" i="531" s="1"/>
  <c r="C35" i="531"/>
  <c r="B35" i="531"/>
  <c r="H34" i="531"/>
  <c r="I34" i="531" s="1"/>
  <c r="C34" i="531"/>
  <c r="B34" i="531"/>
  <c r="H33" i="531"/>
  <c r="I33" i="531" s="1"/>
  <c r="D33" i="531"/>
  <c r="C33" i="531"/>
  <c r="B33" i="531"/>
  <c r="H32" i="531"/>
  <c r="I32" i="531" s="1"/>
  <c r="E32" i="531"/>
  <c r="C32" i="531"/>
  <c r="B32" i="531"/>
  <c r="H31" i="531"/>
  <c r="I31" i="531" s="1"/>
  <c r="C31" i="531"/>
  <c r="B31" i="531"/>
  <c r="H19" i="531"/>
  <c r="G19" i="531"/>
  <c r="I19" i="531" s="1"/>
  <c r="D19" i="531"/>
  <c r="C19" i="531"/>
  <c r="B19" i="531"/>
  <c r="H18" i="531"/>
  <c r="G18" i="531"/>
  <c r="I18" i="531" s="1"/>
  <c r="C18" i="531"/>
  <c r="B18" i="531"/>
  <c r="H17" i="531"/>
  <c r="G17" i="531"/>
  <c r="C17" i="531"/>
  <c r="B17" i="531"/>
  <c r="H16" i="531"/>
  <c r="I16" i="531" s="1"/>
  <c r="D16" i="531"/>
  <c r="C16" i="531"/>
  <c r="B16" i="531"/>
  <c r="G40" i="530"/>
  <c r="H36" i="530"/>
  <c r="I36" i="530" s="1"/>
  <c r="C36" i="530"/>
  <c r="B36" i="530"/>
  <c r="H35" i="530"/>
  <c r="I35" i="530" s="1"/>
  <c r="C35" i="530"/>
  <c r="B35" i="530"/>
  <c r="H34" i="530"/>
  <c r="I34" i="530" s="1"/>
  <c r="C34" i="530"/>
  <c r="B34" i="530"/>
  <c r="H33" i="530"/>
  <c r="I33" i="530" s="1"/>
  <c r="D33" i="530"/>
  <c r="C33" i="530"/>
  <c r="B33" i="530"/>
  <c r="H32" i="530"/>
  <c r="I32" i="530" s="1"/>
  <c r="E32" i="530"/>
  <c r="C32" i="530"/>
  <c r="B32" i="530"/>
  <c r="H31" i="530"/>
  <c r="I31" i="530" s="1"/>
  <c r="C31" i="530"/>
  <c r="B31" i="530"/>
  <c r="H19" i="530"/>
  <c r="G19" i="530"/>
  <c r="I19" i="530" s="1"/>
  <c r="D19" i="530"/>
  <c r="C19" i="530"/>
  <c r="B19" i="530"/>
  <c r="H18" i="530"/>
  <c r="G18" i="530"/>
  <c r="I18" i="530" s="1"/>
  <c r="C18" i="530"/>
  <c r="B18" i="530"/>
  <c r="H17" i="530"/>
  <c r="G17" i="530"/>
  <c r="C17" i="530"/>
  <c r="B17" i="530"/>
  <c r="H16" i="530"/>
  <c r="I16" i="530" s="1"/>
  <c r="D16" i="530"/>
  <c r="C16" i="530"/>
  <c r="B16" i="530"/>
  <c r="G38" i="514"/>
  <c r="H35" i="514"/>
  <c r="I35" i="514" s="1"/>
  <c r="C35" i="514"/>
  <c r="B35" i="514"/>
  <c r="H34" i="514"/>
  <c r="I34" i="514" s="1"/>
  <c r="C34" i="514"/>
  <c r="B34" i="514"/>
  <c r="H33" i="514"/>
  <c r="I33" i="514" s="1"/>
  <c r="C33" i="514"/>
  <c r="B33" i="514"/>
  <c r="H32" i="514"/>
  <c r="I32" i="514" s="1"/>
  <c r="D32" i="514"/>
  <c r="C32" i="514"/>
  <c r="B32" i="514"/>
  <c r="H31" i="514"/>
  <c r="I31" i="514" s="1"/>
  <c r="E31" i="514"/>
  <c r="C31" i="514"/>
  <c r="B31" i="514"/>
  <c r="H30" i="514"/>
  <c r="I30" i="514" s="1"/>
  <c r="C30" i="514"/>
  <c r="B30" i="514"/>
  <c r="H19" i="514"/>
  <c r="G19" i="514"/>
  <c r="I19" i="514" s="1"/>
  <c r="C19" i="514"/>
  <c r="B19" i="514"/>
  <c r="H18" i="514"/>
  <c r="G18" i="514"/>
  <c r="I18" i="514" s="1"/>
  <c r="D18" i="514"/>
  <c r="C18" i="514"/>
  <c r="B18" i="514"/>
  <c r="H17" i="514"/>
  <c r="G17" i="514"/>
  <c r="C17" i="514"/>
  <c r="B17" i="514"/>
  <c r="H16" i="514"/>
  <c r="I16" i="514" s="1"/>
  <c r="D16" i="514"/>
  <c r="C16" i="514"/>
  <c r="B16" i="514"/>
  <c r="I111" i="1"/>
  <c r="I109" i="1"/>
  <c r="H109" i="1"/>
  <c r="D22" i="486" s="1"/>
  <c r="H67" i="1"/>
  <c r="K3" i="1" a="1"/>
  <c r="K3" i="1" s="1"/>
  <c r="E76" i="250"/>
  <c r="E75" i="250"/>
  <c r="E74" i="250"/>
  <c r="E73" i="250"/>
  <c r="E72" i="250"/>
  <c r="E71" i="250"/>
  <c r="E69" i="250"/>
  <c r="G68" i="250"/>
  <c r="E64" i="250"/>
  <c r="E59" i="250"/>
  <c r="E55" i="250"/>
  <c r="E53" i="250"/>
  <c r="F39" i="250"/>
  <c r="E39" i="250"/>
  <c r="F37" i="250"/>
  <c r="E37" i="250"/>
  <c r="F23" i="250"/>
  <c r="E23" i="250"/>
  <c r="F20" i="250"/>
  <c r="E20" i="250"/>
  <c r="F6" i="250"/>
  <c r="F4" i="250"/>
  <c r="E6" i="250"/>
  <c r="E17" i="250"/>
  <c r="E4" i="250"/>
  <c r="C31" i="205"/>
  <c r="B31" i="205"/>
  <c r="C28" i="207"/>
  <c r="B28" i="207"/>
  <c r="C29" i="508"/>
  <c r="B29" i="508"/>
  <c r="C29" i="507"/>
  <c r="B29" i="507"/>
  <c r="C29" i="506"/>
  <c r="B29" i="506"/>
  <c r="C29" i="505"/>
  <c r="B29" i="505"/>
  <c r="C29" i="226"/>
  <c r="B29" i="226"/>
  <c r="H31" i="318"/>
  <c r="C31" i="318"/>
  <c r="B31" i="318"/>
  <c r="H31" i="407"/>
  <c r="C31" i="407"/>
  <c r="B31" i="407"/>
  <c r="H31" i="405"/>
  <c r="C31" i="405"/>
  <c r="B31" i="405"/>
  <c r="H31" i="403"/>
  <c r="C31" i="403"/>
  <c r="B31" i="403"/>
  <c r="H31" i="398"/>
  <c r="C31" i="398"/>
  <c r="B31" i="398"/>
  <c r="H31" i="401"/>
  <c r="C31" i="401"/>
  <c r="B31" i="401"/>
  <c r="H31" i="313"/>
  <c r="C31" i="313"/>
  <c r="B31" i="313"/>
  <c r="H31" i="303"/>
  <c r="C31" i="303"/>
  <c r="B31" i="303"/>
  <c r="H31" i="298"/>
  <c r="C31" i="298"/>
  <c r="B31" i="298"/>
  <c r="H31" i="283"/>
  <c r="C31" i="283"/>
  <c r="B31" i="283"/>
  <c r="H31" i="273"/>
  <c r="C31" i="273"/>
  <c r="B31" i="273"/>
  <c r="H34" i="269"/>
  <c r="D34" i="269"/>
  <c r="C34" i="269"/>
  <c r="B34" i="269"/>
  <c r="H32" i="269"/>
  <c r="C32" i="269"/>
  <c r="B32" i="269"/>
  <c r="H32" i="265"/>
  <c r="C32" i="265"/>
  <c r="B32" i="265"/>
  <c r="I23" i="217" l="1"/>
  <c r="I22" i="383"/>
  <c r="I21" i="580"/>
  <c r="D22" i="489"/>
  <c r="D22" i="487"/>
  <c r="I18" i="583"/>
  <c r="I18" i="590"/>
  <c r="I18" i="574"/>
  <c r="I17" i="604"/>
  <c r="G25" i="604"/>
  <c r="G25" i="603"/>
  <c r="I17" i="603"/>
  <c r="G26" i="602"/>
  <c r="I17" i="602"/>
  <c r="G26" i="601"/>
  <c r="I17" i="601"/>
  <c r="G21" i="600"/>
  <c r="I21" i="600" s="1"/>
  <c r="I20" i="600"/>
  <c r="G27" i="600"/>
  <c r="I17" i="600"/>
  <c r="I20" i="599"/>
  <c r="G21" i="599"/>
  <c r="I17" i="599"/>
  <c r="G27" i="598"/>
  <c r="I17" i="598"/>
  <c r="G27" i="597"/>
  <c r="I17" i="597"/>
  <c r="I19" i="596"/>
  <c r="G20" i="596"/>
  <c r="I17" i="596"/>
  <c r="G20" i="595"/>
  <c r="I19" i="595"/>
  <c r="I17" i="595"/>
  <c r="I17" i="594"/>
  <c r="G26" i="594"/>
  <c r="I17" i="593"/>
  <c r="G26" i="593"/>
  <c r="I19" i="592"/>
  <c r="G20" i="592"/>
  <c r="I20" i="592" s="1"/>
  <c r="I17" i="592"/>
  <c r="G26" i="592"/>
  <c r="G20" i="591"/>
  <c r="I20" i="591" s="1"/>
  <c r="I19" i="591"/>
  <c r="G26" i="591"/>
  <c r="I17" i="591"/>
  <c r="G20" i="590"/>
  <c r="I20" i="590" s="1"/>
  <c r="I19" i="590"/>
  <c r="G26" i="590"/>
  <c r="I17" i="590"/>
  <c r="G20" i="589"/>
  <c r="I19" i="589"/>
  <c r="I17" i="589"/>
  <c r="G26" i="588"/>
  <c r="I17" i="588"/>
  <c r="G26" i="587"/>
  <c r="I17" i="587"/>
  <c r="G26" i="586"/>
  <c r="I17" i="586"/>
  <c r="I17" i="585"/>
  <c r="G26" i="585"/>
  <c r="G26" i="584"/>
  <c r="I17" i="584"/>
  <c r="G26" i="583"/>
  <c r="I17" i="583"/>
  <c r="I17" i="582"/>
  <c r="G26" i="582"/>
  <c r="G26" i="581"/>
  <c r="I17" i="581"/>
  <c r="G26" i="580"/>
  <c r="I17" i="580"/>
  <c r="G26" i="579"/>
  <c r="I17" i="579"/>
  <c r="I17" i="578"/>
  <c r="G26" i="578"/>
  <c r="G26" i="577"/>
  <c r="I17" i="577"/>
  <c r="G26" i="576"/>
  <c r="I17" i="576"/>
  <c r="G26" i="575"/>
  <c r="I17" i="575"/>
  <c r="I20" i="562"/>
  <c r="I17" i="574"/>
  <c r="G25" i="574"/>
  <c r="G26" i="573"/>
  <c r="I17" i="573"/>
  <c r="G21" i="572"/>
  <c r="I21" i="572" s="1"/>
  <c r="I20" i="572"/>
  <c r="I17" i="572"/>
  <c r="G27" i="572"/>
  <c r="I17" i="571"/>
  <c r="G27" i="571"/>
  <c r="I19" i="570"/>
  <c r="G20" i="570"/>
  <c r="I20" i="570" s="1"/>
  <c r="G26" i="570"/>
  <c r="I17" i="570"/>
  <c r="G26" i="569"/>
  <c r="I17" i="569"/>
  <c r="G20" i="568"/>
  <c r="I19" i="568"/>
  <c r="I17" i="568"/>
  <c r="I19" i="567"/>
  <c r="G20" i="567"/>
  <c r="I17" i="567"/>
  <c r="I17" i="566"/>
  <c r="G26" i="566"/>
  <c r="G26" i="565"/>
  <c r="I17" i="565"/>
  <c r="G26" i="564"/>
  <c r="I17" i="564"/>
  <c r="G26" i="563"/>
  <c r="I17" i="563"/>
  <c r="G26" i="562"/>
  <c r="I17" i="562"/>
  <c r="G26" i="561"/>
  <c r="I17" i="561"/>
  <c r="I17" i="560"/>
  <c r="G26" i="560"/>
  <c r="G27" i="552"/>
  <c r="I17" i="552"/>
  <c r="I17" i="559"/>
  <c r="G25" i="559"/>
  <c r="I17" i="558"/>
  <c r="G25" i="558"/>
  <c r="G26" i="557"/>
  <c r="I17" i="557"/>
  <c r="G26" i="556"/>
  <c r="I17" i="556"/>
  <c r="G21" i="555"/>
  <c r="I21" i="555" s="1"/>
  <c r="I20" i="555"/>
  <c r="G27" i="555"/>
  <c r="I17" i="555"/>
  <c r="I20" i="554"/>
  <c r="G21" i="554"/>
  <c r="I17" i="554"/>
  <c r="G27" i="553"/>
  <c r="I17" i="553"/>
  <c r="G20" i="551"/>
  <c r="I19" i="551"/>
  <c r="I17" i="551"/>
  <c r="G20" i="550"/>
  <c r="I19" i="550"/>
  <c r="I17" i="550"/>
  <c r="G26" i="549"/>
  <c r="I17" i="549"/>
  <c r="I17" i="548"/>
  <c r="G26" i="548"/>
  <c r="G20" i="547"/>
  <c r="I19" i="547"/>
  <c r="I17" i="547"/>
  <c r="G20" i="546"/>
  <c r="I20" i="546" s="1"/>
  <c r="I19" i="546"/>
  <c r="I17" i="546"/>
  <c r="G26" i="546"/>
  <c r="G20" i="545"/>
  <c r="I20" i="545" s="1"/>
  <c r="I19" i="545"/>
  <c r="G26" i="545"/>
  <c r="I17" i="545"/>
  <c r="G20" i="544"/>
  <c r="I19" i="544"/>
  <c r="I17" i="544"/>
  <c r="G26" i="543"/>
  <c r="I17" i="543"/>
  <c r="I17" i="542"/>
  <c r="G26" i="542"/>
  <c r="G26" i="541"/>
  <c r="I17" i="541"/>
  <c r="I17" i="540"/>
  <c r="G26" i="540"/>
  <c r="I17" i="539"/>
  <c r="G26" i="539"/>
  <c r="G26" i="538"/>
  <c r="I17" i="538"/>
  <c r="I17" i="537"/>
  <c r="G26" i="537"/>
  <c r="I17" i="536"/>
  <c r="G26" i="536"/>
  <c r="G26" i="535"/>
  <c r="I17" i="535"/>
  <c r="G26" i="534"/>
  <c r="I17" i="534"/>
  <c r="G26" i="533"/>
  <c r="I17" i="533"/>
  <c r="I17" i="532"/>
  <c r="G26" i="532"/>
  <c r="G26" i="531"/>
  <c r="I17" i="531"/>
  <c r="G26" i="530"/>
  <c r="I17" i="530"/>
  <c r="G25" i="514"/>
  <c r="I17" i="514"/>
  <c r="J103" i="1"/>
  <c r="J71" i="1"/>
  <c r="J216" i="1"/>
  <c r="J196" i="1"/>
  <c r="J218" i="1"/>
  <c r="J209" i="1"/>
  <c r="J193" i="1"/>
  <c r="J217" i="1"/>
  <c r="J192" i="1"/>
  <c r="J191" i="1"/>
  <c r="J189" i="1"/>
  <c r="J183" i="1"/>
  <c r="J182" i="1"/>
  <c r="J177" i="1"/>
  <c r="J165" i="1"/>
  <c r="J176" i="1"/>
  <c r="J168" i="1"/>
  <c r="E35" i="606" s="1"/>
  <c r="J175" i="1"/>
  <c r="E36" i="606" s="1"/>
  <c r="J166" i="1"/>
  <c r="E37" i="606" s="1"/>
  <c r="J174" i="1"/>
  <c r="J173" i="1"/>
  <c r="J167" i="1"/>
  <c r="E34" i="606" s="1"/>
  <c r="J180" i="1"/>
  <c r="J160" i="1"/>
  <c r="J153" i="1"/>
  <c r="J159" i="1"/>
  <c r="J158" i="1"/>
  <c r="J152" i="1"/>
  <c r="J151" i="1"/>
  <c r="J150" i="1"/>
  <c r="J164" i="1"/>
  <c r="E38" i="606" s="1"/>
  <c r="J137" i="1"/>
  <c r="J136" i="1"/>
  <c r="J135" i="1"/>
  <c r="J133" i="1"/>
  <c r="J132" i="1"/>
  <c r="J131" i="1"/>
  <c r="J127" i="1"/>
  <c r="E19" i="384" s="1"/>
  <c r="J126" i="1"/>
  <c r="J125" i="1"/>
  <c r="J124" i="1"/>
  <c r="E18" i="606" s="1"/>
  <c r="J123" i="1"/>
  <c r="J8" i="1"/>
  <c r="E22" i="606" s="1"/>
  <c r="J118" i="1"/>
  <c r="J121" i="1"/>
  <c r="J115" i="1"/>
  <c r="J116" i="1"/>
  <c r="J117" i="1"/>
  <c r="J113" i="1"/>
  <c r="J114" i="1"/>
  <c r="J109" i="1"/>
  <c r="J111" i="1"/>
  <c r="J112" i="1"/>
  <c r="J104" i="1"/>
  <c r="E21" i="606" s="1"/>
  <c r="J105" i="1"/>
  <c r="J106" i="1"/>
  <c r="J107" i="1"/>
  <c r="J108" i="1"/>
  <c r="J101" i="1"/>
  <c r="J99" i="1"/>
  <c r="J98" i="1"/>
  <c r="J95" i="1"/>
  <c r="J89" i="1"/>
  <c r="J85" i="1"/>
  <c r="J84" i="1"/>
  <c r="J79" i="1"/>
  <c r="E24" i="606" s="1"/>
  <c r="J80" i="1"/>
  <c r="J78" i="1"/>
  <c r="J77" i="1"/>
  <c r="J75" i="1"/>
  <c r="E19" i="606" s="1"/>
  <c r="J74" i="1"/>
  <c r="J73" i="1"/>
  <c r="J72" i="1"/>
  <c r="J69" i="1"/>
  <c r="J68" i="1"/>
  <c r="J67" i="1"/>
  <c r="K67" i="1" s="1"/>
  <c r="J39" i="1"/>
  <c r="J41" i="1"/>
  <c r="J48" i="1"/>
  <c r="J49" i="1"/>
  <c r="J50" i="1"/>
  <c r="J52" i="1"/>
  <c r="J43" i="1"/>
  <c r="J45" i="1"/>
  <c r="J53" i="1"/>
  <c r="J46" i="1"/>
  <c r="J55" i="1"/>
  <c r="J51" i="1"/>
  <c r="J47" i="1"/>
  <c r="J56" i="1"/>
  <c r="J36" i="1"/>
  <c r="J38" i="1"/>
  <c r="J35" i="1"/>
  <c r="J29" i="1"/>
  <c r="J30" i="1"/>
  <c r="J31" i="1"/>
  <c r="E17" i="606" s="1"/>
  <c r="J34" i="1"/>
  <c r="J32" i="1"/>
  <c r="J6" i="1"/>
  <c r="J9" i="1"/>
  <c r="J7" i="1"/>
  <c r="E25" i="206" l="1"/>
  <c r="E25" i="606"/>
  <c r="E23" i="206"/>
  <c r="E23" i="606"/>
  <c r="E26" i="206"/>
  <c r="E26" i="606"/>
  <c r="I21" i="599"/>
  <c r="G27" i="599"/>
  <c r="E21" i="487"/>
  <c r="E21" i="489"/>
  <c r="E21" i="486"/>
  <c r="E19" i="486"/>
  <c r="E19" i="489"/>
  <c r="E19" i="487"/>
  <c r="E24" i="489"/>
  <c r="E24" i="486"/>
  <c r="E24" i="487"/>
  <c r="E20" i="487"/>
  <c r="E20" i="486"/>
  <c r="E20" i="489"/>
  <c r="E28" i="489"/>
  <c r="E28" i="486"/>
  <c r="E28" i="487"/>
  <c r="E25" i="487"/>
  <c r="E25" i="489"/>
  <c r="E25" i="486"/>
  <c r="E16" i="489"/>
  <c r="E16" i="486"/>
  <c r="E16" i="487"/>
  <c r="E26" i="487"/>
  <c r="E26" i="489"/>
  <c r="E26" i="486"/>
  <c r="E23" i="486"/>
  <c r="E23" i="487"/>
  <c r="E23" i="489"/>
  <c r="E22" i="487"/>
  <c r="E22" i="486"/>
  <c r="E22" i="489"/>
  <c r="E27" i="489"/>
  <c r="E27" i="487"/>
  <c r="E27" i="486"/>
  <c r="E29" i="504"/>
  <c r="E31" i="489"/>
  <c r="E31" i="486"/>
  <c r="E31" i="487"/>
  <c r="E30" i="489"/>
  <c r="E30" i="487"/>
  <c r="E30" i="486"/>
  <c r="E18" i="487"/>
  <c r="E18" i="489"/>
  <c r="E18" i="486"/>
  <c r="E17" i="487"/>
  <c r="E17" i="489"/>
  <c r="E17" i="486"/>
  <c r="E24" i="206"/>
  <c r="E23" i="384"/>
  <c r="E23" i="217"/>
  <c r="E22" i="383"/>
  <c r="E22" i="216"/>
  <c r="E21" i="383"/>
  <c r="E22" i="384"/>
  <c r="E19" i="383"/>
  <c r="E20" i="384"/>
  <c r="E20" i="383"/>
  <c r="E21" i="384"/>
  <c r="I20" i="551"/>
  <c r="G26" i="551"/>
  <c r="I20" i="595"/>
  <c r="G26" i="595"/>
  <c r="I20" i="596"/>
  <c r="G26" i="596"/>
  <c r="I20" i="589"/>
  <c r="G26" i="589"/>
  <c r="E21" i="599"/>
  <c r="E20" i="596"/>
  <c r="E21" i="585"/>
  <c r="E20" i="595"/>
  <c r="E21" i="586"/>
  <c r="E21" i="600"/>
  <c r="E35" i="604"/>
  <c r="E35" i="586"/>
  <c r="E35" i="588"/>
  <c r="E35" i="580"/>
  <c r="E37" i="599"/>
  <c r="E35" i="593"/>
  <c r="E35" i="587"/>
  <c r="E35" i="582"/>
  <c r="E35" i="603"/>
  <c r="E35" i="583"/>
  <c r="E35" i="579"/>
  <c r="E35" i="594"/>
  <c r="E35" i="581"/>
  <c r="E37" i="598"/>
  <c r="E35" i="575"/>
  <c r="E37" i="597"/>
  <c r="E35" i="595"/>
  <c r="E35" i="602"/>
  <c r="E35" i="596"/>
  <c r="E35" i="576"/>
  <c r="E35" i="590"/>
  <c r="E35" i="577"/>
  <c r="E35" i="584"/>
  <c r="E35" i="601"/>
  <c r="E35" i="578"/>
  <c r="E35" i="585"/>
  <c r="E35" i="592"/>
  <c r="E35" i="589"/>
  <c r="E37" i="600"/>
  <c r="E35" i="591"/>
  <c r="E33" i="596"/>
  <c r="E32" i="604"/>
  <c r="E33" i="580"/>
  <c r="E33" i="578"/>
  <c r="E34" i="598"/>
  <c r="E32" i="603"/>
  <c r="E33" i="584"/>
  <c r="E33" i="586"/>
  <c r="E34" i="597"/>
  <c r="E33" i="588"/>
  <c r="E33" i="582"/>
  <c r="E33" i="602"/>
  <c r="E34" i="599"/>
  <c r="E33" i="585"/>
  <c r="E33" i="591"/>
  <c r="E33" i="577"/>
  <c r="E33" i="601"/>
  <c r="E33" i="589"/>
  <c r="E33" i="575"/>
  <c r="E33" i="579"/>
  <c r="E34" i="600"/>
  <c r="E33" i="583"/>
  <c r="E33" i="593"/>
  <c r="E33" i="595"/>
  <c r="E33" i="587"/>
  <c r="E33" i="576"/>
  <c r="E33" i="581"/>
  <c r="E33" i="592"/>
  <c r="E33" i="590"/>
  <c r="E33" i="594"/>
  <c r="E34" i="591"/>
  <c r="E33" i="604"/>
  <c r="E34" i="592"/>
  <c r="E34" i="582"/>
  <c r="E34" i="577"/>
  <c r="E34" i="585"/>
  <c r="E33" i="603"/>
  <c r="E34" i="589"/>
  <c r="E34" i="590"/>
  <c r="E34" i="602"/>
  <c r="E34" i="601"/>
  <c r="E34" i="593"/>
  <c r="E34" i="586"/>
  <c r="E34" i="587"/>
  <c r="E35" i="599"/>
  <c r="E34" i="575"/>
  <c r="E35" i="600"/>
  <c r="E34" i="578"/>
  <c r="E34" i="576"/>
  <c r="E35" i="598"/>
  <c r="E34" i="579"/>
  <c r="E35" i="597"/>
  <c r="E34" i="580"/>
  <c r="E34" i="596"/>
  <c r="E34" i="581"/>
  <c r="E34" i="595"/>
  <c r="E34" i="583"/>
  <c r="E34" i="594"/>
  <c r="E34" i="584"/>
  <c r="E34" i="588"/>
  <c r="E31" i="573"/>
  <c r="E31" i="601"/>
  <c r="E31" i="602"/>
  <c r="E32" i="600"/>
  <c r="E30" i="604"/>
  <c r="E31" i="593"/>
  <c r="E31" i="585"/>
  <c r="E31" i="595"/>
  <c r="E32" i="598"/>
  <c r="E31" i="578"/>
  <c r="E31" i="575"/>
  <c r="E31" i="591"/>
  <c r="E31" i="587"/>
  <c r="E31" i="579"/>
  <c r="E32" i="599"/>
  <c r="E31" i="596"/>
  <c r="E31" i="589"/>
  <c r="E31" i="581"/>
  <c r="E31" i="582"/>
  <c r="E31" i="592"/>
  <c r="E31" i="584"/>
  <c r="E31" i="576"/>
  <c r="E31" i="588"/>
  <c r="E32" i="597"/>
  <c r="E31" i="580"/>
  <c r="E31" i="594"/>
  <c r="E31" i="590"/>
  <c r="E31" i="586"/>
  <c r="E30" i="603"/>
  <c r="E31" i="583"/>
  <c r="E31" i="577"/>
  <c r="E36" i="589"/>
  <c r="E36" i="584"/>
  <c r="E36" i="594"/>
  <c r="E36" i="599"/>
  <c r="E36" i="586"/>
  <c r="E36" i="597"/>
  <c r="E36" i="595"/>
  <c r="E36" i="582"/>
  <c r="E36" i="578"/>
  <c r="E36" i="600"/>
  <c r="E36" i="591"/>
  <c r="E36" i="577"/>
  <c r="E36" i="592"/>
  <c r="E36" i="593"/>
  <c r="E36" i="601"/>
  <c r="E36" i="583"/>
  <c r="E34" i="604"/>
  <c r="E36" i="585"/>
  <c r="E36" i="580"/>
  <c r="E36" i="590"/>
  <c r="E36" i="596"/>
  <c r="E36" i="576"/>
  <c r="E36" i="602"/>
  <c r="E36" i="587"/>
  <c r="E36" i="579"/>
  <c r="E36" i="588"/>
  <c r="E36" i="598"/>
  <c r="E34" i="603"/>
  <c r="E36" i="575"/>
  <c r="E36" i="581"/>
  <c r="E20" i="588"/>
  <c r="E20" i="585"/>
  <c r="E20" i="587"/>
  <c r="E20" i="586"/>
  <c r="E21" i="562"/>
  <c r="E21" i="580"/>
  <c r="E21" i="579"/>
  <c r="E20" i="592"/>
  <c r="E20" i="589"/>
  <c r="E22" i="586"/>
  <c r="E22" i="585"/>
  <c r="E20" i="591"/>
  <c r="E20" i="590"/>
  <c r="E21" i="589"/>
  <c r="E21" i="590"/>
  <c r="E21" i="591"/>
  <c r="E21" i="592"/>
  <c r="E23" i="565"/>
  <c r="E23" i="585"/>
  <c r="E23" i="586"/>
  <c r="E18" i="597"/>
  <c r="E18" i="579"/>
  <c r="E18" i="604"/>
  <c r="E18" i="580"/>
  <c r="E18" i="600"/>
  <c r="E18" i="598"/>
  <c r="E18" i="603"/>
  <c r="E18" i="599"/>
  <c r="E19" i="569"/>
  <c r="E19" i="593"/>
  <c r="E19" i="594"/>
  <c r="E19" i="566"/>
  <c r="E19" i="588"/>
  <c r="E19" i="587"/>
  <c r="E20" i="571"/>
  <c r="E20" i="598"/>
  <c r="E20" i="597"/>
  <c r="E19" i="568"/>
  <c r="E19" i="592"/>
  <c r="E19" i="591"/>
  <c r="E17" i="590"/>
  <c r="E17" i="575"/>
  <c r="E17" i="593"/>
  <c r="E17" i="587"/>
  <c r="E17" i="589"/>
  <c r="E17" i="582"/>
  <c r="E17" i="583"/>
  <c r="E17" i="596"/>
  <c r="E17" i="585"/>
  <c r="E17" i="581"/>
  <c r="E17" i="578"/>
  <c r="E17" i="586"/>
  <c r="E17" i="577"/>
  <c r="E17" i="595"/>
  <c r="E17" i="594"/>
  <c r="E17" i="588"/>
  <c r="E17" i="576"/>
  <c r="E17" i="602"/>
  <c r="E17" i="601"/>
  <c r="E17" i="584"/>
  <c r="E17" i="592"/>
  <c r="E17" i="591"/>
  <c r="E20" i="572"/>
  <c r="E20" i="600"/>
  <c r="E20" i="599"/>
  <c r="E19" i="567"/>
  <c r="E19" i="590"/>
  <c r="E19" i="589"/>
  <c r="E19" i="570"/>
  <c r="E19" i="595"/>
  <c r="E19" i="596"/>
  <c r="E19" i="565"/>
  <c r="E19" i="585"/>
  <c r="E19" i="586"/>
  <c r="E19" i="564"/>
  <c r="E19" i="583"/>
  <c r="E19" i="584"/>
  <c r="E17" i="597"/>
  <c r="E17" i="580"/>
  <c r="E17" i="604"/>
  <c r="E17" i="598"/>
  <c r="E17" i="600"/>
  <c r="E17" i="603"/>
  <c r="E17" i="599"/>
  <c r="E17" i="579"/>
  <c r="E22" i="580"/>
  <c r="E19" i="576"/>
  <c r="E19" i="575"/>
  <c r="E22" i="579"/>
  <c r="E18" i="601"/>
  <c r="E18" i="602"/>
  <c r="E18" i="587"/>
  <c r="E19" i="603"/>
  <c r="E19" i="604"/>
  <c r="E19" i="597"/>
  <c r="E19" i="580"/>
  <c r="E18" i="592"/>
  <c r="E18" i="596"/>
  <c r="E19" i="598"/>
  <c r="E18" i="582"/>
  <c r="E18" i="583"/>
  <c r="E19" i="579"/>
  <c r="E18" i="586"/>
  <c r="E18" i="578"/>
  <c r="E18" i="588"/>
  <c r="E18" i="589"/>
  <c r="E18" i="591"/>
  <c r="E18" i="590"/>
  <c r="E18" i="576"/>
  <c r="E18" i="594"/>
  <c r="E18" i="575"/>
  <c r="E18" i="593"/>
  <c r="E18" i="595"/>
  <c r="E19" i="599"/>
  <c r="E18" i="585"/>
  <c r="E18" i="577"/>
  <c r="E19" i="600"/>
  <c r="E18" i="581"/>
  <c r="E18" i="584"/>
  <c r="E16" i="592"/>
  <c r="E16" i="578"/>
  <c r="E16" i="590"/>
  <c r="E16" i="577"/>
  <c r="E16" i="594"/>
  <c r="E16" i="601"/>
  <c r="E16" i="575"/>
  <c r="E16" i="589"/>
  <c r="E16" i="593"/>
  <c r="E16" i="604"/>
  <c r="E16" i="584"/>
  <c r="E16" i="595"/>
  <c r="E16" i="579"/>
  <c r="E16" i="580"/>
  <c r="E16" i="583"/>
  <c r="E16" i="588"/>
  <c r="E16" i="598"/>
  <c r="E16" i="599"/>
  <c r="E16" i="582"/>
  <c r="E16" i="591"/>
  <c r="E16" i="586"/>
  <c r="E16" i="587"/>
  <c r="E16" i="596"/>
  <c r="E16" i="602"/>
  <c r="E16" i="576"/>
  <c r="E16" i="597"/>
  <c r="E16" i="600"/>
  <c r="E16" i="603"/>
  <c r="E16" i="581"/>
  <c r="E16" i="585"/>
  <c r="I20" i="568"/>
  <c r="G26" i="568"/>
  <c r="I20" i="550"/>
  <c r="G26" i="550"/>
  <c r="I20" i="544"/>
  <c r="G26" i="544"/>
  <c r="I20" i="567"/>
  <c r="G26" i="567"/>
  <c r="I20" i="547"/>
  <c r="G26" i="547"/>
  <c r="E20" i="570"/>
  <c r="E21" i="565"/>
  <c r="E21" i="572"/>
  <c r="E35" i="574"/>
  <c r="E37" i="572"/>
  <c r="E35" i="562"/>
  <c r="E35" i="561"/>
  <c r="E35" i="560"/>
  <c r="E35" i="567"/>
  <c r="E35" i="573"/>
  <c r="E35" i="568"/>
  <c r="E35" i="566"/>
  <c r="E35" i="569"/>
  <c r="E35" i="565"/>
  <c r="E35" i="570"/>
  <c r="E37" i="571"/>
  <c r="E35" i="564"/>
  <c r="E35" i="563"/>
  <c r="E33" i="573"/>
  <c r="E32" i="574"/>
  <c r="E33" i="560"/>
  <c r="E33" i="561"/>
  <c r="E33" i="570"/>
  <c r="E33" i="563"/>
  <c r="E34" i="572"/>
  <c r="E33" i="565"/>
  <c r="E33" i="569"/>
  <c r="E33" i="564"/>
  <c r="E33" i="562"/>
  <c r="E34" i="571"/>
  <c r="E33" i="566"/>
  <c r="E33" i="567"/>
  <c r="E33" i="568"/>
  <c r="E33" i="574"/>
  <c r="E34" i="568"/>
  <c r="E34" i="560"/>
  <c r="E34" i="561"/>
  <c r="E34" i="573"/>
  <c r="E34" i="570"/>
  <c r="E34" i="564"/>
  <c r="E34" i="562"/>
  <c r="E35" i="572"/>
  <c r="E34" i="567"/>
  <c r="E34" i="563"/>
  <c r="E34" i="565"/>
  <c r="E35" i="571"/>
  <c r="E34" i="569"/>
  <c r="E34" i="566"/>
  <c r="E30" i="574"/>
  <c r="E31" i="565"/>
  <c r="E31" i="567"/>
  <c r="E32" i="572"/>
  <c r="E32" i="571"/>
  <c r="E31" i="566"/>
  <c r="E31" i="570"/>
  <c r="E31" i="560"/>
  <c r="E31" i="568"/>
  <c r="E31" i="564"/>
  <c r="E31" i="563"/>
  <c r="E31" i="569"/>
  <c r="E31" i="562"/>
  <c r="E31" i="561"/>
  <c r="E36" i="564"/>
  <c r="E36" i="571"/>
  <c r="E36" i="565"/>
  <c r="E36" i="563"/>
  <c r="E34" i="574"/>
  <c r="E36" i="572"/>
  <c r="E36" i="570"/>
  <c r="E36" i="562"/>
  <c r="E36" i="566"/>
  <c r="E36" i="567"/>
  <c r="E36" i="568"/>
  <c r="E36" i="573"/>
  <c r="E36" i="560"/>
  <c r="E36" i="569"/>
  <c r="E36" i="561"/>
  <c r="E20" i="566"/>
  <c r="E20" i="565"/>
  <c r="E20" i="568"/>
  <c r="E20" i="567"/>
  <c r="E22" i="565"/>
  <c r="E21" i="567"/>
  <c r="E21" i="568"/>
  <c r="E18" i="571"/>
  <c r="E18" i="562"/>
  <c r="E18" i="572"/>
  <c r="E18" i="574"/>
  <c r="E17" i="573"/>
  <c r="E17" i="570"/>
  <c r="E17" i="569"/>
  <c r="E17" i="563"/>
  <c r="E17" i="568"/>
  <c r="E17" i="561"/>
  <c r="E17" i="560"/>
  <c r="E17" i="564"/>
  <c r="E17" i="567"/>
  <c r="E17" i="566"/>
  <c r="E17" i="565"/>
  <c r="E17" i="571"/>
  <c r="E17" i="572"/>
  <c r="E17" i="562"/>
  <c r="E17" i="574"/>
  <c r="E22" i="562"/>
  <c r="E19" i="560"/>
  <c r="E18" i="573"/>
  <c r="E18" i="564"/>
  <c r="E18" i="570"/>
  <c r="E18" i="569"/>
  <c r="E18" i="566"/>
  <c r="E18" i="568"/>
  <c r="E18" i="563"/>
  <c r="E19" i="572"/>
  <c r="E19" i="562"/>
  <c r="E19" i="571"/>
  <c r="E19" i="574"/>
  <c r="E18" i="565"/>
  <c r="E18" i="561"/>
  <c r="E18" i="567"/>
  <c r="E18" i="560"/>
  <c r="E16" i="563"/>
  <c r="E16" i="560"/>
  <c r="E16" i="572"/>
  <c r="E16" i="570"/>
  <c r="E16" i="571"/>
  <c r="E16" i="568"/>
  <c r="E16" i="561"/>
  <c r="E16" i="565"/>
  <c r="E16" i="567"/>
  <c r="E16" i="569"/>
  <c r="E16" i="573"/>
  <c r="E16" i="566"/>
  <c r="E16" i="562"/>
  <c r="E16" i="574"/>
  <c r="E16" i="564"/>
  <c r="E21" i="554"/>
  <c r="E21" i="541"/>
  <c r="E20" i="550"/>
  <c r="E20" i="551"/>
  <c r="E21" i="540"/>
  <c r="E21" i="555"/>
  <c r="E35" i="559"/>
  <c r="E37" i="553"/>
  <c r="E35" i="538"/>
  <c r="E35" i="542"/>
  <c r="E35" i="540"/>
  <c r="E35" i="545"/>
  <c r="E37" i="555"/>
  <c r="E35" i="550"/>
  <c r="E35" i="535"/>
  <c r="E35" i="558"/>
  <c r="E35" i="533"/>
  <c r="E35" i="543"/>
  <c r="E37" i="554"/>
  <c r="E35" i="546"/>
  <c r="E37" i="552"/>
  <c r="E35" i="534"/>
  <c r="E35" i="544"/>
  <c r="E35" i="537"/>
  <c r="E35" i="536"/>
  <c r="E35" i="557"/>
  <c r="E35" i="530"/>
  <c r="E35" i="549"/>
  <c r="E35" i="548"/>
  <c r="E35" i="531"/>
  <c r="E35" i="556"/>
  <c r="E35" i="532"/>
  <c r="E35" i="541"/>
  <c r="E35" i="547"/>
  <c r="E35" i="551"/>
  <c r="E35" i="539"/>
  <c r="E33" i="540"/>
  <c r="E32" i="559"/>
  <c r="E34" i="553"/>
  <c r="E33" i="548"/>
  <c r="E33" i="543"/>
  <c r="E33" i="547"/>
  <c r="E33" i="545"/>
  <c r="E32" i="558"/>
  <c r="E33" i="546"/>
  <c r="E34" i="552"/>
  <c r="E33" i="530"/>
  <c r="E33" i="531"/>
  <c r="E33" i="541"/>
  <c r="E33" i="538"/>
  <c r="E33" i="544"/>
  <c r="E33" i="550"/>
  <c r="E33" i="542"/>
  <c r="E33" i="556"/>
  <c r="E33" i="551"/>
  <c r="E33" i="533"/>
  <c r="E33" i="532"/>
  <c r="E33" i="536"/>
  <c r="E34" i="554"/>
  <c r="E33" i="535"/>
  <c r="E33" i="537"/>
  <c r="E33" i="539"/>
  <c r="E34" i="555"/>
  <c r="E33" i="534"/>
  <c r="E33" i="549"/>
  <c r="E33" i="557"/>
  <c r="E34" i="549"/>
  <c r="E33" i="559"/>
  <c r="E34" i="546"/>
  <c r="E34" i="539"/>
  <c r="E34" i="541"/>
  <c r="E34" i="538"/>
  <c r="E34" i="536"/>
  <c r="E35" i="552"/>
  <c r="E33" i="558"/>
  <c r="E35" i="555"/>
  <c r="E34" i="534"/>
  <c r="E34" i="533"/>
  <c r="E34" i="532"/>
  <c r="E34" i="548"/>
  <c r="E34" i="535"/>
  <c r="E34" i="557"/>
  <c r="E34" i="531"/>
  <c r="E34" i="530"/>
  <c r="E35" i="554"/>
  <c r="E34" i="545"/>
  <c r="E34" i="556"/>
  <c r="E34" i="543"/>
  <c r="E34" i="542"/>
  <c r="E34" i="547"/>
  <c r="E34" i="540"/>
  <c r="E34" i="537"/>
  <c r="E34" i="551"/>
  <c r="E34" i="544"/>
  <c r="E35" i="553"/>
  <c r="E34" i="550"/>
  <c r="E31" i="557"/>
  <c r="E31" i="556"/>
  <c r="E31" i="544"/>
  <c r="E30" i="559"/>
  <c r="E31" i="547"/>
  <c r="E31" i="534"/>
  <c r="E31" i="538"/>
  <c r="E31" i="530"/>
  <c r="E31" i="541"/>
  <c r="E30" i="558"/>
  <c r="E31" i="532"/>
  <c r="E31" i="533"/>
  <c r="E31" i="540"/>
  <c r="E31" i="549"/>
  <c r="E32" i="555"/>
  <c r="E31" i="539"/>
  <c r="E31" i="535"/>
  <c r="E31" i="545"/>
  <c r="E31" i="546"/>
  <c r="E32" i="554"/>
  <c r="E31" i="548"/>
  <c r="E31" i="531"/>
  <c r="E32" i="553"/>
  <c r="E31" i="542"/>
  <c r="E31" i="536"/>
  <c r="E31" i="551"/>
  <c r="E31" i="537"/>
  <c r="E32" i="552"/>
  <c r="E31" i="550"/>
  <c r="E31" i="543"/>
  <c r="E36" i="544"/>
  <c r="E36" i="545"/>
  <c r="E36" i="555"/>
  <c r="E36" i="535"/>
  <c r="E36" i="547"/>
  <c r="E34" i="559"/>
  <c r="E36" i="554"/>
  <c r="E36" i="546"/>
  <c r="E36" i="530"/>
  <c r="E36" i="538"/>
  <c r="E34" i="558"/>
  <c r="E36" i="549"/>
  <c r="E36" i="553"/>
  <c r="E36" i="557"/>
  <c r="E36" i="533"/>
  <c r="E36" i="556"/>
  <c r="E36" i="534"/>
  <c r="E36" i="536"/>
  <c r="E36" i="540"/>
  <c r="E36" i="552"/>
  <c r="E36" i="548"/>
  <c r="E36" i="537"/>
  <c r="E36" i="550"/>
  <c r="E36" i="531"/>
  <c r="E36" i="542"/>
  <c r="E36" i="532"/>
  <c r="E36" i="541"/>
  <c r="E36" i="543"/>
  <c r="E36" i="551"/>
  <c r="E36" i="539"/>
  <c r="E20" i="543"/>
  <c r="E20" i="541"/>
  <c r="E20" i="542"/>
  <c r="E20" i="540"/>
  <c r="E21" i="534"/>
  <c r="E21" i="535"/>
  <c r="E20" i="545"/>
  <c r="E20" i="547"/>
  <c r="E22" i="540"/>
  <c r="E20" i="546"/>
  <c r="E20" i="544"/>
  <c r="E22" i="541"/>
  <c r="E21" i="546"/>
  <c r="E21" i="544"/>
  <c r="E21" i="547"/>
  <c r="E21" i="545"/>
  <c r="E23" i="540"/>
  <c r="E23" i="541"/>
  <c r="E18" i="559"/>
  <c r="E18" i="534"/>
  <c r="E18" i="552"/>
  <c r="E18" i="558"/>
  <c r="E18" i="554"/>
  <c r="E18" i="535"/>
  <c r="E18" i="553"/>
  <c r="E18" i="555"/>
  <c r="E19" i="549"/>
  <c r="E19" i="548"/>
  <c r="E19" i="542"/>
  <c r="E19" i="543"/>
  <c r="E20" i="552"/>
  <c r="E20" i="553"/>
  <c r="E19" i="546"/>
  <c r="E19" i="547"/>
  <c r="E17" i="544"/>
  <c r="E17" i="551"/>
  <c r="E17" i="530"/>
  <c r="E17" i="539"/>
  <c r="E17" i="545"/>
  <c r="E17" i="557"/>
  <c r="E17" i="547"/>
  <c r="E17" i="548"/>
  <c r="E17" i="546"/>
  <c r="E17" i="536"/>
  <c r="E17" i="537"/>
  <c r="E17" i="550"/>
  <c r="E17" i="543"/>
  <c r="E17" i="533"/>
  <c r="E17" i="531"/>
  <c r="E17" i="532"/>
  <c r="E17" i="538"/>
  <c r="E17" i="541"/>
  <c r="E17" i="556"/>
  <c r="E17" i="540"/>
  <c r="E17" i="549"/>
  <c r="E17" i="542"/>
  <c r="E20" i="554"/>
  <c r="E20" i="555"/>
  <c r="E19" i="544"/>
  <c r="E19" i="545"/>
  <c r="E19" i="550"/>
  <c r="E19" i="551"/>
  <c r="E19" i="540"/>
  <c r="E19" i="541"/>
  <c r="E19" i="538"/>
  <c r="E19" i="539"/>
  <c r="E17" i="559"/>
  <c r="E17" i="558"/>
  <c r="E17" i="552"/>
  <c r="E17" i="534"/>
  <c r="E17" i="555"/>
  <c r="E17" i="535"/>
  <c r="E17" i="554"/>
  <c r="E17" i="553"/>
  <c r="E22" i="534"/>
  <c r="E19" i="531"/>
  <c r="E22" i="535"/>
  <c r="E19" i="530"/>
  <c r="E18" i="540"/>
  <c r="E18" i="539"/>
  <c r="E19" i="534"/>
  <c r="E18" i="550"/>
  <c r="E19" i="558"/>
  <c r="E18" i="556"/>
  <c r="E18" i="544"/>
  <c r="E18" i="547"/>
  <c r="E19" i="559"/>
  <c r="E18" i="546"/>
  <c r="E19" i="555"/>
  <c r="E19" i="554"/>
  <c r="E18" i="548"/>
  <c r="E19" i="553"/>
  <c r="E19" i="552"/>
  <c r="E18" i="531"/>
  <c r="E19" i="535"/>
  <c r="E18" i="530"/>
  <c r="E18" i="537"/>
  <c r="E18" i="543"/>
  <c r="E18" i="532"/>
  <c r="E18" i="557"/>
  <c r="E18" i="542"/>
  <c r="E18" i="551"/>
  <c r="E18" i="541"/>
  <c r="E18" i="545"/>
  <c r="E18" i="538"/>
  <c r="E18" i="536"/>
  <c r="E18" i="533"/>
  <c r="E18" i="549"/>
  <c r="E16" i="538"/>
  <c r="E16" i="534"/>
  <c r="E16" i="547"/>
  <c r="E16" i="535"/>
  <c r="E16" i="541"/>
  <c r="E16" i="554"/>
  <c r="E16" i="555"/>
  <c r="E16" i="546"/>
  <c r="E16" i="548"/>
  <c r="E16" i="543"/>
  <c r="E16" i="549"/>
  <c r="E16" i="550"/>
  <c r="E16" i="537"/>
  <c r="E16" i="551"/>
  <c r="E16" i="530"/>
  <c r="E16" i="536"/>
  <c r="E16" i="557"/>
  <c r="E16" i="558"/>
  <c r="E16" i="545"/>
  <c r="E16" i="542"/>
  <c r="E16" i="559"/>
  <c r="E16" i="556"/>
  <c r="E16" i="532"/>
  <c r="E16" i="553"/>
  <c r="E16" i="531"/>
  <c r="E16" i="533"/>
  <c r="E16" i="552"/>
  <c r="E16" i="540"/>
  <c r="E16" i="544"/>
  <c r="E16" i="539"/>
  <c r="I21" i="554"/>
  <c r="G27" i="554"/>
  <c r="E35" i="514"/>
  <c r="E34" i="269"/>
  <c r="E32" i="514"/>
  <c r="E33" i="514"/>
  <c r="E30" i="514"/>
  <c r="E34" i="514"/>
  <c r="E18" i="514"/>
  <c r="E17" i="514"/>
  <c r="E19" i="514"/>
  <c r="K6" i="1"/>
  <c r="E16" i="514"/>
  <c r="E31" i="405"/>
  <c r="E31" i="398"/>
  <c r="E31" i="313"/>
  <c r="E31" i="298"/>
  <c r="E31" i="283"/>
  <c r="E31" i="318"/>
  <c r="E31" i="407"/>
  <c r="E31" i="403"/>
  <c r="E31" i="401"/>
  <c r="E31" i="303"/>
  <c r="E31" i="273"/>
  <c r="E32" i="265"/>
  <c r="E32" i="269"/>
  <c r="E29" i="507"/>
  <c r="E29" i="226"/>
  <c r="E28" i="207"/>
  <c r="E29" i="505"/>
  <c r="E31" i="205"/>
  <c r="E29" i="506"/>
  <c r="E29" i="508"/>
  <c r="G136" i="228"/>
  <c r="D5" i="505" s="1"/>
  <c r="G137" i="228"/>
  <c r="D5" i="506" s="1"/>
  <c r="G138" i="228"/>
  <c r="D5" i="507" s="1"/>
  <c r="G139" i="228"/>
  <c r="D5" i="508" s="1"/>
  <c r="G140" i="228"/>
  <c r="D5" i="207" s="1"/>
  <c r="G141" i="228"/>
  <c r="D5" i="205" s="1"/>
  <c r="G142" i="228"/>
  <c r="D5" i="208" s="1"/>
  <c r="G143" i="228"/>
  <c r="D5" i="227" s="1"/>
  <c r="G144" i="228"/>
  <c r="D5" i="509" s="1"/>
  <c r="G145" i="228"/>
  <c r="D5" i="387" s="1"/>
  <c r="G146" i="228"/>
  <c r="D5" i="388" s="1"/>
  <c r="G147" i="228"/>
  <c r="D5" i="386" s="1"/>
  <c r="G148" i="228"/>
  <c r="D5" i="510" s="1"/>
  <c r="G149" i="228"/>
  <c r="D5" i="389" s="1"/>
  <c r="G150" i="228"/>
  <c r="D5" i="390" s="1"/>
  <c r="G151" i="228"/>
  <c r="D5" i="391" s="1"/>
  <c r="G152" i="228"/>
  <c r="D5" i="392" s="1"/>
  <c r="G153" i="228"/>
  <c r="D5" i="393" s="1"/>
  <c r="G154" i="228"/>
  <c r="D5" i="394" s="1"/>
  <c r="G155" i="228"/>
  <c r="D5" i="395" s="1"/>
  <c r="G156" i="228"/>
  <c r="D5" i="396" s="1"/>
  <c r="G135" i="228"/>
  <c r="D5" i="226" s="1"/>
  <c r="G7" i="228"/>
  <c r="G8" i="228"/>
  <c r="G9" i="228"/>
  <c r="G10" i="228"/>
  <c r="G11" i="228"/>
  <c r="G12" i="228"/>
  <c r="G13" i="228"/>
  <c r="G14" i="228"/>
  <c r="G15" i="228"/>
  <c r="G16" i="228"/>
  <c r="G17" i="228"/>
  <c r="G18" i="228"/>
  <c r="G19" i="228"/>
  <c r="G20" i="228"/>
  <c r="G21" i="228"/>
  <c r="G22" i="228"/>
  <c r="G23" i="228"/>
  <c r="G24" i="228"/>
  <c r="G25" i="228"/>
  <c r="G26" i="228"/>
  <c r="G27" i="228"/>
  <c r="G28" i="228"/>
  <c r="G29" i="228"/>
  <c r="G30" i="228"/>
  <c r="G31" i="228"/>
  <c r="F17" i="250" s="1"/>
  <c r="G32" i="228"/>
  <c r="G33" i="228"/>
  <c r="G34" i="228"/>
  <c r="G35" i="228"/>
  <c r="G36" i="228"/>
  <c r="G37" i="228"/>
  <c r="G38" i="228"/>
  <c r="G39" i="228"/>
  <c r="G40" i="228"/>
  <c r="G41" i="228"/>
  <c r="G42" i="228"/>
  <c r="G43" i="228"/>
  <c r="G44" i="228"/>
  <c r="G45" i="228"/>
  <c r="G46" i="228"/>
  <c r="G47" i="228"/>
  <c r="G48" i="228"/>
  <c r="G49" i="228"/>
  <c r="G50" i="228"/>
  <c r="G51" i="228"/>
  <c r="G52" i="228"/>
  <c r="G53" i="228"/>
  <c r="G54" i="228"/>
  <c r="G55" i="228"/>
  <c r="G56" i="228"/>
  <c r="G57" i="228"/>
  <c r="G58" i="228"/>
  <c r="G59" i="228"/>
  <c r="G60" i="228"/>
  <c r="G61" i="228"/>
  <c r="G62" i="228"/>
  <c r="G63" i="228"/>
  <c r="G64" i="228"/>
  <c r="G65" i="228"/>
  <c r="G66" i="228"/>
  <c r="G67" i="228"/>
  <c r="G68" i="228"/>
  <c r="G69" i="228"/>
  <c r="G70" i="228"/>
  <c r="G71" i="228"/>
  <c r="G72" i="228"/>
  <c r="G73" i="228"/>
  <c r="G74" i="228"/>
  <c r="G75" i="228"/>
  <c r="G76" i="228"/>
  <c r="G77" i="228"/>
  <c r="G78" i="228"/>
  <c r="G79" i="228"/>
  <c r="G80" i="228"/>
  <c r="G81" i="228"/>
  <c r="G82" i="228"/>
  <c r="G83" i="228"/>
  <c r="G84" i="228"/>
  <c r="G85" i="228"/>
  <c r="G86" i="228"/>
  <c r="G87" i="228"/>
  <c r="G88" i="228"/>
  <c r="G89" i="228"/>
  <c r="G90" i="228"/>
  <c r="G91" i="228"/>
  <c r="G92" i="228"/>
  <c r="G93" i="228"/>
  <c r="G94" i="228"/>
  <c r="G95" i="228"/>
  <c r="G96" i="228"/>
  <c r="G97" i="228"/>
  <c r="G98" i="228"/>
  <c r="D5" i="473" s="1"/>
  <c r="G99" i="228"/>
  <c r="D5" i="474" s="1"/>
  <c r="G100" i="228"/>
  <c r="D5" i="475" s="1"/>
  <c r="G101" i="228"/>
  <c r="D5" i="479" s="1"/>
  <c r="G102" i="228"/>
  <c r="D5" i="482" s="1"/>
  <c r="G103" i="228"/>
  <c r="D5" i="478" s="1"/>
  <c r="G104" i="228"/>
  <c r="D5" i="481" s="1"/>
  <c r="G105" i="228"/>
  <c r="D5" i="484" s="1"/>
  <c r="G106" i="228"/>
  <c r="D5" i="477" s="1"/>
  <c r="G107" i="228"/>
  <c r="D5" i="480" s="1"/>
  <c r="G108" i="228"/>
  <c r="D5" i="483" s="1"/>
  <c r="G109" i="228"/>
  <c r="G110" i="228"/>
  <c r="G111" i="228"/>
  <c r="G112" i="228"/>
  <c r="G113" i="228"/>
  <c r="D5" i="486" s="1"/>
  <c r="G114" i="228"/>
  <c r="D5" i="487" s="1"/>
  <c r="G115" i="228"/>
  <c r="G116" i="228"/>
  <c r="D5" i="489" s="1"/>
  <c r="G117" i="228"/>
  <c r="D5" i="491" s="1"/>
  <c r="G118" i="228"/>
  <c r="G119" i="228"/>
  <c r="G120" i="228"/>
  <c r="G121" i="228"/>
  <c r="G122" i="228"/>
  <c r="G123" i="228"/>
  <c r="G124" i="228"/>
  <c r="G125" i="228"/>
  <c r="D5" i="499" s="1"/>
  <c r="G126" i="228"/>
  <c r="D5" i="500" s="1"/>
  <c r="G127" i="228"/>
  <c r="D5" i="501" s="1"/>
  <c r="G128" i="228"/>
  <c r="D5" i="502" s="1"/>
  <c r="G129" i="228"/>
  <c r="D5" i="503" s="1"/>
  <c r="G130" i="228"/>
  <c r="G131" i="228"/>
  <c r="G132" i="228"/>
  <c r="D5" i="217" s="1"/>
  <c r="G133" i="228"/>
  <c r="D5" i="384" s="1"/>
  <c r="G134" i="228"/>
  <c r="G6" i="228"/>
  <c r="F16" i="604" l="1"/>
  <c r="J16" i="604" s="1"/>
  <c r="F16" i="603"/>
  <c r="J16" i="603" s="1"/>
  <c r="F16" i="602"/>
  <c r="J16" i="602" s="1"/>
  <c r="F16" i="601"/>
  <c r="J16" i="601" s="1"/>
  <c r="F16" i="600"/>
  <c r="J16" i="600" s="1"/>
  <c r="F16" i="599"/>
  <c r="J16" i="599" s="1"/>
  <c r="F16" i="594"/>
  <c r="J16" i="594" s="1"/>
  <c r="F16" i="590"/>
  <c r="J16" i="590" s="1"/>
  <c r="F16" i="588"/>
  <c r="J16" i="588" s="1"/>
  <c r="F16" i="587"/>
  <c r="J16" i="587" s="1"/>
  <c r="F16" i="586"/>
  <c r="J16" i="586" s="1"/>
  <c r="F16" i="598"/>
  <c r="J16" i="598" s="1"/>
  <c r="F16" i="597"/>
  <c r="J16" i="597" s="1"/>
  <c r="F16" i="596"/>
  <c r="J16" i="596" s="1"/>
  <c r="F16" i="595"/>
  <c r="J16" i="595" s="1"/>
  <c r="F16" i="593"/>
  <c r="J16" i="593" s="1"/>
  <c r="F16" i="592"/>
  <c r="J16" i="592" s="1"/>
  <c r="F16" i="582"/>
  <c r="J16" i="582" s="1"/>
  <c r="F16" i="581"/>
  <c r="J16" i="581" s="1"/>
  <c r="F16" i="580"/>
  <c r="J16" i="580" s="1"/>
  <c r="F16" i="579"/>
  <c r="J16" i="579" s="1"/>
  <c r="F16" i="577"/>
  <c r="J16" i="577" s="1"/>
  <c r="F16" i="576"/>
  <c r="J16" i="576" s="1"/>
  <c r="F16" i="575"/>
  <c r="J16" i="575" s="1"/>
  <c r="F16" i="591"/>
  <c r="J16" i="591" s="1"/>
  <c r="F16" i="589"/>
  <c r="J16" i="589" s="1"/>
  <c r="F16" i="585"/>
  <c r="J16" i="585" s="1"/>
  <c r="F16" i="584"/>
  <c r="J16" i="584" s="1"/>
  <c r="F16" i="583"/>
  <c r="J16" i="583" s="1"/>
  <c r="F16" i="578"/>
  <c r="J16" i="578" s="1"/>
  <c r="F16" i="574"/>
  <c r="J16" i="574" s="1"/>
  <c r="F16" i="573"/>
  <c r="J16" i="573" s="1"/>
  <c r="F16" i="572"/>
  <c r="J16" i="572" s="1"/>
  <c r="F16" i="571"/>
  <c r="J16" i="571" s="1"/>
  <c r="F16" i="570"/>
  <c r="J16" i="570" s="1"/>
  <c r="F16" i="569"/>
  <c r="J16" i="569" s="1"/>
  <c r="F16" i="568"/>
  <c r="J16" i="568" s="1"/>
  <c r="F16" i="567"/>
  <c r="J16" i="567" s="1"/>
  <c r="F16" i="566"/>
  <c r="J16" i="566" s="1"/>
  <c r="F16" i="565"/>
  <c r="J16" i="565" s="1"/>
  <c r="F16" i="564"/>
  <c r="J16" i="564" s="1"/>
  <c r="F16" i="563"/>
  <c r="J16" i="563" s="1"/>
  <c r="F16" i="562"/>
  <c r="J16" i="562" s="1"/>
  <c r="F16" i="561"/>
  <c r="J16" i="561" s="1"/>
  <c r="F16" i="560"/>
  <c r="J16" i="560" s="1"/>
  <c r="F16" i="559"/>
  <c r="J16" i="559" s="1"/>
  <c r="F16" i="558"/>
  <c r="J16" i="558" s="1"/>
  <c r="F16" i="556"/>
  <c r="J16" i="556" s="1"/>
  <c r="F16" i="546"/>
  <c r="J16" i="546" s="1"/>
  <c r="F16" i="555"/>
  <c r="J16" i="555" s="1"/>
  <c r="F16" i="554"/>
  <c r="J16" i="554" s="1"/>
  <c r="F16" i="553"/>
  <c r="J16" i="553" s="1"/>
  <c r="F16" i="552"/>
  <c r="J16" i="552" s="1"/>
  <c r="F16" i="551"/>
  <c r="J16" i="551" s="1"/>
  <c r="F16" i="550"/>
  <c r="J16" i="550" s="1"/>
  <c r="F16" i="549"/>
  <c r="J16" i="549" s="1"/>
  <c r="F16" i="547"/>
  <c r="J16" i="547" s="1"/>
  <c r="F16" i="539"/>
  <c r="J16" i="539" s="1"/>
  <c r="F16" i="538"/>
  <c r="J16" i="538" s="1"/>
  <c r="F16" i="535"/>
  <c r="J16" i="535" s="1"/>
  <c r="F16" i="534"/>
  <c r="J16" i="534" s="1"/>
  <c r="F16" i="533"/>
  <c r="J16" i="533" s="1"/>
  <c r="F16" i="557"/>
  <c r="J16" i="557" s="1"/>
  <c r="F16" i="548"/>
  <c r="J16" i="548" s="1"/>
  <c r="F16" i="537"/>
  <c r="J16" i="537" s="1"/>
  <c r="F16" i="536"/>
  <c r="J16" i="536" s="1"/>
  <c r="F16" i="532"/>
  <c r="J16" i="532" s="1"/>
  <c r="F16" i="531"/>
  <c r="J16" i="531" s="1"/>
  <c r="F16" i="530"/>
  <c r="J16" i="530" s="1"/>
  <c r="F16" i="545"/>
  <c r="J16" i="545" s="1"/>
  <c r="F16" i="544"/>
  <c r="J16" i="544" s="1"/>
  <c r="F16" i="543"/>
  <c r="J16" i="543" s="1"/>
  <c r="F16" i="542"/>
  <c r="J16" i="542" s="1"/>
  <c r="F16" i="541"/>
  <c r="J16" i="541" s="1"/>
  <c r="F16" i="540"/>
  <c r="J16" i="540" s="1"/>
  <c r="F16" i="514"/>
  <c r="J16" i="514" s="1"/>
  <c r="H16" i="483"/>
  <c r="I16" i="483" s="1"/>
  <c r="E16" i="483"/>
  <c r="D16" i="483"/>
  <c r="C16" i="483"/>
  <c r="B16" i="483"/>
  <c r="H16" i="510" l="1"/>
  <c r="I16" i="510" s="1"/>
  <c r="C16" i="510"/>
  <c r="B16" i="510"/>
  <c r="H223" i="1"/>
  <c r="D16" i="510" s="1"/>
  <c r="X6" i="107"/>
  <c r="Y6" i="107" s="1"/>
  <c r="U6" i="107"/>
  <c r="T6" i="107"/>
  <c r="X7" i="107"/>
  <c r="Y7" i="107" s="1"/>
  <c r="U7" i="107"/>
  <c r="T7" i="107"/>
  <c r="W13" i="107"/>
  <c r="V13" i="107"/>
  <c r="G40" i="510"/>
  <c r="H38" i="510"/>
  <c r="I38" i="510" s="1"/>
  <c r="E38" i="510"/>
  <c r="D38" i="510"/>
  <c r="C38" i="510"/>
  <c r="B38" i="510"/>
  <c r="H37" i="510"/>
  <c r="I37" i="510" s="1"/>
  <c r="E37" i="510"/>
  <c r="D37" i="510"/>
  <c r="C37" i="510"/>
  <c r="B37" i="510"/>
  <c r="H36" i="510"/>
  <c r="I36" i="510" s="1"/>
  <c r="E36" i="510"/>
  <c r="C36" i="510"/>
  <c r="B36" i="510"/>
  <c r="H35" i="510"/>
  <c r="I35" i="510" s="1"/>
  <c r="E35" i="510"/>
  <c r="D35" i="510"/>
  <c r="C35" i="510"/>
  <c r="B35" i="510"/>
  <c r="H34" i="510"/>
  <c r="I34" i="510" s="1"/>
  <c r="E34" i="510"/>
  <c r="D34" i="510"/>
  <c r="C34" i="510"/>
  <c r="B34" i="510"/>
  <c r="H33" i="510"/>
  <c r="I33" i="510" s="1"/>
  <c r="E33" i="510"/>
  <c r="C33" i="510"/>
  <c r="B33" i="510"/>
  <c r="G28" i="510"/>
  <c r="E28" i="509"/>
  <c r="C28" i="509"/>
  <c r="B28" i="509"/>
  <c r="G17" i="509"/>
  <c r="H19" i="509"/>
  <c r="E19" i="509"/>
  <c r="C19" i="509"/>
  <c r="B19" i="509"/>
  <c r="H18" i="509"/>
  <c r="E18" i="509"/>
  <c r="C18" i="509"/>
  <c r="B18" i="509"/>
  <c r="G35" i="509"/>
  <c r="H30" i="509"/>
  <c r="I30" i="509" s="1"/>
  <c r="E30" i="509"/>
  <c r="D30" i="509"/>
  <c r="C30" i="509"/>
  <c r="B30" i="509"/>
  <c r="H29" i="509"/>
  <c r="I29" i="509" s="1"/>
  <c r="E29" i="509"/>
  <c r="C29" i="509"/>
  <c r="B29" i="509"/>
  <c r="H28" i="509"/>
  <c r="I28" i="509" s="1"/>
  <c r="H21" i="509"/>
  <c r="I21" i="509" s="1"/>
  <c r="E21" i="509"/>
  <c r="C21" i="509"/>
  <c r="B21" i="509"/>
  <c r="H17" i="509"/>
  <c r="E17" i="509"/>
  <c r="C17" i="509"/>
  <c r="B17" i="509"/>
  <c r="H16" i="509"/>
  <c r="I16" i="509" s="1"/>
  <c r="E16" i="509"/>
  <c r="C16" i="509"/>
  <c r="B16" i="509"/>
  <c r="H33" i="227"/>
  <c r="I33" i="227" s="1"/>
  <c r="E33" i="227"/>
  <c r="C33" i="227"/>
  <c r="B33" i="227"/>
  <c r="H31" i="208"/>
  <c r="I31" i="208" s="1"/>
  <c r="E31" i="208"/>
  <c r="C31" i="208"/>
  <c r="B31" i="208"/>
  <c r="H31" i="205"/>
  <c r="I31" i="205" s="1"/>
  <c r="H17" i="205"/>
  <c r="E17" i="205"/>
  <c r="C17" i="205"/>
  <c r="B17" i="205"/>
  <c r="H17" i="207"/>
  <c r="E17" i="207"/>
  <c r="C17" i="207"/>
  <c r="B17" i="207"/>
  <c r="H21" i="508"/>
  <c r="I21" i="508" s="1"/>
  <c r="E21" i="508"/>
  <c r="C21" i="508"/>
  <c r="B21" i="508"/>
  <c r="H20" i="508"/>
  <c r="I20" i="508" s="1"/>
  <c r="E20" i="508"/>
  <c r="C20" i="508"/>
  <c r="B20" i="508"/>
  <c r="H19" i="508"/>
  <c r="I19" i="508" s="1"/>
  <c r="E19" i="508"/>
  <c r="D19" i="508"/>
  <c r="C19" i="508"/>
  <c r="B19" i="508"/>
  <c r="G33" i="508"/>
  <c r="H31" i="508"/>
  <c r="I31" i="508" s="1"/>
  <c r="E31" i="508"/>
  <c r="D31" i="508"/>
  <c r="C31" i="508"/>
  <c r="B31" i="508"/>
  <c r="H30" i="508"/>
  <c r="I30" i="508" s="1"/>
  <c r="E30" i="508"/>
  <c r="C30" i="508"/>
  <c r="B30" i="508"/>
  <c r="H29" i="508"/>
  <c r="I29" i="508" s="1"/>
  <c r="H22" i="508"/>
  <c r="I22" i="508" s="1"/>
  <c r="E22" i="508"/>
  <c r="C22" i="508"/>
  <c r="B22" i="508"/>
  <c r="H18" i="508"/>
  <c r="I18" i="508" s="1"/>
  <c r="E18" i="508"/>
  <c r="C18" i="508"/>
  <c r="B18" i="508"/>
  <c r="H17" i="508"/>
  <c r="G17" i="508"/>
  <c r="G24" i="508" s="1"/>
  <c r="E17" i="508"/>
  <c r="C17" i="508"/>
  <c r="B17" i="508"/>
  <c r="H16" i="508"/>
  <c r="I16" i="508" s="1"/>
  <c r="E16" i="508"/>
  <c r="C16" i="508"/>
  <c r="B16" i="508"/>
  <c r="H19" i="507"/>
  <c r="I19" i="507" s="1"/>
  <c r="E19" i="507"/>
  <c r="C19" i="507"/>
  <c r="B19" i="507"/>
  <c r="G33" i="507"/>
  <c r="H31" i="507"/>
  <c r="I31" i="507" s="1"/>
  <c r="E31" i="507"/>
  <c r="D31" i="507"/>
  <c r="C31" i="507"/>
  <c r="B31" i="507"/>
  <c r="H30" i="507"/>
  <c r="I30" i="507" s="1"/>
  <c r="E30" i="507"/>
  <c r="C30" i="507"/>
  <c r="B30" i="507"/>
  <c r="H29" i="507"/>
  <c r="I29" i="507" s="1"/>
  <c r="H22" i="507"/>
  <c r="I22" i="507" s="1"/>
  <c r="E22" i="507"/>
  <c r="C22" i="507"/>
  <c r="B22" i="507"/>
  <c r="H21" i="507"/>
  <c r="I21" i="507" s="1"/>
  <c r="E21" i="507"/>
  <c r="C21" i="507"/>
  <c r="B21" i="507"/>
  <c r="H20" i="507"/>
  <c r="I20" i="507" s="1"/>
  <c r="E20" i="507"/>
  <c r="D20" i="507"/>
  <c r="C20" i="507"/>
  <c r="B20" i="507"/>
  <c r="H18" i="507"/>
  <c r="I18" i="507" s="1"/>
  <c r="E18" i="507"/>
  <c r="C18" i="507"/>
  <c r="B18" i="507"/>
  <c r="H17" i="507"/>
  <c r="G17" i="507"/>
  <c r="E17" i="507"/>
  <c r="C17" i="507"/>
  <c r="B17" i="507"/>
  <c r="H16" i="507"/>
  <c r="I16" i="507" s="1"/>
  <c r="E16" i="507"/>
  <c r="C16" i="507"/>
  <c r="B16" i="507"/>
  <c r="H29" i="506"/>
  <c r="I29" i="506" s="1"/>
  <c r="H19" i="506"/>
  <c r="I19" i="506" s="1"/>
  <c r="E19" i="506"/>
  <c r="C19" i="506"/>
  <c r="B19" i="506"/>
  <c r="G17" i="506"/>
  <c r="G24" i="506" s="1"/>
  <c r="G17" i="505"/>
  <c r="G24" i="505" s="1"/>
  <c r="G17" i="226"/>
  <c r="G33" i="506"/>
  <c r="H31" i="506"/>
  <c r="I31" i="506" s="1"/>
  <c r="E31" i="506"/>
  <c r="D31" i="506"/>
  <c r="C31" i="506"/>
  <c r="B31" i="506"/>
  <c r="H30" i="506"/>
  <c r="I30" i="506" s="1"/>
  <c r="E30" i="506"/>
  <c r="C30" i="506"/>
  <c r="B30" i="506"/>
  <c r="H22" i="506"/>
  <c r="I22" i="506" s="1"/>
  <c r="E22" i="506"/>
  <c r="C22" i="506"/>
  <c r="B22" i="506"/>
  <c r="H21" i="506"/>
  <c r="I21" i="506" s="1"/>
  <c r="E21" i="506"/>
  <c r="C21" i="506"/>
  <c r="B21" i="506"/>
  <c r="H20" i="506"/>
  <c r="I20" i="506" s="1"/>
  <c r="E20" i="506"/>
  <c r="D20" i="506"/>
  <c r="C20" i="506"/>
  <c r="B20" i="506"/>
  <c r="H18" i="506"/>
  <c r="I18" i="506" s="1"/>
  <c r="E18" i="506"/>
  <c r="C18" i="506"/>
  <c r="B18" i="506"/>
  <c r="H17" i="506"/>
  <c r="E17" i="506"/>
  <c r="C17" i="506"/>
  <c r="B17" i="506"/>
  <c r="H16" i="506"/>
  <c r="I16" i="506" s="1"/>
  <c r="E16" i="506"/>
  <c r="C16" i="506"/>
  <c r="B16" i="506"/>
  <c r="H21" i="505"/>
  <c r="I21" i="505" s="1"/>
  <c r="E21" i="505"/>
  <c r="C21" i="505"/>
  <c r="B21" i="505"/>
  <c r="H20" i="505"/>
  <c r="I20" i="505" s="1"/>
  <c r="E20" i="505"/>
  <c r="D20" i="505"/>
  <c r="C20" i="505"/>
  <c r="B20" i="505"/>
  <c r="G33" i="505"/>
  <c r="H31" i="505"/>
  <c r="I31" i="505" s="1"/>
  <c r="E31" i="505"/>
  <c r="D31" i="505"/>
  <c r="C31" i="505"/>
  <c r="B31" i="505"/>
  <c r="H30" i="505"/>
  <c r="I30" i="505" s="1"/>
  <c r="E30" i="505"/>
  <c r="C30" i="505"/>
  <c r="B30" i="505"/>
  <c r="H29" i="505"/>
  <c r="I29" i="505" s="1"/>
  <c r="H22" i="505"/>
  <c r="I22" i="505" s="1"/>
  <c r="E22" i="505"/>
  <c r="C22" i="505"/>
  <c r="B22" i="505"/>
  <c r="H19" i="505"/>
  <c r="I19" i="505" s="1"/>
  <c r="E19" i="505"/>
  <c r="C19" i="505"/>
  <c r="B19" i="505"/>
  <c r="H18" i="505"/>
  <c r="I18" i="505" s="1"/>
  <c r="E18" i="505"/>
  <c r="C18" i="505"/>
  <c r="B18" i="505"/>
  <c r="H17" i="505"/>
  <c r="E17" i="505"/>
  <c r="C17" i="505"/>
  <c r="B17" i="505"/>
  <c r="H16" i="505"/>
  <c r="I16" i="505" s="1"/>
  <c r="E16" i="505"/>
  <c r="C16" i="505"/>
  <c r="B16" i="505"/>
  <c r="H22" i="226"/>
  <c r="E22" i="226"/>
  <c r="C22" i="226"/>
  <c r="B22" i="226"/>
  <c r="H18" i="226"/>
  <c r="E18" i="226"/>
  <c r="C18" i="226"/>
  <c r="B18" i="226"/>
  <c r="H17" i="226"/>
  <c r="E17" i="226"/>
  <c r="C17" i="226"/>
  <c r="B17" i="226"/>
  <c r="H28" i="504"/>
  <c r="I28" i="504" s="1"/>
  <c r="E28" i="504"/>
  <c r="D28" i="504"/>
  <c r="C28" i="504"/>
  <c r="B28" i="504"/>
  <c r="H27" i="504"/>
  <c r="I27" i="504" s="1"/>
  <c r="E27" i="504"/>
  <c r="C27" i="504"/>
  <c r="B27" i="504"/>
  <c r="H26" i="504"/>
  <c r="I26" i="504" s="1"/>
  <c r="C26" i="504"/>
  <c r="B26" i="504"/>
  <c r="H25" i="504"/>
  <c r="I25" i="504" s="1"/>
  <c r="E25" i="504"/>
  <c r="C25" i="504"/>
  <c r="B25" i="504"/>
  <c r="H24" i="504"/>
  <c r="I24" i="504" s="1"/>
  <c r="E24" i="504"/>
  <c r="C24" i="504"/>
  <c r="B24" i="504"/>
  <c r="H23" i="504"/>
  <c r="I23" i="504" s="1"/>
  <c r="E23" i="504"/>
  <c r="C23" i="504"/>
  <c r="B23" i="504"/>
  <c r="H22" i="504"/>
  <c r="I22" i="504" s="1"/>
  <c r="E22" i="504"/>
  <c r="D22" i="504"/>
  <c r="C22" i="504"/>
  <c r="B22" i="504"/>
  <c r="H21" i="504"/>
  <c r="I21" i="504" s="1"/>
  <c r="E21" i="504"/>
  <c r="D21" i="504"/>
  <c r="C21" i="504"/>
  <c r="B21" i="504"/>
  <c r="H20" i="504"/>
  <c r="I20" i="504" s="1"/>
  <c r="E20" i="504"/>
  <c r="C20" i="504"/>
  <c r="B20" i="504"/>
  <c r="H19" i="504"/>
  <c r="I19" i="504" s="1"/>
  <c r="E19" i="504"/>
  <c r="C19" i="504"/>
  <c r="B19" i="504"/>
  <c r="H18" i="504"/>
  <c r="I18" i="504" s="1"/>
  <c r="E18" i="504"/>
  <c r="C18" i="504"/>
  <c r="B18" i="504"/>
  <c r="H17" i="504"/>
  <c r="I17" i="504" s="1"/>
  <c r="E17" i="504"/>
  <c r="D17" i="504"/>
  <c r="C17" i="504"/>
  <c r="B17" i="504"/>
  <c r="H16" i="504"/>
  <c r="I16" i="504" s="1"/>
  <c r="E16" i="504"/>
  <c r="C16" i="504"/>
  <c r="B16" i="504"/>
  <c r="G46" i="504"/>
  <c r="H44" i="504"/>
  <c r="I44" i="504" s="1"/>
  <c r="E44" i="504"/>
  <c r="C44" i="504"/>
  <c r="B44" i="504"/>
  <c r="H43" i="504"/>
  <c r="I43" i="504" s="1"/>
  <c r="E43" i="504"/>
  <c r="C43" i="504"/>
  <c r="B43" i="504"/>
  <c r="H42" i="504"/>
  <c r="I42" i="504" s="1"/>
  <c r="E42" i="504"/>
  <c r="D42" i="504"/>
  <c r="C42" i="504"/>
  <c r="B42" i="504"/>
  <c r="H41" i="504"/>
  <c r="I41" i="504" s="1"/>
  <c r="E41" i="504"/>
  <c r="C41" i="504"/>
  <c r="B41" i="504"/>
  <c r="H40" i="504"/>
  <c r="I40" i="504" s="1"/>
  <c r="E40" i="504"/>
  <c r="C40" i="504"/>
  <c r="B40" i="504"/>
  <c r="G35" i="504"/>
  <c r="G46" i="503"/>
  <c r="H44" i="503"/>
  <c r="I44" i="503" s="1"/>
  <c r="E44" i="503"/>
  <c r="C44" i="503"/>
  <c r="B44" i="503"/>
  <c r="H43" i="503"/>
  <c r="I43" i="503" s="1"/>
  <c r="E43" i="503"/>
  <c r="C43" i="503"/>
  <c r="B43" i="503"/>
  <c r="H42" i="503"/>
  <c r="E42" i="503"/>
  <c r="D42" i="503"/>
  <c r="C42" i="503"/>
  <c r="B42" i="503"/>
  <c r="H41" i="503"/>
  <c r="I41" i="503" s="1"/>
  <c r="E41" i="503"/>
  <c r="C41" i="503"/>
  <c r="B41" i="503"/>
  <c r="H40" i="503"/>
  <c r="I40" i="503" s="1"/>
  <c r="E40" i="503"/>
  <c r="C40" i="503"/>
  <c r="B40" i="503"/>
  <c r="H27" i="503"/>
  <c r="I27" i="503" s="1"/>
  <c r="E27" i="503"/>
  <c r="C27" i="503"/>
  <c r="B27" i="503"/>
  <c r="H26" i="503"/>
  <c r="I26" i="503" s="1"/>
  <c r="E26" i="503"/>
  <c r="C26" i="503"/>
  <c r="B26" i="503"/>
  <c r="G35" i="503"/>
  <c r="H22" i="503"/>
  <c r="I22" i="503" s="1"/>
  <c r="E22" i="503"/>
  <c r="D22" i="503"/>
  <c r="C22" i="503"/>
  <c r="B22" i="503"/>
  <c r="H21" i="503"/>
  <c r="I21" i="503" s="1"/>
  <c r="E21" i="503"/>
  <c r="C21" i="503"/>
  <c r="B21" i="503"/>
  <c r="H20" i="503"/>
  <c r="I20" i="503" s="1"/>
  <c r="E20" i="503"/>
  <c r="C20" i="503"/>
  <c r="B20" i="503"/>
  <c r="H19" i="503"/>
  <c r="I19" i="503" s="1"/>
  <c r="E19" i="503"/>
  <c r="C19" i="503"/>
  <c r="B19" i="503"/>
  <c r="H18" i="503"/>
  <c r="I18" i="503" s="1"/>
  <c r="E18" i="503"/>
  <c r="C18" i="503"/>
  <c r="B18" i="503"/>
  <c r="H17" i="503"/>
  <c r="I17" i="503" s="1"/>
  <c r="E17" i="503"/>
  <c r="C17" i="503"/>
  <c r="B17" i="503"/>
  <c r="H16" i="503"/>
  <c r="I16" i="503" s="1"/>
  <c r="C16" i="503"/>
  <c r="B16" i="503"/>
  <c r="G25" i="502"/>
  <c r="G24" i="502"/>
  <c r="G23" i="502"/>
  <c r="H19" i="502"/>
  <c r="I19" i="502" s="1"/>
  <c r="E19" i="502"/>
  <c r="C19" i="502"/>
  <c r="B19" i="502"/>
  <c r="H27" i="502"/>
  <c r="I27" i="502" s="1"/>
  <c r="E27" i="502"/>
  <c r="C27" i="502"/>
  <c r="B27" i="502"/>
  <c r="H26" i="502"/>
  <c r="E26" i="502"/>
  <c r="C26" i="502"/>
  <c r="B26" i="502"/>
  <c r="I26" i="502"/>
  <c r="H25" i="502"/>
  <c r="E25" i="502"/>
  <c r="C25" i="502"/>
  <c r="B25" i="502"/>
  <c r="H24" i="502"/>
  <c r="E24" i="502"/>
  <c r="C24" i="502"/>
  <c r="B24" i="502"/>
  <c r="H23" i="502"/>
  <c r="E23" i="502"/>
  <c r="D23" i="502"/>
  <c r="C23" i="502"/>
  <c r="B23" i="502"/>
  <c r="H22" i="502"/>
  <c r="I22" i="502" s="1"/>
  <c r="E22" i="502"/>
  <c r="D22" i="502"/>
  <c r="C22" i="502"/>
  <c r="B22" i="502"/>
  <c r="H21" i="502"/>
  <c r="I21" i="502" s="1"/>
  <c r="E21" i="502"/>
  <c r="C21" i="502"/>
  <c r="B21" i="502"/>
  <c r="H20" i="502"/>
  <c r="I20" i="502" s="1"/>
  <c r="E20" i="502"/>
  <c r="C20" i="502"/>
  <c r="B20" i="502"/>
  <c r="E18" i="502"/>
  <c r="C18" i="502"/>
  <c r="B18" i="502"/>
  <c r="E17" i="502"/>
  <c r="C17" i="502"/>
  <c r="B17" i="502"/>
  <c r="H16" i="502"/>
  <c r="I16" i="502" s="1"/>
  <c r="C16" i="502"/>
  <c r="B16" i="502"/>
  <c r="G46" i="502"/>
  <c r="H44" i="502"/>
  <c r="I44" i="502" s="1"/>
  <c r="E44" i="502"/>
  <c r="C44" i="502"/>
  <c r="B44" i="502"/>
  <c r="H43" i="502"/>
  <c r="I43" i="502" s="1"/>
  <c r="E43" i="502"/>
  <c r="C43" i="502"/>
  <c r="B43" i="502"/>
  <c r="H42" i="502"/>
  <c r="I42" i="502" s="1"/>
  <c r="E42" i="502"/>
  <c r="D42" i="502"/>
  <c r="C42" i="502"/>
  <c r="B42" i="502"/>
  <c r="H41" i="502"/>
  <c r="I41" i="502" s="1"/>
  <c r="E41" i="502"/>
  <c r="C41" i="502"/>
  <c r="B41" i="502"/>
  <c r="H40" i="502"/>
  <c r="I40" i="502" s="1"/>
  <c r="E40" i="502"/>
  <c r="C40" i="502"/>
  <c r="B40" i="502"/>
  <c r="H18" i="502"/>
  <c r="I18" i="502" s="1"/>
  <c r="H17" i="502"/>
  <c r="I17" i="502" s="1"/>
  <c r="H25" i="500"/>
  <c r="I25" i="500" s="1"/>
  <c r="E25" i="500"/>
  <c r="C25" i="500"/>
  <c r="B25" i="500"/>
  <c r="H25" i="501"/>
  <c r="I25" i="501" s="1"/>
  <c r="E25" i="501"/>
  <c r="C25" i="501"/>
  <c r="B25" i="501"/>
  <c r="G46" i="501"/>
  <c r="H44" i="501"/>
  <c r="I44" i="501" s="1"/>
  <c r="E44" i="501"/>
  <c r="C44" i="501"/>
  <c r="B44" i="501"/>
  <c r="H43" i="501"/>
  <c r="I43" i="501" s="1"/>
  <c r="E43" i="501"/>
  <c r="C43" i="501"/>
  <c r="B43" i="501"/>
  <c r="H42" i="501"/>
  <c r="I42" i="501" s="1"/>
  <c r="E42" i="501"/>
  <c r="D42" i="501"/>
  <c r="C42" i="501"/>
  <c r="B42" i="501"/>
  <c r="H41" i="501"/>
  <c r="I41" i="501" s="1"/>
  <c r="E41" i="501"/>
  <c r="C41" i="501"/>
  <c r="B41" i="501"/>
  <c r="H40" i="501"/>
  <c r="I40" i="501" s="1"/>
  <c r="E40" i="501"/>
  <c r="C40" i="501"/>
  <c r="B40" i="501"/>
  <c r="H24" i="501"/>
  <c r="I24" i="501" s="1"/>
  <c r="D24" i="501"/>
  <c r="C24" i="501"/>
  <c r="B24" i="501"/>
  <c r="H23" i="501"/>
  <c r="I23" i="501" s="1"/>
  <c r="E23" i="501"/>
  <c r="C23" i="501"/>
  <c r="B23" i="501"/>
  <c r="H22" i="501"/>
  <c r="I22" i="501" s="1"/>
  <c r="E22" i="501"/>
  <c r="C22" i="501"/>
  <c r="B22" i="501"/>
  <c r="H21" i="501"/>
  <c r="G21" i="501"/>
  <c r="E21" i="501"/>
  <c r="C21" i="501"/>
  <c r="B21" i="501"/>
  <c r="H20" i="501"/>
  <c r="G20" i="501"/>
  <c r="I20" i="501" s="1"/>
  <c r="E20" i="501"/>
  <c r="D20" i="501"/>
  <c r="C20" i="501"/>
  <c r="B20" i="501"/>
  <c r="H19" i="501"/>
  <c r="G19" i="501"/>
  <c r="I19" i="501" s="1"/>
  <c r="E19" i="501"/>
  <c r="C19" i="501"/>
  <c r="B19" i="501"/>
  <c r="H18" i="501"/>
  <c r="G18" i="501"/>
  <c r="I18" i="501" s="1"/>
  <c r="E18" i="501"/>
  <c r="D18" i="501"/>
  <c r="C18" i="501"/>
  <c r="B18" i="501"/>
  <c r="H17" i="501"/>
  <c r="G17" i="501"/>
  <c r="E17" i="501"/>
  <c r="C17" i="501"/>
  <c r="B17" i="501"/>
  <c r="H16" i="501"/>
  <c r="I16" i="501" s="1"/>
  <c r="C16" i="501"/>
  <c r="B16" i="501"/>
  <c r="G46" i="500"/>
  <c r="H44" i="500"/>
  <c r="I44" i="500" s="1"/>
  <c r="E44" i="500"/>
  <c r="C44" i="500"/>
  <c r="B44" i="500"/>
  <c r="H43" i="500"/>
  <c r="I43" i="500" s="1"/>
  <c r="E43" i="500"/>
  <c r="C43" i="500"/>
  <c r="B43" i="500"/>
  <c r="H42" i="500"/>
  <c r="I42" i="500" s="1"/>
  <c r="E42" i="500"/>
  <c r="D42" i="500"/>
  <c r="C42" i="500"/>
  <c r="B42" i="500"/>
  <c r="H41" i="500"/>
  <c r="I41" i="500" s="1"/>
  <c r="E41" i="500"/>
  <c r="C41" i="500"/>
  <c r="B41" i="500"/>
  <c r="H40" i="500"/>
  <c r="I40" i="500" s="1"/>
  <c r="E40" i="500"/>
  <c r="C40" i="500"/>
  <c r="B40" i="500"/>
  <c r="H24" i="500"/>
  <c r="I24" i="500" s="1"/>
  <c r="D24" i="500"/>
  <c r="C24" i="500"/>
  <c r="B24" i="500"/>
  <c r="H23" i="500"/>
  <c r="I23" i="500" s="1"/>
  <c r="E23" i="500"/>
  <c r="C23" i="500"/>
  <c r="B23" i="500"/>
  <c r="H22" i="500"/>
  <c r="I22" i="500" s="1"/>
  <c r="E22" i="500"/>
  <c r="C22" i="500"/>
  <c r="B22" i="500"/>
  <c r="H21" i="500"/>
  <c r="G21" i="500"/>
  <c r="I21" i="500" s="1"/>
  <c r="E21" i="500"/>
  <c r="C21" i="500"/>
  <c r="B21" i="500"/>
  <c r="H20" i="500"/>
  <c r="G20" i="500"/>
  <c r="I20" i="500" s="1"/>
  <c r="E20" i="500"/>
  <c r="D20" i="500"/>
  <c r="C20" i="500"/>
  <c r="B20" i="500"/>
  <c r="H19" i="500"/>
  <c r="G19" i="500"/>
  <c r="E19" i="500"/>
  <c r="C19" i="500"/>
  <c r="B19" i="500"/>
  <c r="H18" i="500"/>
  <c r="G18" i="500"/>
  <c r="I18" i="500" s="1"/>
  <c r="E18" i="500"/>
  <c r="D18" i="500"/>
  <c r="C18" i="500"/>
  <c r="B18" i="500"/>
  <c r="H17" i="500"/>
  <c r="G17" i="500"/>
  <c r="E17" i="500"/>
  <c r="C17" i="500"/>
  <c r="B17" i="500"/>
  <c r="H16" i="500"/>
  <c r="I16" i="500" s="1"/>
  <c r="C16" i="500"/>
  <c r="B16" i="500"/>
  <c r="I23" i="502" l="1"/>
  <c r="I24" i="502"/>
  <c r="I25" i="502"/>
  <c r="I19" i="500"/>
  <c r="I21" i="501"/>
  <c r="I17" i="507"/>
  <c r="G35" i="501"/>
  <c r="G24" i="507"/>
  <c r="G35" i="500"/>
  <c r="I17" i="508"/>
  <c r="I17" i="509"/>
  <c r="I19" i="509"/>
  <c r="I18" i="509"/>
  <c r="G23" i="509"/>
  <c r="I17" i="505"/>
  <c r="I17" i="506"/>
  <c r="G35" i="502"/>
  <c r="I17" i="501"/>
  <c r="I17" i="500"/>
  <c r="G21" i="499" l="1"/>
  <c r="G20" i="499"/>
  <c r="G19" i="499"/>
  <c r="H25" i="499"/>
  <c r="I25" i="499" s="1"/>
  <c r="E25" i="499"/>
  <c r="C25" i="499"/>
  <c r="B25" i="499"/>
  <c r="H24" i="499"/>
  <c r="I24" i="499" s="1"/>
  <c r="D24" i="499"/>
  <c r="C24" i="499"/>
  <c r="B24" i="499"/>
  <c r="H23" i="499"/>
  <c r="I23" i="499" s="1"/>
  <c r="E23" i="499"/>
  <c r="C23" i="499"/>
  <c r="B23" i="499"/>
  <c r="H21" i="499"/>
  <c r="E21" i="499"/>
  <c r="C21" i="499"/>
  <c r="B21" i="499"/>
  <c r="H20" i="499"/>
  <c r="E20" i="499"/>
  <c r="D20" i="499"/>
  <c r="C20" i="499"/>
  <c r="B20" i="499"/>
  <c r="H19" i="499"/>
  <c r="E19" i="499"/>
  <c r="C19" i="499"/>
  <c r="B19" i="499"/>
  <c r="E18" i="499"/>
  <c r="D18" i="499"/>
  <c r="C18" i="499"/>
  <c r="B18" i="499"/>
  <c r="E17" i="499"/>
  <c r="C17" i="499"/>
  <c r="B17" i="499"/>
  <c r="H16" i="499"/>
  <c r="I16" i="499" s="1"/>
  <c r="C16" i="499"/>
  <c r="B16" i="499"/>
  <c r="G46" i="499"/>
  <c r="H44" i="499"/>
  <c r="I44" i="499" s="1"/>
  <c r="E44" i="499"/>
  <c r="C44" i="499"/>
  <c r="B44" i="499"/>
  <c r="H43" i="499"/>
  <c r="I43" i="499" s="1"/>
  <c r="E43" i="499"/>
  <c r="C43" i="499"/>
  <c r="B43" i="499"/>
  <c r="H42" i="499"/>
  <c r="I42" i="499" s="1"/>
  <c r="E42" i="499"/>
  <c r="D42" i="499"/>
  <c r="C42" i="499"/>
  <c r="B42" i="499"/>
  <c r="H41" i="499"/>
  <c r="I41" i="499" s="1"/>
  <c r="E41" i="499"/>
  <c r="C41" i="499"/>
  <c r="B41" i="499"/>
  <c r="H40" i="499"/>
  <c r="I40" i="499" s="1"/>
  <c r="E40" i="499"/>
  <c r="C40" i="499"/>
  <c r="B40" i="499"/>
  <c r="H22" i="499"/>
  <c r="I22" i="499" s="1"/>
  <c r="E22" i="499"/>
  <c r="C22" i="499"/>
  <c r="B22" i="499"/>
  <c r="H18" i="499"/>
  <c r="G18" i="499"/>
  <c r="H17" i="499"/>
  <c r="G17" i="499"/>
  <c r="H31" i="488"/>
  <c r="I31" i="488" s="1"/>
  <c r="E31" i="488"/>
  <c r="D31" i="488"/>
  <c r="C31" i="488"/>
  <c r="B31" i="488"/>
  <c r="H30" i="488"/>
  <c r="I30" i="488" s="1"/>
  <c r="E30" i="488"/>
  <c r="C30" i="488"/>
  <c r="B30" i="488"/>
  <c r="H29" i="488"/>
  <c r="I29" i="488" s="1"/>
  <c r="C29" i="488"/>
  <c r="B29" i="488"/>
  <c r="H28" i="488"/>
  <c r="I28" i="488" s="1"/>
  <c r="E28" i="488"/>
  <c r="C28" i="488"/>
  <c r="B28" i="488"/>
  <c r="H27" i="488"/>
  <c r="I27" i="488" s="1"/>
  <c r="E27" i="488"/>
  <c r="C27" i="488"/>
  <c r="B27" i="488"/>
  <c r="H26" i="488"/>
  <c r="I26" i="488" s="1"/>
  <c r="E26" i="488"/>
  <c r="C26" i="488"/>
  <c r="B26" i="488"/>
  <c r="H25" i="488"/>
  <c r="I25" i="488" s="1"/>
  <c r="E25" i="488"/>
  <c r="D25" i="488"/>
  <c r="C25" i="488"/>
  <c r="B25" i="488"/>
  <c r="H24" i="488"/>
  <c r="I24" i="488" s="1"/>
  <c r="E24" i="488"/>
  <c r="D24" i="488"/>
  <c r="C24" i="488"/>
  <c r="B24" i="488"/>
  <c r="H23" i="488"/>
  <c r="I23" i="488" s="1"/>
  <c r="E23" i="488"/>
  <c r="C23" i="488"/>
  <c r="B23" i="488"/>
  <c r="H22" i="488"/>
  <c r="I22" i="488" s="1"/>
  <c r="E22" i="488"/>
  <c r="C22" i="488"/>
  <c r="B22" i="488"/>
  <c r="H21" i="488"/>
  <c r="I21" i="488" s="1"/>
  <c r="E21" i="488"/>
  <c r="C21" i="488"/>
  <c r="B21" i="488"/>
  <c r="H20" i="488"/>
  <c r="I20" i="488" s="1"/>
  <c r="E20" i="488"/>
  <c r="D20" i="488"/>
  <c r="C20" i="488"/>
  <c r="B20" i="488"/>
  <c r="H19" i="488"/>
  <c r="I19" i="488" s="1"/>
  <c r="E19" i="488"/>
  <c r="C19" i="488"/>
  <c r="B19" i="488"/>
  <c r="H18" i="488"/>
  <c r="E18" i="488"/>
  <c r="C18" i="488"/>
  <c r="B18" i="488"/>
  <c r="H17" i="488"/>
  <c r="G17" i="488"/>
  <c r="E17" i="488"/>
  <c r="C17" i="488"/>
  <c r="B17" i="488"/>
  <c r="H16" i="488"/>
  <c r="I16" i="488" s="1"/>
  <c r="E16" i="488"/>
  <c r="D16" i="488"/>
  <c r="C16" i="488"/>
  <c r="B16" i="488"/>
  <c r="G27" i="491"/>
  <c r="H27" i="491"/>
  <c r="E27" i="491"/>
  <c r="C27" i="491"/>
  <c r="B27" i="491"/>
  <c r="B28" i="491"/>
  <c r="C28" i="491"/>
  <c r="E28" i="491"/>
  <c r="H28" i="491"/>
  <c r="I28" i="491" s="1"/>
  <c r="G23" i="491"/>
  <c r="H23" i="491"/>
  <c r="E23" i="491"/>
  <c r="C23" i="491"/>
  <c r="B23" i="491"/>
  <c r="G41" i="491"/>
  <c r="H39" i="491"/>
  <c r="I39" i="491" s="1"/>
  <c r="E39" i="491"/>
  <c r="C39" i="491"/>
  <c r="B39" i="491"/>
  <c r="H38" i="491"/>
  <c r="I38" i="491" s="1"/>
  <c r="E38" i="491"/>
  <c r="C38" i="491"/>
  <c r="B38" i="491"/>
  <c r="H37" i="491"/>
  <c r="I37" i="491" s="1"/>
  <c r="E37" i="491"/>
  <c r="D37" i="491"/>
  <c r="C37" i="491"/>
  <c r="B37" i="491"/>
  <c r="H36" i="491"/>
  <c r="I36" i="491" s="1"/>
  <c r="E36" i="491"/>
  <c r="C36" i="491"/>
  <c r="B36" i="491"/>
  <c r="H35" i="491"/>
  <c r="I35" i="491" s="1"/>
  <c r="E35" i="491"/>
  <c r="C35" i="491"/>
  <c r="B35" i="491"/>
  <c r="H26" i="491"/>
  <c r="I26" i="491" s="1"/>
  <c r="E26" i="491"/>
  <c r="C26" i="491"/>
  <c r="B26" i="491"/>
  <c r="H25" i="491"/>
  <c r="I25" i="491" s="1"/>
  <c r="E25" i="491"/>
  <c r="C25" i="491"/>
  <c r="B25" i="491"/>
  <c r="H24" i="491"/>
  <c r="I24" i="491" s="1"/>
  <c r="E24" i="491"/>
  <c r="C24" i="491"/>
  <c r="B24" i="491"/>
  <c r="H22" i="491"/>
  <c r="I22" i="491" s="1"/>
  <c r="E22" i="491"/>
  <c r="D22" i="491"/>
  <c r="C22" i="491"/>
  <c r="B22" i="491"/>
  <c r="H21" i="491"/>
  <c r="I21" i="491" s="1"/>
  <c r="E21" i="491"/>
  <c r="C21" i="491"/>
  <c r="B21" i="491"/>
  <c r="H20" i="491"/>
  <c r="I20" i="491" s="1"/>
  <c r="E20" i="491"/>
  <c r="C20" i="491"/>
  <c r="B20" i="491"/>
  <c r="H19" i="491"/>
  <c r="I19" i="491" s="1"/>
  <c r="E19" i="491"/>
  <c r="C19" i="491"/>
  <c r="B19" i="491"/>
  <c r="H18" i="491"/>
  <c r="I18" i="491" s="1"/>
  <c r="E18" i="491"/>
  <c r="D18" i="491"/>
  <c r="C18" i="491"/>
  <c r="B18" i="491"/>
  <c r="H17" i="491"/>
  <c r="G17" i="491"/>
  <c r="E17" i="491"/>
  <c r="C17" i="491"/>
  <c r="B17" i="491"/>
  <c r="H16" i="491"/>
  <c r="I16" i="491" s="1"/>
  <c r="C16" i="491"/>
  <c r="B16" i="491"/>
  <c r="I23" i="491" l="1"/>
  <c r="I27" i="491"/>
  <c r="I19" i="499"/>
  <c r="I17" i="491"/>
  <c r="I18" i="488"/>
  <c r="I20" i="499"/>
  <c r="I17" i="488"/>
  <c r="I21" i="499"/>
  <c r="I18" i="499"/>
  <c r="G35" i="499"/>
  <c r="I17" i="499"/>
  <c r="G30" i="491"/>
  <c r="G19" i="303" l="1"/>
  <c r="G19" i="298"/>
  <c r="H44" i="489" l="1"/>
  <c r="I44" i="489" s="1"/>
  <c r="E44" i="489"/>
  <c r="C44" i="489"/>
  <c r="B44" i="489"/>
  <c r="H32" i="489"/>
  <c r="I32" i="489" s="1"/>
  <c r="E32" i="489"/>
  <c r="C32" i="489"/>
  <c r="B32" i="489"/>
  <c r="H32" i="488"/>
  <c r="I32" i="488" s="1"/>
  <c r="E32" i="488"/>
  <c r="C32" i="488"/>
  <c r="B32" i="488"/>
  <c r="H32" i="487"/>
  <c r="I32" i="487" s="1"/>
  <c r="E32" i="487"/>
  <c r="C32" i="487"/>
  <c r="B32" i="487"/>
  <c r="H32" i="486"/>
  <c r="I32" i="486" s="1"/>
  <c r="E32" i="486"/>
  <c r="C32" i="486"/>
  <c r="B32" i="486"/>
  <c r="H44" i="488"/>
  <c r="I44" i="488" s="1"/>
  <c r="E44" i="488"/>
  <c r="C44" i="488"/>
  <c r="B44" i="488"/>
  <c r="H43" i="488"/>
  <c r="I43" i="488" s="1"/>
  <c r="E43" i="488"/>
  <c r="C43" i="488"/>
  <c r="B43" i="488"/>
  <c r="H42" i="488"/>
  <c r="I42" i="488" s="1"/>
  <c r="E42" i="488"/>
  <c r="D42" i="488"/>
  <c r="C42" i="488"/>
  <c r="B42" i="488"/>
  <c r="H41" i="488"/>
  <c r="I41" i="488" s="1"/>
  <c r="E41" i="488"/>
  <c r="C41" i="488"/>
  <c r="B41" i="488"/>
  <c r="H40" i="488"/>
  <c r="I40" i="488" s="1"/>
  <c r="E40" i="488"/>
  <c r="C40" i="488"/>
  <c r="B40" i="488"/>
  <c r="H44" i="487"/>
  <c r="I44" i="487" s="1"/>
  <c r="E44" i="487"/>
  <c r="C44" i="487"/>
  <c r="B44" i="487"/>
  <c r="H43" i="487"/>
  <c r="I43" i="487" s="1"/>
  <c r="E43" i="487"/>
  <c r="C43" i="487"/>
  <c r="B43" i="487"/>
  <c r="H42" i="487"/>
  <c r="I42" i="487" s="1"/>
  <c r="E42" i="487"/>
  <c r="D42" i="487"/>
  <c r="C42" i="487"/>
  <c r="B42" i="487"/>
  <c r="H41" i="487"/>
  <c r="I41" i="487" s="1"/>
  <c r="E41" i="487"/>
  <c r="C41" i="487"/>
  <c r="B41" i="487"/>
  <c r="H40" i="487"/>
  <c r="I40" i="487" s="1"/>
  <c r="E40" i="487"/>
  <c r="C40" i="487"/>
  <c r="B40" i="487"/>
  <c r="H44" i="486"/>
  <c r="I44" i="486" s="1"/>
  <c r="E44" i="486"/>
  <c r="C44" i="486"/>
  <c r="B44" i="486"/>
  <c r="H38" i="206"/>
  <c r="E38" i="206"/>
  <c r="C38" i="206"/>
  <c r="B38" i="206"/>
  <c r="F100" i="107"/>
  <c r="C100" i="107"/>
  <c r="B100" i="107"/>
  <c r="H149" i="1" l="1"/>
  <c r="W86" i="107"/>
  <c r="W85" i="107"/>
  <c r="W84" i="107"/>
  <c r="X86" i="107"/>
  <c r="U86" i="107"/>
  <c r="T86" i="107"/>
  <c r="X85" i="107"/>
  <c r="U85" i="107"/>
  <c r="T85" i="107"/>
  <c r="X84" i="107"/>
  <c r="U84" i="107"/>
  <c r="T84" i="107"/>
  <c r="X83" i="107"/>
  <c r="U83" i="107"/>
  <c r="T83" i="107"/>
  <c r="X82" i="107"/>
  <c r="U82" i="107"/>
  <c r="T82" i="107"/>
  <c r="X81" i="107"/>
  <c r="U81" i="107"/>
  <c r="T81" i="107"/>
  <c r="V88" i="107"/>
  <c r="W83" i="107"/>
  <c r="W82" i="107"/>
  <c r="W81" i="107"/>
  <c r="G46" i="489"/>
  <c r="H43" i="489"/>
  <c r="I43" i="489" s="1"/>
  <c r="E43" i="489"/>
  <c r="C43" i="489"/>
  <c r="B43" i="489"/>
  <c r="H42" i="489"/>
  <c r="I42" i="489" s="1"/>
  <c r="E42" i="489"/>
  <c r="D42" i="489"/>
  <c r="C42" i="489"/>
  <c r="B42" i="489"/>
  <c r="H41" i="489"/>
  <c r="I41" i="489" s="1"/>
  <c r="E41" i="489"/>
  <c r="C41" i="489"/>
  <c r="B41" i="489"/>
  <c r="H40" i="489"/>
  <c r="I40" i="489" s="1"/>
  <c r="E40" i="489"/>
  <c r="C40" i="489"/>
  <c r="B40" i="489"/>
  <c r="G46" i="488"/>
  <c r="G46" i="487"/>
  <c r="G46" i="486"/>
  <c r="H43" i="486"/>
  <c r="I43" i="486" s="1"/>
  <c r="E43" i="486"/>
  <c r="C43" i="486"/>
  <c r="B43" i="486"/>
  <c r="H42" i="486"/>
  <c r="I42" i="486" s="1"/>
  <c r="E42" i="486"/>
  <c r="D42" i="486"/>
  <c r="C42" i="486"/>
  <c r="B42" i="486"/>
  <c r="H41" i="486"/>
  <c r="I41" i="486" s="1"/>
  <c r="E41" i="486"/>
  <c r="C41" i="486"/>
  <c r="B41" i="486"/>
  <c r="H40" i="486"/>
  <c r="I40" i="486" s="1"/>
  <c r="E40" i="486"/>
  <c r="C40" i="486"/>
  <c r="B40" i="486"/>
  <c r="G35" i="486"/>
  <c r="I38" i="206"/>
  <c r="H37" i="206"/>
  <c r="I37" i="206" s="1"/>
  <c r="E37" i="206"/>
  <c r="C37" i="206"/>
  <c r="B37" i="206"/>
  <c r="H36" i="206"/>
  <c r="I36" i="206" s="1"/>
  <c r="E36" i="206"/>
  <c r="D36" i="206"/>
  <c r="C36" i="206"/>
  <c r="B36" i="206"/>
  <c r="H35" i="206"/>
  <c r="I35" i="206" s="1"/>
  <c r="E35" i="206"/>
  <c r="C35" i="206"/>
  <c r="B35" i="206"/>
  <c r="H34" i="206"/>
  <c r="I34" i="206" s="1"/>
  <c r="E34" i="206"/>
  <c r="C34" i="206"/>
  <c r="B34" i="206"/>
  <c r="E17" i="206"/>
  <c r="C17" i="206"/>
  <c r="B17" i="206"/>
  <c r="E18" i="484"/>
  <c r="C18" i="484"/>
  <c r="B18" i="484"/>
  <c r="G42" i="484"/>
  <c r="H40" i="484"/>
  <c r="I40" i="484" s="1"/>
  <c r="E40" i="484"/>
  <c r="D40" i="484"/>
  <c r="C40" i="484"/>
  <c r="B40" i="484"/>
  <c r="H39" i="484"/>
  <c r="I39" i="484" s="1"/>
  <c r="E39" i="484"/>
  <c r="C39" i="484"/>
  <c r="B39" i="484"/>
  <c r="H38" i="484"/>
  <c r="I38" i="484" s="1"/>
  <c r="E38" i="484"/>
  <c r="D38" i="484"/>
  <c r="C38" i="484"/>
  <c r="B38" i="484"/>
  <c r="H37" i="484"/>
  <c r="I37" i="484" s="1"/>
  <c r="E37" i="484"/>
  <c r="C37" i="484"/>
  <c r="B37" i="484"/>
  <c r="H36" i="484"/>
  <c r="I36" i="484" s="1"/>
  <c r="E36" i="484"/>
  <c r="C36" i="484"/>
  <c r="B36" i="484"/>
  <c r="G31" i="484"/>
  <c r="H24" i="484"/>
  <c r="I24" i="484" s="1"/>
  <c r="E24" i="484"/>
  <c r="D24" i="484"/>
  <c r="C24" i="484"/>
  <c r="B24" i="484"/>
  <c r="H23" i="484"/>
  <c r="I23" i="484" s="1"/>
  <c r="E23" i="484"/>
  <c r="C23" i="484"/>
  <c r="B23" i="484"/>
  <c r="H22" i="484"/>
  <c r="I22" i="484" s="1"/>
  <c r="E22" i="484"/>
  <c r="C22" i="484"/>
  <c r="B22" i="484"/>
  <c r="H21" i="484"/>
  <c r="I21" i="484" s="1"/>
  <c r="E21" i="484"/>
  <c r="C21" i="484"/>
  <c r="B21" i="484"/>
  <c r="H20" i="484"/>
  <c r="I20" i="484" s="1"/>
  <c r="E20" i="484"/>
  <c r="C20" i="484"/>
  <c r="B20" i="484"/>
  <c r="H19" i="484"/>
  <c r="I19" i="484" s="1"/>
  <c r="E19" i="484"/>
  <c r="C19" i="484"/>
  <c r="B19" i="484"/>
  <c r="H18" i="484"/>
  <c r="I18" i="484" s="1"/>
  <c r="H16" i="484"/>
  <c r="I16" i="484" s="1"/>
  <c r="E16" i="484"/>
  <c r="D16" i="484"/>
  <c r="C16" i="484"/>
  <c r="B16" i="484"/>
  <c r="E18" i="483"/>
  <c r="C18" i="483"/>
  <c r="B18" i="483"/>
  <c r="G42" i="483"/>
  <c r="H40" i="483"/>
  <c r="I40" i="483" s="1"/>
  <c r="E40" i="483"/>
  <c r="D40" i="483"/>
  <c r="C40" i="483"/>
  <c r="B40" i="483"/>
  <c r="H39" i="483"/>
  <c r="I39" i="483" s="1"/>
  <c r="E39" i="483"/>
  <c r="C39" i="483"/>
  <c r="B39" i="483"/>
  <c r="H38" i="483"/>
  <c r="I38" i="483" s="1"/>
  <c r="E38" i="483"/>
  <c r="D38" i="483"/>
  <c r="C38" i="483"/>
  <c r="B38" i="483"/>
  <c r="H37" i="483"/>
  <c r="I37" i="483" s="1"/>
  <c r="E37" i="483"/>
  <c r="C37" i="483"/>
  <c r="B37" i="483"/>
  <c r="H36" i="483"/>
  <c r="I36" i="483" s="1"/>
  <c r="E36" i="483"/>
  <c r="C36" i="483"/>
  <c r="B36" i="483"/>
  <c r="G31" i="483"/>
  <c r="H24" i="483"/>
  <c r="I24" i="483" s="1"/>
  <c r="E24" i="483"/>
  <c r="D24" i="483"/>
  <c r="C24" i="483"/>
  <c r="B24" i="483"/>
  <c r="H23" i="483"/>
  <c r="I23" i="483" s="1"/>
  <c r="E23" i="483"/>
  <c r="C23" i="483"/>
  <c r="B23" i="483"/>
  <c r="H22" i="483"/>
  <c r="I22" i="483" s="1"/>
  <c r="E22" i="483"/>
  <c r="C22" i="483"/>
  <c r="B22" i="483"/>
  <c r="H21" i="483"/>
  <c r="I21" i="483" s="1"/>
  <c r="E21" i="483"/>
  <c r="C21" i="483"/>
  <c r="B21" i="483"/>
  <c r="H20" i="483"/>
  <c r="I20" i="483" s="1"/>
  <c r="E20" i="483"/>
  <c r="C20" i="483"/>
  <c r="B20" i="483"/>
  <c r="H19" i="483"/>
  <c r="I19" i="483" s="1"/>
  <c r="E19" i="483"/>
  <c r="C19" i="483"/>
  <c r="B19" i="483"/>
  <c r="H18" i="483"/>
  <c r="I18" i="483" s="1"/>
  <c r="E18" i="482"/>
  <c r="C18" i="482"/>
  <c r="B18" i="482"/>
  <c r="G42" i="482"/>
  <c r="H40" i="482"/>
  <c r="I40" i="482" s="1"/>
  <c r="E40" i="482"/>
  <c r="D40" i="482"/>
  <c r="C40" i="482"/>
  <c r="B40" i="482"/>
  <c r="H39" i="482"/>
  <c r="I39" i="482" s="1"/>
  <c r="E39" i="482"/>
  <c r="C39" i="482"/>
  <c r="B39" i="482"/>
  <c r="H38" i="482"/>
  <c r="I38" i="482" s="1"/>
  <c r="E38" i="482"/>
  <c r="D38" i="482"/>
  <c r="C38" i="482"/>
  <c r="B38" i="482"/>
  <c r="H37" i="482"/>
  <c r="I37" i="482" s="1"/>
  <c r="E37" i="482"/>
  <c r="C37" i="482"/>
  <c r="B37" i="482"/>
  <c r="H36" i="482"/>
  <c r="I36" i="482" s="1"/>
  <c r="E36" i="482"/>
  <c r="C36" i="482"/>
  <c r="B36" i="482"/>
  <c r="G31" i="482"/>
  <c r="H24" i="482"/>
  <c r="I24" i="482" s="1"/>
  <c r="E24" i="482"/>
  <c r="D24" i="482"/>
  <c r="C24" i="482"/>
  <c r="B24" i="482"/>
  <c r="H23" i="482"/>
  <c r="I23" i="482" s="1"/>
  <c r="E23" i="482"/>
  <c r="C23" i="482"/>
  <c r="B23" i="482"/>
  <c r="H22" i="482"/>
  <c r="I22" i="482" s="1"/>
  <c r="E22" i="482"/>
  <c r="C22" i="482"/>
  <c r="B22" i="482"/>
  <c r="H21" i="482"/>
  <c r="I21" i="482" s="1"/>
  <c r="E21" i="482"/>
  <c r="C21" i="482"/>
  <c r="B21" i="482"/>
  <c r="H20" i="482"/>
  <c r="I20" i="482" s="1"/>
  <c r="E20" i="482"/>
  <c r="C20" i="482"/>
  <c r="B20" i="482"/>
  <c r="H19" i="482"/>
  <c r="I19" i="482" s="1"/>
  <c r="E19" i="482"/>
  <c r="C19" i="482"/>
  <c r="B19" i="482"/>
  <c r="H18" i="482"/>
  <c r="I18" i="482" s="1"/>
  <c r="H16" i="482"/>
  <c r="I16" i="482" s="1"/>
  <c r="E16" i="482"/>
  <c r="D16" i="482"/>
  <c r="C16" i="482"/>
  <c r="B16" i="482"/>
  <c r="H40" i="481"/>
  <c r="I40" i="481" s="1"/>
  <c r="E40" i="481"/>
  <c r="D40" i="481"/>
  <c r="C40" i="481"/>
  <c r="B40" i="481"/>
  <c r="H39" i="481"/>
  <c r="I39" i="481" s="1"/>
  <c r="E39" i="481"/>
  <c r="C39" i="481"/>
  <c r="B39" i="481"/>
  <c r="H38" i="481"/>
  <c r="I38" i="481" s="1"/>
  <c r="E38" i="481"/>
  <c r="D38" i="481"/>
  <c r="C38" i="481"/>
  <c r="B38" i="481"/>
  <c r="H37" i="481"/>
  <c r="I37" i="481" s="1"/>
  <c r="E37" i="481"/>
  <c r="C37" i="481"/>
  <c r="B37" i="481"/>
  <c r="H36" i="481"/>
  <c r="I36" i="481" s="1"/>
  <c r="E36" i="481"/>
  <c r="C36" i="481"/>
  <c r="B36" i="481"/>
  <c r="H40" i="478"/>
  <c r="I40" i="478" s="1"/>
  <c r="E40" i="478"/>
  <c r="D40" i="478"/>
  <c r="C40" i="478"/>
  <c r="B40" i="478"/>
  <c r="H39" i="478"/>
  <c r="I39" i="478" s="1"/>
  <c r="E39" i="478"/>
  <c r="C39" i="478"/>
  <c r="B39" i="478"/>
  <c r="H38" i="478"/>
  <c r="I38" i="478" s="1"/>
  <c r="E38" i="478"/>
  <c r="D38" i="478"/>
  <c r="C38" i="478"/>
  <c r="B38" i="478"/>
  <c r="H37" i="478"/>
  <c r="I37" i="478" s="1"/>
  <c r="E37" i="478"/>
  <c r="C37" i="478"/>
  <c r="B37" i="478"/>
  <c r="H36" i="478"/>
  <c r="I36" i="478" s="1"/>
  <c r="E36" i="478"/>
  <c r="C36" i="478"/>
  <c r="B36" i="478"/>
  <c r="H40" i="480"/>
  <c r="I40" i="480" s="1"/>
  <c r="E40" i="480"/>
  <c r="D40" i="480"/>
  <c r="C40" i="480"/>
  <c r="B40" i="480"/>
  <c r="H39" i="480"/>
  <c r="I39" i="480" s="1"/>
  <c r="E39" i="480"/>
  <c r="C39" i="480"/>
  <c r="B39" i="480"/>
  <c r="H38" i="480"/>
  <c r="I38" i="480" s="1"/>
  <c r="E38" i="480"/>
  <c r="D38" i="480"/>
  <c r="C38" i="480"/>
  <c r="B38" i="480"/>
  <c r="H37" i="480"/>
  <c r="I37" i="480" s="1"/>
  <c r="E37" i="480"/>
  <c r="C37" i="480"/>
  <c r="B37" i="480"/>
  <c r="H36" i="480"/>
  <c r="I36" i="480" s="1"/>
  <c r="E36" i="480"/>
  <c r="C36" i="480"/>
  <c r="B36" i="480"/>
  <c r="H40" i="477"/>
  <c r="I40" i="477" s="1"/>
  <c r="E40" i="477"/>
  <c r="D40" i="477"/>
  <c r="C40" i="477"/>
  <c r="B40" i="477"/>
  <c r="H39" i="477"/>
  <c r="I39" i="477" s="1"/>
  <c r="E39" i="477"/>
  <c r="C39" i="477"/>
  <c r="B39" i="477"/>
  <c r="H38" i="477"/>
  <c r="I38" i="477" s="1"/>
  <c r="E38" i="477"/>
  <c r="D38" i="477"/>
  <c r="C38" i="477"/>
  <c r="B38" i="477"/>
  <c r="H37" i="477"/>
  <c r="I37" i="477" s="1"/>
  <c r="E37" i="477"/>
  <c r="C37" i="477"/>
  <c r="B37" i="477"/>
  <c r="H36" i="477"/>
  <c r="I36" i="477" s="1"/>
  <c r="E36" i="477"/>
  <c r="C36" i="477"/>
  <c r="B36" i="477"/>
  <c r="H40" i="475"/>
  <c r="I40" i="475" s="1"/>
  <c r="E40" i="475"/>
  <c r="D40" i="475"/>
  <c r="C40" i="475"/>
  <c r="B40" i="475"/>
  <c r="H39" i="475"/>
  <c r="I39" i="475" s="1"/>
  <c r="E39" i="475"/>
  <c r="C39" i="475"/>
  <c r="B39" i="475"/>
  <c r="H38" i="475"/>
  <c r="I38" i="475" s="1"/>
  <c r="E38" i="475"/>
  <c r="D38" i="475"/>
  <c r="C38" i="475"/>
  <c r="B38" i="475"/>
  <c r="H37" i="475"/>
  <c r="I37" i="475" s="1"/>
  <c r="E37" i="475"/>
  <c r="C37" i="475"/>
  <c r="B37" i="475"/>
  <c r="H36" i="475"/>
  <c r="I36" i="475" s="1"/>
  <c r="E36" i="475"/>
  <c r="C36" i="475"/>
  <c r="B36" i="475"/>
  <c r="E18" i="481"/>
  <c r="C18" i="481"/>
  <c r="B18" i="481"/>
  <c r="H16" i="481"/>
  <c r="I16" i="481" s="1"/>
  <c r="E16" i="481"/>
  <c r="D16" i="481"/>
  <c r="C16" i="481"/>
  <c r="B16" i="481"/>
  <c r="H16" i="478"/>
  <c r="I16" i="478" s="1"/>
  <c r="E16" i="478"/>
  <c r="D16" i="478"/>
  <c r="C16" i="478"/>
  <c r="B16" i="478"/>
  <c r="G42" i="481"/>
  <c r="G31" i="481"/>
  <c r="H24" i="481"/>
  <c r="I24" i="481" s="1"/>
  <c r="E24" i="481"/>
  <c r="D24" i="481"/>
  <c r="C24" i="481"/>
  <c r="B24" i="481"/>
  <c r="H23" i="481"/>
  <c r="I23" i="481" s="1"/>
  <c r="E23" i="481"/>
  <c r="C23" i="481"/>
  <c r="B23" i="481"/>
  <c r="H22" i="481"/>
  <c r="I22" i="481" s="1"/>
  <c r="E22" i="481"/>
  <c r="C22" i="481"/>
  <c r="B22" i="481"/>
  <c r="H21" i="481"/>
  <c r="I21" i="481" s="1"/>
  <c r="E21" i="481"/>
  <c r="C21" i="481"/>
  <c r="B21" i="481"/>
  <c r="H20" i="481"/>
  <c r="I20" i="481" s="1"/>
  <c r="E20" i="481"/>
  <c r="C20" i="481"/>
  <c r="B20" i="481"/>
  <c r="H19" i="481"/>
  <c r="I19" i="481" s="1"/>
  <c r="E19" i="481"/>
  <c r="C19" i="481"/>
  <c r="B19" i="481"/>
  <c r="H18" i="481"/>
  <c r="I18" i="481" s="1"/>
  <c r="E18" i="480"/>
  <c r="C18" i="480"/>
  <c r="B18" i="480"/>
  <c r="G42" i="480"/>
  <c r="H24" i="480"/>
  <c r="I24" i="480" s="1"/>
  <c r="E24" i="480"/>
  <c r="D24" i="480"/>
  <c r="C24" i="480"/>
  <c r="B24" i="480"/>
  <c r="H23" i="480"/>
  <c r="I23" i="480" s="1"/>
  <c r="E23" i="480"/>
  <c r="C23" i="480"/>
  <c r="B23" i="480"/>
  <c r="H22" i="480"/>
  <c r="I22" i="480" s="1"/>
  <c r="E22" i="480"/>
  <c r="C22" i="480"/>
  <c r="B22" i="480"/>
  <c r="H21" i="480"/>
  <c r="I21" i="480" s="1"/>
  <c r="E21" i="480"/>
  <c r="C21" i="480"/>
  <c r="B21" i="480"/>
  <c r="H20" i="480"/>
  <c r="I20" i="480" s="1"/>
  <c r="E20" i="480"/>
  <c r="C20" i="480"/>
  <c r="B20" i="480"/>
  <c r="H19" i="480"/>
  <c r="I19" i="480" s="1"/>
  <c r="E19" i="480"/>
  <c r="C19" i="480"/>
  <c r="B19" i="480"/>
  <c r="H18" i="480"/>
  <c r="I18" i="480" s="1"/>
  <c r="G31" i="480"/>
  <c r="H16" i="480"/>
  <c r="I16" i="480" s="1"/>
  <c r="E16" i="480"/>
  <c r="D16" i="480"/>
  <c r="C16" i="480"/>
  <c r="B16" i="480"/>
  <c r="E18" i="479"/>
  <c r="C18" i="479"/>
  <c r="B18" i="479"/>
  <c r="G42" i="479"/>
  <c r="H40" i="479"/>
  <c r="I40" i="479" s="1"/>
  <c r="E40" i="479"/>
  <c r="D40" i="479"/>
  <c r="C40" i="479"/>
  <c r="B40" i="479"/>
  <c r="H39" i="479"/>
  <c r="I39" i="479" s="1"/>
  <c r="E39" i="479"/>
  <c r="C39" i="479"/>
  <c r="B39" i="479"/>
  <c r="H38" i="479"/>
  <c r="I38" i="479" s="1"/>
  <c r="E38" i="479"/>
  <c r="D38" i="479"/>
  <c r="C38" i="479"/>
  <c r="B38" i="479"/>
  <c r="H37" i="479"/>
  <c r="I37" i="479" s="1"/>
  <c r="E37" i="479"/>
  <c r="C37" i="479"/>
  <c r="B37" i="479"/>
  <c r="H36" i="479"/>
  <c r="I36" i="479" s="1"/>
  <c r="E36" i="479"/>
  <c r="C36" i="479"/>
  <c r="B36" i="479"/>
  <c r="H24" i="479"/>
  <c r="I24" i="479" s="1"/>
  <c r="E24" i="479"/>
  <c r="D24" i="479"/>
  <c r="C24" i="479"/>
  <c r="B24" i="479"/>
  <c r="H23" i="479"/>
  <c r="I23" i="479" s="1"/>
  <c r="E23" i="479"/>
  <c r="C23" i="479"/>
  <c r="B23" i="479"/>
  <c r="H22" i="479"/>
  <c r="I22" i="479" s="1"/>
  <c r="E22" i="479"/>
  <c r="C22" i="479"/>
  <c r="B22" i="479"/>
  <c r="H21" i="479"/>
  <c r="I21" i="479" s="1"/>
  <c r="E21" i="479"/>
  <c r="C21" i="479"/>
  <c r="B21" i="479"/>
  <c r="H20" i="479"/>
  <c r="I20" i="479" s="1"/>
  <c r="E20" i="479"/>
  <c r="C20" i="479"/>
  <c r="B20" i="479"/>
  <c r="H19" i="479"/>
  <c r="I19" i="479" s="1"/>
  <c r="E19" i="479"/>
  <c r="C19" i="479"/>
  <c r="B19" i="479"/>
  <c r="H18" i="479"/>
  <c r="I18" i="479" s="1"/>
  <c r="G31" i="479"/>
  <c r="H16" i="479"/>
  <c r="I16" i="479" s="1"/>
  <c r="E16" i="479"/>
  <c r="D16" i="479"/>
  <c r="C16" i="479"/>
  <c r="B16" i="479"/>
  <c r="G18" i="478"/>
  <c r="G18" i="477"/>
  <c r="G42" i="478"/>
  <c r="H24" i="478"/>
  <c r="I24" i="478" s="1"/>
  <c r="E24" i="478"/>
  <c r="D24" i="478"/>
  <c r="C24" i="478"/>
  <c r="B24" i="478"/>
  <c r="H23" i="478"/>
  <c r="I23" i="478" s="1"/>
  <c r="E23" i="478"/>
  <c r="C23" i="478"/>
  <c r="B23" i="478"/>
  <c r="H22" i="478"/>
  <c r="I22" i="478" s="1"/>
  <c r="E22" i="478"/>
  <c r="C22" i="478"/>
  <c r="B22" i="478"/>
  <c r="H21" i="478"/>
  <c r="I21" i="478" s="1"/>
  <c r="E21" i="478"/>
  <c r="C21" i="478"/>
  <c r="B21" i="478"/>
  <c r="H20" i="478"/>
  <c r="I20" i="478" s="1"/>
  <c r="E20" i="478"/>
  <c r="C20" i="478"/>
  <c r="B20" i="478"/>
  <c r="H19" i="478"/>
  <c r="I19" i="478" s="1"/>
  <c r="E19" i="478"/>
  <c r="C19" i="478"/>
  <c r="B19" i="478"/>
  <c r="H18" i="478"/>
  <c r="E18" i="478"/>
  <c r="C18" i="478"/>
  <c r="B18" i="478"/>
  <c r="H17" i="478"/>
  <c r="G17" i="478"/>
  <c r="E17" i="478"/>
  <c r="C17" i="478"/>
  <c r="B17" i="478"/>
  <c r="H16" i="477"/>
  <c r="I16" i="477" s="1"/>
  <c r="E16" i="477"/>
  <c r="D16" i="477"/>
  <c r="C16" i="477"/>
  <c r="B16" i="477"/>
  <c r="G42" i="477"/>
  <c r="H24" i="477"/>
  <c r="I24" i="477" s="1"/>
  <c r="E24" i="477"/>
  <c r="D24" i="477"/>
  <c r="C24" i="477"/>
  <c r="B24" i="477"/>
  <c r="H23" i="477"/>
  <c r="I23" i="477" s="1"/>
  <c r="E23" i="477"/>
  <c r="C23" i="477"/>
  <c r="B23" i="477"/>
  <c r="H22" i="477"/>
  <c r="I22" i="477" s="1"/>
  <c r="E22" i="477"/>
  <c r="C22" i="477"/>
  <c r="B22" i="477"/>
  <c r="H21" i="477"/>
  <c r="I21" i="477" s="1"/>
  <c r="E21" i="477"/>
  <c r="C21" i="477"/>
  <c r="B21" i="477"/>
  <c r="H20" i="477"/>
  <c r="I20" i="477" s="1"/>
  <c r="E20" i="477"/>
  <c r="C20" i="477"/>
  <c r="B20" i="477"/>
  <c r="H19" i="477"/>
  <c r="I19" i="477" s="1"/>
  <c r="E19" i="477"/>
  <c r="C19" i="477"/>
  <c r="B19" i="477"/>
  <c r="H18" i="477"/>
  <c r="E18" i="477"/>
  <c r="C18" i="477"/>
  <c r="B18" i="477"/>
  <c r="H17" i="477"/>
  <c r="G17" i="477"/>
  <c r="E17" i="477"/>
  <c r="C17" i="477"/>
  <c r="B17" i="477"/>
  <c r="G18" i="475"/>
  <c r="G17" i="475"/>
  <c r="D29" i="489" l="1"/>
  <c r="D29" i="487"/>
  <c r="D29" i="486"/>
  <c r="I18" i="477"/>
  <c r="Y86" i="107"/>
  <c r="I18" i="478"/>
  <c r="Y85" i="107"/>
  <c r="Y82" i="107"/>
  <c r="Y83" i="107"/>
  <c r="D26" i="504"/>
  <c r="D29" i="488"/>
  <c r="I17" i="477"/>
  <c r="G35" i="487"/>
  <c r="Y84" i="107"/>
  <c r="W88" i="107"/>
  <c r="Y81" i="107"/>
  <c r="G35" i="489"/>
  <c r="G35" i="488"/>
  <c r="G31" i="478"/>
  <c r="I17" i="478"/>
  <c r="G31" i="477"/>
  <c r="H24" i="475" l="1"/>
  <c r="E24" i="475"/>
  <c r="D24" i="475"/>
  <c r="C24" i="475"/>
  <c r="B24" i="475"/>
  <c r="H23" i="475"/>
  <c r="I23" i="475" s="1"/>
  <c r="E23" i="475"/>
  <c r="C23" i="475"/>
  <c r="B23" i="475"/>
  <c r="H22" i="475"/>
  <c r="I22" i="475" s="1"/>
  <c r="E22" i="475"/>
  <c r="C22" i="475"/>
  <c r="B22" i="475"/>
  <c r="H21" i="475"/>
  <c r="I21" i="475" s="1"/>
  <c r="E21" i="475"/>
  <c r="C21" i="475"/>
  <c r="B21" i="475"/>
  <c r="H20" i="475"/>
  <c r="I20" i="475" s="1"/>
  <c r="E20" i="475"/>
  <c r="C20" i="475"/>
  <c r="B20" i="475"/>
  <c r="E19" i="475"/>
  <c r="C19" i="475"/>
  <c r="B19" i="475"/>
  <c r="E18" i="475"/>
  <c r="C18" i="475"/>
  <c r="B18" i="475"/>
  <c r="H17" i="475"/>
  <c r="I17" i="475" s="1"/>
  <c r="E17" i="475"/>
  <c r="C17" i="475"/>
  <c r="B17" i="475"/>
  <c r="H16" i="475"/>
  <c r="I16" i="475" s="1"/>
  <c r="E16" i="475"/>
  <c r="D16" i="475"/>
  <c r="C16" i="475"/>
  <c r="B16" i="475"/>
  <c r="G42" i="475"/>
  <c r="H19" i="475"/>
  <c r="I19" i="475" s="1"/>
  <c r="H18" i="475"/>
  <c r="I18" i="475" s="1"/>
  <c r="G25" i="474"/>
  <c r="G23" i="474"/>
  <c r="G22" i="474"/>
  <c r="G25" i="473"/>
  <c r="G23" i="473"/>
  <c r="G22" i="473"/>
  <c r="G21" i="474"/>
  <c r="G21" i="473"/>
  <c r="H18" i="474"/>
  <c r="G18" i="474"/>
  <c r="E18" i="474"/>
  <c r="C18" i="474"/>
  <c r="B18" i="474"/>
  <c r="G18" i="473"/>
  <c r="H17" i="474"/>
  <c r="I17" i="474" s="1"/>
  <c r="E17" i="474"/>
  <c r="D17" i="474"/>
  <c r="C17" i="474"/>
  <c r="B17" i="474"/>
  <c r="H16" i="474"/>
  <c r="I16" i="474" s="1"/>
  <c r="E16" i="474"/>
  <c r="D16" i="474"/>
  <c r="C16" i="474"/>
  <c r="B16" i="474"/>
  <c r="G42" i="474"/>
  <c r="H40" i="474"/>
  <c r="I40" i="474" s="1"/>
  <c r="E40" i="474"/>
  <c r="D40" i="474"/>
  <c r="C40" i="474"/>
  <c r="B40" i="474"/>
  <c r="H39" i="474"/>
  <c r="I39" i="474" s="1"/>
  <c r="E39" i="474"/>
  <c r="C39" i="474"/>
  <c r="B39" i="474"/>
  <c r="H38" i="474"/>
  <c r="I38" i="474" s="1"/>
  <c r="E38" i="474"/>
  <c r="D38" i="474"/>
  <c r="C38" i="474"/>
  <c r="B38" i="474"/>
  <c r="H37" i="474"/>
  <c r="I37" i="474" s="1"/>
  <c r="E37" i="474"/>
  <c r="C37" i="474"/>
  <c r="B37" i="474"/>
  <c r="H36" i="474"/>
  <c r="I36" i="474" s="1"/>
  <c r="E36" i="474"/>
  <c r="C36" i="474"/>
  <c r="B36" i="474"/>
  <c r="H30" i="474"/>
  <c r="I30" i="474" s="1"/>
  <c r="E30" i="474"/>
  <c r="C30" i="474"/>
  <c r="B30" i="474"/>
  <c r="H29" i="474"/>
  <c r="I29" i="474" s="1"/>
  <c r="E29" i="474"/>
  <c r="C29" i="474"/>
  <c r="B29" i="474"/>
  <c r="H28" i="474"/>
  <c r="I28" i="474" s="1"/>
  <c r="E28" i="474"/>
  <c r="C28" i="474"/>
  <c r="B28" i="474"/>
  <c r="H27" i="474"/>
  <c r="I27" i="474" s="1"/>
  <c r="E27" i="474"/>
  <c r="C27" i="474"/>
  <c r="B27" i="474"/>
  <c r="H26" i="474"/>
  <c r="I26" i="474" s="1"/>
  <c r="E26" i="474"/>
  <c r="C26" i="474"/>
  <c r="B26" i="474"/>
  <c r="H25" i="474"/>
  <c r="E25" i="474"/>
  <c r="C25" i="474"/>
  <c r="B25" i="474"/>
  <c r="H24" i="474"/>
  <c r="E24" i="474"/>
  <c r="C24" i="474"/>
  <c r="B24" i="474"/>
  <c r="H23" i="474"/>
  <c r="E23" i="474"/>
  <c r="C23" i="474"/>
  <c r="B23" i="474"/>
  <c r="H22" i="474"/>
  <c r="E22" i="474"/>
  <c r="C22" i="474"/>
  <c r="B22" i="474"/>
  <c r="H21" i="474"/>
  <c r="E21" i="474"/>
  <c r="C21" i="474"/>
  <c r="B21" i="474"/>
  <c r="H20" i="474"/>
  <c r="G20" i="474"/>
  <c r="E20" i="474"/>
  <c r="D20" i="474"/>
  <c r="C20" i="474"/>
  <c r="B20" i="474"/>
  <c r="H19" i="474"/>
  <c r="G19" i="474"/>
  <c r="E19" i="474"/>
  <c r="C19" i="474"/>
  <c r="B19" i="474"/>
  <c r="G20" i="473"/>
  <c r="G19" i="473"/>
  <c r="H30" i="473"/>
  <c r="I30" i="473" s="1"/>
  <c r="E30" i="473"/>
  <c r="C30" i="473"/>
  <c r="B30" i="473"/>
  <c r="H29" i="473"/>
  <c r="E29" i="473"/>
  <c r="C29" i="473"/>
  <c r="B29" i="473"/>
  <c r="H28" i="473"/>
  <c r="I28" i="473" s="1"/>
  <c r="E28" i="473"/>
  <c r="C28" i="473"/>
  <c r="B28" i="473"/>
  <c r="I29" i="473"/>
  <c r="H27" i="473"/>
  <c r="I27" i="473" s="1"/>
  <c r="E27" i="473"/>
  <c r="C27" i="473"/>
  <c r="B27" i="473"/>
  <c r="H26" i="473"/>
  <c r="I26" i="473" s="1"/>
  <c r="E26" i="473"/>
  <c r="C26" i="473"/>
  <c r="B26" i="473"/>
  <c r="H25" i="473"/>
  <c r="E25" i="473"/>
  <c r="C25" i="473"/>
  <c r="B25" i="473"/>
  <c r="H24" i="473"/>
  <c r="E24" i="473"/>
  <c r="C24" i="473"/>
  <c r="B24" i="473"/>
  <c r="H23" i="473"/>
  <c r="E23" i="473"/>
  <c r="C23" i="473"/>
  <c r="B23" i="473"/>
  <c r="H22" i="473"/>
  <c r="E22" i="473"/>
  <c r="C22" i="473"/>
  <c r="B22" i="473"/>
  <c r="B17" i="473"/>
  <c r="C17" i="473"/>
  <c r="D17" i="473"/>
  <c r="E17" i="473"/>
  <c r="H17" i="473"/>
  <c r="I17" i="473" s="1"/>
  <c r="H21" i="473"/>
  <c r="E21" i="473"/>
  <c r="C21" i="473"/>
  <c r="B21" i="473"/>
  <c r="H20" i="473"/>
  <c r="E20" i="473"/>
  <c r="D20" i="473"/>
  <c r="C20" i="473"/>
  <c r="B20" i="473"/>
  <c r="E19" i="473"/>
  <c r="C19" i="473"/>
  <c r="B19" i="473"/>
  <c r="E18" i="473"/>
  <c r="C18" i="473"/>
  <c r="B18" i="473"/>
  <c r="H16" i="473"/>
  <c r="I16" i="473" s="1"/>
  <c r="E16" i="473"/>
  <c r="D16" i="473"/>
  <c r="C16" i="473"/>
  <c r="B16" i="473"/>
  <c r="G42" i="473"/>
  <c r="H40" i="473"/>
  <c r="I40" i="473" s="1"/>
  <c r="E40" i="473"/>
  <c r="D40" i="473"/>
  <c r="C40" i="473"/>
  <c r="B40" i="473"/>
  <c r="H39" i="473"/>
  <c r="I39" i="473" s="1"/>
  <c r="E39" i="473"/>
  <c r="C39" i="473"/>
  <c r="B39" i="473"/>
  <c r="H38" i="473"/>
  <c r="I38" i="473" s="1"/>
  <c r="E38" i="473"/>
  <c r="D38" i="473"/>
  <c r="C38" i="473"/>
  <c r="B38" i="473"/>
  <c r="H37" i="473"/>
  <c r="I37" i="473" s="1"/>
  <c r="E37" i="473"/>
  <c r="C37" i="473"/>
  <c r="B37" i="473"/>
  <c r="H36" i="473"/>
  <c r="I36" i="473" s="1"/>
  <c r="E36" i="473"/>
  <c r="C36" i="473"/>
  <c r="B36" i="473"/>
  <c r="H19" i="473"/>
  <c r="H18" i="473"/>
  <c r="G19" i="407"/>
  <c r="H20" i="407"/>
  <c r="E20" i="407"/>
  <c r="C20" i="407"/>
  <c r="B20" i="407"/>
  <c r="H19" i="407"/>
  <c r="C19" i="407"/>
  <c r="B19" i="407"/>
  <c r="I20" i="407"/>
  <c r="H18" i="407"/>
  <c r="E18" i="407"/>
  <c r="C18" i="407"/>
  <c r="B18" i="407"/>
  <c r="H222" i="1"/>
  <c r="G22" i="405"/>
  <c r="G21" i="405"/>
  <c r="G20" i="405"/>
  <c r="H22" i="405"/>
  <c r="E22" i="405"/>
  <c r="D22" i="405"/>
  <c r="C22" i="405"/>
  <c r="B22" i="405"/>
  <c r="H21" i="405"/>
  <c r="E21" i="405"/>
  <c r="C21" i="405"/>
  <c r="B21" i="405"/>
  <c r="H20" i="405"/>
  <c r="C20" i="405"/>
  <c r="B20" i="405"/>
  <c r="H221" i="1"/>
  <c r="X71" i="107"/>
  <c r="U71" i="107"/>
  <c r="T71" i="107"/>
  <c r="X70" i="107"/>
  <c r="U70" i="107"/>
  <c r="T70" i="107"/>
  <c r="X69" i="107"/>
  <c r="U69" i="107"/>
  <c r="T69" i="107"/>
  <c r="V76" i="107"/>
  <c r="W71" i="107"/>
  <c r="W70" i="107"/>
  <c r="W69" i="107"/>
  <c r="H220" i="1"/>
  <c r="W62" i="107"/>
  <c r="W61" i="107"/>
  <c r="W60" i="107"/>
  <c r="W59" i="107"/>
  <c r="W58" i="107"/>
  <c r="W57" i="107"/>
  <c r="N53" i="107"/>
  <c r="X62" i="107"/>
  <c r="U62" i="107"/>
  <c r="T62" i="107"/>
  <c r="X61" i="107"/>
  <c r="U61" i="107"/>
  <c r="T61" i="107"/>
  <c r="X60" i="107"/>
  <c r="U60" i="107"/>
  <c r="T60" i="107"/>
  <c r="X59" i="107"/>
  <c r="U59" i="107"/>
  <c r="T59" i="107"/>
  <c r="X58" i="107"/>
  <c r="U58" i="107"/>
  <c r="T58" i="107"/>
  <c r="X57" i="107"/>
  <c r="U57" i="107"/>
  <c r="T57" i="107"/>
  <c r="F54" i="107"/>
  <c r="C54" i="107"/>
  <c r="B54" i="107"/>
  <c r="V64" i="107"/>
  <c r="H19" i="405"/>
  <c r="G19" i="405"/>
  <c r="E19" i="405"/>
  <c r="C19" i="405"/>
  <c r="B19" i="405"/>
  <c r="H18" i="405"/>
  <c r="G18" i="405"/>
  <c r="E18" i="405"/>
  <c r="D18" i="405"/>
  <c r="C18" i="405"/>
  <c r="B18" i="405"/>
  <c r="H17" i="405"/>
  <c r="G17" i="405"/>
  <c r="E17" i="405"/>
  <c r="C17" i="405"/>
  <c r="B17" i="405"/>
  <c r="H18" i="318"/>
  <c r="E18" i="318"/>
  <c r="C18" i="318"/>
  <c r="B18" i="318"/>
  <c r="G19" i="403"/>
  <c r="H20" i="403"/>
  <c r="E20" i="403"/>
  <c r="D20" i="403"/>
  <c r="C20" i="403"/>
  <c r="B20" i="403"/>
  <c r="H19" i="403"/>
  <c r="E19" i="403"/>
  <c r="C19" i="403"/>
  <c r="B19" i="403"/>
  <c r="H18" i="403"/>
  <c r="E18" i="403"/>
  <c r="C18" i="403"/>
  <c r="B18" i="403"/>
  <c r="G19" i="401"/>
  <c r="H18" i="401"/>
  <c r="E18" i="401"/>
  <c r="C18" i="401"/>
  <c r="B18" i="401"/>
  <c r="H23" i="401"/>
  <c r="I23" i="401" s="1"/>
  <c r="E23" i="401"/>
  <c r="C23" i="401"/>
  <c r="B23" i="401"/>
  <c r="H22" i="401"/>
  <c r="I22" i="401" s="1"/>
  <c r="E22" i="401"/>
  <c r="C22" i="401"/>
  <c r="B22" i="401"/>
  <c r="H21" i="401"/>
  <c r="I21" i="401" s="1"/>
  <c r="E21" i="401"/>
  <c r="C21" i="401"/>
  <c r="B21" i="401"/>
  <c r="H19" i="401"/>
  <c r="E19" i="401"/>
  <c r="C19" i="401"/>
  <c r="B19" i="401"/>
  <c r="H18" i="398"/>
  <c r="E18" i="398"/>
  <c r="C18" i="398"/>
  <c r="B18" i="398"/>
  <c r="G19" i="398"/>
  <c r="H19" i="398"/>
  <c r="E19" i="398"/>
  <c r="C19" i="398"/>
  <c r="B19" i="398"/>
  <c r="H18" i="313"/>
  <c r="E18" i="313"/>
  <c r="C18" i="313"/>
  <c r="B18" i="313"/>
  <c r="H18" i="303"/>
  <c r="E18" i="303"/>
  <c r="C18" i="303"/>
  <c r="B18" i="303"/>
  <c r="H18" i="298"/>
  <c r="E18" i="298"/>
  <c r="C18" i="298"/>
  <c r="B18" i="298"/>
  <c r="H18" i="283"/>
  <c r="E18" i="283"/>
  <c r="C18" i="283"/>
  <c r="B18" i="283"/>
  <c r="H18" i="273"/>
  <c r="E18" i="273"/>
  <c r="C18" i="273"/>
  <c r="B18" i="273"/>
  <c r="H19" i="269"/>
  <c r="E19" i="269"/>
  <c r="C19" i="269"/>
  <c r="B19" i="269"/>
  <c r="H19" i="265"/>
  <c r="E19" i="265"/>
  <c r="C19" i="265"/>
  <c r="B19" i="265"/>
  <c r="H31" i="289"/>
  <c r="E31" i="289"/>
  <c r="C31" i="289"/>
  <c r="B31" i="289"/>
  <c r="H18" i="289"/>
  <c r="E18" i="289"/>
  <c r="C18" i="289"/>
  <c r="B18" i="289"/>
  <c r="H137" i="1"/>
  <c r="K137" i="1" s="1"/>
  <c r="H136" i="1"/>
  <c r="H209" i="1"/>
  <c r="H98" i="1"/>
  <c r="H190" i="1"/>
  <c r="H192" i="1"/>
  <c r="K192" i="1" s="1"/>
  <c r="H191" i="1"/>
  <c r="H193" i="1"/>
  <c r="H72" i="1"/>
  <c r="H182" i="1"/>
  <c r="F13" i="107"/>
  <c r="C13" i="107"/>
  <c r="B13" i="107"/>
  <c r="O36" i="107"/>
  <c r="L36" i="107"/>
  <c r="K36" i="107"/>
  <c r="F53" i="107"/>
  <c r="C53" i="107"/>
  <c r="B53" i="107"/>
  <c r="F52" i="107"/>
  <c r="C52" i="107"/>
  <c r="B52" i="107"/>
  <c r="H219" i="1"/>
  <c r="K219" i="1" s="1"/>
  <c r="F41" i="107"/>
  <c r="C41" i="107"/>
  <c r="B41" i="107"/>
  <c r="O41" i="107"/>
  <c r="L41" i="107"/>
  <c r="K41" i="107"/>
  <c r="D19" i="489" l="1"/>
  <c r="D19" i="487"/>
  <c r="D19" i="486"/>
  <c r="D20" i="578"/>
  <c r="D20" i="577"/>
  <c r="D19" i="578"/>
  <c r="D19" i="577"/>
  <c r="D20" i="580"/>
  <c r="D20" i="579"/>
  <c r="I25" i="474"/>
  <c r="D20" i="561"/>
  <c r="D20" i="533"/>
  <c r="D20" i="532"/>
  <c r="D19" i="407"/>
  <c r="D19" i="561"/>
  <c r="D19" i="533"/>
  <c r="D19" i="532"/>
  <c r="D20" i="562"/>
  <c r="D20" i="535"/>
  <c r="D20" i="534"/>
  <c r="Y61" i="107"/>
  <c r="Y60" i="107"/>
  <c r="I21" i="405"/>
  <c r="I20" i="473"/>
  <c r="I17" i="405"/>
  <c r="I25" i="473"/>
  <c r="D20" i="405"/>
  <c r="I20" i="474"/>
  <c r="I19" i="474"/>
  <c r="I19" i="473"/>
  <c r="I22" i="473"/>
  <c r="G24" i="473"/>
  <c r="D20" i="407"/>
  <c r="K222" i="1"/>
  <c r="I20" i="405"/>
  <c r="D22" i="506"/>
  <c r="D22" i="507"/>
  <c r="D21" i="509"/>
  <c r="D22" i="505"/>
  <c r="D22" i="508"/>
  <c r="D22" i="226"/>
  <c r="K191" i="1"/>
  <c r="D17" i="503"/>
  <c r="D17" i="502"/>
  <c r="D16" i="504"/>
  <c r="D19" i="488"/>
  <c r="Y59" i="107"/>
  <c r="I22" i="405"/>
  <c r="Y57" i="107"/>
  <c r="I18" i="474"/>
  <c r="I21" i="473"/>
  <c r="I21" i="474"/>
  <c r="I23" i="473"/>
  <c r="I19" i="405"/>
  <c r="Y58" i="107"/>
  <c r="Y62" i="107"/>
  <c r="Y71" i="107"/>
  <c r="I18" i="405"/>
  <c r="I24" i="475"/>
  <c r="I23" i="474"/>
  <c r="G24" i="474"/>
  <c r="I24" i="474" s="1"/>
  <c r="I22" i="474"/>
  <c r="I18" i="473"/>
  <c r="W76" i="107"/>
  <c r="Y69" i="107"/>
  <c r="Y70" i="107"/>
  <c r="W64" i="107"/>
  <c r="H218" i="1"/>
  <c r="K123" i="1"/>
  <c r="H85" i="1"/>
  <c r="H217" i="1"/>
  <c r="K217" i="1" s="1"/>
  <c r="H189" i="1"/>
  <c r="K189" i="1" s="1"/>
  <c r="H128" i="1"/>
  <c r="H216" i="1"/>
  <c r="K216" i="1" s="1"/>
  <c r="H196" i="1"/>
  <c r="H127" i="1"/>
  <c r="D19" i="384" s="1"/>
  <c r="H99" i="1"/>
  <c r="H103" i="1"/>
  <c r="D25" i="206" s="1"/>
  <c r="H106" i="1"/>
  <c r="H73" i="1"/>
  <c r="H69" i="1"/>
  <c r="H74" i="1"/>
  <c r="H126" i="1"/>
  <c r="H117" i="1"/>
  <c r="H105" i="1"/>
  <c r="D23" i="206" s="1"/>
  <c r="H68" i="1"/>
  <c r="H75" i="1"/>
  <c r="H160" i="1"/>
  <c r="H173" i="1"/>
  <c r="H177" i="1"/>
  <c r="K177" i="1" s="1"/>
  <c r="H178" i="1"/>
  <c r="K178" i="1" s="1"/>
  <c r="H176" i="1"/>
  <c r="K176" i="1" s="1"/>
  <c r="H34" i="1"/>
  <c r="K34" i="1" s="1"/>
  <c r="H30" i="1"/>
  <c r="H29" i="1"/>
  <c r="F19" i="489" l="1"/>
  <c r="J19" i="489" s="1"/>
  <c r="F19" i="487"/>
  <c r="J19" i="487" s="1"/>
  <c r="F19" i="486"/>
  <c r="J19" i="486" s="1"/>
  <c r="D21" i="489"/>
  <c r="D21" i="487"/>
  <c r="D21" i="486"/>
  <c r="D28" i="489"/>
  <c r="D28" i="487"/>
  <c r="D28" i="486"/>
  <c r="D30" i="489"/>
  <c r="D30" i="487"/>
  <c r="D30" i="486"/>
  <c r="D23" i="384"/>
  <c r="D23" i="217"/>
  <c r="D22" i="383"/>
  <c r="D22" i="216"/>
  <c r="D19" i="383"/>
  <c r="D20" i="384"/>
  <c r="F20" i="578"/>
  <c r="J20" i="578" s="1"/>
  <c r="F20" i="577"/>
  <c r="J20" i="577" s="1"/>
  <c r="D21" i="600"/>
  <c r="D21" i="599"/>
  <c r="D20" i="596"/>
  <c r="D20" i="595"/>
  <c r="D21" i="586"/>
  <c r="D21" i="585"/>
  <c r="D20" i="592"/>
  <c r="D20" i="591"/>
  <c r="D20" i="590"/>
  <c r="D20" i="589"/>
  <c r="D22" i="586"/>
  <c r="D22" i="585"/>
  <c r="F20" i="561"/>
  <c r="J20" i="561" s="1"/>
  <c r="F20" i="533"/>
  <c r="J20" i="533" s="1"/>
  <c r="F20" i="532"/>
  <c r="J20" i="532" s="1"/>
  <c r="D21" i="572"/>
  <c r="D20" i="570"/>
  <c r="D21" i="565"/>
  <c r="D21" i="541"/>
  <c r="D21" i="540"/>
  <c r="D21" i="555"/>
  <c r="D21" i="554"/>
  <c r="D20" i="551"/>
  <c r="D20" i="550"/>
  <c r="D20" i="567"/>
  <c r="D22" i="540"/>
  <c r="D20" i="568"/>
  <c r="D22" i="565"/>
  <c r="D22" i="541"/>
  <c r="D20" i="547"/>
  <c r="D20" i="545"/>
  <c r="D20" i="544"/>
  <c r="D20" i="546"/>
  <c r="Z59" i="107"/>
  <c r="D29" i="226"/>
  <c r="D29" i="507"/>
  <c r="D31" i="205"/>
  <c r="D29" i="505"/>
  <c r="D29" i="508"/>
  <c r="D29" i="506"/>
  <c r="D28" i="207"/>
  <c r="I24" i="473"/>
  <c r="G31" i="473"/>
  <c r="F16" i="504"/>
  <c r="J16" i="504" s="1"/>
  <c r="F17" i="502"/>
  <c r="J17" i="502" s="1"/>
  <c r="F17" i="503"/>
  <c r="J17" i="503" s="1"/>
  <c r="F19" i="488"/>
  <c r="J19" i="488" s="1"/>
  <c r="D25" i="504"/>
  <c r="D28" i="488"/>
  <c r="D27" i="473"/>
  <c r="D27" i="474"/>
  <c r="Z62" i="107"/>
  <c r="D24" i="473"/>
  <c r="D24" i="474"/>
  <c r="D21" i="401"/>
  <c r="K218" i="1"/>
  <c r="D18" i="503"/>
  <c r="D18" i="504"/>
  <c r="D18" i="502"/>
  <c r="D21" i="488"/>
  <c r="Z71" i="107"/>
  <c r="F20" i="407"/>
  <c r="J20" i="407" s="1"/>
  <c r="D18" i="508"/>
  <c r="D18" i="506"/>
  <c r="D18" i="505"/>
  <c r="D27" i="504"/>
  <c r="D18" i="507"/>
  <c r="D18" i="226"/>
  <c r="D19" i="491"/>
  <c r="D30" i="488"/>
  <c r="D23" i="484"/>
  <c r="D23" i="479"/>
  <c r="D23" i="477"/>
  <c r="D23" i="482"/>
  <c r="D23" i="481"/>
  <c r="D23" i="478"/>
  <c r="D23" i="483"/>
  <c r="D23" i="480"/>
  <c r="D23" i="475"/>
  <c r="D21" i="505"/>
  <c r="D21" i="506"/>
  <c r="D21" i="507"/>
  <c r="D24" i="491"/>
  <c r="D26" i="473"/>
  <c r="D26" i="474"/>
  <c r="D21" i="508"/>
  <c r="D25" i="491"/>
  <c r="D29" i="474"/>
  <c r="D29" i="473"/>
  <c r="D22" i="401"/>
  <c r="K196" i="1"/>
  <c r="D28" i="473"/>
  <c r="D28" i="474"/>
  <c r="G31" i="475"/>
  <c r="G31" i="474"/>
  <c r="F21" i="489" l="1"/>
  <c r="J21" i="489" s="1"/>
  <c r="F21" i="487"/>
  <c r="J21" i="487" s="1"/>
  <c r="F21" i="486"/>
  <c r="J21" i="486" s="1"/>
  <c r="F18" i="503"/>
  <c r="J18" i="503" s="1"/>
  <c r="F18" i="502"/>
  <c r="J18" i="502" s="1"/>
  <c r="F18" i="504"/>
  <c r="J18" i="504" s="1"/>
  <c r="F21" i="488"/>
  <c r="J21" i="488" s="1"/>
  <c r="F28" i="474"/>
  <c r="J28" i="474" s="1"/>
  <c r="F28" i="473"/>
  <c r="J28" i="473" s="1"/>
  <c r="G40" i="407" l="1"/>
  <c r="H36" i="407"/>
  <c r="I36" i="407" s="1"/>
  <c r="E36" i="407"/>
  <c r="C36" i="407"/>
  <c r="B36" i="407"/>
  <c r="H35" i="407"/>
  <c r="I35" i="407" s="1"/>
  <c r="E35" i="407"/>
  <c r="C35" i="407"/>
  <c r="B35" i="407"/>
  <c r="H34" i="407"/>
  <c r="I34" i="407" s="1"/>
  <c r="E34" i="407"/>
  <c r="C34" i="407"/>
  <c r="B34" i="407"/>
  <c r="H33" i="407"/>
  <c r="I33" i="407" s="1"/>
  <c r="E33" i="407"/>
  <c r="D33" i="407"/>
  <c r="C33" i="407"/>
  <c r="B33" i="407"/>
  <c r="H32" i="407"/>
  <c r="I32" i="407" s="1"/>
  <c r="E32" i="407"/>
  <c r="C32" i="407"/>
  <c r="B32" i="407"/>
  <c r="I31" i="407"/>
  <c r="I19" i="407"/>
  <c r="G18" i="407"/>
  <c r="H17" i="407"/>
  <c r="G17" i="407"/>
  <c r="E17" i="407"/>
  <c r="C17" i="407"/>
  <c r="B17" i="407"/>
  <c r="H16" i="407"/>
  <c r="I16" i="407" s="1"/>
  <c r="E16" i="407"/>
  <c r="D16" i="407"/>
  <c r="C16" i="407"/>
  <c r="B16" i="407"/>
  <c r="G40" i="405"/>
  <c r="H36" i="405"/>
  <c r="I36" i="405" s="1"/>
  <c r="E36" i="405"/>
  <c r="C36" i="405"/>
  <c r="B36" i="405"/>
  <c r="H35" i="405"/>
  <c r="I35" i="405" s="1"/>
  <c r="E35" i="405"/>
  <c r="C35" i="405"/>
  <c r="B35" i="405"/>
  <c r="H34" i="405"/>
  <c r="I34" i="405" s="1"/>
  <c r="E34" i="405"/>
  <c r="C34" i="405"/>
  <c r="B34" i="405"/>
  <c r="H33" i="405"/>
  <c r="I33" i="405" s="1"/>
  <c r="E33" i="405"/>
  <c r="D33" i="405"/>
  <c r="C33" i="405"/>
  <c r="B33" i="405"/>
  <c r="H32" i="405"/>
  <c r="I32" i="405" s="1"/>
  <c r="E32" i="405"/>
  <c r="C32" i="405"/>
  <c r="B32" i="405"/>
  <c r="I31" i="405"/>
  <c r="H16" i="405"/>
  <c r="I16" i="405" s="1"/>
  <c r="E16" i="405"/>
  <c r="D16" i="405"/>
  <c r="C16" i="405"/>
  <c r="B16" i="405"/>
  <c r="G40" i="403"/>
  <c r="H36" i="403"/>
  <c r="I36" i="403" s="1"/>
  <c r="E36" i="403"/>
  <c r="C36" i="403"/>
  <c r="B36" i="403"/>
  <c r="H35" i="403"/>
  <c r="I35" i="403" s="1"/>
  <c r="E35" i="403"/>
  <c r="C35" i="403"/>
  <c r="B35" i="403"/>
  <c r="H34" i="403"/>
  <c r="I34" i="403" s="1"/>
  <c r="E34" i="403"/>
  <c r="C34" i="403"/>
  <c r="B34" i="403"/>
  <c r="H33" i="403"/>
  <c r="I33" i="403" s="1"/>
  <c r="E33" i="403"/>
  <c r="D33" i="403"/>
  <c r="C33" i="403"/>
  <c r="B33" i="403"/>
  <c r="H32" i="403"/>
  <c r="I32" i="403" s="1"/>
  <c r="E32" i="403"/>
  <c r="C32" i="403"/>
  <c r="B32" i="403"/>
  <c r="I31" i="403"/>
  <c r="I20" i="403"/>
  <c r="G18" i="403"/>
  <c r="H17" i="403"/>
  <c r="G17" i="403"/>
  <c r="E17" i="403"/>
  <c r="C17" i="403"/>
  <c r="B17" i="403"/>
  <c r="H16" i="403"/>
  <c r="I16" i="403" s="1"/>
  <c r="E16" i="403"/>
  <c r="D16" i="403"/>
  <c r="C16" i="403"/>
  <c r="B16" i="403"/>
  <c r="G40" i="401"/>
  <c r="H36" i="401"/>
  <c r="I36" i="401" s="1"/>
  <c r="E36" i="401"/>
  <c r="C36" i="401"/>
  <c r="B36" i="401"/>
  <c r="H35" i="401"/>
  <c r="I35" i="401" s="1"/>
  <c r="E35" i="401"/>
  <c r="C35" i="401"/>
  <c r="B35" i="401"/>
  <c r="H34" i="401"/>
  <c r="I34" i="401" s="1"/>
  <c r="E34" i="401"/>
  <c r="C34" i="401"/>
  <c r="B34" i="401"/>
  <c r="H33" i="401"/>
  <c r="I33" i="401" s="1"/>
  <c r="E33" i="401"/>
  <c r="D33" i="401"/>
  <c r="C33" i="401"/>
  <c r="B33" i="401"/>
  <c r="H32" i="401"/>
  <c r="I32" i="401" s="1"/>
  <c r="E32" i="401"/>
  <c r="C32" i="401"/>
  <c r="B32" i="401"/>
  <c r="I31" i="401"/>
  <c r="H20" i="401"/>
  <c r="I20" i="401" s="1"/>
  <c r="E20" i="401"/>
  <c r="C20" i="401"/>
  <c r="B20" i="401"/>
  <c r="I19" i="401"/>
  <c r="G18" i="401"/>
  <c r="H17" i="401"/>
  <c r="G17" i="401"/>
  <c r="E17" i="401"/>
  <c r="C17" i="401"/>
  <c r="B17" i="401"/>
  <c r="H16" i="401"/>
  <c r="I16" i="401" s="1"/>
  <c r="E16" i="401"/>
  <c r="D16" i="401"/>
  <c r="C16" i="401"/>
  <c r="B16" i="401"/>
  <c r="G40" i="398"/>
  <c r="H36" i="398"/>
  <c r="I36" i="398" s="1"/>
  <c r="E36" i="398"/>
  <c r="C36" i="398"/>
  <c r="B36" i="398"/>
  <c r="H35" i="398"/>
  <c r="I35" i="398" s="1"/>
  <c r="E35" i="398"/>
  <c r="C35" i="398"/>
  <c r="B35" i="398"/>
  <c r="H34" i="398"/>
  <c r="I34" i="398" s="1"/>
  <c r="E34" i="398"/>
  <c r="C34" i="398"/>
  <c r="B34" i="398"/>
  <c r="H33" i="398"/>
  <c r="I33" i="398" s="1"/>
  <c r="E33" i="398"/>
  <c r="D33" i="398"/>
  <c r="C33" i="398"/>
  <c r="B33" i="398"/>
  <c r="H32" i="398"/>
  <c r="I32" i="398" s="1"/>
  <c r="E32" i="398"/>
  <c r="C32" i="398"/>
  <c r="B32" i="398"/>
  <c r="I31" i="398"/>
  <c r="G18" i="398"/>
  <c r="H17" i="398"/>
  <c r="G17" i="398"/>
  <c r="E17" i="398"/>
  <c r="C17" i="398"/>
  <c r="B17" i="398"/>
  <c r="H16" i="398"/>
  <c r="I16" i="398" s="1"/>
  <c r="E16" i="398"/>
  <c r="D16" i="398"/>
  <c r="C16" i="398"/>
  <c r="B16" i="398"/>
  <c r="K7" i="1"/>
  <c r="K8" i="1"/>
  <c r="F22" i="606" s="1"/>
  <c r="J22" i="606" s="1"/>
  <c r="F16" i="489" l="1"/>
  <c r="J16" i="489" s="1"/>
  <c r="F16" i="487"/>
  <c r="J16" i="487" s="1"/>
  <c r="F16" i="486"/>
  <c r="J16" i="486" s="1"/>
  <c r="F16" i="483"/>
  <c r="J16" i="483" s="1"/>
  <c r="F16" i="405"/>
  <c r="J16" i="405" s="1"/>
  <c r="F16" i="479"/>
  <c r="J16" i="479" s="1"/>
  <c r="F16" i="482"/>
  <c r="J16" i="482" s="1"/>
  <c r="F16" i="475"/>
  <c r="J16" i="475" s="1"/>
  <c r="F18" i="501"/>
  <c r="J18" i="501" s="1"/>
  <c r="F22" i="503"/>
  <c r="J22" i="503" s="1"/>
  <c r="F18" i="500"/>
  <c r="J18" i="500" s="1"/>
  <c r="F22" i="502"/>
  <c r="J22" i="502" s="1"/>
  <c r="F22" i="491"/>
  <c r="J22" i="491" s="1"/>
  <c r="F16" i="488"/>
  <c r="J16" i="488" s="1"/>
  <c r="F18" i="499"/>
  <c r="J18" i="499" s="1"/>
  <c r="F16" i="477"/>
  <c r="J16" i="477" s="1"/>
  <c r="F16" i="480"/>
  <c r="J16" i="480" s="1"/>
  <c r="F17" i="473"/>
  <c r="J17" i="473" s="1"/>
  <c r="F16" i="473"/>
  <c r="J16" i="473" s="1"/>
  <c r="F16" i="478"/>
  <c r="J16" i="478" s="1"/>
  <c r="F16" i="484"/>
  <c r="J16" i="484" s="1"/>
  <c r="F16" i="481"/>
  <c r="J16" i="481" s="1"/>
  <c r="F16" i="474"/>
  <c r="J16" i="474" s="1"/>
  <c r="F17" i="474"/>
  <c r="J17" i="474" s="1"/>
  <c r="I17" i="401"/>
  <c r="I19" i="403"/>
  <c r="F16" i="401"/>
  <c r="J16" i="401" s="1"/>
  <c r="G26" i="403"/>
  <c r="F16" i="407"/>
  <c r="J16" i="407" s="1"/>
  <c r="F16" i="398"/>
  <c r="J16" i="398" s="1"/>
  <c r="F16" i="403"/>
  <c r="J16" i="403" s="1"/>
  <c r="I17" i="398"/>
  <c r="I17" i="403"/>
  <c r="I18" i="407"/>
  <c r="I19" i="398"/>
  <c r="I17" i="407"/>
  <c r="I18" i="401"/>
  <c r="I18" i="398"/>
  <c r="G26" i="407"/>
  <c r="G26" i="405"/>
  <c r="I18" i="403"/>
  <c r="G26" i="401"/>
  <c r="G26" i="398"/>
  <c r="H17" i="217"/>
  <c r="I17" i="217" s="1"/>
  <c r="E17" i="217"/>
  <c r="D17" i="217"/>
  <c r="C17" i="217"/>
  <c r="B17" i="217"/>
  <c r="H16" i="217"/>
  <c r="I16" i="217" s="1"/>
  <c r="E16" i="217"/>
  <c r="D16" i="217"/>
  <c r="C16" i="217"/>
  <c r="H17" i="383"/>
  <c r="I17" i="383" s="1"/>
  <c r="H16" i="383"/>
  <c r="I16" i="383" s="1"/>
  <c r="H16" i="216"/>
  <c r="E16" i="216"/>
  <c r="D16" i="216"/>
  <c r="C16" i="216"/>
  <c r="K214" i="1" l="1"/>
  <c r="K215" i="1"/>
  <c r="K213" i="1"/>
  <c r="F16" i="383" l="1"/>
  <c r="J16" i="383" s="1"/>
  <c r="F16" i="384"/>
  <c r="J16" i="384" s="1"/>
  <c r="F16" i="216"/>
  <c r="F16" i="217"/>
  <c r="J16" i="217" s="1"/>
  <c r="H37" i="265"/>
  <c r="I37" i="265" s="1"/>
  <c r="E37" i="265"/>
  <c r="C37" i="265"/>
  <c r="B37" i="265"/>
  <c r="H37" i="269"/>
  <c r="I37" i="269" s="1"/>
  <c r="E37" i="269"/>
  <c r="C37" i="269"/>
  <c r="B37" i="269"/>
  <c r="H34" i="396" l="1"/>
  <c r="I34" i="396" s="1"/>
  <c r="E34" i="396"/>
  <c r="D34" i="396"/>
  <c r="C34" i="396"/>
  <c r="B34" i="396"/>
  <c r="H33" i="396"/>
  <c r="I33" i="396" s="1"/>
  <c r="E33" i="396"/>
  <c r="C33" i="396"/>
  <c r="B33" i="396"/>
  <c r="H34" i="395"/>
  <c r="I34" i="395" s="1"/>
  <c r="E34" i="395"/>
  <c r="D34" i="395"/>
  <c r="C34" i="395"/>
  <c r="B34" i="395"/>
  <c r="H33" i="395"/>
  <c r="I33" i="395" s="1"/>
  <c r="E33" i="395"/>
  <c r="C33" i="395"/>
  <c r="B33" i="395"/>
  <c r="H34" i="394"/>
  <c r="I34" i="394" s="1"/>
  <c r="E34" i="394"/>
  <c r="D34" i="394"/>
  <c r="C34" i="394"/>
  <c r="B34" i="394"/>
  <c r="H33" i="394"/>
  <c r="I33" i="394" s="1"/>
  <c r="E33" i="394"/>
  <c r="C33" i="394"/>
  <c r="B33" i="394"/>
  <c r="H34" i="393"/>
  <c r="I34" i="393" s="1"/>
  <c r="E34" i="393"/>
  <c r="D34" i="393"/>
  <c r="C34" i="393"/>
  <c r="B34" i="393"/>
  <c r="H33" i="393"/>
  <c r="I33" i="393" s="1"/>
  <c r="E33" i="393"/>
  <c r="C33" i="393"/>
  <c r="B33" i="393"/>
  <c r="H34" i="392"/>
  <c r="I34" i="392" s="1"/>
  <c r="E34" i="392"/>
  <c r="D34" i="392"/>
  <c r="C34" i="392"/>
  <c r="B34" i="392"/>
  <c r="H33" i="392"/>
  <c r="I33" i="392" s="1"/>
  <c r="E33" i="392"/>
  <c r="C33" i="392"/>
  <c r="B33" i="392"/>
  <c r="H34" i="391"/>
  <c r="I34" i="391" s="1"/>
  <c r="E34" i="391"/>
  <c r="D34" i="391"/>
  <c r="C34" i="391"/>
  <c r="B34" i="391"/>
  <c r="H33" i="391"/>
  <c r="I33" i="391" s="1"/>
  <c r="E33" i="391"/>
  <c r="C33" i="391"/>
  <c r="B33" i="391"/>
  <c r="H34" i="390"/>
  <c r="I34" i="390" s="1"/>
  <c r="E34" i="390"/>
  <c r="D34" i="390"/>
  <c r="C34" i="390"/>
  <c r="B34" i="390"/>
  <c r="H33" i="390"/>
  <c r="I33" i="390" s="1"/>
  <c r="E33" i="390"/>
  <c r="C33" i="390"/>
  <c r="B33" i="390"/>
  <c r="H34" i="389"/>
  <c r="I34" i="389" s="1"/>
  <c r="E34" i="389"/>
  <c r="D34" i="389"/>
  <c r="C34" i="389"/>
  <c r="B34" i="389"/>
  <c r="H33" i="389"/>
  <c r="I33" i="389" s="1"/>
  <c r="E33" i="389"/>
  <c r="C33" i="389"/>
  <c r="B33" i="389"/>
  <c r="H34" i="388"/>
  <c r="I34" i="388" s="1"/>
  <c r="E34" i="388"/>
  <c r="D34" i="388"/>
  <c r="C34" i="388"/>
  <c r="B34" i="388"/>
  <c r="H33" i="388"/>
  <c r="I33" i="388" s="1"/>
  <c r="E33" i="388"/>
  <c r="C33" i="388"/>
  <c r="B33" i="388"/>
  <c r="H34" i="387"/>
  <c r="I34" i="387" s="1"/>
  <c r="E34" i="387"/>
  <c r="D34" i="387"/>
  <c r="C34" i="387"/>
  <c r="B34" i="387"/>
  <c r="H33" i="387"/>
  <c r="I33" i="387" s="1"/>
  <c r="E33" i="387"/>
  <c r="C33" i="387"/>
  <c r="B33" i="387"/>
  <c r="H34" i="386"/>
  <c r="I34" i="386" s="1"/>
  <c r="E34" i="386"/>
  <c r="D34" i="386"/>
  <c r="C34" i="386"/>
  <c r="B34" i="386"/>
  <c r="H33" i="386"/>
  <c r="I33" i="386" s="1"/>
  <c r="E33" i="386"/>
  <c r="C33" i="386"/>
  <c r="B33" i="386"/>
  <c r="H34" i="227"/>
  <c r="E34" i="227"/>
  <c r="D34" i="227"/>
  <c r="C34" i="227"/>
  <c r="B34" i="227"/>
  <c r="H32" i="208"/>
  <c r="I32" i="208" s="1"/>
  <c r="E32" i="208"/>
  <c r="D32" i="208"/>
  <c r="C32" i="208"/>
  <c r="B32" i="208"/>
  <c r="H33" i="205"/>
  <c r="I33" i="205" s="1"/>
  <c r="E33" i="205"/>
  <c r="C33" i="205"/>
  <c r="B33" i="205"/>
  <c r="H32" i="318"/>
  <c r="I32" i="318" s="1"/>
  <c r="E32" i="318"/>
  <c r="C32" i="318"/>
  <c r="B32" i="318"/>
  <c r="I31" i="318"/>
  <c r="H32" i="313"/>
  <c r="I32" i="313" s="1"/>
  <c r="E32" i="313"/>
  <c r="C32" i="313"/>
  <c r="B32" i="313"/>
  <c r="I31" i="313"/>
  <c r="H32" i="303"/>
  <c r="I32" i="303" s="1"/>
  <c r="E32" i="303"/>
  <c r="C32" i="303"/>
  <c r="B32" i="303"/>
  <c r="I31" i="303"/>
  <c r="H32" i="298"/>
  <c r="I32" i="298" s="1"/>
  <c r="E32" i="298"/>
  <c r="C32" i="298"/>
  <c r="B32" i="298"/>
  <c r="I31" i="298"/>
  <c r="H32" i="283"/>
  <c r="I32" i="283" s="1"/>
  <c r="E32" i="283"/>
  <c r="C32" i="283"/>
  <c r="B32" i="283"/>
  <c r="I31" i="283"/>
  <c r="H32" i="273"/>
  <c r="I32" i="273" s="1"/>
  <c r="E32" i="273"/>
  <c r="C32" i="273"/>
  <c r="B32" i="273"/>
  <c r="I31" i="273"/>
  <c r="H33" i="269"/>
  <c r="I33" i="269" s="1"/>
  <c r="E33" i="269"/>
  <c r="C33" i="269"/>
  <c r="B33" i="269"/>
  <c r="I32" i="269"/>
  <c r="H33" i="265"/>
  <c r="I33" i="265" s="1"/>
  <c r="E33" i="265"/>
  <c r="C33" i="265"/>
  <c r="B33" i="265"/>
  <c r="I32" i="265"/>
  <c r="H32" i="289"/>
  <c r="I32" i="289" s="1"/>
  <c r="E32" i="289"/>
  <c r="C32" i="289"/>
  <c r="B32" i="289"/>
  <c r="I31" i="289"/>
  <c r="E45" i="397" l="1"/>
  <c r="E44" i="397"/>
  <c r="E43" i="397"/>
  <c r="E42" i="397"/>
  <c r="E41" i="397"/>
  <c r="E40" i="397"/>
  <c r="E37" i="397"/>
  <c r="E36" i="397"/>
  <c r="E35" i="397"/>
  <c r="E34" i="397"/>
  <c r="E33" i="397"/>
  <c r="E30" i="397"/>
  <c r="E29" i="397"/>
  <c r="E28" i="397"/>
  <c r="E27" i="397"/>
  <c r="E26" i="397"/>
  <c r="E25" i="397"/>
  <c r="E24" i="397"/>
  <c r="E23" i="397"/>
  <c r="E22" i="397"/>
  <c r="E21" i="397"/>
  <c r="E20" i="397"/>
  <c r="E19" i="397"/>
  <c r="E18" i="397"/>
  <c r="E17" i="397"/>
  <c r="E16" i="397"/>
  <c r="E15" i="397"/>
  <c r="E14" i="397"/>
  <c r="E13" i="397"/>
  <c r="E12" i="397"/>
  <c r="E11" i="397"/>
  <c r="E10" i="397"/>
  <c r="E9" i="397"/>
  <c r="E8" i="397"/>
  <c r="E7" i="397"/>
  <c r="H16" i="396"/>
  <c r="I16" i="396" s="1"/>
  <c r="E16" i="396"/>
  <c r="C16" i="396"/>
  <c r="B16" i="396"/>
  <c r="G40" i="396"/>
  <c r="H38" i="396"/>
  <c r="I38" i="396" s="1"/>
  <c r="E38" i="396"/>
  <c r="D38" i="396"/>
  <c r="C38" i="396"/>
  <c r="B38" i="396"/>
  <c r="H37" i="396"/>
  <c r="I37" i="396" s="1"/>
  <c r="E37" i="396"/>
  <c r="D37" i="396"/>
  <c r="C37" i="396"/>
  <c r="B37" i="396"/>
  <c r="H36" i="396"/>
  <c r="I36" i="396" s="1"/>
  <c r="E36" i="396"/>
  <c r="C36" i="396"/>
  <c r="B36" i="396"/>
  <c r="H35" i="396"/>
  <c r="I35" i="396" s="1"/>
  <c r="E35" i="396"/>
  <c r="D35" i="396"/>
  <c r="C35" i="396"/>
  <c r="B35" i="396"/>
  <c r="G28" i="396"/>
  <c r="H16" i="395"/>
  <c r="I16" i="395" s="1"/>
  <c r="E16" i="395"/>
  <c r="C16" i="395"/>
  <c r="B16" i="395"/>
  <c r="G40" i="395"/>
  <c r="H38" i="395"/>
  <c r="I38" i="395" s="1"/>
  <c r="E38" i="395"/>
  <c r="D38" i="395"/>
  <c r="C38" i="395"/>
  <c r="B38" i="395"/>
  <c r="H37" i="395"/>
  <c r="I37" i="395" s="1"/>
  <c r="E37" i="395"/>
  <c r="D37" i="395"/>
  <c r="C37" i="395"/>
  <c r="B37" i="395"/>
  <c r="H36" i="395"/>
  <c r="I36" i="395" s="1"/>
  <c r="E36" i="395"/>
  <c r="C36" i="395"/>
  <c r="B36" i="395"/>
  <c r="H35" i="395"/>
  <c r="I35" i="395" s="1"/>
  <c r="E35" i="395"/>
  <c r="D35" i="395"/>
  <c r="C35" i="395"/>
  <c r="B35" i="395"/>
  <c r="G28" i="395"/>
  <c r="H16" i="394"/>
  <c r="I16" i="394" s="1"/>
  <c r="E16" i="394"/>
  <c r="C16" i="394"/>
  <c r="B16" i="394"/>
  <c r="G40" i="394"/>
  <c r="H38" i="394"/>
  <c r="I38" i="394" s="1"/>
  <c r="E38" i="394"/>
  <c r="D38" i="394"/>
  <c r="C38" i="394"/>
  <c r="B38" i="394"/>
  <c r="H37" i="394"/>
  <c r="I37" i="394" s="1"/>
  <c r="E37" i="394"/>
  <c r="D37" i="394"/>
  <c r="C37" i="394"/>
  <c r="B37" i="394"/>
  <c r="H36" i="394"/>
  <c r="I36" i="394" s="1"/>
  <c r="E36" i="394"/>
  <c r="C36" i="394"/>
  <c r="B36" i="394"/>
  <c r="H35" i="394"/>
  <c r="I35" i="394" s="1"/>
  <c r="E35" i="394"/>
  <c r="D35" i="394"/>
  <c r="C35" i="394"/>
  <c r="B35" i="394"/>
  <c r="G28" i="394"/>
  <c r="H16" i="393"/>
  <c r="I16" i="393" s="1"/>
  <c r="E16" i="393"/>
  <c r="C16" i="393"/>
  <c r="B16" i="393"/>
  <c r="G40" i="393"/>
  <c r="H38" i="393"/>
  <c r="I38" i="393" s="1"/>
  <c r="E38" i="393"/>
  <c r="D38" i="393"/>
  <c r="C38" i="393"/>
  <c r="B38" i="393"/>
  <c r="H37" i="393"/>
  <c r="I37" i="393" s="1"/>
  <c r="E37" i="393"/>
  <c r="D37" i="393"/>
  <c r="C37" i="393"/>
  <c r="B37" i="393"/>
  <c r="H36" i="393"/>
  <c r="I36" i="393" s="1"/>
  <c r="E36" i="393"/>
  <c r="C36" i="393"/>
  <c r="B36" i="393"/>
  <c r="H35" i="393"/>
  <c r="I35" i="393" s="1"/>
  <c r="E35" i="393"/>
  <c r="D35" i="393"/>
  <c r="C35" i="393"/>
  <c r="B35" i="393"/>
  <c r="G28" i="393"/>
  <c r="H16" i="392"/>
  <c r="I16" i="392" s="1"/>
  <c r="E16" i="392"/>
  <c r="C16" i="392"/>
  <c r="B16" i="392"/>
  <c r="G40" i="392"/>
  <c r="H38" i="392"/>
  <c r="I38" i="392" s="1"/>
  <c r="E38" i="392"/>
  <c r="D38" i="392"/>
  <c r="C38" i="392"/>
  <c r="B38" i="392"/>
  <c r="H37" i="392"/>
  <c r="I37" i="392" s="1"/>
  <c r="E37" i="392"/>
  <c r="D37" i="392"/>
  <c r="C37" i="392"/>
  <c r="B37" i="392"/>
  <c r="H36" i="392"/>
  <c r="I36" i="392" s="1"/>
  <c r="E36" i="392"/>
  <c r="C36" i="392"/>
  <c r="B36" i="392"/>
  <c r="H35" i="392"/>
  <c r="I35" i="392" s="1"/>
  <c r="E35" i="392"/>
  <c r="D35" i="392"/>
  <c r="C35" i="392"/>
  <c r="B35" i="392"/>
  <c r="G28" i="392"/>
  <c r="H16" i="391"/>
  <c r="I16" i="391" s="1"/>
  <c r="E16" i="391"/>
  <c r="C16" i="391"/>
  <c r="B16" i="391"/>
  <c r="G40" i="391"/>
  <c r="H38" i="391"/>
  <c r="I38" i="391" s="1"/>
  <c r="E38" i="391"/>
  <c r="D38" i="391"/>
  <c r="C38" i="391"/>
  <c r="B38" i="391"/>
  <c r="H37" i="391"/>
  <c r="I37" i="391" s="1"/>
  <c r="E37" i="391"/>
  <c r="D37" i="391"/>
  <c r="C37" i="391"/>
  <c r="B37" i="391"/>
  <c r="H36" i="391"/>
  <c r="I36" i="391" s="1"/>
  <c r="E36" i="391"/>
  <c r="C36" i="391"/>
  <c r="B36" i="391"/>
  <c r="H35" i="391"/>
  <c r="I35" i="391" s="1"/>
  <c r="E35" i="391"/>
  <c r="D35" i="391"/>
  <c r="C35" i="391"/>
  <c r="B35" i="391"/>
  <c r="G28" i="391"/>
  <c r="H16" i="390"/>
  <c r="I16" i="390" s="1"/>
  <c r="E16" i="390"/>
  <c r="C16" i="390"/>
  <c r="B16" i="390"/>
  <c r="G40" i="390"/>
  <c r="H38" i="390"/>
  <c r="I38" i="390" s="1"/>
  <c r="E38" i="390"/>
  <c r="D38" i="390"/>
  <c r="C38" i="390"/>
  <c r="B38" i="390"/>
  <c r="H37" i="390"/>
  <c r="I37" i="390" s="1"/>
  <c r="E37" i="390"/>
  <c r="D37" i="390"/>
  <c r="C37" i="390"/>
  <c r="B37" i="390"/>
  <c r="H36" i="390"/>
  <c r="I36" i="390" s="1"/>
  <c r="E36" i="390"/>
  <c r="C36" i="390"/>
  <c r="B36" i="390"/>
  <c r="H35" i="390"/>
  <c r="I35" i="390" s="1"/>
  <c r="E35" i="390"/>
  <c r="D35" i="390"/>
  <c r="C35" i="390"/>
  <c r="B35" i="390"/>
  <c r="G28" i="390"/>
  <c r="H16" i="389"/>
  <c r="I16" i="389" s="1"/>
  <c r="E16" i="389"/>
  <c r="C16" i="389"/>
  <c r="B16" i="389"/>
  <c r="G40" i="389"/>
  <c r="H38" i="389"/>
  <c r="I38" i="389" s="1"/>
  <c r="E38" i="389"/>
  <c r="D38" i="389"/>
  <c r="C38" i="389"/>
  <c r="B38" i="389"/>
  <c r="H37" i="389"/>
  <c r="I37" i="389" s="1"/>
  <c r="E37" i="389"/>
  <c r="D37" i="389"/>
  <c r="C37" i="389"/>
  <c r="B37" i="389"/>
  <c r="H36" i="389"/>
  <c r="I36" i="389" s="1"/>
  <c r="E36" i="389"/>
  <c r="C36" i="389"/>
  <c r="B36" i="389"/>
  <c r="H35" i="389"/>
  <c r="I35" i="389" s="1"/>
  <c r="E35" i="389"/>
  <c r="D35" i="389"/>
  <c r="C35" i="389"/>
  <c r="B35" i="389"/>
  <c r="G28" i="389"/>
  <c r="H16" i="388"/>
  <c r="I16" i="388" s="1"/>
  <c r="C16" i="388"/>
  <c r="B16" i="388"/>
  <c r="G40" i="388"/>
  <c r="H38" i="388"/>
  <c r="I38" i="388" s="1"/>
  <c r="E38" i="388"/>
  <c r="D38" i="388"/>
  <c r="C38" i="388"/>
  <c r="B38" i="388"/>
  <c r="H37" i="388"/>
  <c r="I37" i="388" s="1"/>
  <c r="E37" i="388"/>
  <c r="D37" i="388"/>
  <c r="C37" i="388"/>
  <c r="B37" i="388"/>
  <c r="H36" i="388"/>
  <c r="I36" i="388" s="1"/>
  <c r="E36" i="388"/>
  <c r="C36" i="388"/>
  <c r="B36" i="388"/>
  <c r="H35" i="388"/>
  <c r="I35" i="388" s="1"/>
  <c r="E35" i="388"/>
  <c r="D35" i="388"/>
  <c r="C35" i="388"/>
  <c r="B35" i="388"/>
  <c r="G28" i="388"/>
  <c r="H16" i="387"/>
  <c r="I16" i="387" s="1"/>
  <c r="C16" i="387"/>
  <c r="B16" i="387"/>
  <c r="G40" i="387"/>
  <c r="H38" i="387"/>
  <c r="I38" i="387" s="1"/>
  <c r="E38" i="387"/>
  <c r="D38" i="387"/>
  <c r="C38" i="387"/>
  <c r="B38" i="387"/>
  <c r="H37" i="387"/>
  <c r="I37" i="387" s="1"/>
  <c r="E37" i="387"/>
  <c r="D37" i="387"/>
  <c r="C37" i="387"/>
  <c r="B37" i="387"/>
  <c r="H36" i="387"/>
  <c r="I36" i="387" s="1"/>
  <c r="E36" i="387"/>
  <c r="C36" i="387"/>
  <c r="B36" i="387"/>
  <c r="H35" i="387"/>
  <c r="I35" i="387" s="1"/>
  <c r="E35" i="387"/>
  <c r="D35" i="387"/>
  <c r="C35" i="387"/>
  <c r="B35" i="387"/>
  <c r="G28" i="387"/>
  <c r="H16" i="386"/>
  <c r="I16" i="386" s="1"/>
  <c r="C16" i="386"/>
  <c r="B16" i="386"/>
  <c r="H212" i="1"/>
  <c r="D16" i="388" s="1"/>
  <c r="X46" i="107"/>
  <c r="Y46" i="107" s="1"/>
  <c r="U46" i="107"/>
  <c r="T46" i="107"/>
  <c r="X45" i="107"/>
  <c r="Y45" i="107" s="1"/>
  <c r="U45" i="107"/>
  <c r="T45" i="107"/>
  <c r="W52" i="107"/>
  <c r="V52" i="107"/>
  <c r="H211" i="1"/>
  <c r="D16" i="387" s="1"/>
  <c r="X21" i="107"/>
  <c r="Y21" i="107" s="1"/>
  <c r="U21" i="107"/>
  <c r="T21" i="107"/>
  <c r="X20" i="107"/>
  <c r="Y20" i="107" s="1"/>
  <c r="U20" i="107"/>
  <c r="T20" i="107"/>
  <c r="W27" i="107"/>
  <c r="V27" i="107"/>
  <c r="H210" i="1"/>
  <c r="X34" i="107"/>
  <c r="Y34" i="107" s="1"/>
  <c r="U34" i="107"/>
  <c r="T34" i="107"/>
  <c r="X33" i="107"/>
  <c r="Y33" i="107" s="1"/>
  <c r="U33" i="107"/>
  <c r="T33" i="107"/>
  <c r="V40" i="107"/>
  <c r="W40" i="107"/>
  <c r="G40" i="386"/>
  <c r="H38" i="386"/>
  <c r="I38" i="386" s="1"/>
  <c r="E38" i="386"/>
  <c r="D38" i="386"/>
  <c r="C38" i="386"/>
  <c r="B38" i="386"/>
  <c r="H37" i="386"/>
  <c r="I37" i="386" s="1"/>
  <c r="E37" i="386"/>
  <c r="D37" i="386"/>
  <c r="C37" i="386"/>
  <c r="B37" i="386"/>
  <c r="H36" i="386"/>
  <c r="I36" i="386" s="1"/>
  <c r="E36" i="386"/>
  <c r="C36" i="386"/>
  <c r="B36" i="386"/>
  <c r="H35" i="386"/>
  <c r="I35" i="386" s="1"/>
  <c r="E35" i="386"/>
  <c r="D35" i="386"/>
  <c r="C35" i="386"/>
  <c r="B35" i="386"/>
  <c r="G28" i="386"/>
  <c r="D16" i="386" l="1"/>
  <c r="H16" i="227"/>
  <c r="C16" i="227"/>
  <c r="B16" i="227"/>
  <c r="H16" i="208"/>
  <c r="C16" i="208"/>
  <c r="B16" i="208"/>
  <c r="H21" i="207"/>
  <c r="I21" i="207" s="1"/>
  <c r="E21" i="207"/>
  <c r="C21" i="207"/>
  <c r="B21" i="207"/>
  <c r="E16" i="207"/>
  <c r="C16" i="207"/>
  <c r="B16" i="207"/>
  <c r="G17" i="205"/>
  <c r="H23" i="205"/>
  <c r="E23" i="205"/>
  <c r="C23" i="205"/>
  <c r="B23" i="205"/>
  <c r="G37" i="384"/>
  <c r="H35" i="384"/>
  <c r="I35" i="384" s="1"/>
  <c r="E35" i="384"/>
  <c r="D35" i="384"/>
  <c r="C35" i="384"/>
  <c r="B35" i="384"/>
  <c r="H34" i="384"/>
  <c r="I34" i="384" s="1"/>
  <c r="E34" i="384"/>
  <c r="C34" i="384"/>
  <c r="B34" i="384"/>
  <c r="H33" i="384"/>
  <c r="I33" i="384" s="1"/>
  <c r="E33" i="384"/>
  <c r="D33" i="384"/>
  <c r="C33" i="384"/>
  <c r="B33" i="384"/>
  <c r="H32" i="384"/>
  <c r="I32" i="384" s="1"/>
  <c r="E32" i="384"/>
  <c r="C32" i="384"/>
  <c r="B32" i="384"/>
  <c r="H31" i="384"/>
  <c r="I31" i="384" s="1"/>
  <c r="E31" i="384"/>
  <c r="C31" i="384"/>
  <c r="B31" i="384"/>
  <c r="G26" i="384"/>
  <c r="G36" i="383"/>
  <c r="H34" i="383"/>
  <c r="I34" i="383" s="1"/>
  <c r="E34" i="383"/>
  <c r="D34" i="383"/>
  <c r="C34" i="383"/>
  <c r="B34" i="383"/>
  <c r="H33" i="383"/>
  <c r="I33" i="383" s="1"/>
  <c r="E33" i="383"/>
  <c r="C33" i="383"/>
  <c r="B33" i="383"/>
  <c r="H32" i="383"/>
  <c r="I32" i="383" s="1"/>
  <c r="E32" i="383"/>
  <c r="D32" i="383"/>
  <c r="C32" i="383"/>
  <c r="B32" i="383"/>
  <c r="H31" i="383"/>
  <c r="I31" i="383" s="1"/>
  <c r="E31" i="383"/>
  <c r="C31" i="383"/>
  <c r="B31" i="383"/>
  <c r="H30" i="383"/>
  <c r="I30" i="383" s="1"/>
  <c r="E30" i="383"/>
  <c r="C30" i="383"/>
  <c r="B30" i="383"/>
  <c r="G25" i="383"/>
  <c r="H21" i="383"/>
  <c r="I21" i="383" s="1"/>
  <c r="H20" i="383"/>
  <c r="I20" i="383" s="1"/>
  <c r="H19" i="383"/>
  <c r="I19" i="383" s="1"/>
  <c r="H18" i="383"/>
  <c r="I18" i="383" s="1"/>
  <c r="H22" i="206"/>
  <c r="F22" i="206"/>
  <c r="E22" i="206"/>
  <c r="D22" i="206"/>
  <c r="C22" i="206"/>
  <c r="B22" i="206"/>
  <c r="H21" i="206"/>
  <c r="E21" i="206"/>
  <c r="H20" i="206"/>
  <c r="E20" i="206"/>
  <c r="H19" i="206"/>
  <c r="E19" i="206"/>
  <c r="C19" i="206"/>
  <c r="B19" i="206"/>
  <c r="E18" i="206"/>
  <c r="D18" i="206"/>
  <c r="C18" i="206"/>
  <c r="B18" i="206"/>
  <c r="H115" i="1"/>
  <c r="H134" i="1"/>
  <c r="K134" i="1" s="1"/>
  <c r="I23" i="205" l="1"/>
  <c r="H31" i="1" l="1"/>
  <c r="H32" i="1"/>
  <c r="K209" i="1"/>
  <c r="H113" i="1"/>
  <c r="K190" i="1"/>
  <c r="H119" i="1"/>
  <c r="H135" i="1"/>
  <c r="H71" i="1"/>
  <c r="H122" i="1"/>
  <c r="H79" i="1"/>
  <c r="H76" i="1"/>
  <c r="F39" i="1"/>
  <c r="H132" i="1"/>
  <c r="D19" i="509" s="1"/>
  <c r="D17" i="489" l="1"/>
  <c r="D17" i="487"/>
  <c r="D17" i="486"/>
  <c r="D24" i="206"/>
  <c r="D19" i="604"/>
  <c r="D19" i="603"/>
  <c r="D18" i="602"/>
  <c r="D18" i="601"/>
  <c r="D19" i="600"/>
  <c r="D19" i="599"/>
  <c r="D19" i="598"/>
  <c r="D19" i="597"/>
  <c r="D18" i="596"/>
  <c r="D18" i="595"/>
  <c r="D18" i="594"/>
  <c r="D18" i="593"/>
  <c r="D19" i="579"/>
  <c r="D18" i="592"/>
  <c r="D18" i="577"/>
  <c r="D18" i="591"/>
  <c r="D18" i="576"/>
  <c r="D18" i="590"/>
  <c r="D18" i="575"/>
  <c r="D18" i="589"/>
  <c r="D18" i="588"/>
  <c r="D18" i="587"/>
  <c r="D18" i="586"/>
  <c r="D18" i="585"/>
  <c r="D18" i="578"/>
  <c r="D18" i="584"/>
  <c r="D18" i="583"/>
  <c r="D18" i="582"/>
  <c r="D18" i="581"/>
  <c r="D19" i="580"/>
  <c r="D20" i="585"/>
  <c r="D20" i="588"/>
  <c r="D20" i="586"/>
  <c r="D20" i="587"/>
  <c r="D21" i="592"/>
  <c r="D21" i="591"/>
  <c r="D21" i="590"/>
  <c r="D21" i="589"/>
  <c r="D19" i="574"/>
  <c r="D18" i="573"/>
  <c r="D19" i="572"/>
  <c r="D19" i="571"/>
  <c r="D18" i="570"/>
  <c r="D18" i="569"/>
  <c r="D18" i="546"/>
  <c r="D18" i="568"/>
  <c r="D19" i="514"/>
  <c r="D18" i="567"/>
  <c r="D18" i="542"/>
  <c r="D18" i="541"/>
  <c r="D19" i="535"/>
  <c r="D18" i="531"/>
  <c r="D18" i="545"/>
  <c r="D18" i="536"/>
  <c r="D18" i="530"/>
  <c r="D19" i="534"/>
  <c r="D18" i="566"/>
  <c r="D18" i="533"/>
  <c r="D18" i="565"/>
  <c r="D18" i="564"/>
  <c r="D18" i="563"/>
  <c r="D19" i="559"/>
  <c r="D19" i="555"/>
  <c r="D18" i="532"/>
  <c r="D18" i="544"/>
  <c r="D19" i="562"/>
  <c r="D18" i="561"/>
  <c r="D18" i="560"/>
  <c r="D19" i="553"/>
  <c r="D18" i="548"/>
  <c r="D18" i="547"/>
  <c r="D18" i="540"/>
  <c r="D18" i="538"/>
  <c r="D18" i="537"/>
  <c r="D19" i="558"/>
  <c r="D18" i="557"/>
  <c r="D18" i="556"/>
  <c r="D19" i="554"/>
  <c r="D18" i="539"/>
  <c r="D19" i="552"/>
  <c r="D18" i="551"/>
  <c r="D18" i="550"/>
  <c r="D18" i="549"/>
  <c r="D18" i="543"/>
  <c r="D20" i="541"/>
  <c r="D20" i="540"/>
  <c r="D20" i="566"/>
  <c r="D20" i="565"/>
  <c r="D20" i="542"/>
  <c r="D20" i="543"/>
  <c r="D21" i="568"/>
  <c r="D21" i="567"/>
  <c r="D21" i="545"/>
  <c r="D21" i="544"/>
  <c r="D21" i="547"/>
  <c r="D21" i="546"/>
  <c r="D20" i="491"/>
  <c r="D26" i="491"/>
  <c r="D30" i="473"/>
  <c r="D30" i="474"/>
  <c r="D19" i="484"/>
  <c r="D19" i="482"/>
  <c r="D19" i="478"/>
  <c r="D19" i="481"/>
  <c r="D19" i="477"/>
  <c r="D19" i="479"/>
  <c r="D19" i="483"/>
  <c r="D19" i="480"/>
  <c r="D19" i="475"/>
  <c r="D17" i="508"/>
  <c r="D19" i="500"/>
  <c r="D17" i="506"/>
  <c r="D17" i="207"/>
  <c r="D19" i="501"/>
  <c r="D17" i="205"/>
  <c r="D17" i="509"/>
  <c r="D17" i="507"/>
  <c r="D17" i="226"/>
  <c r="D17" i="505"/>
  <c r="D25" i="502"/>
  <c r="D17" i="491"/>
  <c r="D19" i="499"/>
  <c r="D17" i="488"/>
  <c r="D17" i="206"/>
  <c r="D18" i="474"/>
  <c r="D18" i="473"/>
  <c r="D19" i="405"/>
  <c r="D18" i="403"/>
  <c r="D18" i="407"/>
  <c r="D18" i="401"/>
  <c r="D19" i="269"/>
  <c r="D19" i="265"/>
  <c r="D18" i="303"/>
  <c r="D18" i="313"/>
  <c r="D18" i="298"/>
  <c r="D18" i="273"/>
  <c r="D18" i="283"/>
  <c r="D18" i="318"/>
  <c r="D18" i="398"/>
  <c r="D18" i="289"/>
  <c r="D20" i="401"/>
  <c r="D19" i="206"/>
  <c r="D20" i="206"/>
  <c r="G40" i="318" l="1"/>
  <c r="H36" i="318"/>
  <c r="I36" i="318" s="1"/>
  <c r="E36" i="318"/>
  <c r="C36" i="318"/>
  <c r="B36" i="318"/>
  <c r="H35" i="318"/>
  <c r="I35" i="318" s="1"/>
  <c r="E35" i="318"/>
  <c r="C35" i="318"/>
  <c r="B35" i="318"/>
  <c r="H34" i="318"/>
  <c r="I34" i="318" s="1"/>
  <c r="E34" i="318"/>
  <c r="C34" i="318"/>
  <c r="B34" i="318"/>
  <c r="H33" i="318"/>
  <c r="I33" i="318" s="1"/>
  <c r="E33" i="318"/>
  <c r="D33" i="318"/>
  <c r="C33" i="318"/>
  <c r="B33" i="318"/>
  <c r="H19" i="318"/>
  <c r="G19" i="318"/>
  <c r="E19" i="318"/>
  <c r="D19" i="318"/>
  <c r="C19" i="318"/>
  <c r="B19" i="318"/>
  <c r="G18" i="318"/>
  <c r="H17" i="318"/>
  <c r="G17" i="318"/>
  <c r="E17" i="318"/>
  <c r="C17" i="318"/>
  <c r="B17" i="318"/>
  <c r="H16" i="318"/>
  <c r="I16" i="318" s="1"/>
  <c r="F16" i="318"/>
  <c r="E16" i="318"/>
  <c r="C16" i="318"/>
  <c r="B16" i="318"/>
  <c r="G40" i="313"/>
  <c r="H36" i="313"/>
  <c r="I36" i="313" s="1"/>
  <c r="E36" i="313"/>
  <c r="C36" i="313"/>
  <c r="B36" i="313"/>
  <c r="H35" i="313"/>
  <c r="I35" i="313" s="1"/>
  <c r="E35" i="313"/>
  <c r="C35" i="313"/>
  <c r="B35" i="313"/>
  <c r="H34" i="313"/>
  <c r="I34" i="313" s="1"/>
  <c r="E34" i="313"/>
  <c r="C34" i="313"/>
  <c r="B34" i="313"/>
  <c r="H33" i="313"/>
  <c r="I33" i="313" s="1"/>
  <c r="E33" i="313"/>
  <c r="D33" i="313"/>
  <c r="C33" i="313"/>
  <c r="B33" i="313"/>
  <c r="H20" i="313"/>
  <c r="I20" i="313" s="1"/>
  <c r="E20" i="313"/>
  <c r="C20" i="313"/>
  <c r="B20" i="313"/>
  <c r="H19" i="313"/>
  <c r="G19" i="313"/>
  <c r="E19" i="313"/>
  <c r="C19" i="313"/>
  <c r="B19" i="313"/>
  <c r="G18" i="313"/>
  <c r="H17" i="313"/>
  <c r="G17" i="313"/>
  <c r="E17" i="313"/>
  <c r="C17" i="313"/>
  <c r="B17" i="313"/>
  <c r="H16" i="313"/>
  <c r="I16" i="313" s="1"/>
  <c r="F16" i="313"/>
  <c r="E16" i="313"/>
  <c r="C16" i="313"/>
  <c r="B16" i="313"/>
  <c r="I17" i="318" l="1"/>
  <c r="I18" i="318"/>
  <c r="I19" i="313"/>
  <c r="I17" i="313"/>
  <c r="G26" i="313"/>
  <c r="J16" i="318"/>
  <c r="J16" i="313"/>
  <c r="G26" i="318"/>
  <c r="I19" i="318"/>
  <c r="I18" i="313"/>
  <c r="G40" i="303" l="1"/>
  <c r="H36" i="303"/>
  <c r="I36" i="303" s="1"/>
  <c r="E36" i="303"/>
  <c r="C36" i="303"/>
  <c r="B36" i="303"/>
  <c r="H35" i="303"/>
  <c r="E35" i="303"/>
  <c r="C35" i="303"/>
  <c r="B35" i="303"/>
  <c r="H34" i="303"/>
  <c r="I34" i="303" s="1"/>
  <c r="E34" i="303"/>
  <c r="C34" i="303"/>
  <c r="B34" i="303"/>
  <c r="H33" i="303"/>
  <c r="I33" i="303" s="1"/>
  <c r="E33" i="303"/>
  <c r="D33" i="303"/>
  <c r="C33" i="303"/>
  <c r="B33" i="303"/>
  <c r="H21" i="303"/>
  <c r="I21" i="303" s="1"/>
  <c r="E21" i="303"/>
  <c r="D21" i="303"/>
  <c r="C21" i="303"/>
  <c r="B21" i="303"/>
  <c r="H20" i="303"/>
  <c r="E20" i="303"/>
  <c r="C20" i="303"/>
  <c r="B20" i="303"/>
  <c r="H19" i="303"/>
  <c r="E19" i="303"/>
  <c r="C19" i="303"/>
  <c r="B19" i="303"/>
  <c r="G18" i="303"/>
  <c r="H17" i="303"/>
  <c r="G17" i="303"/>
  <c r="E17" i="303"/>
  <c r="C17" i="303"/>
  <c r="B17" i="303"/>
  <c r="H16" i="303"/>
  <c r="I16" i="303" s="1"/>
  <c r="F16" i="303"/>
  <c r="E16" i="303"/>
  <c r="C16" i="303"/>
  <c r="B16" i="303"/>
  <c r="G40" i="298"/>
  <c r="H36" i="298"/>
  <c r="I36" i="298" s="1"/>
  <c r="E36" i="298"/>
  <c r="C36" i="298"/>
  <c r="B36" i="298"/>
  <c r="H35" i="298"/>
  <c r="I35" i="298" s="1"/>
  <c r="E35" i="298"/>
  <c r="C35" i="298"/>
  <c r="B35" i="298"/>
  <c r="H34" i="298"/>
  <c r="I34" i="298" s="1"/>
  <c r="E34" i="298"/>
  <c r="C34" i="298"/>
  <c r="B34" i="298"/>
  <c r="H33" i="298"/>
  <c r="I33" i="298" s="1"/>
  <c r="E33" i="298"/>
  <c r="D33" i="298"/>
  <c r="C33" i="298"/>
  <c r="B33" i="298"/>
  <c r="H21" i="298"/>
  <c r="I21" i="298" s="1"/>
  <c r="E21" i="298"/>
  <c r="D21" i="298"/>
  <c r="C21" i="298"/>
  <c r="B21" i="298"/>
  <c r="H20" i="298"/>
  <c r="E20" i="298"/>
  <c r="C20" i="298"/>
  <c r="B20" i="298"/>
  <c r="H19" i="298"/>
  <c r="E19" i="298"/>
  <c r="C19" i="298"/>
  <c r="B19" i="298"/>
  <c r="G18" i="298"/>
  <c r="H17" i="298"/>
  <c r="G17" i="298"/>
  <c r="E17" i="298"/>
  <c r="C17" i="298"/>
  <c r="B17" i="298"/>
  <c r="H16" i="298"/>
  <c r="I16" i="298" s="1"/>
  <c r="F16" i="298"/>
  <c r="E16" i="298"/>
  <c r="C16" i="298"/>
  <c r="B16" i="298"/>
  <c r="I18" i="298" l="1"/>
  <c r="I17" i="298"/>
  <c r="I19" i="303"/>
  <c r="J16" i="303"/>
  <c r="G20" i="303"/>
  <c r="I20" i="303" s="1"/>
  <c r="J16" i="298"/>
  <c r="I17" i="303"/>
  <c r="I18" i="303"/>
  <c r="G20" i="298"/>
  <c r="I20" i="298" s="1"/>
  <c r="I19" i="298"/>
  <c r="G26" i="303" l="1"/>
  <c r="G26" i="298"/>
  <c r="G40" i="289" l="1"/>
  <c r="H36" i="289"/>
  <c r="I36" i="289" s="1"/>
  <c r="E36" i="289"/>
  <c r="C36" i="289"/>
  <c r="B36" i="289"/>
  <c r="H35" i="289"/>
  <c r="I35" i="289" s="1"/>
  <c r="E35" i="289"/>
  <c r="C35" i="289"/>
  <c r="B35" i="289"/>
  <c r="H34" i="289"/>
  <c r="I34" i="289" s="1"/>
  <c r="E34" i="289"/>
  <c r="C34" i="289"/>
  <c r="B34" i="289"/>
  <c r="H33" i="289"/>
  <c r="I33" i="289" s="1"/>
  <c r="E33" i="289"/>
  <c r="D33" i="289"/>
  <c r="C33" i="289"/>
  <c r="B33" i="289"/>
  <c r="G18" i="289"/>
  <c r="H17" i="289"/>
  <c r="G17" i="289"/>
  <c r="E17" i="289"/>
  <c r="C17" i="289"/>
  <c r="B17" i="289"/>
  <c r="H16" i="289"/>
  <c r="I16" i="289" s="1"/>
  <c r="E16" i="289"/>
  <c r="C16" i="289"/>
  <c r="B16" i="289"/>
  <c r="G40" i="283"/>
  <c r="H36" i="283"/>
  <c r="I36" i="283" s="1"/>
  <c r="E36" i="283"/>
  <c r="C36" i="283"/>
  <c r="B36" i="283"/>
  <c r="H35" i="283"/>
  <c r="I35" i="283" s="1"/>
  <c r="E35" i="283"/>
  <c r="C35" i="283"/>
  <c r="B35" i="283"/>
  <c r="H34" i="283"/>
  <c r="I34" i="283" s="1"/>
  <c r="E34" i="283"/>
  <c r="C34" i="283"/>
  <c r="B34" i="283"/>
  <c r="H33" i="283"/>
  <c r="I33" i="283" s="1"/>
  <c r="E33" i="283"/>
  <c r="D33" i="283"/>
  <c r="C33" i="283"/>
  <c r="B33" i="283"/>
  <c r="H19" i="283"/>
  <c r="G19" i="283"/>
  <c r="E19" i="283"/>
  <c r="C19" i="283"/>
  <c r="B19" i="283"/>
  <c r="G18" i="283"/>
  <c r="H17" i="283"/>
  <c r="G17" i="283"/>
  <c r="E17" i="283"/>
  <c r="C17" i="283"/>
  <c r="B17" i="283"/>
  <c r="H16" i="283"/>
  <c r="I16" i="283" s="1"/>
  <c r="E16" i="283"/>
  <c r="C16" i="283"/>
  <c r="B16" i="283"/>
  <c r="I18" i="289" l="1"/>
  <c r="I19" i="283"/>
  <c r="I18" i="283"/>
  <c r="I17" i="289"/>
  <c r="I17" i="283"/>
  <c r="G26" i="289"/>
  <c r="G26" i="283"/>
  <c r="G40" i="273"/>
  <c r="H36" i="273"/>
  <c r="I36" i="273" s="1"/>
  <c r="E36" i="273"/>
  <c r="C36" i="273"/>
  <c r="B36" i="273"/>
  <c r="H35" i="273"/>
  <c r="I35" i="273" s="1"/>
  <c r="E35" i="273"/>
  <c r="C35" i="273"/>
  <c r="B35" i="273"/>
  <c r="H34" i="273"/>
  <c r="I34" i="273" s="1"/>
  <c r="E34" i="273"/>
  <c r="C34" i="273"/>
  <c r="B34" i="273"/>
  <c r="H33" i="273"/>
  <c r="I33" i="273" s="1"/>
  <c r="E33" i="273"/>
  <c r="D33" i="273"/>
  <c r="C33" i="273"/>
  <c r="B33" i="273"/>
  <c r="H20" i="273"/>
  <c r="E20" i="273"/>
  <c r="C20" i="273"/>
  <c r="B20" i="273"/>
  <c r="H19" i="273"/>
  <c r="G19" i="273"/>
  <c r="E19" i="273"/>
  <c r="C19" i="273"/>
  <c r="B19" i="273"/>
  <c r="G18" i="273"/>
  <c r="H17" i="273"/>
  <c r="G17" i="273"/>
  <c r="E17" i="273"/>
  <c r="C17" i="273"/>
  <c r="B17" i="273"/>
  <c r="H16" i="273"/>
  <c r="I16" i="273" s="1"/>
  <c r="E16" i="273"/>
  <c r="C16" i="273"/>
  <c r="B16" i="273"/>
  <c r="I18" i="273" l="1"/>
  <c r="I19" i="273"/>
  <c r="G20" i="273"/>
  <c r="I20" i="273" s="1"/>
  <c r="I17" i="273"/>
  <c r="G40" i="269"/>
  <c r="H36" i="269"/>
  <c r="I36" i="269" s="1"/>
  <c r="E36" i="269"/>
  <c r="C36" i="269"/>
  <c r="B36" i="269"/>
  <c r="H35" i="269"/>
  <c r="I35" i="269" s="1"/>
  <c r="E35" i="269"/>
  <c r="C35" i="269"/>
  <c r="B35" i="269"/>
  <c r="I34" i="269"/>
  <c r="H20" i="269"/>
  <c r="G20" i="269"/>
  <c r="E20" i="269"/>
  <c r="C20" i="269"/>
  <c r="B20" i="269"/>
  <c r="G19" i="269"/>
  <c r="H18" i="269"/>
  <c r="G18" i="269"/>
  <c r="E18" i="269"/>
  <c r="D18" i="269"/>
  <c r="C18" i="269"/>
  <c r="B18" i="269"/>
  <c r="H17" i="269"/>
  <c r="G17" i="269"/>
  <c r="E17" i="269"/>
  <c r="C17" i="269"/>
  <c r="B17" i="269"/>
  <c r="H16" i="269"/>
  <c r="I16" i="269" s="1"/>
  <c r="E16" i="269"/>
  <c r="C16" i="269"/>
  <c r="B16" i="269"/>
  <c r="I20" i="269" l="1"/>
  <c r="I19" i="269"/>
  <c r="G26" i="273"/>
  <c r="I17" i="269"/>
  <c r="I18" i="269"/>
  <c r="G27" i="269"/>
  <c r="G40" i="265" l="1"/>
  <c r="H36" i="265"/>
  <c r="I36" i="265" s="1"/>
  <c r="E36" i="265"/>
  <c r="C36" i="265"/>
  <c r="B36" i="265"/>
  <c r="H35" i="265"/>
  <c r="I35" i="265" s="1"/>
  <c r="E35" i="265"/>
  <c r="C35" i="265"/>
  <c r="B35" i="265"/>
  <c r="H34" i="265"/>
  <c r="I34" i="265" s="1"/>
  <c r="E34" i="265"/>
  <c r="D34" i="265"/>
  <c r="C34" i="265"/>
  <c r="B34" i="265"/>
  <c r="H21" i="265"/>
  <c r="E21" i="265"/>
  <c r="C21" i="265"/>
  <c r="B21" i="265"/>
  <c r="H20" i="265"/>
  <c r="G20" i="265"/>
  <c r="G21" i="265" s="1"/>
  <c r="E20" i="265"/>
  <c r="C20" i="265"/>
  <c r="B20" i="265"/>
  <c r="G19" i="265"/>
  <c r="H18" i="265"/>
  <c r="G18" i="265"/>
  <c r="E18" i="265"/>
  <c r="D18" i="265"/>
  <c r="C18" i="265"/>
  <c r="B18" i="265"/>
  <c r="H17" i="265"/>
  <c r="G17" i="265"/>
  <c r="E17" i="265"/>
  <c r="C17" i="265"/>
  <c r="B17" i="265"/>
  <c r="H16" i="265"/>
  <c r="I16" i="265" s="1"/>
  <c r="E16" i="265"/>
  <c r="C16" i="265"/>
  <c r="B16" i="265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H200" i="1"/>
  <c r="K200" i="1" s="1"/>
  <c r="H199" i="1"/>
  <c r="K199" i="1" s="1"/>
  <c r="H198" i="1"/>
  <c r="K198" i="1" s="1"/>
  <c r="H197" i="1"/>
  <c r="K197" i="1" s="1"/>
  <c r="K201" i="1" l="1"/>
  <c r="I21" i="265"/>
  <c r="I18" i="265"/>
  <c r="I17" i="265"/>
  <c r="I19" i="265"/>
  <c r="G27" i="265"/>
  <c r="I20" i="265"/>
  <c r="H37" i="227" l="1"/>
  <c r="I37" i="227" s="1"/>
  <c r="E37" i="227"/>
  <c r="D37" i="227"/>
  <c r="C37" i="227"/>
  <c r="B37" i="227"/>
  <c r="H35" i="227"/>
  <c r="I35" i="227" s="1"/>
  <c r="E35" i="227"/>
  <c r="D35" i="227"/>
  <c r="C35" i="227"/>
  <c r="B35" i="227"/>
  <c r="I34" i="227"/>
  <c r="G40" i="227"/>
  <c r="H38" i="227"/>
  <c r="I38" i="227" s="1"/>
  <c r="E38" i="227"/>
  <c r="D38" i="227"/>
  <c r="C38" i="227"/>
  <c r="B38" i="227"/>
  <c r="H36" i="227"/>
  <c r="I36" i="227" s="1"/>
  <c r="E36" i="227"/>
  <c r="C36" i="227"/>
  <c r="B36" i="227"/>
  <c r="G33" i="226"/>
  <c r="H31" i="226"/>
  <c r="I31" i="226" s="1"/>
  <c r="E31" i="226"/>
  <c r="D31" i="226"/>
  <c r="C31" i="226"/>
  <c r="B31" i="226"/>
  <c r="H30" i="226"/>
  <c r="I30" i="226" s="1"/>
  <c r="E30" i="226"/>
  <c r="C30" i="226"/>
  <c r="B30" i="226"/>
  <c r="H29" i="226"/>
  <c r="I29" i="226" s="1"/>
  <c r="I22" i="226"/>
  <c r="H20" i="226"/>
  <c r="I20" i="226" s="1"/>
  <c r="E20" i="226"/>
  <c r="C20" i="226"/>
  <c r="B20" i="226"/>
  <c r="H19" i="226"/>
  <c r="I19" i="226" s="1"/>
  <c r="E19" i="226"/>
  <c r="C19" i="226"/>
  <c r="B19" i="226"/>
  <c r="I18" i="226"/>
  <c r="G24" i="226"/>
  <c r="H16" i="226"/>
  <c r="I16" i="226" s="1"/>
  <c r="E16" i="226"/>
  <c r="C16" i="226"/>
  <c r="B16" i="226"/>
  <c r="I16" i="227" l="1"/>
  <c r="I17" i="226"/>
  <c r="G28" i="227" l="1"/>
  <c r="H19" i="217" l="1"/>
  <c r="I19" i="217" s="1"/>
  <c r="E19" i="217"/>
  <c r="C19" i="217"/>
  <c r="B19" i="217"/>
  <c r="G37" i="217"/>
  <c r="H35" i="217"/>
  <c r="I35" i="217" s="1"/>
  <c r="E35" i="217"/>
  <c r="D35" i="217"/>
  <c r="C35" i="217"/>
  <c r="B35" i="217"/>
  <c r="H34" i="217"/>
  <c r="I34" i="217" s="1"/>
  <c r="E34" i="217"/>
  <c r="C34" i="217"/>
  <c r="B34" i="217"/>
  <c r="H33" i="217"/>
  <c r="I33" i="217" s="1"/>
  <c r="E33" i="217"/>
  <c r="D33" i="217"/>
  <c r="C33" i="217"/>
  <c r="B33" i="217"/>
  <c r="H32" i="217"/>
  <c r="I32" i="217" s="1"/>
  <c r="E32" i="217"/>
  <c r="C32" i="217"/>
  <c r="B32" i="217"/>
  <c r="H31" i="217"/>
  <c r="I31" i="217" s="1"/>
  <c r="E31" i="217"/>
  <c r="C31" i="217"/>
  <c r="B31" i="217"/>
  <c r="G26" i="217"/>
  <c r="H22" i="217"/>
  <c r="I22" i="217" s="1"/>
  <c r="E22" i="217"/>
  <c r="D22" i="217"/>
  <c r="C22" i="217"/>
  <c r="B22" i="217"/>
  <c r="H21" i="217"/>
  <c r="I21" i="217" s="1"/>
  <c r="E21" i="217"/>
  <c r="C21" i="217"/>
  <c r="B21" i="217"/>
  <c r="H20" i="217"/>
  <c r="I20" i="217" s="1"/>
  <c r="E20" i="217"/>
  <c r="C20" i="217"/>
  <c r="B20" i="217"/>
  <c r="H18" i="217"/>
  <c r="I18" i="217" s="1"/>
  <c r="C18" i="217"/>
  <c r="B18" i="217"/>
  <c r="H21" i="216"/>
  <c r="I21" i="216" s="1"/>
  <c r="E21" i="216"/>
  <c r="D21" i="216"/>
  <c r="C21" i="216"/>
  <c r="B21" i="216"/>
  <c r="H20" i="216"/>
  <c r="I20" i="216" s="1"/>
  <c r="E20" i="216"/>
  <c r="C20" i="216"/>
  <c r="B20" i="216"/>
  <c r="H18" i="216"/>
  <c r="I18" i="216" s="1"/>
  <c r="C18" i="216"/>
  <c r="B18" i="216"/>
  <c r="H17" i="216"/>
  <c r="I17" i="216" s="1"/>
  <c r="E17" i="216"/>
  <c r="C17" i="216"/>
  <c r="B17" i="216"/>
  <c r="H19" i="216"/>
  <c r="I19" i="216" s="1"/>
  <c r="E19" i="216"/>
  <c r="C19" i="216"/>
  <c r="B19" i="216"/>
  <c r="I16" i="216"/>
  <c r="G36" i="216"/>
  <c r="H34" i="216"/>
  <c r="I34" i="216" s="1"/>
  <c r="E34" i="216"/>
  <c r="D34" i="216"/>
  <c r="C34" i="216"/>
  <c r="B34" i="216"/>
  <c r="H33" i="216"/>
  <c r="I33" i="216" s="1"/>
  <c r="E33" i="216"/>
  <c r="C33" i="216"/>
  <c r="B33" i="216"/>
  <c r="H32" i="216"/>
  <c r="I32" i="216" s="1"/>
  <c r="E32" i="216"/>
  <c r="D32" i="216"/>
  <c r="C32" i="216"/>
  <c r="B32" i="216"/>
  <c r="H31" i="216"/>
  <c r="I31" i="216" s="1"/>
  <c r="E31" i="216"/>
  <c r="C31" i="216"/>
  <c r="B31" i="216"/>
  <c r="H30" i="216"/>
  <c r="I30" i="216" s="1"/>
  <c r="E30" i="216"/>
  <c r="C30" i="216"/>
  <c r="B30" i="216"/>
  <c r="G25" i="216"/>
  <c r="I20" i="206" l="1"/>
  <c r="I19" i="206"/>
  <c r="I22" i="206"/>
  <c r="E146" i="1"/>
  <c r="F101" i="107"/>
  <c r="G101" i="107" s="1"/>
  <c r="C101" i="107"/>
  <c r="B101" i="107"/>
  <c r="G100" i="107"/>
  <c r="F99" i="107"/>
  <c r="G99" i="107" s="1"/>
  <c r="C99" i="107"/>
  <c r="B99" i="107"/>
  <c r="F98" i="107"/>
  <c r="G98" i="107" s="1"/>
  <c r="C98" i="107"/>
  <c r="B98" i="107"/>
  <c r="F97" i="107"/>
  <c r="G97" i="107" s="1"/>
  <c r="F96" i="107"/>
  <c r="B97" i="107"/>
  <c r="C97" i="107"/>
  <c r="C96" i="107"/>
  <c r="B96" i="107"/>
  <c r="F95" i="107"/>
  <c r="C95" i="107"/>
  <c r="B95" i="107"/>
  <c r="F68" i="107"/>
  <c r="G68" i="107" s="1"/>
  <c r="C68" i="107"/>
  <c r="B68" i="107"/>
  <c r="F66" i="107"/>
  <c r="G66" i="107" s="1"/>
  <c r="F67" i="107"/>
  <c r="B67" i="107"/>
  <c r="C67" i="107"/>
  <c r="C66" i="107"/>
  <c r="B66" i="107"/>
  <c r="F65" i="107"/>
  <c r="G65" i="107" s="1"/>
  <c r="C65" i="107"/>
  <c r="B65" i="107"/>
  <c r="F64" i="107"/>
  <c r="C64" i="107"/>
  <c r="B64" i="107"/>
  <c r="H16" i="206"/>
  <c r="C16" i="206"/>
  <c r="B16" i="206"/>
  <c r="G17" i="207" l="1"/>
  <c r="H30" i="207"/>
  <c r="I30" i="207" s="1"/>
  <c r="E30" i="207"/>
  <c r="D30" i="207"/>
  <c r="C30" i="207"/>
  <c r="B30" i="207"/>
  <c r="H29" i="207"/>
  <c r="I29" i="207" s="1"/>
  <c r="E29" i="207"/>
  <c r="C29" i="207"/>
  <c r="B29" i="207"/>
  <c r="H28" i="207"/>
  <c r="I28" i="207" s="1"/>
  <c r="G38" i="208" l="1"/>
  <c r="H36" i="208"/>
  <c r="I36" i="208" s="1"/>
  <c r="E36" i="208"/>
  <c r="D36" i="208"/>
  <c r="C36" i="208"/>
  <c r="B36" i="208"/>
  <c r="H35" i="208"/>
  <c r="I35" i="208" s="1"/>
  <c r="E35" i="208"/>
  <c r="C35" i="208"/>
  <c r="B35" i="208"/>
  <c r="H34" i="208"/>
  <c r="I34" i="208" s="1"/>
  <c r="E34" i="208"/>
  <c r="C34" i="208"/>
  <c r="B34" i="208"/>
  <c r="H33" i="208"/>
  <c r="I33" i="208" s="1"/>
  <c r="E33" i="208"/>
  <c r="D33" i="208"/>
  <c r="C33" i="208"/>
  <c r="B33" i="208"/>
  <c r="G26" i="208"/>
  <c r="I16" i="208"/>
  <c r="G35" i="207"/>
  <c r="I17" i="207"/>
  <c r="H16" i="207"/>
  <c r="I16" i="207" s="1"/>
  <c r="H16" i="205"/>
  <c r="I16" i="205" s="1"/>
  <c r="E16" i="205"/>
  <c r="C16" i="205"/>
  <c r="B16" i="205"/>
  <c r="G40" i="206"/>
  <c r="G29" i="206"/>
  <c r="I21" i="206"/>
  <c r="H18" i="206"/>
  <c r="I18" i="206" s="1"/>
  <c r="H17" i="206"/>
  <c r="I17" i="206" s="1"/>
  <c r="I16" i="206"/>
  <c r="G38" i="205"/>
  <c r="H36" i="205"/>
  <c r="I36" i="205" s="1"/>
  <c r="E36" i="205"/>
  <c r="D36" i="205"/>
  <c r="C36" i="205"/>
  <c r="B36" i="205"/>
  <c r="H35" i="205"/>
  <c r="I35" i="205" s="1"/>
  <c r="E35" i="205"/>
  <c r="C35" i="205"/>
  <c r="B35" i="205"/>
  <c r="H34" i="205"/>
  <c r="I34" i="205" s="1"/>
  <c r="E34" i="205"/>
  <c r="C34" i="205"/>
  <c r="B34" i="205"/>
  <c r="H32" i="205"/>
  <c r="I32" i="205" s="1"/>
  <c r="E32" i="205"/>
  <c r="C32" i="205"/>
  <c r="B32" i="205"/>
  <c r="I17" i="205"/>
  <c r="G96" i="107"/>
  <c r="G95" i="107"/>
  <c r="O67" i="107"/>
  <c r="L67" i="107"/>
  <c r="K67" i="107"/>
  <c r="O66" i="107"/>
  <c r="L66" i="107"/>
  <c r="K66" i="107"/>
  <c r="O65" i="107"/>
  <c r="P65" i="107" s="1"/>
  <c r="L65" i="107"/>
  <c r="K65" i="107"/>
  <c r="O64" i="107"/>
  <c r="P64" i="107" s="1"/>
  <c r="L64" i="107"/>
  <c r="K64" i="107"/>
  <c r="G23" i="207" l="1"/>
  <c r="G26" i="205"/>
  <c r="H91" i="1" l="1"/>
  <c r="H63" i="1"/>
  <c r="H58" i="1"/>
  <c r="H129" i="1"/>
  <c r="K106" i="1"/>
  <c r="H100" i="1"/>
  <c r="H116" i="1"/>
  <c r="H101" i="1"/>
  <c r="Q65" i="107"/>
  <c r="H121" i="1"/>
  <c r="K35" i="1"/>
  <c r="D23" i="489" l="1"/>
  <c r="D23" i="487"/>
  <c r="D23" i="486"/>
  <c r="F22" i="580"/>
  <c r="J22" i="580" s="1"/>
  <c r="F22" i="579"/>
  <c r="J22" i="579" s="1"/>
  <c r="F19" i="576"/>
  <c r="J19" i="576" s="1"/>
  <c r="F19" i="575"/>
  <c r="J19" i="575" s="1"/>
  <c r="F22" i="562"/>
  <c r="J22" i="562" s="1"/>
  <c r="F19" i="560"/>
  <c r="J19" i="560" s="1"/>
  <c r="F22" i="535"/>
  <c r="J22" i="535" s="1"/>
  <c r="F22" i="534"/>
  <c r="J22" i="534" s="1"/>
  <c r="F19" i="531"/>
  <c r="J19" i="531" s="1"/>
  <c r="F19" i="530"/>
  <c r="J19" i="530" s="1"/>
  <c r="D19" i="503"/>
  <c r="D22" i="501"/>
  <c r="D19" i="504"/>
  <c r="D19" i="502"/>
  <c r="D22" i="500"/>
  <c r="D22" i="488"/>
  <c r="D22" i="499"/>
  <c r="D17" i="500"/>
  <c r="D17" i="501"/>
  <c r="D17" i="499"/>
  <c r="F19" i="508"/>
  <c r="J19" i="508" s="1"/>
  <c r="F22" i="405"/>
  <c r="J22" i="405" s="1"/>
  <c r="D20" i="502"/>
  <c r="D20" i="503"/>
  <c r="D20" i="504"/>
  <c r="D23" i="488"/>
  <c r="D20" i="478"/>
  <c r="D20" i="479"/>
  <c r="D20" i="482"/>
  <c r="D20" i="483"/>
  <c r="D20" i="480"/>
  <c r="D20" i="484"/>
  <c r="D20" i="481"/>
  <c r="D20" i="477"/>
  <c r="D20" i="475"/>
  <c r="D20" i="313"/>
  <c r="D20" i="303"/>
  <c r="D20" i="298"/>
  <c r="F19" i="318"/>
  <c r="J19" i="318" s="1"/>
  <c r="D19" i="217"/>
  <c r="K135" i="1"/>
  <c r="D20" i="226"/>
  <c r="D19" i="216"/>
  <c r="D20" i="217"/>
  <c r="D17" i="216"/>
  <c r="K100" i="1"/>
  <c r="H36" i="1"/>
  <c r="K175" i="1"/>
  <c r="F36" i="606" s="1"/>
  <c r="J36" i="606" s="1"/>
  <c r="K174" i="1"/>
  <c r="H43" i="1"/>
  <c r="H39" i="1"/>
  <c r="F35" i="1"/>
  <c r="H38" i="1"/>
  <c r="H37" i="1"/>
  <c r="D18" i="489" l="1"/>
  <c r="D18" i="487"/>
  <c r="D18" i="486"/>
  <c r="D17" i="604"/>
  <c r="D17" i="603"/>
  <c r="D17" i="600"/>
  <c r="D17" i="599"/>
  <c r="D17" i="598"/>
  <c r="D17" i="597"/>
  <c r="D17" i="580"/>
  <c r="D17" i="579"/>
  <c r="D17" i="602"/>
  <c r="D17" i="601"/>
  <c r="D17" i="596"/>
  <c r="D17" i="595"/>
  <c r="D17" i="594"/>
  <c r="D17" i="593"/>
  <c r="D17" i="592"/>
  <c r="D17" i="591"/>
  <c r="D17" i="590"/>
  <c r="D17" i="589"/>
  <c r="D17" i="588"/>
  <c r="D17" i="587"/>
  <c r="D17" i="586"/>
  <c r="D17" i="585"/>
  <c r="D17" i="584"/>
  <c r="D17" i="583"/>
  <c r="D17" i="582"/>
  <c r="D17" i="581"/>
  <c r="D17" i="578"/>
  <c r="D17" i="577"/>
  <c r="D17" i="576"/>
  <c r="D17" i="575"/>
  <c r="F32" i="604"/>
  <c r="J32" i="604" s="1"/>
  <c r="F32" i="603"/>
  <c r="J32" i="603" s="1"/>
  <c r="F33" i="602"/>
  <c r="J33" i="602" s="1"/>
  <c r="F33" i="601"/>
  <c r="J33" i="601" s="1"/>
  <c r="F34" i="600"/>
  <c r="J34" i="600" s="1"/>
  <c r="F34" i="599"/>
  <c r="J34" i="599" s="1"/>
  <c r="F33" i="593"/>
  <c r="J33" i="593" s="1"/>
  <c r="F33" i="591"/>
  <c r="J33" i="591" s="1"/>
  <c r="F33" i="589"/>
  <c r="J33" i="589" s="1"/>
  <c r="F33" i="584"/>
  <c r="J33" i="584" s="1"/>
  <c r="F34" i="598"/>
  <c r="J34" i="598" s="1"/>
  <c r="F34" i="597"/>
  <c r="J34" i="597" s="1"/>
  <c r="F33" i="596"/>
  <c r="J33" i="596" s="1"/>
  <c r="F33" i="595"/>
  <c r="J33" i="595" s="1"/>
  <c r="F33" i="594"/>
  <c r="J33" i="594" s="1"/>
  <c r="F33" i="590"/>
  <c r="J33" i="590" s="1"/>
  <c r="F33" i="592"/>
  <c r="J33" i="592" s="1"/>
  <c r="F33" i="581"/>
  <c r="J33" i="581" s="1"/>
  <c r="F33" i="580"/>
  <c r="J33" i="580" s="1"/>
  <c r="F33" i="579"/>
  <c r="J33" i="579" s="1"/>
  <c r="F33" i="578"/>
  <c r="J33" i="578" s="1"/>
  <c r="F33" i="576"/>
  <c r="J33" i="576" s="1"/>
  <c r="F33" i="575"/>
  <c r="J33" i="575" s="1"/>
  <c r="F33" i="588"/>
  <c r="J33" i="588" s="1"/>
  <c r="F33" i="585"/>
  <c r="J33" i="585" s="1"/>
  <c r="F33" i="583"/>
  <c r="J33" i="583" s="1"/>
  <c r="F33" i="582"/>
  <c r="J33" i="582" s="1"/>
  <c r="F33" i="577"/>
  <c r="J33" i="577" s="1"/>
  <c r="F33" i="587"/>
  <c r="J33" i="587" s="1"/>
  <c r="F33" i="586"/>
  <c r="J33" i="586" s="1"/>
  <c r="D17" i="571"/>
  <c r="D17" i="574"/>
  <c r="D17" i="553"/>
  <c r="D17" i="559"/>
  <c r="D17" i="554"/>
  <c r="D17" i="572"/>
  <c r="D17" i="555"/>
  <c r="D17" i="514"/>
  <c r="D17" i="558"/>
  <c r="D17" i="534"/>
  <c r="D17" i="535"/>
  <c r="D17" i="552"/>
  <c r="D17" i="562"/>
  <c r="F33" i="573"/>
  <c r="J33" i="573" s="1"/>
  <c r="F33" i="564"/>
  <c r="J33" i="564" s="1"/>
  <c r="F34" i="572"/>
  <c r="J34" i="572" s="1"/>
  <c r="F34" i="571"/>
  <c r="J34" i="571" s="1"/>
  <c r="F33" i="570"/>
  <c r="J33" i="570" s="1"/>
  <c r="F33" i="563"/>
  <c r="J33" i="563" s="1"/>
  <c r="F33" i="569"/>
  <c r="J33" i="569" s="1"/>
  <c r="F32" i="574"/>
  <c r="J32" i="574" s="1"/>
  <c r="F33" i="568"/>
  <c r="J33" i="568" s="1"/>
  <c r="F33" i="562"/>
  <c r="J33" i="562" s="1"/>
  <c r="F33" i="561"/>
  <c r="J33" i="561" s="1"/>
  <c r="F33" i="560"/>
  <c r="J33" i="560" s="1"/>
  <c r="F33" i="567"/>
  <c r="J33" i="567" s="1"/>
  <c r="F33" i="565"/>
  <c r="J33" i="565" s="1"/>
  <c r="F33" i="566"/>
  <c r="J33" i="566" s="1"/>
  <c r="D17" i="573"/>
  <c r="D17" i="570"/>
  <c r="D17" i="569"/>
  <c r="D17" i="568"/>
  <c r="D17" i="567"/>
  <c r="D17" i="537"/>
  <c r="D17" i="545"/>
  <c r="D17" i="538"/>
  <c r="D17" i="561"/>
  <c r="D17" i="547"/>
  <c r="D17" i="563"/>
  <c r="D17" i="548"/>
  <c r="D17" i="531"/>
  <c r="D17" i="564"/>
  <c r="D17" i="557"/>
  <c r="D17" i="556"/>
  <c r="D17" i="565"/>
  <c r="D17" i="566"/>
  <c r="D17" i="530"/>
  <c r="D17" i="551"/>
  <c r="D17" i="550"/>
  <c r="D17" i="549"/>
  <c r="D17" i="546"/>
  <c r="D17" i="544"/>
  <c r="D17" i="543"/>
  <c r="D17" i="560"/>
  <c r="D17" i="540"/>
  <c r="D17" i="536"/>
  <c r="D17" i="539"/>
  <c r="D17" i="541"/>
  <c r="D17" i="533"/>
  <c r="D17" i="532"/>
  <c r="D17" i="542"/>
  <c r="F32" i="559"/>
  <c r="J32" i="559" s="1"/>
  <c r="F32" i="558"/>
  <c r="J32" i="558" s="1"/>
  <c r="F33" i="557"/>
  <c r="J33" i="557" s="1"/>
  <c r="F33" i="547"/>
  <c r="J33" i="547" s="1"/>
  <c r="F33" i="546"/>
  <c r="J33" i="546" s="1"/>
  <c r="F34" i="555"/>
  <c r="J34" i="555" s="1"/>
  <c r="F34" i="554"/>
  <c r="J34" i="554" s="1"/>
  <c r="F34" i="553"/>
  <c r="J34" i="553" s="1"/>
  <c r="F34" i="552"/>
  <c r="J34" i="552" s="1"/>
  <c r="F33" i="548"/>
  <c r="J33" i="548" s="1"/>
  <c r="F33" i="551"/>
  <c r="J33" i="551" s="1"/>
  <c r="F33" i="550"/>
  <c r="J33" i="550" s="1"/>
  <c r="F33" i="549"/>
  <c r="J33" i="549" s="1"/>
  <c r="F33" i="539"/>
  <c r="J33" i="539" s="1"/>
  <c r="F33" i="535"/>
  <c r="J33" i="535" s="1"/>
  <c r="F33" i="541"/>
  <c r="J33" i="541" s="1"/>
  <c r="F33" i="540"/>
  <c r="J33" i="540" s="1"/>
  <c r="F33" i="537"/>
  <c r="J33" i="537" s="1"/>
  <c r="F33" i="538"/>
  <c r="J33" i="538" s="1"/>
  <c r="F33" i="534"/>
  <c r="J33" i="534" s="1"/>
  <c r="F33" i="533"/>
  <c r="J33" i="533" s="1"/>
  <c r="F33" i="532"/>
  <c r="J33" i="532" s="1"/>
  <c r="F33" i="556"/>
  <c r="J33" i="556" s="1"/>
  <c r="F33" i="531"/>
  <c r="J33" i="531" s="1"/>
  <c r="F33" i="530"/>
  <c r="J33" i="530" s="1"/>
  <c r="F33" i="545"/>
  <c r="J33" i="545" s="1"/>
  <c r="F33" i="544"/>
  <c r="J33" i="544" s="1"/>
  <c r="F33" i="543"/>
  <c r="J33" i="543" s="1"/>
  <c r="F33" i="542"/>
  <c r="J33" i="542" s="1"/>
  <c r="F33" i="536"/>
  <c r="J33" i="536" s="1"/>
  <c r="F32" i="514"/>
  <c r="J32" i="514" s="1"/>
  <c r="F34" i="269"/>
  <c r="J34" i="269" s="1"/>
  <c r="K39" i="1"/>
  <c r="D23" i="491"/>
  <c r="D17" i="477"/>
  <c r="D17" i="478"/>
  <c r="D17" i="475"/>
  <c r="D24" i="502"/>
  <c r="D21" i="501"/>
  <c r="D21" i="500"/>
  <c r="D21" i="499"/>
  <c r="D19" i="474"/>
  <c r="D19" i="473"/>
  <c r="D17" i="405"/>
  <c r="D18" i="488"/>
  <c r="D21" i="474"/>
  <c r="D21" i="473"/>
  <c r="F42" i="502"/>
  <c r="J42" i="502" s="1"/>
  <c r="F42" i="504"/>
  <c r="J42" i="504" s="1"/>
  <c r="F42" i="501"/>
  <c r="J42" i="501" s="1"/>
  <c r="F42" i="500"/>
  <c r="J42" i="500" s="1"/>
  <c r="F42" i="503"/>
  <c r="J42" i="503" s="1"/>
  <c r="F37" i="491"/>
  <c r="J37" i="491" s="1"/>
  <c r="F42" i="499"/>
  <c r="J42" i="499" s="1"/>
  <c r="F42" i="487"/>
  <c r="J42" i="487" s="1"/>
  <c r="F42" i="488"/>
  <c r="J42" i="488" s="1"/>
  <c r="F38" i="480"/>
  <c r="J38" i="480" s="1"/>
  <c r="F38" i="483"/>
  <c r="J38" i="483" s="1"/>
  <c r="F38" i="478"/>
  <c r="J38" i="478" s="1"/>
  <c r="F36" i="206"/>
  <c r="J36" i="206" s="1"/>
  <c r="F42" i="489"/>
  <c r="J42" i="489" s="1"/>
  <c r="F38" i="479"/>
  <c r="J38" i="479" s="1"/>
  <c r="F38" i="484"/>
  <c r="J38" i="484" s="1"/>
  <c r="F38" i="477"/>
  <c r="J38" i="477" s="1"/>
  <c r="F38" i="482"/>
  <c r="J38" i="482" s="1"/>
  <c r="F38" i="475"/>
  <c r="J38" i="475" s="1"/>
  <c r="F42" i="486"/>
  <c r="J42" i="486" s="1"/>
  <c r="F38" i="481"/>
  <c r="J38" i="481" s="1"/>
  <c r="F38" i="474"/>
  <c r="J38" i="474" s="1"/>
  <c r="F38" i="473"/>
  <c r="J38" i="473" s="1"/>
  <c r="D17" i="398"/>
  <c r="D17" i="407"/>
  <c r="D17" i="403"/>
  <c r="D17" i="401"/>
  <c r="F33" i="403"/>
  <c r="J33" i="403" s="1"/>
  <c r="F33" i="398"/>
  <c r="J33" i="398" s="1"/>
  <c r="F33" i="405"/>
  <c r="J33" i="405" s="1"/>
  <c r="F33" i="401"/>
  <c r="J33" i="401" s="1"/>
  <c r="F33" i="407"/>
  <c r="J33" i="407" s="1"/>
  <c r="F32" i="383"/>
  <c r="J32" i="383" s="1"/>
  <c r="F33" i="384"/>
  <c r="J33" i="384" s="1"/>
  <c r="D17" i="313"/>
  <c r="D17" i="318"/>
  <c r="D17" i="298"/>
  <c r="D17" i="303"/>
  <c r="F33" i="318"/>
  <c r="J33" i="318" s="1"/>
  <c r="F33" i="313"/>
  <c r="J33" i="313" s="1"/>
  <c r="F33" i="303"/>
  <c r="J33" i="303" s="1"/>
  <c r="F33" i="298"/>
  <c r="J33" i="298" s="1"/>
  <c r="F33" i="289"/>
  <c r="J33" i="289" s="1"/>
  <c r="F33" i="283"/>
  <c r="J33" i="283" s="1"/>
  <c r="D17" i="289"/>
  <c r="D17" i="283"/>
  <c r="F33" i="273"/>
  <c r="J33" i="273" s="1"/>
  <c r="F34" i="265"/>
  <c r="J34" i="265" s="1"/>
  <c r="D17" i="269"/>
  <c r="D17" i="265"/>
  <c r="D17" i="273"/>
  <c r="F33" i="217"/>
  <c r="J33" i="217" s="1"/>
  <c r="F32" i="216"/>
  <c r="J32" i="216" s="1"/>
  <c r="F33" i="208"/>
  <c r="J33" i="208" s="1"/>
  <c r="K43" i="1"/>
  <c r="K38" i="1"/>
  <c r="F18" i="489" l="1"/>
  <c r="J18" i="489" s="1"/>
  <c r="F18" i="487"/>
  <c r="J18" i="487" s="1"/>
  <c r="F18" i="486"/>
  <c r="J18" i="486" s="1"/>
  <c r="F17" i="602"/>
  <c r="J17" i="602" s="1"/>
  <c r="F17" i="601"/>
  <c r="J17" i="601" s="1"/>
  <c r="F17" i="594"/>
  <c r="J17" i="594" s="1"/>
  <c r="F17" i="585"/>
  <c r="J17" i="585" s="1"/>
  <c r="F17" i="596"/>
  <c r="J17" i="596" s="1"/>
  <c r="F17" i="595"/>
  <c r="J17" i="595" s="1"/>
  <c r="F17" i="589"/>
  <c r="J17" i="589" s="1"/>
  <c r="F17" i="584"/>
  <c r="J17" i="584" s="1"/>
  <c r="F17" i="592"/>
  <c r="J17" i="592" s="1"/>
  <c r="F17" i="587"/>
  <c r="J17" i="587" s="1"/>
  <c r="F17" i="582"/>
  <c r="J17" i="582" s="1"/>
  <c r="F17" i="581"/>
  <c r="J17" i="581" s="1"/>
  <c r="F17" i="578"/>
  <c r="J17" i="578" s="1"/>
  <c r="F17" i="576"/>
  <c r="J17" i="576" s="1"/>
  <c r="F17" i="575"/>
  <c r="J17" i="575" s="1"/>
  <c r="F17" i="590"/>
  <c r="J17" i="590" s="1"/>
  <c r="F17" i="593"/>
  <c r="J17" i="593" s="1"/>
  <c r="F17" i="591"/>
  <c r="J17" i="591" s="1"/>
  <c r="F17" i="588"/>
  <c r="J17" i="588" s="1"/>
  <c r="F17" i="583"/>
  <c r="J17" i="583" s="1"/>
  <c r="F17" i="577"/>
  <c r="J17" i="577" s="1"/>
  <c r="F17" i="586"/>
  <c r="J17" i="586" s="1"/>
  <c r="F17" i="573"/>
  <c r="J17" i="573" s="1"/>
  <c r="F17" i="570"/>
  <c r="J17" i="570" s="1"/>
  <c r="F17" i="569"/>
  <c r="J17" i="569" s="1"/>
  <c r="F17" i="568"/>
  <c r="J17" i="568" s="1"/>
  <c r="F17" i="567"/>
  <c r="J17" i="567" s="1"/>
  <c r="F17" i="566"/>
  <c r="J17" i="566" s="1"/>
  <c r="F17" i="565"/>
  <c r="J17" i="565" s="1"/>
  <c r="F17" i="564"/>
  <c r="J17" i="564" s="1"/>
  <c r="F17" i="563"/>
  <c r="J17" i="563" s="1"/>
  <c r="F17" i="561"/>
  <c r="J17" i="561" s="1"/>
  <c r="F17" i="560"/>
  <c r="J17" i="560" s="1"/>
  <c r="F17" i="546"/>
  <c r="J17" i="546" s="1"/>
  <c r="F17" i="548"/>
  <c r="J17" i="548" s="1"/>
  <c r="F17" i="551"/>
  <c r="J17" i="551" s="1"/>
  <c r="F17" i="550"/>
  <c r="J17" i="550" s="1"/>
  <c r="F17" i="549"/>
  <c r="J17" i="549" s="1"/>
  <c r="F17" i="547"/>
  <c r="J17" i="547" s="1"/>
  <c r="F17" i="541"/>
  <c r="J17" i="541" s="1"/>
  <c r="F17" i="540"/>
  <c r="J17" i="540" s="1"/>
  <c r="F17" i="533"/>
  <c r="J17" i="533" s="1"/>
  <c r="F17" i="557"/>
  <c r="J17" i="557" s="1"/>
  <c r="F17" i="556"/>
  <c r="J17" i="556" s="1"/>
  <c r="F17" i="539"/>
  <c r="J17" i="539" s="1"/>
  <c r="F17" i="536"/>
  <c r="J17" i="536" s="1"/>
  <c r="F17" i="532"/>
  <c r="J17" i="532" s="1"/>
  <c r="F17" i="531"/>
  <c r="J17" i="531" s="1"/>
  <c r="F17" i="530"/>
  <c r="J17" i="530" s="1"/>
  <c r="F17" i="545"/>
  <c r="J17" i="545" s="1"/>
  <c r="F17" i="544"/>
  <c r="J17" i="544" s="1"/>
  <c r="F17" i="543"/>
  <c r="J17" i="543" s="1"/>
  <c r="F17" i="542"/>
  <c r="J17" i="542" s="1"/>
  <c r="F17" i="538"/>
  <c r="J17" i="538" s="1"/>
  <c r="F17" i="537"/>
  <c r="J17" i="537" s="1"/>
  <c r="F18" i="488"/>
  <c r="J18" i="488" s="1"/>
  <c r="F21" i="474"/>
  <c r="J21" i="474" s="1"/>
  <c r="F21" i="473"/>
  <c r="J21" i="473" s="1"/>
  <c r="F23" i="491"/>
  <c r="J23" i="491" s="1"/>
  <c r="F17" i="478"/>
  <c r="J17" i="478" s="1"/>
  <c r="F17" i="477"/>
  <c r="J17" i="477" s="1"/>
  <c r="F17" i="475"/>
  <c r="J17" i="475" s="1"/>
  <c r="F17" i="403"/>
  <c r="J17" i="403" s="1"/>
  <c r="F17" i="407"/>
  <c r="J17" i="407" s="1"/>
  <c r="F17" i="401"/>
  <c r="J17" i="401" s="1"/>
  <c r="F17" i="398"/>
  <c r="J17" i="398" s="1"/>
  <c r="F17" i="313"/>
  <c r="J17" i="313" s="1"/>
  <c r="F17" i="318"/>
  <c r="J17" i="318" s="1"/>
  <c r="F17" i="298"/>
  <c r="J17" i="298" s="1"/>
  <c r="F17" i="303"/>
  <c r="J17" i="303" s="1"/>
  <c r="F17" i="289"/>
  <c r="J17" i="289" s="1"/>
  <c r="F17" i="283"/>
  <c r="J17" i="283" s="1"/>
  <c r="F17" i="273"/>
  <c r="J17" i="273" s="1"/>
  <c r="H65" i="107"/>
  <c r="K129" i="1"/>
  <c r="K101" i="1" l="1"/>
  <c r="K117" i="1"/>
  <c r="J120" i="1"/>
  <c r="K122" i="1"/>
  <c r="K98" i="1"/>
  <c r="K116" i="1"/>
  <c r="F17" i="500" l="1"/>
  <c r="J17" i="500" s="1"/>
  <c r="F17" i="501"/>
  <c r="J17" i="501" s="1"/>
  <c r="F17" i="499"/>
  <c r="J17" i="499" s="1"/>
  <c r="K120" i="1"/>
  <c r="K99" i="1"/>
  <c r="K77" i="1"/>
  <c r="H97" i="1"/>
  <c r="H96" i="1"/>
  <c r="H179" i="1"/>
  <c r="F29" i="504" l="1"/>
  <c r="J29" i="504" s="1"/>
  <c r="F31" i="489"/>
  <c r="J31" i="489" s="1"/>
  <c r="F31" i="487"/>
  <c r="J31" i="487" s="1"/>
  <c r="F31" i="486"/>
  <c r="J31" i="486" s="1"/>
  <c r="F28" i="504"/>
  <c r="J28" i="504" s="1"/>
  <c r="F31" i="488"/>
  <c r="J31" i="488" s="1"/>
  <c r="F24" i="482"/>
  <c r="J24" i="482" s="1"/>
  <c r="F24" i="479"/>
  <c r="J24" i="479" s="1"/>
  <c r="F24" i="483"/>
  <c r="J24" i="483" s="1"/>
  <c r="F24" i="480"/>
  <c r="J24" i="480" s="1"/>
  <c r="F24" i="477"/>
  <c r="J24" i="477" s="1"/>
  <c r="F24" i="484"/>
  <c r="J24" i="484" s="1"/>
  <c r="F24" i="481"/>
  <c r="J24" i="481" s="1"/>
  <c r="F24" i="478"/>
  <c r="J24" i="478" s="1"/>
  <c r="F24" i="475"/>
  <c r="J24" i="475" s="1"/>
  <c r="H100" i="107"/>
  <c r="K96" i="1"/>
  <c r="K97" i="1"/>
  <c r="K128" i="1"/>
  <c r="L3" i="1"/>
  <c r="K121" i="1" l="1"/>
  <c r="K119" i="1"/>
  <c r="K126" i="1"/>
  <c r="K85" i="1"/>
  <c r="F23" i="489" l="1"/>
  <c r="J23" i="489" s="1"/>
  <c r="F23" i="487"/>
  <c r="J23" i="487" s="1"/>
  <c r="F23" i="486"/>
  <c r="J23" i="486" s="1"/>
  <c r="F28" i="489"/>
  <c r="J28" i="489" s="1"/>
  <c r="F28" i="487"/>
  <c r="J28" i="487" s="1"/>
  <c r="F28" i="486"/>
  <c r="J28" i="486" s="1"/>
  <c r="F23" i="384"/>
  <c r="J23" i="384" s="1"/>
  <c r="F23" i="217"/>
  <c r="J23" i="217" s="1"/>
  <c r="F22" i="383"/>
  <c r="J22" i="383" s="1"/>
  <c r="F22" i="216"/>
  <c r="J22" i="216" s="1"/>
  <c r="F25" i="504"/>
  <c r="J25" i="504" s="1"/>
  <c r="F28" i="488"/>
  <c r="J28" i="488" s="1"/>
  <c r="F27" i="474"/>
  <c r="J27" i="474" s="1"/>
  <c r="F27" i="473"/>
  <c r="J27" i="473" s="1"/>
  <c r="H95" i="107"/>
  <c r="F20" i="503"/>
  <c r="J20" i="503" s="1"/>
  <c r="F20" i="504"/>
  <c r="J20" i="504" s="1"/>
  <c r="F20" i="502"/>
  <c r="J20" i="502" s="1"/>
  <c r="F23" i="488"/>
  <c r="J23" i="488" s="1"/>
  <c r="F20" i="479"/>
  <c r="J20" i="479" s="1"/>
  <c r="F20" i="482"/>
  <c r="J20" i="482" s="1"/>
  <c r="F20" i="483"/>
  <c r="J20" i="483" s="1"/>
  <c r="F20" i="477"/>
  <c r="J20" i="477" s="1"/>
  <c r="F20" i="480"/>
  <c r="J20" i="480" s="1"/>
  <c r="F20" i="481"/>
  <c r="J20" i="481" s="1"/>
  <c r="F20" i="484"/>
  <c r="J20" i="484" s="1"/>
  <c r="F20" i="478"/>
  <c r="J20" i="478" s="1"/>
  <c r="F20" i="475"/>
  <c r="J20" i="475" s="1"/>
  <c r="K195" i="1"/>
  <c r="H107" i="1"/>
  <c r="H108" i="1"/>
  <c r="D20" i="383" l="1"/>
  <c r="D21" i="384"/>
  <c r="D23" i="501"/>
  <c r="D23" i="500"/>
  <c r="D23" i="499"/>
  <c r="D21" i="217"/>
  <c r="D20" i="216"/>
  <c r="K194" i="1"/>
  <c r="N110" i="107" l="1"/>
  <c r="M101" i="107" s="1"/>
  <c r="O109" i="107"/>
  <c r="P109" i="107" s="1"/>
  <c r="O107" i="107"/>
  <c r="P107" i="107" s="1"/>
  <c r="O99" i="107"/>
  <c r="P99" i="107" s="1"/>
  <c r="L99" i="107"/>
  <c r="K99" i="107"/>
  <c r="P108" i="107"/>
  <c r="Q108" i="107" s="1"/>
  <c r="O106" i="107"/>
  <c r="P106" i="107" s="1"/>
  <c r="L106" i="107"/>
  <c r="K106" i="107"/>
  <c r="O105" i="107"/>
  <c r="P105" i="107" s="1"/>
  <c r="L105" i="107"/>
  <c r="K105" i="107"/>
  <c r="O104" i="107"/>
  <c r="P104" i="107" s="1"/>
  <c r="L104" i="107"/>
  <c r="K104" i="107"/>
  <c r="O103" i="107"/>
  <c r="P103" i="107" s="1"/>
  <c r="L103" i="107"/>
  <c r="K103" i="107"/>
  <c r="O102" i="107"/>
  <c r="P102" i="107" s="1"/>
  <c r="O101" i="107"/>
  <c r="P101" i="107" s="1"/>
  <c r="O100" i="107"/>
  <c r="P100" i="107" s="1"/>
  <c r="O98" i="107"/>
  <c r="P98" i="107" s="1"/>
  <c r="L102" i="107"/>
  <c r="K102" i="107"/>
  <c r="L101" i="107"/>
  <c r="K101" i="107"/>
  <c r="O97" i="107"/>
  <c r="P97" i="107" s="1"/>
  <c r="L98" i="107"/>
  <c r="L100" i="107"/>
  <c r="K100" i="107"/>
  <c r="K188" i="1"/>
  <c r="D21" i="207"/>
  <c r="K98" i="107"/>
  <c r="L97" i="107"/>
  <c r="K97" i="107"/>
  <c r="K193" i="1" l="1"/>
  <c r="D23" i="205"/>
  <c r="M102" i="107"/>
  <c r="M103" i="107"/>
  <c r="M104" i="107"/>
  <c r="M105" i="107"/>
  <c r="M106" i="107"/>
  <c r="M107" i="107"/>
  <c r="M108" i="107"/>
  <c r="L110" i="107"/>
  <c r="M96" i="107"/>
  <c r="M98" i="107"/>
  <c r="M97" i="107"/>
  <c r="M99" i="107"/>
  <c r="M109" i="107"/>
  <c r="M95" i="107"/>
  <c r="J110" i="107"/>
  <c r="M100" i="107"/>
  <c r="Q100" i="107" l="1"/>
  <c r="F22" i="508"/>
  <c r="J22" i="508" s="1"/>
  <c r="F21" i="509"/>
  <c r="J21" i="509" s="1"/>
  <c r="F22" i="505"/>
  <c r="J22" i="505" s="1"/>
  <c r="F22" i="226"/>
  <c r="F22" i="506"/>
  <c r="J22" i="506" s="1"/>
  <c r="F22" i="507"/>
  <c r="J22" i="507" s="1"/>
  <c r="F23" i="205"/>
  <c r="J23" i="205" s="1"/>
  <c r="F21" i="207"/>
  <c r="J21" i="207" s="1"/>
  <c r="M110" i="107"/>
  <c r="F133" i="107"/>
  <c r="T129" i="107"/>
  <c r="F116" i="107"/>
  <c r="F117" i="107"/>
  <c r="K182" i="1"/>
  <c r="K181" i="1"/>
  <c r="K183" i="1"/>
  <c r="K184" i="1"/>
  <c r="K185" i="1"/>
  <c r="K186" i="1"/>
  <c r="K187" i="1"/>
  <c r="K180" i="1"/>
  <c r="F24" i="489" l="1"/>
  <c r="J24" i="489" s="1"/>
  <c r="F24" i="487"/>
  <c r="J24" i="487" s="1"/>
  <c r="F24" i="486"/>
  <c r="J24" i="486" s="1"/>
  <c r="F20" i="489"/>
  <c r="J20" i="489" s="1"/>
  <c r="F20" i="487"/>
  <c r="J20" i="487" s="1"/>
  <c r="F20" i="486"/>
  <c r="J20" i="486" s="1"/>
  <c r="F21" i="504"/>
  <c r="J21" i="504" s="1"/>
  <c r="F24" i="488"/>
  <c r="J24" i="488" s="1"/>
  <c r="F17" i="504"/>
  <c r="J17" i="504" s="1"/>
  <c r="F20" i="488"/>
  <c r="J20" i="488" s="1"/>
  <c r="G133" i="107"/>
  <c r="H133" i="107" s="1"/>
  <c r="C133" i="107"/>
  <c r="B133" i="107"/>
  <c r="F135" i="107"/>
  <c r="G135" i="107" s="1"/>
  <c r="F134" i="107"/>
  <c r="G134" i="107" s="1"/>
  <c r="B134" i="107"/>
  <c r="F132" i="107"/>
  <c r="G132" i="107" s="1"/>
  <c r="F131" i="107"/>
  <c r="G131" i="107" s="1"/>
  <c r="H131" i="107" s="1"/>
  <c r="F130" i="107"/>
  <c r="G130" i="107" s="1"/>
  <c r="H130" i="107" s="1"/>
  <c r="F129" i="107"/>
  <c r="G129" i="107" s="1"/>
  <c r="C135" i="107"/>
  <c r="B135" i="107"/>
  <c r="B118" i="107"/>
  <c r="C134" i="107"/>
  <c r="B119" i="107"/>
  <c r="C132" i="107"/>
  <c r="B132" i="107"/>
  <c r="B55" i="107"/>
  <c r="C131" i="107"/>
  <c r="B131" i="107"/>
  <c r="C130" i="107"/>
  <c r="B130" i="107"/>
  <c r="K119" i="107"/>
  <c r="O120" i="107"/>
  <c r="P120" i="107" s="1"/>
  <c r="L120" i="107"/>
  <c r="K120" i="107"/>
  <c r="O118" i="107"/>
  <c r="P118" i="107" s="1"/>
  <c r="L118" i="107"/>
  <c r="K118" i="107"/>
  <c r="S4" i="1"/>
  <c r="O117" i="107"/>
  <c r="P117" i="107" s="1"/>
  <c r="L117" i="107"/>
  <c r="K117" i="107"/>
  <c r="K109" i="107"/>
  <c r="O116" i="107"/>
  <c r="L116" i="107"/>
  <c r="K116" i="107"/>
  <c r="F119" i="107"/>
  <c r="G119" i="107" s="1"/>
  <c r="C119" i="107"/>
  <c r="F118" i="107"/>
  <c r="G118" i="107" s="1"/>
  <c r="C118" i="107"/>
  <c r="B117" i="107"/>
  <c r="B116" i="107"/>
  <c r="E136" i="107"/>
  <c r="C129" i="107"/>
  <c r="B129" i="107"/>
  <c r="O119" i="107"/>
  <c r="P119" i="107" s="1"/>
  <c r="Q119" i="107" s="1"/>
  <c r="L119" i="107"/>
  <c r="G117" i="107"/>
  <c r="H117" i="107" s="1"/>
  <c r="C117" i="107"/>
  <c r="C116" i="107"/>
  <c r="K179" i="1"/>
  <c r="O96" i="107"/>
  <c r="D131" i="107" l="1"/>
  <c r="D135" i="107"/>
  <c r="D134" i="107"/>
  <c r="D133" i="107"/>
  <c r="D132" i="107"/>
  <c r="C136" i="107"/>
  <c r="D129" i="107"/>
  <c r="D130" i="107"/>
  <c r="O95" i="107"/>
  <c r="P95" i="107" s="1"/>
  <c r="L109" i="107"/>
  <c r="L107" i="107"/>
  <c r="L96" i="107"/>
  <c r="T93" i="107"/>
  <c r="L95" i="107"/>
  <c r="P96" i="107"/>
  <c r="Z100" i="107"/>
  <c r="W100" i="107"/>
  <c r="Z99" i="107"/>
  <c r="W99" i="107"/>
  <c r="Y98" i="107"/>
  <c r="Z98" i="107" s="1"/>
  <c r="V98" i="107"/>
  <c r="T98" i="107"/>
  <c r="Y97" i="107"/>
  <c r="Z97" i="107" s="1"/>
  <c r="V97" i="107"/>
  <c r="T97" i="107"/>
  <c r="Y96" i="107"/>
  <c r="Z96" i="107" s="1"/>
  <c r="V96" i="107"/>
  <c r="T96" i="107"/>
  <c r="K107" i="107"/>
  <c r="Y95" i="107"/>
  <c r="Z95" i="107" s="1"/>
  <c r="V95" i="107"/>
  <c r="T95" i="107"/>
  <c r="Y94" i="107"/>
  <c r="Z94" i="107" s="1"/>
  <c r="V94" i="107"/>
  <c r="T94" i="107"/>
  <c r="Y93" i="107"/>
  <c r="Z93" i="107" s="1"/>
  <c r="V93" i="107"/>
  <c r="U93" i="107"/>
  <c r="K96" i="107"/>
  <c r="Y92" i="107"/>
  <c r="Z92" i="107" s="1"/>
  <c r="V92" i="107"/>
  <c r="T92" i="107"/>
  <c r="K95" i="107"/>
  <c r="AA99" i="107" l="1"/>
  <c r="AB99" i="107" s="1"/>
  <c r="A136" i="107"/>
  <c r="D136" i="107"/>
  <c r="AA100" i="107"/>
  <c r="AB100" i="107" s="1"/>
  <c r="D16" i="318" l="1"/>
  <c r="D16" i="313"/>
  <c r="D16" i="303"/>
  <c r="D16" i="298"/>
  <c r="D16" i="283"/>
  <c r="D16" i="289"/>
  <c r="D16" i="273"/>
  <c r="D16" i="269"/>
  <c r="D16" i="265"/>
  <c r="E110" i="107"/>
  <c r="O86" i="107"/>
  <c r="P86" i="107" s="1"/>
  <c r="L86" i="107"/>
  <c r="K86" i="107"/>
  <c r="L85" i="107"/>
  <c r="O85" i="107"/>
  <c r="P85" i="107" s="1"/>
  <c r="O81" i="107"/>
  <c r="P81" i="107" s="1"/>
  <c r="O84" i="107"/>
  <c r="P84" i="107" s="1"/>
  <c r="O83" i="107"/>
  <c r="P83" i="107" s="1"/>
  <c r="O82" i="107"/>
  <c r="P82" i="107" s="1"/>
  <c r="O80" i="107"/>
  <c r="P80" i="107" s="1"/>
  <c r="L81" i="107"/>
  <c r="K81" i="107"/>
  <c r="K80" i="107"/>
  <c r="L80" i="107"/>
  <c r="L83" i="107"/>
  <c r="L84" i="107"/>
  <c r="N87" i="107"/>
  <c r="M85" i="107" s="1"/>
  <c r="L82" i="107"/>
  <c r="F16" i="283" l="1"/>
  <c r="J16" i="283" s="1"/>
  <c r="F16" i="289"/>
  <c r="J16" i="289" s="1"/>
  <c r="F16" i="273"/>
  <c r="J16" i="273" s="1"/>
  <c r="F16" i="269"/>
  <c r="J16" i="269" s="1"/>
  <c r="F16" i="265"/>
  <c r="J16" i="265" s="1"/>
  <c r="D100" i="107"/>
  <c r="D101" i="107"/>
  <c r="D97" i="107"/>
  <c r="D99" i="107"/>
  <c r="D98" i="107"/>
  <c r="D95" i="107"/>
  <c r="D96" i="107"/>
  <c r="Q86" i="107"/>
  <c r="Q84" i="107"/>
  <c r="Q80" i="107"/>
  <c r="Q82" i="107"/>
  <c r="Q81" i="107"/>
  <c r="M86" i="107"/>
  <c r="M81" i="107"/>
  <c r="M84" i="107"/>
  <c r="M82" i="107"/>
  <c r="M83" i="107"/>
  <c r="M80" i="107"/>
  <c r="D110" i="107" l="1"/>
  <c r="M87" i="107"/>
  <c r="F89" i="107" l="1"/>
  <c r="G89" i="107" s="1"/>
  <c r="F88" i="107"/>
  <c r="G88" i="107" s="1"/>
  <c r="F87" i="107"/>
  <c r="G87" i="107" s="1"/>
  <c r="F86" i="107"/>
  <c r="G86" i="107" s="1"/>
  <c r="F85" i="107"/>
  <c r="G85" i="107" s="1"/>
  <c r="F84" i="107"/>
  <c r="G84" i="107" s="1"/>
  <c r="C89" i="107"/>
  <c r="C88" i="107"/>
  <c r="C87" i="107"/>
  <c r="C86" i="107"/>
  <c r="C85" i="107"/>
  <c r="C84" i="107"/>
  <c r="C83" i="107"/>
  <c r="C82" i="107"/>
  <c r="F83" i="107"/>
  <c r="G83" i="107" s="1"/>
  <c r="F81" i="107"/>
  <c r="G81" i="107" s="1"/>
  <c r="C81" i="107"/>
  <c r="F80" i="107"/>
  <c r="G80" i="107" s="1"/>
  <c r="C80" i="107"/>
  <c r="B89" i="107"/>
  <c r="B88" i="107"/>
  <c r="B85" i="107"/>
  <c r="B87" i="107"/>
  <c r="B86" i="107"/>
  <c r="B84" i="107"/>
  <c r="B83" i="107"/>
  <c r="B82" i="107"/>
  <c r="B81" i="107"/>
  <c r="B80" i="107"/>
  <c r="E90" i="107"/>
  <c r="F82" i="107"/>
  <c r="G82" i="107" s="1"/>
  <c r="H85" i="107" l="1"/>
  <c r="H84" i="107"/>
  <c r="H86" i="107"/>
  <c r="C90" i="107"/>
  <c r="Q85" i="107"/>
  <c r="H88" i="107"/>
  <c r="H89" i="107"/>
  <c r="H87" i="107"/>
  <c r="H83" i="107"/>
  <c r="D80" i="107"/>
  <c r="D87" i="107"/>
  <c r="D88" i="107"/>
  <c r="D89" i="107"/>
  <c r="D83" i="107"/>
  <c r="D86" i="107"/>
  <c r="D85" i="107"/>
  <c r="D84" i="107"/>
  <c r="D81" i="107"/>
  <c r="D82" i="107"/>
  <c r="M8" i="1"/>
  <c r="K95" i="1"/>
  <c r="H56" i="1"/>
  <c r="H53" i="1"/>
  <c r="D19" i="584" l="1"/>
  <c r="D19" i="583"/>
  <c r="D19" i="564"/>
  <c r="D19" i="538"/>
  <c r="D19" i="539"/>
  <c r="D25" i="500"/>
  <c r="D19" i="398"/>
  <c r="H101" i="107"/>
  <c r="F20" i="505"/>
  <c r="J20" i="505" s="1"/>
  <c r="F20" i="506"/>
  <c r="J20" i="506" s="1"/>
  <c r="F20" i="507"/>
  <c r="J20" i="507" s="1"/>
  <c r="K56" i="1"/>
  <c r="D90" i="107"/>
  <c r="H148" i="1"/>
  <c r="N72" i="107"/>
  <c r="M64" i="107" s="1"/>
  <c r="E72" i="107"/>
  <c r="D68" i="107" s="1"/>
  <c r="P67" i="107"/>
  <c r="P66" i="107"/>
  <c r="G67" i="107"/>
  <c r="H114" i="1"/>
  <c r="H118" i="1"/>
  <c r="H94" i="1"/>
  <c r="K94" i="1" s="1"/>
  <c r="H93" i="1"/>
  <c r="K93" i="1" s="1"/>
  <c r="K91" i="1"/>
  <c r="H92" i="1"/>
  <c r="K92" i="1" s="1"/>
  <c r="Q103" i="107" s="1"/>
  <c r="K89" i="1"/>
  <c r="H83" i="1"/>
  <c r="K83" i="1" s="1"/>
  <c r="E148" i="1"/>
  <c r="E147" i="1"/>
  <c r="K173" i="1"/>
  <c r="K172" i="1"/>
  <c r="F34" i="227" s="1"/>
  <c r="K171" i="1"/>
  <c r="S110" i="1"/>
  <c r="S105" i="1"/>
  <c r="K90" i="1"/>
  <c r="O27" i="1"/>
  <c r="M27" i="1"/>
  <c r="O22" i="1"/>
  <c r="M22" i="1"/>
  <c r="O17" i="1"/>
  <c r="M17" i="1"/>
  <c r="O13" i="1"/>
  <c r="M13" i="1"/>
  <c r="O26" i="1"/>
  <c r="M26" i="1"/>
  <c r="O21" i="1"/>
  <c r="M21" i="1"/>
  <c r="O16" i="1"/>
  <c r="M16" i="1"/>
  <c r="O12" i="1"/>
  <c r="M12" i="1"/>
  <c r="O8" i="1"/>
  <c r="O7" i="1"/>
  <c r="M7" i="1"/>
  <c r="D26" i="489" l="1"/>
  <c r="D26" i="487"/>
  <c r="D26" i="486"/>
  <c r="F19" i="564"/>
  <c r="J19" i="564" s="1"/>
  <c r="F19" i="583"/>
  <c r="J19" i="583" s="1"/>
  <c r="F19" i="584"/>
  <c r="J19" i="584" s="1"/>
  <c r="F19" i="539"/>
  <c r="J19" i="539" s="1"/>
  <c r="F19" i="538"/>
  <c r="J19" i="538" s="1"/>
  <c r="F25" i="500"/>
  <c r="J25" i="500" s="1"/>
  <c r="F19" i="398"/>
  <c r="K118" i="1"/>
  <c r="D23" i="504"/>
  <c r="D26" i="488"/>
  <c r="D16" i="503"/>
  <c r="D16" i="502"/>
  <c r="D67" i="107"/>
  <c r="D66" i="107"/>
  <c r="H147" i="1"/>
  <c r="D65" i="107"/>
  <c r="M65" i="107"/>
  <c r="K115" i="1"/>
  <c r="K114" i="1"/>
  <c r="M66" i="107"/>
  <c r="M67" i="107"/>
  <c r="D64" i="107"/>
  <c r="G64" i="107"/>
  <c r="S123" i="1" l="1"/>
  <c r="F26" i="489"/>
  <c r="J26" i="489" s="1"/>
  <c r="F26" i="487"/>
  <c r="J26" i="487" s="1"/>
  <c r="F26" i="486"/>
  <c r="J26" i="486" s="1"/>
  <c r="F23" i="504"/>
  <c r="J23" i="504" s="1"/>
  <c r="F26" i="488"/>
  <c r="J26" i="488" s="1"/>
  <c r="M72" i="107"/>
  <c r="D72" i="107"/>
  <c r="H141" i="1"/>
  <c r="E141" i="1"/>
  <c r="O21" i="107"/>
  <c r="O20" i="107"/>
  <c r="N21" i="107"/>
  <c r="N20" i="107"/>
  <c r="M25" i="107"/>
  <c r="L21" i="107"/>
  <c r="L20" i="107"/>
  <c r="K21" i="107"/>
  <c r="K20" i="107"/>
  <c r="H140" i="1"/>
  <c r="E140" i="1"/>
  <c r="F21" i="107"/>
  <c r="F20" i="107"/>
  <c r="E21" i="107"/>
  <c r="E20" i="107"/>
  <c r="C21" i="107"/>
  <c r="D25" i="107"/>
  <c r="C20" i="107"/>
  <c r="B21" i="107"/>
  <c r="B20" i="107"/>
  <c r="K161" i="1"/>
  <c r="K160" i="1"/>
  <c r="K163" i="1"/>
  <c r="F34" i="510" s="1"/>
  <c r="J34" i="510" s="1"/>
  <c r="H162" i="1"/>
  <c r="D33" i="510" s="1"/>
  <c r="H66" i="1"/>
  <c r="K66" i="1" s="1"/>
  <c r="K86" i="1"/>
  <c r="H65" i="1"/>
  <c r="F29" i="226" l="1"/>
  <c r="F29" i="507"/>
  <c r="F31" i="205"/>
  <c r="F29" i="505"/>
  <c r="F29" i="508"/>
  <c r="F29" i="506"/>
  <c r="F28" i="207"/>
  <c r="D33" i="396"/>
  <c r="D33" i="393"/>
  <c r="D33" i="392"/>
  <c r="D33" i="391"/>
  <c r="D33" i="389"/>
  <c r="D33" i="394"/>
  <c r="D33" i="388"/>
  <c r="D33" i="395"/>
  <c r="D33" i="390"/>
  <c r="D33" i="387"/>
  <c r="D33" i="386"/>
  <c r="F32" i="208"/>
  <c r="J32" i="208" s="1"/>
  <c r="F34" i="396"/>
  <c r="J34" i="396" s="1"/>
  <c r="F34" i="393"/>
  <c r="J34" i="393" s="1"/>
  <c r="F34" i="386"/>
  <c r="J34" i="386" s="1"/>
  <c r="F34" i="395"/>
  <c r="J34" i="395" s="1"/>
  <c r="F34" i="394"/>
  <c r="J34" i="394" s="1"/>
  <c r="F34" i="392"/>
  <c r="J34" i="392" s="1"/>
  <c r="F34" i="391"/>
  <c r="J34" i="391" s="1"/>
  <c r="F34" i="390"/>
  <c r="J34" i="390" s="1"/>
  <c r="F34" i="389"/>
  <c r="J34" i="389" s="1"/>
  <c r="F34" i="388"/>
  <c r="J34" i="388" s="1"/>
  <c r="F34" i="387"/>
  <c r="J34" i="387" s="1"/>
  <c r="K162" i="1"/>
  <c r="F33" i="510" s="1"/>
  <c r="J33" i="510" s="1"/>
  <c r="P20" i="107"/>
  <c r="P21" i="107"/>
  <c r="G21" i="107"/>
  <c r="H21" i="107" s="1"/>
  <c r="N25" i="107"/>
  <c r="G20" i="107"/>
  <c r="E25" i="107"/>
  <c r="K65" i="1"/>
  <c r="F33" i="394" l="1"/>
  <c r="J33" i="394" s="1"/>
  <c r="F33" i="389"/>
  <c r="J33" i="389" s="1"/>
  <c r="F33" i="387"/>
  <c r="J33" i="387" s="1"/>
  <c r="F33" i="395"/>
  <c r="J33" i="395" s="1"/>
  <c r="F33" i="388"/>
  <c r="J33" i="388" s="1"/>
  <c r="F33" i="386"/>
  <c r="J33" i="386" s="1"/>
  <c r="F33" i="396"/>
  <c r="J33" i="396" s="1"/>
  <c r="F33" i="393"/>
  <c r="J33" i="393" s="1"/>
  <c r="F33" i="392"/>
  <c r="J33" i="392" s="1"/>
  <c r="F33" i="391"/>
  <c r="J33" i="391" s="1"/>
  <c r="F33" i="390"/>
  <c r="J33" i="390" s="1"/>
  <c r="K82" i="1"/>
  <c r="K81" i="1"/>
  <c r="K72" i="1"/>
  <c r="J22" i="226" s="1"/>
  <c r="H159" i="1"/>
  <c r="F17" i="383" l="1"/>
  <c r="J17" i="383" s="1"/>
  <c r="F17" i="384"/>
  <c r="J17" i="384" s="1"/>
  <c r="F17" i="217"/>
  <c r="J17" i="217" s="1"/>
  <c r="F17" i="216"/>
  <c r="J17" i="216" s="1"/>
  <c r="J16" i="216"/>
  <c r="K159" i="1"/>
  <c r="J29" i="508" l="1"/>
  <c r="J29" i="506"/>
  <c r="J29" i="505"/>
  <c r="J29" i="507"/>
  <c r="J31" i="205"/>
  <c r="K87" i="1"/>
  <c r="H133" i="1"/>
  <c r="D16" i="509" s="1"/>
  <c r="H131" i="1"/>
  <c r="K88" i="1"/>
  <c r="K127" i="1"/>
  <c r="F19" i="384" s="1"/>
  <c r="J19" i="384" s="1"/>
  <c r="K170" i="1"/>
  <c r="K169" i="1"/>
  <c r="D16" i="508" l="1"/>
  <c r="D16" i="506"/>
  <c r="D16" i="505"/>
  <c r="D18" i="509"/>
  <c r="D16" i="507"/>
  <c r="F31" i="505"/>
  <c r="J31" i="505" s="1"/>
  <c r="F31" i="508"/>
  <c r="J31" i="508" s="1"/>
  <c r="F35" i="510"/>
  <c r="J35" i="510" s="1"/>
  <c r="F37" i="510"/>
  <c r="J37" i="510" s="1"/>
  <c r="F31" i="507"/>
  <c r="J31" i="507" s="1"/>
  <c r="F38" i="510"/>
  <c r="J38" i="510" s="1"/>
  <c r="F30" i="509"/>
  <c r="J30" i="509" s="1"/>
  <c r="F31" i="506"/>
  <c r="J31" i="506" s="1"/>
  <c r="F40" i="479"/>
  <c r="J40" i="479" s="1"/>
  <c r="F40" i="480"/>
  <c r="J40" i="480" s="1"/>
  <c r="F40" i="477"/>
  <c r="J40" i="477" s="1"/>
  <c r="F40" i="483"/>
  <c r="J40" i="483" s="1"/>
  <c r="F40" i="482"/>
  <c r="J40" i="482" s="1"/>
  <c r="F40" i="478"/>
  <c r="J40" i="478" s="1"/>
  <c r="F40" i="475"/>
  <c r="J40" i="475" s="1"/>
  <c r="F40" i="484"/>
  <c r="J40" i="484" s="1"/>
  <c r="F40" i="481"/>
  <c r="J40" i="481" s="1"/>
  <c r="F40" i="474"/>
  <c r="J40" i="474" s="1"/>
  <c r="F40" i="473"/>
  <c r="J40" i="473" s="1"/>
  <c r="F37" i="395"/>
  <c r="J37" i="395" s="1"/>
  <c r="F35" i="388"/>
  <c r="J35" i="388" s="1"/>
  <c r="F37" i="391"/>
  <c r="J37" i="391" s="1"/>
  <c r="F37" i="396"/>
  <c r="J37" i="396" s="1"/>
  <c r="F35" i="396"/>
  <c r="J35" i="396" s="1"/>
  <c r="F35" i="395"/>
  <c r="J35" i="395" s="1"/>
  <c r="F37" i="394"/>
  <c r="J37" i="394" s="1"/>
  <c r="F37" i="392"/>
  <c r="J37" i="392" s="1"/>
  <c r="F37" i="390"/>
  <c r="J37" i="390" s="1"/>
  <c r="F35" i="390"/>
  <c r="J35" i="390" s="1"/>
  <c r="F37" i="389"/>
  <c r="J37" i="389" s="1"/>
  <c r="F35" i="389"/>
  <c r="J35" i="389" s="1"/>
  <c r="F38" i="387"/>
  <c r="J38" i="387" s="1"/>
  <c r="F37" i="386"/>
  <c r="J37" i="386" s="1"/>
  <c r="F35" i="386"/>
  <c r="J35" i="386" s="1"/>
  <c r="F35" i="392"/>
  <c r="J35" i="392" s="1"/>
  <c r="F35" i="391"/>
  <c r="J35" i="391" s="1"/>
  <c r="F35" i="394"/>
  <c r="J35" i="394" s="1"/>
  <c r="F37" i="393"/>
  <c r="J37" i="393" s="1"/>
  <c r="F35" i="393"/>
  <c r="J35" i="393" s="1"/>
  <c r="F38" i="388"/>
  <c r="J38" i="388" s="1"/>
  <c r="F38" i="395"/>
  <c r="J38" i="395" s="1"/>
  <c r="F38" i="393"/>
  <c r="J38" i="393" s="1"/>
  <c r="F35" i="387"/>
  <c r="J35" i="387" s="1"/>
  <c r="F37" i="388"/>
  <c r="J37" i="388" s="1"/>
  <c r="F38" i="394"/>
  <c r="J38" i="394" s="1"/>
  <c r="F38" i="391"/>
  <c r="J38" i="391" s="1"/>
  <c r="F38" i="390"/>
  <c r="J38" i="390" s="1"/>
  <c r="F38" i="396"/>
  <c r="J38" i="396" s="1"/>
  <c r="F38" i="392"/>
  <c r="J38" i="392" s="1"/>
  <c r="F38" i="389"/>
  <c r="J38" i="389" s="1"/>
  <c r="F37" i="387"/>
  <c r="J37" i="387" s="1"/>
  <c r="F38" i="386"/>
  <c r="J38" i="386" s="1"/>
  <c r="K133" i="1"/>
  <c r="D16" i="207"/>
  <c r="F34" i="383"/>
  <c r="J34" i="383" s="1"/>
  <c r="F35" i="384"/>
  <c r="J35" i="384" s="1"/>
  <c r="F37" i="227"/>
  <c r="J37" i="227" s="1"/>
  <c r="F38" i="227"/>
  <c r="J38" i="227" s="1"/>
  <c r="F31" i="226"/>
  <c r="J31" i="226" s="1"/>
  <c r="F35" i="227"/>
  <c r="J35" i="227" s="1"/>
  <c r="F35" i="217"/>
  <c r="J35" i="217" s="1"/>
  <c r="F34" i="216"/>
  <c r="J34" i="216" s="1"/>
  <c r="H82" i="107"/>
  <c r="F19" i="217"/>
  <c r="J19" i="217" s="1"/>
  <c r="D16" i="226"/>
  <c r="K132" i="1"/>
  <c r="F19" i="509" s="1"/>
  <c r="J19" i="509" s="1"/>
  <c r="D16" i="205"/>
  <c r="K136" i="1"/>
  <c r="F30" i="207"/>
  <c r="J30" i="207" s="1"/>
  <c r="F36" i="205"/>
  <c r="J36" i="205" s="1"/>
  <c r="F36" i="208"/>
  <c r="J36" i="208" s="1"/>
  <c r="K131" i="1"/>
  <c r="K125" i="1"/>
  <c r="H144" i="1"/>
  <c r="E144" i="1"/>
  <c r="H145" i="1"/>
  <c r="E145" i="1"/>
  <c r="O52" i="107"/>
  <c r="P53" i="107"/>
  <c r="N52" i="107"/>
  <c r="M59" i="107"/>
  <c r="L52" i="107"/>
  <c r="K52" i="107"/>
  <c r="H84" i="1"/>
  <c r="K84" i="1" s="1"/>
  <c r="F56" i="107"/>
  <c r="F55" i="107"/>
  <c r="E57" i="107"/>
  <c r="G57" i="107" s="1"/>
  <c r="E56" i="107"/>
  <c r="E55" i="107"/>
  <c r="E54" i="107"/>
  <c r="E53" i="107"/>
  <c r="E52" i="107"/>
  <c r="D59" i="107"/>
  <c r="C56" i="107"/>
  <c r="B56" i="107"/>
  <c r="C55" i="107"/>
  <c r="H139" i="1"/>
  <c r="E139" i="1"/>
  <c r="O6" i="107"/>
  <c r="N8" i="107"/>
  <c r="P8" i="107" s="1"/>
  <c r="N6" i="107"/>
  <c r="M14" i="107"/>
  <c r="D46" i="107"/>
  <c r="L6" i="107"/>
  <c r="K6" i="107"/>
  <c r="H143" i="1"/>
  <c r="E143" i="1"/>
  <c r="H142" i="1"/>
  <c r="E142" i="1"/>
  <c r="H138" i="1"/>
  <c r="E138" i="1"/>
  <c r="O45" i="107"/>
  <c r="O44" i="107"/>
  <c r="O43" i="107"/>
  <c r="O42" i="107"/>
  <c r="O40" i="107"/>
  <c r="O39" i="107"/>
  <c r="O38" i="107"/>
  <c r="O37" i="107"/>
  <c r="O35" i="107"/>
  <c r="O34" i="107"/>
  <c r="O33" i="107"/>
  <c r="N45" i="107"/>
  <c r="N44" i="107"/>
  <c r="N43" i="107"/>
  <c r="N42" i="107"/>
  <c r="N41" i="107"/>
  <c r="N40" i="107"/>
  <c r="N39" i="107"/>
  <c r="N38" i="107"/>
  <c r="N37" i="107"/>
  <c r="N36" i="107"/>
  <c r="N35" i="107"/>
  <c r="N34" i="107"/>
  <c r="N33" i="107"/>
  <c r="M46" i="107"/>
  <c r="L45" i="107"/>
  <c r="L44" i="107"/>
  <c r="L43" i="107"/>
  <c r="L42" i="107"/>
  <c r="L40" i="107"/>
  <c r="L39" i="107"/>
  <c r="L38" i="107"/>
  <c r="L37" i="107"/>
  <c r="L35" i="107"/>
  <c r="L34" i="107"/>
  <c r="L33" i="107"/>
  <c r="K45" i="107"/>
  <c r="K44" i="107"/>
  <c r="K43" i="107"/>
  <c r="K42" i="107"/>
  <c r="K40" i="107"/>
  <c r="K39" i="107"/>
  <c r="K38" i="107"/>
  <c r="K37" i="107"/>
  <c r="K35" i="107"/>
  <c r="K34" i="107"/>
  <c r="K33" i="107"/>
  <c r="K71" i="1"/>
  <c r="Q104" i="107" s="1"/>
  <c r="H111" i="1"/>
  <c r="H110" i="1"/>
  <c r="K109" i="1"/>
  <c r="F40" i="107"/>
  <c r="F39" i="107"/>
  <c r="F38" i="107"/>
  <c r="F37" i="107"/>
  <c r="F36" i="107"/>
  <c r="F35" i="107"/>
  <c r="F34" i="107"/>
  <c r="F33" i="107"/>
  <c r="E41" i="107"/>
  <c r="E40" i="107"/>
  <c r="E39" i="107"/>
  <c r="E38" i="107"/>
  <c r="E37" i="107"/>
  <c r="E36" i="107"/>
  <c r="E35" i="107"/>
  <c r="E34" i="107"/>
  <c r="E33" i="107"/>
  <c r="C40" i="107"/>
  <c r="C39" i="107"/>
  <c r="C38" i="107"/>
  <c r="C37" i="107"/>
  <c r="C36" i="107"/>
  <c r="C35" i="107"/>
  <c r="C34" i="107"/>
  <c r="C33" i="107"/>
  <c r="B40" i="107"/>
  <c r="B39" i="107"/>
  <c r="B38" i="107"/>
  <c r="B37" i="107"/>
  <c r="B36" i="107"/>
  <c r="B35" i="107"/>
  <c r="B34" i="107"/>
  <c r="B33" i="107"/>
  <c r="H104" i="1"/>
  <c r="K73" i="1"/>
  <c r="K69" i="1"/>
  <c r="Q101" i="107"/>
  <c r="F12" i="107"/>
  <c r="F11" i="107"/>
  <c r="F10" i="107"/>
  <c r="F9" i="107"/>
  <c r="F8" i="107"/>
  <c r="F7" i="107"/>
  <c r="F6" i="107"/>
  <c r="E13" i="107"/>
  <c r="E12" i="107"/>
  <c r="E11" i="107"/>
  <c r="E10" i="107"/>
  <c r="E9" i="107"/>
  <c r="E8" i="107"/>
  <c r="E7" i="107"/>
  <c r="E6" i="107"/>
  <c r="D14" i="107"/>
  <c r="C9" i="107"/>
  <c r="B9" i="107"/>
  <c r="K63" i="1"/>
  <c r="C6" i="107"/>
  <c r="B6" i="107"/>
  <c r="H80" i="1"/>
  <c r="F22" i="489" l="1"/>
  <c r="J22" i="489" s="1"/>
  <c r="F22" i="487"/>
  <c r="J22" i="487" s="1"/>
  <c r="F22" i="486"/>
  <c r="J22" i="486" s="1"/>
  <c r="D27" i="489"/>
  <c r="D27" i="487"/>
  <c r="D27" i="486"/>
  <c r="D18" i="383"/>
  <c r="D18" i="384"/>
  <c r="D21" i="580"/>
  <c r="D21" i="579"/>
  <c r="D21" i="562"/>
  <c r="D21" i="535"/>
  <c r="D21" i="534"/>
  <c r="F26" i="473"/>
  <c r="J26" i="473" s="1"/>
  <c r="F26" i="474"/>
  <c r="J26" i="474" s="1"/>
  <c r="F16" i="507"/>
  <c r="J16" i="507" s="1"/>
  <c r="F16" i="506"/>
  <c r="J16" i="506" s="1"/>
  <c r="F16" i="505"/>
  <c r="J16" i="505" s="1"/>
  <c r="F18" i="509"/>
  <c r="J18" i="509" s="1"/>
  <c r="F16" i="508"/>
  <c r="J16" i="508" s="1"/>
  <c r="Z84" i="107"/>
  <c r="Z61" i="107"/>
  <c r="F19" i="504"/>
  <c r="J19" i="504" s="1"/>
  <c r="F19" i="502"/>
  <c r="J19" i="502" s="1"/>
  <c r="F22" i="501"/>
  <c r="J22" i="501" s="1"/>
  <c r="F22" i="500"/>
  <c r="J22" i="500" s="1"/>
  <c r="F19" i="503"/>
  <c r="J19" i="503" s="1"/>
  <c r="F22" i="499"/>
  <c r="J22" i="499" s="1"/>
  <c r="F22" i="488"/>
  <c r="J22" i="488" s="1"/>
  <c r="F16" i="207"/>
  <c r="J16" i="207" s="1"/>
  <c r="F16" i="509"/>
  <c r="J16" i="509" s="1"/>
  <c r="D21" i="484"/>
  <c r="D21" i="478"/>
  <c r="D21" i="482"/>
  <c r="D21" i="477"/>
  <c r="D21" i="479"/>
  <c r="D21" i="481"/>
  <c r="D21" i="483"/>
  <c r="D21" i="480"/>
  <c r="D21" i="475"/>
  <c r="D16" i="227"/>
  <c r="D16" i="501"/>
  <c r="D16" i="500"/>
  <c r="D16" i="499"/>
  <c r="D16" i="491"/>
  <c r="D21" i="503"/>
  <c r="D24" i="504"/>
  <c r="D21" i="502"/>
  <c r="D27" i="488"/>
  <c r="D21" i="491"/>
  <c r="D22" i="478"/>
  <c r="D22" i="479"/>
  <c r="D22" i="482"/>
  <c r="D22" i="483"/>
  <c r="D22" i="480"/>
  <c r="D22" i="484"/>
  <c r="D22" i="477"/>
  <c r="D22" i="481"/>
  <c r="D22" i="475"/>
  <c r="D21" i="405"/>
  <c r="H98" i="107"/>
  <c r="Z83" i="107"/>
  <c r="G116" i="107"/>
  <c r="P116" i="107"/>
  <c r="D16" i="208"/>
  <c r="D21" i="206"/>
  <c r="F16" i="205"/>
  <c r="J16" i="205" s="1"/>
  <c r="F16" i="226"/>
  <c r="J16" i="226" s="1"/>
  <c r="D16" i="206"/>
  <c r="D18" i="217"/>
  <c r="D18" i="216"/>
  <c r="K110" i="1"/>
  <c r="U96" i="107"/>
  <c r="U94" i="107"/>
  <c r="K108" i="1"/>
  <c r="K80" i="1"/>
  <c r="K30" i="1"/>
  <c r="K68" i="1"/>
  <c r="K75" i="1"/>
  <c r="F19" i="606" s="1"/>
  <c r="J19" i="606" s="1"/>
  <c r="K107" i="1"/>
  <c r="N59" i="107"/>
  <c r="N123" i="107" s="1"/>
  <c r="K76" i="1"/>
  <c r="K104" i="1"/>
  <c r="F21" i="606" s="1"/>
  <c r="J21" i="606" s="1"/>
  <c r="K111" i="1"/>
  <c r="P52" i="107"/>
  <c r="G55" i="107"/>
  <c r="G56" i="107"/>
  <c r="P35" i="107"/>
  <c r="P43" i="107"/>
  <c r="Q43" i="107" s="1"/>
  <c r="G52" i="107"/>
  <c r="G53" i="107"/>
  <c r="G54" i="107"/>
  <c r="P36" i="107"/>
  <c r="P44" i="107"/>
  <c r="Q44" i="107" s="1"/>
  <c r="P37" i="107"/>
  <c r="P45" i="107"/>
  <c r="Q45" i="107" s="1"/>
  <c r="E46" i="107"/>
  <c r="P6" i="107"/>
  <c r="E59" i="107"/>
  <c r="E123" i="107" s="1"/>
  <c r="P38" i="107"/>
  <c r="P39" i="107"/>
  <c r="P34" i="107"/>
  <c r="P42" i="107"/>
  <c r="Q42" i="107" s="1"/>
  <c r="N14" i="107"/>
  <c r="P33" i="107"/>
  <c r="Q33" i="107" s="1"/>
  <c r="P41" i="107"/>
  <c r="P40" i="107"/>
  <c r="N46" i="107"/>
  <c r="G38" i="107"/>
  <c r="G36" i="107"/>
  <c r="G40" i="107"/>
  <c r="H40" i="107" s="1"/>
  <c r="G35" i="107"/>
  <c r="G34" i="107"/>
  <c r="G37" i="107"/>
  <c r="H37" i="107" s="1"/>
  <c r="G39" i="107"/>
  <c r="H39" i="107" s="1"/>
  <c r="G33" i="107"/>
  <c r="G41" i="107"/>
  <c r="G12" i="107"/>
  <c r="G13" i="107"/>
  <c r="G6" i="107"/>
  <c r="G7" i="107"/>
  <c r="G9" i="107"/>
  <c r="H9" i="107" s="1"/>
  <c r="G8" i="107"/>
  <c r="G10" i="107"/>
  <c r="G11" i="107"/>
  <c r="E14" i="107"/>
  <c r="F30" i="489" l="1"/>
  <c r="J30" i="489" s="1"/>
  <c r="F30" i="487"/>
  <c r="J30" i="487" s="1"/>
  <c r="F30" i="486"/>
  <c r="J30" i="486" s="1"/>
  <c r="F27" i="489"/>
  <c r="J27" i="489" s="1"/>
  <c r="F27" i="487"/>
  <c r="J27" i="487" s="1"/>
  <c r="F27" i="486"/>
  <c r="J27" i="486" s="1"/>
  <c r="F20" i="383"/>
  <c r="J20" i="383" s="1"/>
  <c r="F21" i="384"/>
  <c r="J21" i="384" s="1"/>
  <c r="F21" i="562"/>
  <c r="J21" i="562" s="1"/>
  <c r="F21" i="580"/>
  <c r="J21" i="580" s="1"/>
  <c r="F21" i="579"/>
  <c r="J21" i="579" s="1"/>
  <c r="F21" i="535"/>
  <c r="J21" i="535" s="1"/>
  <c r="F21" i="534"/>
  <c r="J21" i="534" s="1"/>
  <c r="F21" i="502"/>
  <c r="J21" i="502" s="1"/>
  <c r="F24" i="504"/>
  <c r="J24" i="504" s="1"/>
  <c r="F21" i="503"/>
  <c r="J21" i="503" s="1"/>
  <c r="F21" i="491"/>
  <c r="J21" i="491" s="1"/>
  <c r="F27" i="488"/>
  <c r="J27" i="488" s="1"/>
  <c r="F22" i="479"/>
  <c r="J22" i="479" s="1"/>
  <c r="F22" i="481"/>
  <c r="J22" i="481" s="1"/>
  <c r="F22" i="482"/>
  <c r="J22" i="482" s="1"/>
  <c r="F22" i="483"/>
  <c r="J22" i="483" s="1"/>
  <c r="F22" i="480"/>
  <c r="J22" i="480" s="1"/>
  <c r="F22" i="484"/>
  <c r="J22" i="484" s="1"/>
  <c r="F22" i="477"/>
  <c r="J22" i="477" s="1"/>
  <c r="F22" i="478"/>
  <c r="J22" i="478" s="1"/>
  <c r="F22" i="475"/>
  <c r="J22" i="475" s="1"/>
  <c r="F21" i="405"/>
  <c r="J21" i="405" s="1"/>
  <c r="Z57" i="107"/>
  <c r="F20" i="491"/>
  <c r="J20" i="491" s="1"/>
  <c r="F23" i="501"/>
  <c r="J23" i="501" s="1"/>
  <c r="F23" i="500"/>
  <c r="J23" i="500" s="1"/>
  <c r="F23" i="499"/>
  <c r="J23" i="499" s="1"/>
  <c r="H97" i="107"/>
  <c r="F21" i="481"/>
  <c r="J21" i="481" s="1"/>
  <c r="F21" i="477"/>
  <c r="J21" i="477" s="1"/>
  <c r="F21" i="483"/>
  <c r="J21" i="483" s="1"/>
  <c r="F21" i="484"/>
  <c r="J21" i="484" s="1"/>
  <c r="F21" i="482"/>
  <c r="J21" i="482" s="1"/>
  <c r="F21" i="478"/>
  <c r="J21" i="478" s="1"/>
  <c r="F21" i="479"/>
  <c r="J21" i="479" s="1"/>
  <c r="F21" i="480"/>
  <c r="J21" i="480" s="1"/>
  <c r="F21" i="475"/>
  <c r="J21" i="475" s="1"/>
  <c r="H54" i="107"/>
  <c r="F18" i="507"/>
  <c r="J18" i="507" s="1"/>
  <c r="F18" i="505"/>
  <c r="J18" i="505" s="1"/>
  <c r="F27" i="504"/>
  <c r="J27" i="504" s="1"/>
  <c r="F18" i="508"/>
  <c r="J18" i="508" s="1"/>
  <c r="F18" i="226"/>
  <c r="J18" i="226" s="1"/>
  <c r="F18" i="506"/>
  <c r="J18" i="506" s="1"/>
  <c r="F19" i="491"/>
  <c r="J19" i="491" s="1"/>
  <c r="F30" i="488"/>
  <c r="J30" i="488" s="1"/>
  <c r="F23" i="481"/>
  <c r="J23" i="481" s="1"/>
  <c r="F23" i="484"/>
  <c r="J23" i="484" s="1"/>
  <c r="F23" i="477"/>
  <c r="J23" i="477" s="1"/>
  <c r="F23" i="483"/>
  <c r="J23" i="483" s="1"/>
  <c r="F23" i="479"/>
  <c r="J23" i="479" s="1"/>
  <c r="F23" i="480"/>
  <c r="J23" i="480" s="1"/>
  <c r="F23" i="478"/>
  <c r="J23" i="478" s="1"/>
  <c r="F23" i="482"/>
  <c r="J23" i="482" s="1"/>
  <c r="F23" i="475"/>
  <c r="J23" i="475" s="1"/>
  <c r="F21" i="507"/>
  <c r="J21" i="507" s="1"/>
  <c r="F21" i="506"/>
  <c r="J21" i="506" s="1"/>
  <c r="F21" i="505"/>
  <c r="J21" i="505" s="1"/>
  <c r="Z6" i="107"/>
  <c r="F24" i="491"/>
  <c r="J24" i="491" s="1"/>
  <c r="Z58" i="107"/>
  <c r="Z70" i="107"/>
  <c r="D116" i="107"/>
  <c r="D117" i="107"/>
  <c r="D118" i="107"/>
  <c r="C123" i="107"/>
  <c r="A123" i="107" s="1"/>
  <c r="D119" i="107"/>
  <c r="M120" i="107"/>
  <c r="M119" i="107"/>
  <c r="L123" i="107"/>
  <c r="J123" i="107" s="1"/>
  <c r="M117" i="107"/>
  <c r="M118" i="107"/>
  <c r="M116" i="107"/>
  <c r="Q52" i="107"/>
  <c r="H52" i="107"/>
  <c r="H116" i="107"/>
  <c r="H53" i="107"/>
  <c r="Q36" i="107"/>
  <c r="H41" i="107"/>
  <c r="Z34" i="107"/>
  <c r="Z21" i="107"/>
  <c r="Z46" i="107"/>
  <c r="F20" i="206"/>
  <c r="J20" i="206" s="1"/>
  <c r="H99" i="107"/>
  <c r="F19" i="206"/>
  <c r="H96" i="107"/>
  <c r="F21" i="206"/>
  <c r="F20" i="216"/>
  <c r="J20" i="216" s="1"/>
  <c r="F21" i="217"/>
  <c r="J21" i="217" s="1"/>
  <c r="Q39" i="107"/>
  <c r="W94" i="107"/>
  <c r="AA94" i="107" s="1"/>
  <c r="AB94" i="107" s="1"/>
  <c r="Q37" i="107"/>
  <c r="H118" i="107"/>
  <c r="H135" i="107"/>
  <c r="H119" i="107"/>
  <c r="H134" i="107"/>
  <c r="Q120" i="107"/>
  <c r="Q107" i="107"/>
  <c r="W96" i="107"/>
  <c r="AA96" i="107" s="1"/>
  <c r="AB96" i="107" s="1"/>
  <c r="H6" i="107"/>
  <c r="H34" i="107"/>
  <c r="H80" i="107"/>
  <c r="H20" i="107"/>
  <c r="H25" i="107" s="1"/>
  <c r="Q34" i="107"/>
  <c r="H36" i="107"/>
  <c r="H33" i="107"/>
  <c r="Q38" i="107"/>
  <c r="H35" i="107"/>
  <c r="Q40" i="107"/>
  <c r="B12" i="107"/>
  <c r="B11" i="107"/>
  <c r="B10" i="107"/>
  <c r="B8" i="107"/>
  <c r="B7" i="107"/>
  <c r="C12" i="107"/>
  <c r="C11" i="107"/>
  <c r="C10" i="107"/>
  <c r="C8" i="107"/>
  <c r="C7" i="107"/>
  <c r="Q59" i="107" l="1"/>
  <c r="J145" i="1" s="1"/>
  <c r="T130" i="107"/>
  <c r="M123" i="107"/>
  <c r="D123" i="107"/>
  <c r="H110" i="107"/>
  <c r="J146" i="1" s="1"/>
  <c r="J140" i="1"/>
  <c r="E16" i="206" l="1"/>
  <c r="E16" i="606"/>
  <c r="K145" i="1"/>
  <c r="E16" i="227"/>
  <c r="E16" i="501"/>
  <c r="E16" i="500"/>
  <c r="E16" i="499"/>
  <c r="E16" i="491"/>
  <c r="E24" i="501"/>
  <c r="E24" i="500"/>
  <c r="E24" i="499"/>
  <c r="K146" i="1"/>
  <c r="J19" i="206"/>
  <c r="K140" i="1"/>
  <c r="F16" i="227" l="1"/>
  <c r="J16" i="227" s="1"/>
  <c r="F16" i="606"/>
  <c r="J16" i="606" s="1"/>
  <c r="F16" i="491"/>
  <c r="J16" i="491" s="1"/>
  <c r="F16" i="206"/>
  <c r="J16" i="206" s="1"/>
  <c r="F16" i="500"/>
  <c r="J16" i="500" s="1"/>
  <c r="Q64" i="107"/>
  <c r="F16" i="501"/>
  <c r="J16" i="501" s="1"/>
  <c r="F16" i="499"/>
  <c r="J16" i="499" s="1"/>
  <c r="F24" i="500"/>
  <c r="J24" i="500" s="1"/>
  <c r="F24" i="501"/>
  <c r="J24" i="501" s="1"/>
  <c r="F24" i="499"/>
  <c r="J24" i="499" s="1"/>
  <c r="K62" i="1"/>
  <c r="K33" i="1" l="1"/>
  <c r="F20" i="582" l="1"/>
  <c r="J20" i="582" s="1"/>
  <c r="F20" i="581"/>
  <c r="J20" i="581" s="1"/>
  <c r="F20" i="537"/>
  <c r="J20" i="537" s="1"/>
  <c r="F20" i="563"/>
  <c r="J20" i="563" s="1"/>
  <c r="F20" i="536"/>
  <c r="J20" i="536" s="1"/>
  <c r="F20" i="403"/>
  <c r="H64" i="1"/>
  <c r="H78" i="1"/>
  <c r="H61" i="1"/>
  <c r="H60" i="1"/>
  <c r="H59" i="1"/>
  <c r="H70" i="1"/>
  <c r="K70" i="1" s="1"/>
  <c r="H56" i="107" s="1"/>
  <c r="D23" i="586" l="1"/>
  <c r="D23" i="585"/>
  <c r="D23" i="565"/>
  <c r="D23" i="540"/>
  <c r="D23" i="541"/>
  <c r="D23" i="401"/>
  <c r="K60" i="1"/>
  <c r="U95" i="107"/>
  <c r="U98" i="107"/>
  <c r="K64" i="1"/>
  <c r="K58" i="1"/>
  <c r="K59" i="1"/>
  <c r="Q105" i="107" s="1"/>
  <c r="K74" i="1"/>
  <c r="Z60" i="107" s="1"/>
  <c r="Z64" i="107" s="1"/>
  <c r="J220" i="1" s="1"/>
  <c r="K61" i="1"/>
  <c r="K78" i="1"/>
  <c r="K124" i="1"/>
  <c r="F18" i="606" s="1"/>
  <c r="J18" i="606" s="1"/>
  <c r="K32" i="1"/>
  <c r="F25" i="489" l="1"/>
  <c r="J25" i="489" s="1"/>
  <c r="F25" i="487"/>
  <c r="J25" i="487" s="1"/>
  <c r="F25" i="486"/>
  <c r="J25" i="486" s="1"/>
  <c r="F21" i="383"/>
  <c r="J21" i="383" s="1"/>
  <c r="F22" i="384"/>
  <c r="J22" i="384" s="1"/>
  <c r="E20" i="562"/>
  <c r="E20" i="580"/>
  <c r="E20" i="579"/>
  <c r="F23" i="565"/>
  <c r="J23" i="565" s="1"/>
  <c r="F23" i="585"/>
  <c r="J23" i="585" s="1"/>
  <c r="F23" i="586"/>
  <c r="J23" i="586" s="1"/>
  <c r="E20" i="535"/>
  <c r="E20" i="534"/>
  <c r="F23" i="541"/>
  <c r="J23" i="541" s="1"/>
  <c r="F23" i="540"/>
  <c r="J23" i="540" s="1"/>
  <c r="K220" i="1"/>
  <c r="E20" i="405"/>
  <c r="Q41" i="107"/>
  <c r="F19" i="481"/>
  <c r="J19" i="481" s="1"/>
  <c r="F19" i="477"/>
  <c r="J19" i="477" s="1"/>
  <c r="F19" i="482"/>
  <c r="J19" i="482" s="1"/>
  <c r="F19" i="479"/>
  <c r="J19" i="479" s="1"/>
  <c r="F19" i="484"/>
  <c r="J19" i="484" s="1"/>
  <c r="F19" i="483"/>
  <c r="J19" i="483" s="1"/>
  <c r="F19" i="478"/>
  <c r="J19" i="478" s="1"/>
  <c r="F19" i="480"/>
  <c r="J19" i="480" s="1"/>
  <c r="F19" i="475"/>
  <c r="J19" i="475" s="1"/>
  <c r="F22" i="504"/>
  <c r="J22" i="504" s="1"/>
  <c r="F25" i="488"/>
  <c r="J25" i="488" s="1"/>
  <c r="F18" i="491"/>
  <c r="J18" i="491" s="1"/>
  <c r="Z85" i="107"/>
  <c r="F23" i="401"/>
  <c r="J23" i="401" s="1"/>
  <c r="F18" i="206"/>
  <c r="J18" i="206" s="1"/>
  <c r="F22" i="217"/>
  <c r="J22" i="217" s="1"/>
  <c r="F21" i="216"/>
  <c r="J21" i="216" s="1"/>
  <c r="Q98" i="107"/>
  <c r="W95" i="107"/>
  <c r="AA95" i="107" s="1"/>
  <c r="AB95" i="107" s="1"/>
  <c r="Q99" i="107"/>
  <c r="Q106" i="107"/>
  <c r="Q109" i="107"/>
  <c r="W98" i="107"/>
  <c r="AA98" i="107" s="1"/>
  <c r="AB98" i="107" s="1"/>
  <c r="Q117" i="107"/>
  <c r="U97" i="107"/>
  <c r="H38" i="107"/>
  <c r="Q102" i="107"/>
  <c r="H132" i="107"/>
  <c r="H8" i="107"/>
  <c r="H12" i="107"/>
  <c r="H10" i="107"/>
  <c r="H7" i="107"/>
  <c r="H55" i="107"/>
  <c r="Q35" i="107"/>
  <c r="H11" i="107"/>
  <c r="K31" i="1"/>
  <c r="F17" i="606" s="1"/>
  <c r="J17" i="606" s="1"/>
  <c r="K105" i="1"/>
  <c r="H112" i="1"/>
  <c r="F23" i="206" l="1"/>
  <c r="J23" i="206" s="1"/>
  <c r="F23" i="606"/>
  <c r="J23" i="606" s="1"/>
  <c r="F17" i="489"/>
  <c r="J17" i="489" s="1"/>
  <c r="F17" i="487"/>
  <c r="J17" i="487" s="1"/>
  <c r="F17" i="486"/>
  <c r="J17" i="486" s="1"/>
  <c r="F19" i="383"/>
  <c r="J19" i="383" s="1"/>
  <c r="F20" i="384"/>
  <c r="J20" i="384" s="1"/>
  <c r="F20" i="562"/>
  <c r="J20" i="562" s="1"/>
  <c r="F20" i="580"/>
  <c r="J20" i="580" s="1"/>
  <c r="F20" i="579"/>
  <c r="J20" i="579" s="1"/>
  <c r="F19" i="604"/>
  <c r="J19" i="604" s="1"/>
  <c r="F19" i="603"/>
  <c r="J19" i="603" s="1"/>
  <c r="F18" i="602"/>
  <c r="J18" i="602" s="1"/>
  <c r="F18" i="601"/>
  <c r="J18" i="601" s="1"/>
  <c r="F19" i="600"/>
  <c r="J19" i="600" s="1"/>
  <c r="F19" i="599"/>
  <c r="J19" i="599" s="1"/>
  <c r="F18" i="594"/>
  <c r="J18" i="594" s="1"/>
  <c r="F18" i="584"/>
  <c r="J18" i="584" s="1"/>
  <c r="F18" i="583"/>
  <c r="J18" i="583" s="1"/>
  <c r="F19" i="598"/>
  <c r="J19" i="598" s="1"/>
  <c r="F19" i="597"/>
  <c r="J19" i="597" s="1"/>
  <c r="F18" i="596"/>
  <c r="J18" i="596" s="1"/>
  <c r="F18" i="595"/>
  <c r="J18" i="595" s="1"/>
  <c r="F18" i="593"/>
  <c r="J18" i="593" s="1"/>
  <c r="F18" i="588"/>
  <c r="J18" i="588" s="1"/>
  <c r="F18" i="577"/>
  <c r="J18" i="577" s="1"/>
  <c r="F18" i="592"/>
  <c r="J18" i="592" s="1"/>
  <c r="F18" i="582"/>
  <c r="J18" i="582" s="1"/>
  <c r="F18" i="581"/>
  <c r="J18" i="581" s="1"/>
  <c r="F19" i="580"/>
  <c r="J19" i="580" s="1"/>
  <c r="F19" i="579"/>
  <c r="J19" i="579" s="1"/>
  <c r="F18" i="578"/>
  <c r="J18" i="578" s="1"/>
  <c r="F18" i="576"/>
  <c r="J18" i="576" s="1"/>
  <c r="F18" i="575"/>
  <c r="J18" i="575" s="1"/>
  <c r="F18" i="587"/>
  <c r="J18" i="587" s="1"/>
  <c r="F18" i="590"/>
  <c r="J18" i="590" s="1"/>
  <c r="F18" i="585"/>
  <c r="J18" i="585" s="1"/>
  <c r="F18" i="591"/>
  <c r="J18" i="591" s="1"/>
  <c r="F18" i="589"/>
  <c r="J18" i="589" s="1"/>
  <c r="F18" i="586"/>
  <c r="J18" i="586" s="1"/>
  <c r="F20" i="589"/>
  <c r="J20" i="589" s="1"/>
  <c r="F22" i="586"/>
  <c r="J22" i="586" s="1"/>
  <c r="F20" i="592"/>
  <c r="J20" i="592" s="1"/>
  <c r="F22" i="585"/>
  <c r="J22" i="585" s="1"/>
  <c r="F20" i="591"/>
  <c r="J20" i="591" s="1"/>
  <c r="F20" i="590"/>
  <c r="J20" i="590" s="1"/>
  <c r="F19" i="574"/>
  <c r="J19" i="574" s="1"/>
  <c r="F18" i="573"/>
  <c r="J18" i="573" s="1"/>
  <c r="F19" i="572"/>
  <c r="J19" i="572" s="1"/>
  <c r="F19" i="571"/>
  <c r="J19" i="571" s="1"/>
  <c r="F18" i="570"/>
  <c r="J18" i="570" s="1"/>
  <c r="F18" i="569"/>
  <c r="J18" i="569" s="1"/>
  <c r="F18" i="568"/>
  <c r="J18" i="568" s="1"/>
  <c r="F18" i="567"/>
  <c r="J18" i="567" s="1"/>
  <c r="F18" i="566"/>
  <c r="J18" i="566" s="1"/>
  <c r="F18" i="565"/>
  <c r="J18" i="565" s="1"/>
  <c r="F18" i="564"/>
  <c r="J18" i="564" s="1"/>
  <c r="F18" i="563"/>
  <c r="J18" i="563" s="1"/>
  <c r="F19" i="562"/>
  <c r="J19" i="562" s="1"/>
  <c r="F18" i="561"/>
  <c r="J18" i="561" s="1"/>
  <c r="F18" i="560"/>
  <c r="J18" i="560" s="1"/>
  <c r="F20" i="568"/>
  <c r="J20" i="568" s="1"/>
  <c r="F20" i="567"/>
  <c r="J20" i="567" s="1"/>
  <c r="F22" i="565"/>
  <c r="J22" i="565" s="1"/>
  <c r="F20" i="535"/>
  <c r="J20" i="535" s="1"/>
  <c r="F20" i="534"/>
  <c r="J20" i="534" s="1"/>
  <c r="F19" i="559"/>
  <c r="J19" i="559" s="1"/>
  <c r="F19" i="558"/>
  <c r="J19" i="558" s="1"/>
  <c r="F18" i="557"/>
  <c r="J18" i="557" s="1"/>
  <c r="F18" i="548"/>
  <c r="J18" i="548" s="1"/>
  <c r="F18" i="540"/>
  <c r="J18" i="540" s="1"/>
  <c r="F18" i="546"/>
  <c r="J18" i="546" s="1"/>
  <c r="F19" i="555"/>
  <c r="J19" i="555" s="1"/>
  <c r="F19" i="554"/>
  <c r="J19" i="554" s="1"/>
  <c r="F19" i="553"/>
  <c r="J19" i="553" s="1"/>
  <c r="F18" i="549"/>
  <c r="J18" i="549" s="1"/>
  <c r="F19" i="552"/>
  <c r="J19" i="552" s="1"/>
  <c r="F18" i="551"/>
  <c r="J18" i="551" s="1"/>
  <c r="F18" i="550"/>
  <c r="J18" i="550" s="1"/>
  <c r="F18" i="547"/>
  <c r="J18" i="547" s="1"/>
  <c r="F18" i="542"/>
  <c r="J18" i="542" s="1"/>
  <c r="F18" i="539"/>
  <c r="J18" i="539" s="1"/>
  <c r="F18" i="541"/>
  <c r="J18" i="541" s="1"/>
  <c r="F18" i="538"/>
  <c r="J18" i="538" s="1"/>
  <c r="F19" i="535"/>
  <c r="J19" i="535" s="1"/>
  <c r="F19" i="534"/>
  <c r="J19" i="534" s="1"/>
  <c r="F18" i="533"/>
  <c r="J18" i="533" s="1"/>
  <c r="F18" i="556"/>
  <c r="J18" i="556" s="1"/>
  <c r="F18" i="537"/>
  <c r="J18" i="537" s="1"/>
  <c r="F18" i="532"/>
  <c r="J18" i="532" s="1"/>
  <c r="F18" i="531"/>
  <c r="J18" i="531" s="1"/>
  <c r="F18" i="530"/>
  <c r="J18" i="530" s="1"/>
  <c r="F18" i="545"/>
  <c r="J18" i="545" s="1"/>
  <c r="F18" i="544"/>
  <c r="J18" i="544" s="1"/>
  <c r="F18" i="536"/>
  <c r="J18" i="536" s="1"/>
  <c r="F18" i="543"/>
  <c r="J18" i="543" s="1"/>
  <c r="F20" i="547"/>
  <c r="J20" i="547" s="1"/>
  <c r="F22" i="541"/>
  <c r="J22" i="541" s="1"/>
  <c r="F20" i="545"/>
  <c r="J20" i="545" s="1"/>
  <c r="F20" i="546"/>
  <c r="J20" i="546" s="1"/>
  <c r="F22" i="540"/>
  <c r="J22" i="540" s="1"/>
  <c r="F20" i="544"/>
  <c r="J20" i="544" s="1"/>
  <c r="F19" i="514"/>
  <c r="J19" i="514" s="1"/>
  <c r="F21" i="508"/>
  <c r="J21" i="508" s="1"/>
  <c r="F25" i="491"/>
  <c r="J25" i="491" s="1"/>
  <c r="F29" i="474"/>
  <c r="J29" i="474" s="1"/>
  <c r="F29" i="473"/>
  <c r="J29" i="473" s="1"/>
  <c r="F22" i="401"/>
  <c r="J22" i="401" s="1"/>
  <c r="F17" i="207"/>
  <c r="F17" i="507"/>
  <c r="J17" i="507" s="1"/>
  <c r="F25" i="502"/>
  <c r="J25" i="502" s="1"/>
  <c r="F17" i="226"/>
  <c r="F17" i="509"/>
  <c r="J17" i="509" s="1"/>
  <c r="F17" i="205"/>
  <c r="F19" i="501"/>
  <c r="J19" i="501" s="1"/>
  <c r="F17" i="505"/>
  <c r="J17" i="505" s="1"/>
  <c r="F19" i="500"/>
  <c r="J19" i="500" s="1"/>
  <c r="F17" i="508"/>
  <c r="J17" i="508" s="1"/>
  <c r="F17" i="506"/>
  <c r="J17" i="506" s="1"/>
  <c r="F17" i="488"/>
  <c r="J17" i="488" s="1"/>
  <c r="F19" i="499"/>
  <c r="J19" i="499" s="1"/>
  <c r="F17" i="491"/>
  <c r="J17" i="491" s="1"/>
  <c r="F17" i="206"/>
  <c r="F18" i="474"/>
  <c r="J18" i="474" s="1"/>
  <c r="F18" i="407"/>
  <c r="J18" i="407" s="1"/>
  <c r="F18" i="403"/>
  <c r="J18" i="403" s="1"/>
  <c r="F18" i="401"/>
  <c r="J18" i="401" s="1"/>
  <c r="F18" i="298"/>
  <c r="F18" i="273"/>
  <c r="F18" i="313"/>
  <c r="F19" i="405"/>
  <c r="J19" i="405" s="1"/>
  <c r="F18" i="473"/>
  <c r="J18" i="473" s="1"/>
  <c r="F18" i="289"/>
  <c r="F18" i="318"/>
  <c r="F18" i="398"/>
  <c r="J18" i="398" s="1"/>
  <c r="F18" i="303"/>
  <c r="F18" i="283"/>
  <c r="F19" i="269"/>
  <c r="F19" i="265"/>
  <c r="F20" i="405"/>
  <c r="J20" i="405" s="1"/>
  <c r="F20" i="298"/>
  <c r="J20" i="298" s="1"/>
  <c r="F20" i="303"/>
  <c r="J20" i="303" s="1"/>
  <c r="F20" i="226"/>
  <c r="J20" i="226" s="1"/>
  <c r="F19" i="216"/>
  <c r="J19" i="216" s="1"/>
  <c r="F20" i="217"/>
  <c r="J20" i="217" s="1"/>
  <c r="W97" i="107"/>
  <c r="AA97" i="107" s="1"/>
  <c r="AB97" i="107" s="1"/>
  <c r="W93" i="107"/>
  <c r="AA93" i="107" s="1"/>
  <c r="AB93" i="107" s="1"/>
  <c r="Q96" i="107"/>
  <c r="H46" i="107"/>
  <c r="J142" i="1" s="1"/>
  <c r="Q46" i="107"/>
  <c r="J143" i="1" s="1"/>
  <c r="H59" i="107"/>
  <c r="K112" i="1"/>
  <c r="J26" i="602" l="1"/>
  <c r="J26" i="601"/>
  <c r="J26" i="584"/>
  <c r="J26" i="583"/>
  <c r="J26" i="576"/>
  <c r="J26" i="575"/>
  <c r="J26" i="573"/>
  <c r="J26" i="564"/>
  <c r="J26" i="560"/>
  <c r="J26" i="557"/>
  <c r="J26" i="539"/>
  <c r="J26" i="538"/>
  <c r="J26" i="556"/>
  <c r="J26" i="531"/>
  <c r="J26" i="530"/>
  <c r="H89" i="228"/>
  <c r="J89" i="228" s="1"/>
  <c r="H97" i="228"/>
  <c r="J97" i="228" s="1"/>
  <c r="H88" i="228"/>
  <c r="J88" i="228" s="1"/>
  <c r="H70" i="228"/>
  <c r="J70" i="228" s="1"/>
  <c r="H71" i="228"/>
  <c r="J71" i="228" s="1"/>
  <c r="H96" i="228"/>
  <c r="J96" i="228" s="1"/>
  <c r="J23" i="509"/>
  <c r="D6" i="509" s="1"/>
  <c r="H144" i="228" s="1"/>
  <c r="K143" i="1"/>
  <c r="E16" i="208"/>
  <c r="K142" i="1"/>
  <c r="J144" i="1"/>
  <c r="K144" i="1" s="1"/>
  <c r="K113" i="1"/>
  <c r="D6" i="602" l="1"/>
  <c r="D6" i="601"/>
  <c r="D6" i="584"/>
  <c r="D6" i="583"/>
  <c r="D6" i="576"/>
  <c r="D6" i="575"/>
  <c r="F20" i="586"/>
  <c r="J20" i="586" s="1"/>
  <c r="F20" i="587"/>
  <c r="J20" i="587" s="1"/>
  <c r="F20" i="588"/>
  <c r="J20" i="588" s="1"/>
  <c r="F20" i="585"/>
  <c r="J20" i="585" s="1"/>
  <c r="D6" i="573"/>
  <c r="D6" i="564"/>
  <c r="D6" i="560"/>
  <c r="F20" i="566"/>
  <c r="J20" i="566" s="1"/>
  <c r="F20" i="565"/>
  <c r="J20" i="565" s="1"/>
  <c r="D6" i="557"/>
  <c r="D6" i="539"/>
  <c r="D6" i="538"/>
  <c r="D6" i="556"/>
  <c r="D6" i="531"/>
  <c r="D6" i="530"/>
  <c r="F20" i="541"/>
  <c r="J20" i="541" s="1"/>
  <c r="F20" i="543"/>
  <c r="J20" i="543" s="1"/>
  <c r="F20" i="542"/>
  <c r="J20" i="542" s="1"/>
  <c r="F20" i="540"/>
  <c r="J20" i="540" s="1"/>
  <c r="H58" i="228"/>
  <c r="J58" i="228" s="1"/>
  <c r="H67" i="228"/>
  <c r="J67" i="228" s="1"/>
  <c r="H66" i="228"/>
  <c r="J66" i="228" s="1"/>
  <c r="H59" i="228"/>
  <c r="J59" i="228" s="1"/>
  <c r="H38" i="228"/>
  <c r="J38" i="228" s="1"/>
  <c r="H39" i="228"/>
  <c r="J39" i="228" s="1"/>
  <c r="F20" i="401"/>
  <c r="J20" i="401" s="1"/>
  <c r="J20" i="403"/>
  <c r="F16" i="208"/>
  <c r="J16" i="208" s="1"/>
  <c r="J26" i="208" s="1"/>
  <c r="D6" i="208" s="1"/>
  <c r="H142" i="228" s="1"/>
  <c r="J142" i="228" s="1"/>
  <c r="F20" i="313"/>
  <c r="J20" i="313" s="1"/>
  <c r="D20" i="273"/>
  <c r="D21" i="265"/>
  <c r="U92" i="107"/>
  <c r="Q97" i="107"/>
  <c r="K79" i="1"/>
  <c r="F24" i="606" s="1"/>
  <c r="J24" i="606" s="1"/>
  <c r="K103" i="1"/>
  <c r="H27" i="1"/>
  <c r="K27" i="1" s="1"/>
  <c r="H26" i="1"/>
  <c r="K26" i="1" s="1"/>
  <c r="H25" i="1"/>
  <c r="K25" i="1" s="1"/>
  <c r="H23" i="1"/>
  <c r="K23" i="1" s="1"/>
  <c r="H22" i="1"/>
  <c r="K22" i="1" s="1"/>
  <c r="H21" i="1"/>
  <c r="K21" i="1" s="1"/>
  <c r="H20" i="1"/>
  <c r="K20" i="1" s="1"/>
  <c r="H18" i="1"/>
  <c r="K18" i="1" s="1"/>
  <c r="H17" i="1"/>
  <c r="K17" i="1" s="1"/>
  <c r="H16" i="1"/>
  <c r="K16" i="1" s="1"/>
  <c r="H14" i="1"/>
  <c r="K14" i="1" s="1"/>
  <c r="H13" i="1"/>
  <c r="K13" i="1" s="1"/>
  <c r="H12" i="1"/>
  <c r="K12" i="1" s="1"/>
  <c r="H11" i="1"/>
  <c r="K11" i="1" s="1"/>
  <c r="K9" i="1"/>
  <c r="H54" i="1"/>
  <c r="F25" i="206" l="1"/>
  <c r="J25" i="206" s="1"/>
  <c r="F25" i="606"/>
  <c r="J25" i="606" s="1"/>
  <c r="F24" i="206"/>
  <c r="J24" i="206" s="1"/>
  <c r="D19" i="582"/>
  <c r="D19" i="581"/>
  <c r="F21" i="590"/>
  <c r="J21" i="590" s="1"/>
  <c r="F21" i="591"/>
  <c r="J21" i="591" s="1"/>
  <c r="F21" i="592"/>
  <c r="J21" i="592" s="1"/>
  <c r="F21" i="589"/>
  <c r="J21" i="589" s="1"/>
  <c r="F21" i="600"/>
  <c r="J21" i="600" s="1"/>
  <c r="F21" i="599"/>
  <c r="J21" i="599" s="1"/>
  <c r="F20" i="596"/>
  <c r="J20" i="596" s="1"/>
  <c r="F20" i="595"/>
  <c r="J20" i="595" s="1"/>
  <c r="F21" i="586"/>
  <c r="J21" i="586" s="1"/>
  <c r="F21" i="585"/>
  <c r="J21" i="585" s="1"/>
  <c r="F21" i="568"/>
  <c r="J21" i="568" s="1"/>
  <c r="F21" i="567"/>
  <c r="J21" i="567" s="1"/>
  <c r="F21" i="572"/>
  <c r="J21" i="572" s="1"/>
  <c r="F20" i="570"/>
  <c r="J20" i="570" s="1"/>
  <c r="F21" i="565"/>
  <c r="J21" i="565" s="1"/>
  <c r="D19" i="563"/>
  <c r="D19" i="537"/>
  <c r="D19" i="536"/>
  <c r="F21" i="546"/>
  <c r="J21" i="546" s="1"/>
  <c r="F21" i="547"/>
  <c r="J21" i="547" s="1"/>
  <c r="F21" i="545"/>
  <c r="J21" i="545" s="1"/>
  <c r="F21" i="544"/>
  <c r="J21" i="544" s="1"/>
  <c r="F21" i="555"/>
  <c r="J21" i="555" s="1"/>
  <c r="F21" i="554"/>
  <c r="J21" i="554" s="1"/>
  <c r="F20" i="551"/>
  <c r="J20" i="551" s="1"/>
  <c r="F20" i="550"/>
  <c r="J20" i="550" s="1"/>
  <c r="F21" i="541"/>
  <c r="J21" i="541" s="1"/>
  <c r="F21" i="540"/>
  <c r="J21" i="540" s="1"/>
  <c r="F24" i="473"/>
  <c r="J24" i="473" s="1"/>
  <c r="F21" i="401"/>
  <c r="J21" i="401" s="1"/>
  <c r="F24" i="474"/>
  <c r="J24" i="474" s="1"/>
  <c r="D16" i="394"/>
  <c r="D19" i="403"/>
  <c r="F26" i="491"/>
  <c r="J26" i="491" s="1"/>
  <c r="F30" i="474"/>
  <c r="J30" i="474" s="1"/>
  <c r="F30" i="473"/>
  <c r="J30" i="473" s="1"/>
  <c r="F21" i="298"/>
  <c r="J21" i="298" s="1"/>
  <c r="F21" i="303"/>
  <c r="J21" i="303" s="1"/>
  <c r="F20" i="273"/>
  <c r="J20" i="273" s="1"/>
  <c r="F21" i="265"/>
  <c r="J21" i="265" s="1"/>
  <c r="Q118" i="107"/>
  <c r="W92" i="107"/>
  <c r="AA92" i="107" s="1"/>
  <c r="AB92" i="107" s="1"/>
  <c r="H129" i="107"/>
  <c r="H136" i="107" s="1"/>
  <c r="Q95" i="107"/>
  <c r="Q110" i="107" s="1"/>
  <c r="Q83" i="107"/>
  <c r="Q87" i="107" s="1"/>
  <c r="H81" i="107"/>
  <c r="H90" i="107" s="1"/>
  <c r="K54" i="1"/>
  <c r="H168" i="1"/>
  <c r="H167" i="1"/>
  <c r="H166" i="1"/>
  <c r="H165" i="1"/>
  <c r="H164" i="1"/>
  <c r="H157" i="1"/>
  <c r="H158" i="1"/>
  <c r="D33" i="205" s="1"/>
  <c r="H156" i="1"/>
  <c r="H155" i="1"/>
  <c r="H154" i="1"/>
  <c r="H153" i="1"/>
  <c r="H152" i="1"/>
  <c r="H151" i="1"/>
  <c r="H150" i="1"/>
  <c r="H55" i="1"/>
  <c r="H52" i="1"/>
  <c r="H51" i="1"/>
  <c r="H50" i="1"/>
  <c r="H49" i="1"/>
  <c r="H48" i="1"/>
  <c r="D26" i="206" s="1"/>
  <c r="H47" i="1"/>
  <c r="H46" i="1"/>
  <c r="H45" i="1"/>
  <c r="H42" i="1"/>
  <c r="H40" i="1"/>
  <c r="F19" i="581" l="1"/>
  <c r="J19" i="581" s="1"/>
  <c r="J26" i="581" s="1"/>
  <c r="D6" i="581" s="1"/>
  <c r="F19" i="582"/>
  <c r="J19" i="582" s="1"/>
  <c r="J26" i="582" s="1"/>
  <c r="D6" i="582" s="1"/>
  <c r="D34" i="595"/>
  <c r="D34" i="586"/>
  <c r="D33" i="604"/>
  <c r="D34" i="587"/>
  <c r="D34" i="591"/>
  <c r="D34" i="575"/>
  <c r="D34" i="584"/>
  <c r="D33" i="603"/>
  <c r="D34" i="576"/>
  <c r="D34" i="588"/>
  <c r="D35" i="598"/>
  <c r="D34" i="594"/>
  <c r="D34" i="602"/>
  <c r="D34" i="577"/>
  <c r="D34" i="578"/>
  <c r="D34" i="579"/>
  <c r="D34" i="580"/>
  <c r="D34" i="601"/>
  <c r="D35" i="597"/>
  <c r="D34" i="589"/>
  <c r="D34" i="593"/>
  <c r="D35" i="600"/>
  <c r="D34" i="581"/>
  <c r="D34" i="596"/>
  <c r="D34" i="582"/>
  <c r="D34" i="590"/>
  <c r="D35" i="599"/>
  <c r="D34" i="592"/>
  <c r="D34" i="583"/>
  <c r="D34" i="585"/>
  <c r="D35" i="604"/>
  <c r="D35" i="592"/>
  <c r="D35" i="577"/>
  <c r="D35" i="579"/>
  <c r="D35" i="603"/>
  <c r="D35" i="589"/>
  <c r="D35" i="588"/>
  <c r="D37" i="597"/>
  <c r="D35" i="587"/>
  <c r="D35" i="602"/>
  <c r="D35" i="586"/>
  <c r="D35" i="585"/>
  <c r="D35" i="584"/>
  <c r="D35" i="601"/>
  <c r="D35" i="583"/>
  <c r="D35" i="596"/>
  <c r="D37" i="600"/>
  <c r="D35" i="590"/>
  <c r="D35" i="582"/>
  <c r="D35" i="581"/>
  <c r="D35" i="580"/>
  <c r="D37" i="599"/>
  <c r="D35" i="578"/>
  <c r="D35" i="595"/>
  <c r="D35" i="576"/>
  <c r="D35" i="575"/>
  <c r="D37" i="598"/>
  <c r="D35" i="594"/>
  <c r="D35" i="591"/>
  <c r="D35" i="593"/>
  <c r="D34" i="604"/>
  <c r="D36" i="592"/>
  <c r="D36" i="591"/>
  <c r="D34" i="603"/>
  <c r="D36" i="598"/>
  <c r="D36" i="584"/>
  <c r="D36" i="602"/>
  <c r="D36" i="577"/>
  <c r="D36" i="589"/>
  <c r="D36" i="601"/>
  <c r="D36" i="596"/>
  <c r="D36" i="595"/>
  <c r="D36" i="586"/>
  <c r="D36" i="583"/>
  <c r="D36" i="597"/>
  <c r="D36" i="599"/>
  <c r="D36" i="590"/>
  <c r="D36" i="585"/>
  <c r="D36" i="587"/>
  <c r="D36" i="582"/>
  <c r="D36" i="581"/>
  <c r="D36" i="580"/>
  <c r="D36" i="593"/>
  <c r="D36" i="579"/>
  <c r="D36" i="600"/>
  <c r="D36" i="578"/>
  <c r="D36" i="588"/>
  <c r="D36" i="576"/>
  <c r="D36" i="594"/>
  <c r="D36" i="575"/>
  <c r="D32" i="596"/>
  <c r="D32" i="589"/>
  <c r="D32" i="592"/>
  <c r="D32" i="595"/>
  <c r="D32" i="588"/>
  <c r="D32" i="585"/>
  <c r="D32" i="586"/>
  <c r="D31" i="604"/>
  <c r="D31" i="603"/>
  <c r="D32" i="587"/>
  <c r="D32" i="581"/>
  <c r="D32" i="593"/>
  <c r="D32" i="602"/>
  <c r="D32" i="601"/>
  <c r="D32" i="580"/>
  <c r="D33" i="600"/>
  <c r="D33" i="597"/>
  <c r="D32" i="579"/>
  <c r="D32" i="582"/>
  <c r="D33" i="599"/>
  <c r="D32" i="578"/>
  <c r="D32" i="594"/>
  <c r="D32" i="577"/>
  <c r="D32" i="584"/>
  <c r="D32" i="590"/>
  <c r="D33" i="598"/>
  <c r="D32" i="576"/>
  <c r="D32" i="583"/>
  <c r="D32" i="591"/>
  <c r="D32" i="575"/>
  <c r="D31" i="601"/>
  <c r="D31" i="602"/>
  <c r="D30" i="603"/>
  <c r="D31" i="581"/>
  <c r="D32" i="599"/>
  <c r="D31" i="591"/>
  <c r="D31" i="578"/>
  <c r="D32" i="598"/>
  <c r="D32" i="600"/>
  <c r="D31" i="580"/>
  <c r="D32" i="597"/>
  <c r="D31" i="596"/>
  <c r="D31" i="595"/>
  <c r="D31" i="579"/>
  <c r="D31" i="588"/>
  <c r="D31" i="587"/>
  <c r="D31" i="594"/>
  <c r="D31" i="586"/>
  <c r="D31" i="575"/>
  <c r="D31" i="590"/>
  <c r="D31" i="585"/>
  <c r="D31" i="577"/>
  <c r="D31" i="584"/>
  <c r="D31" i="583"/>
  <c r="D31" i="592"/>
  <c r="D31" i="582"/>
  <c r="D31" i="576"/>
  <c r="D30" i="604"/>
  <c r="D31" i="589"/>
  <c r="D31" i="593"/>
  <c r="D19" i="590"/>
  <c r="D19" i="589"/>
  <c r="D19" i="592"/>
  <c r="D19" i="591"/>
  <c r="D19" i="596"/>
  <c r="D19" i="595"/>
  <c r="D20" i="597"/>
  <c r="D20" i="598"/>
  <c r="D19" i="587"/>
  <c r="D19" i="588"/>
  <c r="D19" i="593"/>
  <c r="D19" i="594"/>
  <c r="D19" i="585"/>
  <c r="D19" i="586"/>
  <c r="D20" i="599"/>
  <c r="D20" i="600"/>
  <c r="F19" i="563"/>
  <c r="J19" i="563" s="1"/>
  <c r="F19" i="536"/>
  <c r="J19" i="536" s="1"/>
  <c r="J26" i="536" s="1"/>
  <c r="D6" i="536" s="1"/>
  <c r="F19" i="537"/>
  <c r="J19" i="537" s="1"/>
  <c r="J26" i="537" s="1"/>
  <c r="D6" i="537" s="1"/>
  <c r="D34" i="560"/>
  <c r="D34" i="536"/>
  <c r="D34" i="530"/>
  <c r="D34" i="532"/>
  <c r="D34" i="573"/>
  <c r="D34" i="533"/>
  <c r="D34" i="534"/>
  <c r="D34" i="561"/>
  <c r="D35" i="552"/>
  <c r="D35" i="572"/>
  <c r="D34" i="537"/>
  <c r="D34" i="544"/>
  <c r="D34" i="542"/>
  <c r="D35" i="553"/>
  <c r="D34" i="545"/>
  <c r="D35" i="571"/>
  <c r="D34" i="543"/>
  <c r="D34" i="546"/>
  <c r="D34" i="540"/>
  <c r="D35" i="555"/>
  <c r="D34" i="547"/>
  <c r="D34" i="570"/>
  <c r="D34" i="566"/>
  <c r="D34" i="549"/>
  <c r="D34" i="550"/>
  <c r="D34" i="539"/>
  <c r="D34" i="551"/>
  <c r="D34" i="569"/>
  <c r="D34" i="541"/>
  <c r="D34" i="557"/>
  <c r="D34" i="565"/>
  <c r="D34" i="548"/>
  <c r="D33" i="558"/>
  <c r="D34" i="568"/>
  <c r="D34" i="538"/>
  <c r="D34" i="531"/>
  <c r="D35" i="554"/>
  <c r="D34" i="564"/>
  <c r="D34" i="567"/>
  <c r="D33" i="559"/>
  <c r="D34" i="562"/>
  <c r="D34" i="556"/>
  <c r="D34" i="535"/>
  <c r="D34" i="563"/>
  <c r="D33" i="574"/>
  <c r="D33" i="514"/>
  <c r="D35" i="574"/>
  <c r="D35" i="566"/>
  <c r="D35" i="546"/>
  <c r="D35" i="538"/>
  <c r="D35" i="530"/>
  <c r="D35" i="573"/>
  <c r="D35" i="557"/>
  <c r="D35" i="556"/>
  <c r="D37" i="572"/>
  <c r="D37" i="555"/>
  <c r="D35" i="540"/>
  <c r="D37" i="554"/>
  <c r="D35" i="536"/>
  <c r="D37" i="571"/>
  <c r="D37" i="552"/>
  <c r="D35" i="542"/>
  <c r="D35" i="551"/>
  <c r="D35" i="549"/>
  <c r="D35" i="565"/>
  <c r="D35" i="570"/>
  <c r="D35" i="545"/>
  <c r="D35" i="543"/>
  <c r="D35" i="535"/>
  <c r="D35" i="534"/>
  <c r="D35" i="569"/>
  <c r="D35" i="564"/>
  <c r="D35" i="533"/>
  <c r="D35" i="532"/>
  <c r="D35" i="568"/>
  <c r="D35" i="531"/>
  <c r="D35" i="563"/>
  <c r="D35" i="514"/>
  <c r="D35" i="567"/>
  <c r="D35" i="558"/>
  <c r="D37" i="553"/>
  <c r="D35" i="548"/>
  <c r="D35" i="547"/>
  <c r="D35" i="544"/>
  <c r="D35" i="541"/>
  <c r="D35" i="539"/>
  <c r="D35" i="562"/>
  <c r="D35" i="561"/>
  <c r="D35" i="537"/>
  <c r="D35" i="560"/>
  <c r="D35" i="550"/>
  <c r="D35" i="559"/>
  <c r="D34" i="574"/>
  <c r="D36" i="541"/>
  <c r="D36" i="543"/>
  <c r="D36" i="573"/>
  <c r="D36" i="564"/>
  <c r="D36" i="552"/>
  <c r="D36" i="572"/>
  <c r="D36" i="553"/>
  <c r="D36" i="563"/>
  <c r="D36" i="554"/>
  <c r="D36" i="571"/>
  <c r="D34" i="559"/>
  <c r="D36" i="555"/>
  <c r="D36" i="561"/>
  <c r="D36" i="570"/>
  <c r="D36" i="551"/>
  <c r="D36" i="545"/>
  <c r="D36" i="562"/>
  <c r="D36" i="569"/>
  <c r="D36" i="530"/>
  <c r="D36" i="536"/>
  <c r="D36" i="568"/>
  <c r="D36" i="538"/>
  <c r="D36" i="539"/>
  <c r="D36" i="567"/>
  <c r="D36" i="546"/>
  <c r="D36" i="557"/>
  <c r="D36" i="548"/>
  <c r="D36" i="544"/>
  <c r="D36" i="549"/>
  <c r="D36" i="542"/>
  <c r="D36" i="537"/>
  <c r="D34" i="514"/>
  <c r="D36" i="531"/>
  <c r="D36" i="566"/>
  <c r="D34" i="558"/>
  <c r="D36" i="550"/>
  <c r="D36" i="532"/>
  <c r="D36" i="556"/>
  <c r="D36" i="533"/>
  <c r="D36" i="534"/>
  <c r="D36" i="560"/>
  <c r="D36" i="535"/>
  <c r="D36" i="540"/>
  <c r="D36" i="565"/>
  <c r="D36" i="547"/>
  <c r="D31" i="574"/>
  <c r="D32" i="545"/>
  <c r="D32" i="573"/>
  <c r="D32" i="534"/>
  <c r="D33" i="572"/>
  <c r="D32" i="561"/>
  <c r="D32" i="542"/>
  <c r="D33" i="571"/>
  <c r="D32" i="539"/>
  <c r="D33" i="552"/>
  <c r="D32" i="570"/>
  <c r="D33" i="553"/>
  <c r="D33" i="554"/>
  <c r="D32" i="569"/>
  <c r="D32" i="568"/>
  <c r="D32" i="533"/>
  <c r="D32" i="567"/>
  <c r="D32" i="532"/>
  <c r="D32" i="546"/>
  <c r="D31" i="559"/>
  <c r="D31" i="514"/>
  <c r="D32" i="543"/>
  <c r="D32" i="541"/>
  <c r="D32" i="566"/>
  <c r="D32" i="565"/>
  <c r="D32" i="564"/>
  <c r="D32" i="563"/>
  <c r="D32" i="537"/>
  <c r="D32" i="536"/>
  <c r="D32" i="535"/>
  <c r="D32" i="560"/>
  <c r="D32" i="557"/>
  <c r="D32" i="562"/>
  <c r="D32" i="556"/>
  <c r="D33" i="555"/>
  <c r="D31" i="558"/>
  <c r="D32" i="540"/>
  <c r="D32" i="530"/>
  <c r="D32" i="551"/>
  <c r="D32" i="544"/>
  <c r="D32" i="550"/>
  <c r="D32" i="547"/>
  <c r="D32" i="549"/>
  <c r="D32" i="538"/>
  <c r="D32" i="531"/>
  <c r="D32" i="548"/>
  <c r="D31" i="556"/>
  <c r="D31" i="573"/>
  <c r="D31" i="557"/>
  <c r="D30" i="574"/>
  <c r="D32" i="572"/>
  <c r="D31" i="569"/>
  <c r="D32" i="571"/>
  <c r="D31" i="567"/>
  <c r="D31" i="570"/>
  <c r="D31" i="550"/>
  <c r="D31" i="568"/>
  <c r="D31" i="533"/>
  <c r="D31" i="541"/>
  <c r="D31" i="538"/>
  <c r="D31" i="542"/>
  <c r="D31" i="543"/>
  <c r="D31" i="549"/>
  <c r="D31" i="532"/>
  <c r="D30" i="559"/>
  <c r="D31" i="547"/>
  <c r="D30" i="558"/>
  <c r="D30" i="514"/>
  <c r="D31" i="548"/>
  <c r="D31" i="560"/>
  <c r="D31" i="561"/>
  <c r="D31" i="546"/>
  <c r="D31" i="531"/>
  <c r="D31" i="562"/>
  <c r="D31" i="564"/>
  <c r="D31" i="539"/>
  <c r="D32" i="553"/>
  <c r="D31" i="563"/>
  <c r="D32" i="554"/>
  <c r="D31" i="551"/>
  <c r="D32" i="552"/>
  <c r="D31" i="565"/>
  <c r="D31" i="540"/>
  <c r="D32" i="555"/>
  <c r="D31" i="537"/>
  <c r="D31" i="536"/>
  <c r="D31" i="566"/>
  <c r="D31" i="530"/>
  <c r="D31" i="535"/>
  <c r="D31" i="544"/>
  <c r="D31" i="545"/>
  <c r="D31" i="534"/>
  <c r="D19" i="567"/>
  <c r="D19" i="544"/>
  <c r="D19" i="545"/>
  <c r="D19" i="546"/>
  <c r="D19" i="547"/>
  <c r="D19" i="568"/>
  <c r="D19" i="570"/>
  <c r="D19" i="550"/>
  <c r="D19" i="551"/>
  <c r="D20" i="571"/>
  <c r="D20" i="552"/>
  <c r="D20" i="553"/>
  <c r="D19" i="543"/>
  <c r="D19" i="542"/>
  <c r="D19" i="566"/>
  <c r="D19" i="549"/>
  <c r="D19" i="548"/>
  <c r="D19" i="569"/>
  <c r="D19" i="565"/>
  <c r="D19" i="540"/>
  <c r="D19" i="541"/>
  <c r="D20" i="572"/>
  <c r="D20" i="554"/>
  <c r="D20" i="555"/>
  <c r="D31" i="318"/>
  <c r="D31" i="405"/>
  <c r="D31" i="398"/>
  <c r="D31" i="313"/>
  <c r="D31" i="298"/>
  <c r="D31" i="273"/>
  <c r="D32" i="265"/>
  <c r="D31" i="407"/>
  <c r="D31" i="403"/>
  <c r="D31" i="401"/>
  <c r="D31" i="303"/>
  <c r="D31" i="283"/>
  <c r="D32" i="269"/>
  <c r="D44" i="503"/>
  <c r="D44" i="500"/>
  <c r="D44" i="502"/>
  <c r="D44" i="504"/>
  <c r="D44" i="501"/>
  <c r="D39" i="491"/>
  <c r="D44" i="499"/>
  <c r="D44" i="488"/>
  <c r="D44" i="486"/>
  <c r="D44" i="489"/>
  <c r="D44" i="487"/>
  <c r="D38" i="206"/>
  <c r="D36" i="477"/>
  <c r="D36" i="481"/>
  <c r="D36" i="475"/>
  <c r="D36" i="483"/>
  <c r="D36" i="482"/>
  <c r="D36" i="480"/>
  <c r="D36" i="479"/>
  <c r="D36" i="478"/>
  <c r="D36" i="484"/>
  <c r="D31" i="289"/>
  <c r="D41" i="503"/>
  <c r="D41" i="500"/>
  <c r="D41" i="502"/>
  <c r="D33" i="227"/>
  <c r="D31" i="208"/>
  <c r="D41" i="504"/>
  <c r="D41" i="501"/>
  <c r="D36" i="491"/>
  <c r="D41" i="499"/>
  <c r="D41" i="488"/>
  <c r="D41" i="487"/>
  <c r="D41" i="486"/>
  <c r="D35" i="206"/>
  <c r="D41" i="489"/>
  <c r="D37" i="473"/>
  <c r="D37" i="474"/>
  <c r="D27" i="491"/>
  <c r="D32" i="489"/>
  <c r="D18" i="478"/>
  <c r="D18" i="477"/>
  <c r="D18" i="475"/>
  <c r="D26" i="503"/>
  <c r="D20" i="508"/>
  <c r="D26" i="502"/>
  <c r="D19" i="505"/>
  <c r="D25" i="499"/>
  <c r="D32" i="488"/>
  <c r="D22" i="473"/>
  <c r="D22" i="474"/>
  <c r="D16" i="395"/>
  <c r="D37" i="482"/>
  <c r="D37" i="475"/>
  <c r="D37" i="483"/>
  <c r="D37" i="479"/>
  <c r="D37" i="478"/>
  <c r="D37" i="481"/>
  <c r="D37" i="484"/>
  <c r="D37" i="477"/>
  <c r="D37" i="480"/>
  <c r="D16" i="396"/>
  <c r="D25" i="473"/>
  <c r="D25" i="474"/>
  <c r="D36" i="510"/>
  <c r="D30" i="507"/>
  <c r="D43" i="503"/>
  <c r="D43" i="500"/>
  <c r="D29" i="509"/>
  <c r="D30" i="505"/>
  <c r="D30" i="506"/>
  <c r="D43" i="502"/>
  <c r="D30" i="508"/>
  <c r="D43" i="501"/>
  <c r="D43" i="504"/>
  <c r="D38" i="491"/>
  <c r="D43" i="499"/>
  <c r="D43" i="488"/>
  <c r="D43" i="487"/>
  <c r="D39" i="479"/>
  <c r="D39" i="482"/>
  <c r="D39" i="475"/>
  <c r="D43" i="486"/>
  <c r="D39" i="483"/>
  <c r="D39" i="478"/>
  <c r="D37" i="206"/>
  <c r="D39" i="484"/>
  <c r="D39" i="477"/>
  <c r="D39" i="481"/>
  <c r="D43" i="489"/>
  <c r="D39" i="480"/>
  <c r="D39" i="473"/>
  <c r="D39" i="474"/>
  <c r="D16" i="391"/>
  <c r="D23" i="473"/>
  <c r="D23" i="474"/>
  <c r="D28" i="509"/>
  <c r="D40" i="503"/>
  <c r="D40" i="502"/>
  <c r="D40" i="501"/>
  <c r="D40" i="504"/>
  <c r="D40" i="500"/>
  <c r="D35" i="491"/>
  <c r="D40" i="499"/>
  <c r="D40" i="488"/>
  <c r="D40" i="487"/>
  <c r="D40" i="486"/>
  <c r="D34" i="206"/>
  <c r="D40" i="489"/>
  <c r="D36" i="473"/>
  <c r="D36" i="474"/>
  <c r="D16" i="392"/>
  <c r="D19" i="506"/>
  <c r="D25" i="501"/>
  <c r="D28" i="491"/>
  <c r="D32" i="486"/>
  <c r="D18" i="479"/>
  <c r="D18" i="481"/>
  <c r="D18" i="480"/>
  <c r="D16" i="390"/>
  <c r="D19" i="507"/>
  <c r="D27" i="503"/>
  <c r="D27" i="502"/>
  <c r="D32" i="487"/>
  <c r="D18" i="483"/>
  <c r="D18" i="482"/>
  <c r="D18" i="484"/>
  <c r="D19" i="401"/>
  <c r="Z7" i="107"/>
  <c r="Z13" i="107" s="1"/>
  <c r="J223" i="1" s="1"/>
  <c r="F19" i="403"/>
  <c r="D16" i="393"/>
  <c r="D35" i="407"/>
  <c r="D35" i="403"/>
  <c r="D35" i="405"/>
  <c r="D35" i="398"/>
  <c r="D35" i="401"/>
  <c r="D37" i="269"/>
  <c r="D37" i="265"/>
  <c r="D32" i="401"/>
  <c r="D32" i="398"/>
  <c r="D32" i="407"/>
  <c r="D32" i="405"/>
  <c r="D32" i="403"/>
  <c r="D32" i="303"/>
  <c r="D32" i="283"/>
  <c r="D32" i="273"/>
  <c r="D33" i="265"/>
  <c r="D32" i="289"/>
  <c r="D32" i="318"/>
  <c r="D32" i="313"/>
  <c r="D32" i="298"/>
  <c r="D33" i="269"/>
  <c r="D34" i="405"/>
  <c r="D34" i="398"/>
  <c r="D34" i="401"/>
  <c r="D34" i="403"/>
  <c r="D34" i="407"/>
  <c r="D36" i="403"/>
  <c r="D36" i="405"/>
  <c r="D36" i="401"/>
  <c r="D36" i="407"/>
  <c r="D36" i="398"/>
  <c r="D16" i="389"/>
  <c r="F16" i="394"/>
  <c r="J16" i="394" s="1"/>
  <c r="Z33" i="107"/>
  <c r="Z40" i="107" s="1"/>
  <c r="J210" i="1" s="1"/>
  <c r="D36" i="394"/>
  <c r="D36" i="393"/>
  <c r="D36" i="387"/>
  <c r="D36" i="388"/>
  <c r="D36" i="395"/>
  <c r="D36" i="390"/>
  <c r="D36" i="389"/>
  <c r="D36" i="391"/>
  <c r="D36" i="392"/>
  <c r="D36" i="386"/>
  <c r="D36" i="396"/>
  <c r="D30" i="383"/>
  <c r="D31" i="384"/>
  <c r="D31" i="383"/>
  <c r="D32" i="384"/>
  <c r="D33" i="383"/>
  <c r="D34" i="384"/>
  <c r="D19" i="313"/>
  <c r="D19" i="298"/>
  <c r="D34" i="318"/>
  <c r="D34" i="313"/>
  <c r="D34" i="303"/>
  <c r="D34" i="298"/>
  <c r="D19" i="303"/>
  <c r="D36" i="313"/>
  <c r="D36" i="318"/>
  <c r="D36" i="298"/>
  <c r="D36" i="303"/>
  <c r="D35" i="318"/>
  <c r="D35" i="313"/>
  <c r="D35" i="303"/>
  <c r="D35" i="298"/>
  <c r="D36" i="289"/>
  <c r="D36" i="283"/>
  <c r="D35" i="283"/>
  <c r="D35" i="289"/>
  <c r="D34" i="283"/>
  <c r="D34" i="289"/>
  <c r="D19" i="283"/>
  <c r="D36" i="273"/>
  <c r="D36" i="269"/>
  <c r="D36" i="265"/>
  <c r="D20" i="265"/>
  <c r="D20" i="269"/>
  <c r="D19" i="273"/>
  <c r="D35" i="273"/>
  <c r="D34" i="273"/>
  <c r="D35" i="269"/>
  <c r="D35" i="265"/>
  <c r="D19" i="226"/>
  <c r="D31" i="217"/>
  <c r="D30" i="216"/>
  <c r="D30" i="226"/>
  <c r="D36" i="227"/>
  <c r="D34" i="217"/>
  <c r="D33" i="216"/>
  <c r="D31" i="216"/>
  <c r="D32" i="217"/>
  <c r="D32" i="205"/>
  <c r="D35" i="205"/>
  <c r="D35" i="208"/>
  <c r="H64" i="107"/>
  <c r="D29" i="207"/>
  <c r="D34" i="205"/>
  <c r="D34" i="208"/>
  <c r="K53" i="1"/>
  <c r="K158" i="1"/>
  <c r="F33" i="205" s="1"/>
  <c r="J33" i="205" s="1"/>
  <c r="K45" i="1"/>
  <c r="K167" i="1"/>
  <c r="F34" i="606" s="1"/>
  <c r="J34" i="606" s="1"/>
  <c r="K168" i="1"/>
  <c r="F35" i="606" s="1"/>
  <c r="J35" i="606" s="1"/>
  <c r="K153" i="1"/>
  <c r="K37" i="1"/>
  <c r="K150" i="1"/>
  <c r="K42" i="1"/>
  <c r="Q20" i="107" s="1"/>
  <c r="K48" i="1"/>
  <c r="K49" i="1"/>
  <c r="K47" i="1"/>
  <c r="K51" i="1"/>
  <c r="K50" i="1"/>
  <c r="K52" i="1"/>
  <c r="K40" i="1"/>
  <c r="K55" i="1"/>
  <c r="K46" i="1"/>
  <c r="K156" i="1"/>
  <c r="K154" i="1"/>
  <c r="K151" i="1"/>
  <c r="K29" i="1"/>
  <c r="K155" i="1"/>
  <c r="K41" i="1"/>
  <c r="K157" i="1"/>
  <c r="K164" i="1"/>
  <c r="F38" i="606" s="1"/>
  <c r="J38" i="606" s="1"/>
  <c r="K152" i="1"/>
  <c r="K165" i="1"/>
  <c r="K36" i="1"/>
  <c r="K166" i="1"/>
  <c r="F37" i="606" s="1"/>
  <c r="J37" i="606" s="1"/>
  <c r="J40" i="606" l="1"/>
  <c r="F26" i="206"/>
  <c r="J26" i="206" s="1"/>
  <c r="F26" i="606"/>
  <c r="J26" i="606" s="1"/>
  <c r="F31" i="604"/>
  <c r="J31" i="604" s="1"/>
  <c r="F31" i="603"/>
  <c r="J31" i="603" s="1"/>
  <c r="F32" i="602"/>
  <c r="J32" i="602" s="1"/>
  <c r="F32" i="601"/>
  <c r="J32" i="601" s="1"/>
  <c r="F33" i="600"/>
  <c r="J33" i="600" s="1"/>
  <c r="F33" i="599"/>
  <c r="J33" i="599" s="1"/>
  <c r="F32" i="591"/>
  <c r="J32" i="591" s="1"/>
  <c r="F33" i="598"/>
  <c r="J33" i="598" s="1"/>
  <c r="F33" i="597"/>
  <c r="J33" i="597" s="1"/>
  <c r="F32" i="596"/>
  <c r="J32" i="596" s="1"/>
  <c r="F32" i="595"/>
  <c r="J32" i="595" s="1"/>
  <c r="F32" i="594"/>
  <c r="J32" i="594" s="1"/>
  <c r="F32" i="593"/>
  <c r="J32" i="593" s="1"/>
  <c r="F32" i="592"/>
  <c r="J32" i="592" s="1"/>
  <c r="F32" i="590"/>
  <c r="J32" i="590" s="1"/>
  <c r="F32" i="589"/>
  <c r="J32" i="589" s="1"/>
  <c r="F32" i="588"/>
  <c r="J32" i="588" s="1"/>
  <c r="F32" i="587"/>
  <c r="J32" i="587" s="1"/>
  <c r="F32" i="586"/>
  <c r="J32" i="586" s="1"/>
  <c r="F32" i="585"/>
  <c r="J32" i="585" s="1"/>
  <c r="F32" i="584"/>
  <c r="J32" i="584" s="1"/>
  <c r="F32" i="583"/>
  <c r="J32" i="583" s="1"/>
  <c r="F32" i="582"/>
  <c r="J32" i="582" s="1"/>
  <c r="F32" i="581"/>
  <c r="J32" i="581" s="1"/>
  <c r="F32" i="580"/>
  <c r="J32" i="580" s="1"/>
  <c r="F32" i="579"/>
  <c r="J32" i="579" s="1"/>
  <c r="F32" i="578"/>
  <c r="J32" i="578" s="1"/>
  <c r="F32" i="577"/>
  <c r="J32" i="577" s="1"/>
  <c r="F32" i="576"/>
  <c r="J32" i="576" s="1"/>
  <c r="F32" i="575"/>
  <c r="J32" i="575" s="1"/>
  <c r="F31" i="588"/>
  <c r="J31" i="588" s="1"/>
  <c r="F32" i="599"/>
  <c r="J32" i="599" s="1"/>
  <c r="F31" i="591"/>
  <c r="J31" i="591" s="1"/>
  <c r="F30" i="604"/>
  <c r="J30" i="604" s="1"/>
  <c r="F32" i="598"/>
  <c r="J32" i="598" s="1"/>
  <c r="F31" i="576"/>
  <c r="J31" i="576" s="1"/>
  <c r="F31" i="581"/>
  <c r="J31" i="581" s="1"/>
  <c r="F31" i="593"/>
  <c r="J31" i="593" s="1"/>
  <c r="F31" i="582"/>
  <c r="J31" i="582" s="1"/>
  <c r="F30" i="603"/>
  <c r="J30" i="603" s="1"/>
  <c r="F31" i="577"/>
  <c r="J31" i="577" s="1"/>
  <c r="F31" i="587"/>
  <c r="J31" i="587" s="1"/>
  <c r="F32" i="597"/>
  <c r="J32" i="597" s="1"/>
  <c r="F31" i="592"/>
  <c r="J31" i="592" s="1"/>
  <c r="F31" i="586"/>
  <c r="J31" i="586" s="1"/>
  <c r="F31" i="589"/>
  <c r="J31" i="589" s="1"/>
  <c r="F31" i="590"/>
  <c r="J31" i="590" s="1"/>
  <c r="F31" i="594"/>
  <c r="J31" i="594" s="1"/>
  <c r="F31" i="575"/>
  <c r="J31" i="575" s="1"/>
  <c r="F31" i="584"/>
  <c r="J31" i="584" s="1"/>
  <c r="F31" i="596"/>
  <c r="J31" i="596" s="1"/>
  <c r="F31" i="583"/>
  <c r="J31" i="583" s="1"/>
  <c r="F31" i="585"/>
  <c r="J31" i="585" s="1"/>
  <c r="F32" i="600"/>
  <c r="J32" i="600" s="1"/>
  <c r="F31" i="578"/>
  <c r="J31" i="578" s="1"/>
  <c r="F31" i="579"/>
  <c r="J31" i="579" s="1"/>
  <c r="F31" i="595"/>
  <c r="J31" i="595" s="1"/>
  <c r="F31" i="580"/>
  <c r="J31" i="580" s="1"/>
  <c r="F19" i="569"/>
  <c r="J19" i="569" s="1"/>
  <c r="J26" i="569" s="1"/>
  <c r="F19" i="593"/>
  <c r="J19" i="593" s="1"/>
  <c r="F19" i="594"/>
  <c r="J19" i="594" s="1"/>
  <c r="F19" i="566"/>
  <c r="J19" i="566" s="1"/>
  <c r="J26" i="566" s="1"/>
  <c r="D6" i="566" s="1"/>
  <c r="F19" i="588"/>
  <c r="J19" i="588" s="1"/>
  <c r="F19" i="587"/>
  <c r="J19" i="587" s="1"/>
  <c r="F19" i="565"/>
  <c r="J19" i="565" s="1"/>
  <c r="J26" i="565" s="1"/>
  <c r="F19" i="586"/>
  <c r="J19" i="586" s="1"/>
  <c r="F19" i="585"/>
  <c r="J19" i="585" s="1"/>
  <c r="F19" i="570"/>
  <c r="J19" i="570" s="1"/>
  <c r="J26" i="570" s="1"/>
  <c r="F19" i="596"/>
  <c r="J19" i="596" s="1"/>
  <c r="F19" i="595"/>
  <c r="J19" i="595" s="1"/>
  <c r="F20" i="571"/>
  <c r="J20" i="571" s="1"/>
  <c r="F20" i="598"/>
  <c r="J20" i="598" s="1"/>
  <c r="F20" i="597"/>
  <c r="J20" i="597" s="1"/>
  <c r="F19" i="568"/>
  <c r="J19" i="568" s="1"/>
  <c r="J26" i="568" s="1"/>
  <c r="F19" i="592"/>
  <c r="J19" i="592" s="1"/>
  <c r="F19" i="591"/>
  <c r="J19" i="591" s="1"/>
  <c r="F19" i="567"/>
  <c r="J19" i="567" s="1"/>
  <c r="J26" i="567" s="1"/>
  <c r="F19" i="589"/>
  <c r="J19" i="589" s="1"/>
  <c r="F19" i="590"/>
  <c r="J19" i="590" s="1"/>
  <c r="F20" i="572"/>
  <c r="J20" i="572" s="1"/>
  <c r="F20" i="599"/>
  <c r="J20" i="599" s="1"/>
  <c r="F20" i="600"/>
  <c r="J20" i="600" s="1"/>
  <c r="F31" i="573"/>
  <c r="J31" i="573" s="1"/>
  <c r="F31" i="602"/>
  <c r="J31" i="602" s="1"/>
  <c r="F31" i="601"/>
  <c r="J31" i="601" s="1"/>
  <c r="F18" i="598"/>
  <c r="J18" i="598" s="1"/>
  <c r="F18" i="597"/>
  <c r="J18" i="597" s="1"/>
  <c r="F18" i="604"/>
  <c r="J18" i="604" s="1"/>
  <c r="F18" i="579"/>
  <c r="J18" i="579" s="1"/>
  <c r="F18" i="599"/>
  <c r="J18" i="599" s="1"/>
  <c r="F18" i="600"/>
  <c r="J18" i="600" s="1"/>
  <c r="F18" i="580"/>
  <c r="J18" i="580" s="1"/>
  <c r="F18" i="603"/>
  <c r="J18" i="603" s="1"/>
  <c r="F34" i="604"/>
  <c r="J34" i="604" s="1"/>
  <c r="F36" i="581"/>
  <c r="J36" i="581" s="1"/>
  <c r="F36" i="580"/>
  <c r="J36" i="580" s="1"/>
  <c r="F36" i="596"/>
  <c r="J36" i="596" s="1"/>
  <c r="F34" i="603"/>
  <c r="J34" i="603" s="1"/>
  <c r="F36" i="583"/>
  <c r="J36" i="583" s="1"/>
  <c r="F36" i="579"/>
  <c r="J36" i="579" s="1"/>
  <c r="F36" i="602"/>
  <c r="J36" i="602" s="1"/>
  <c r="F36" i="597"/>
  <c r="J36" i="597" s="1"/>
  <c r="F36" i="584"/>
  <c r="J36" i="584" s="1"/>
  <c r="F36" i="601"/>
  <c r="J36" i="601" s="1"/>
  <c r="F36" i="593"/>
  <c r="J36" i="593" s="1"/>
  <c r="F36" i="577"/>
  <c r="J36" i="577" s="1"/>
  <c r="F36" i="589"/>
  <c r="J36" i="589" s="1"/>
  <c r="F36" i="600"/>
  <c r="J36" i="600" s="1"/>
  <c r="F36" i="588"/>
  <c r="J36" i="588" s="1"/>
  <c r="F36" i="594"/>
  <c r="J36" i="594" s="1"/>
  <c r="F36" i="598"/>
  <c r="J36" i="598" s="1"/>
  <c r="F36" i="599"/>
  <c r="J36" i="599" s="1"/>
  <c r="F36" i="575"/>
  <c r="J36" i="575" s="1"/>
  <c r="F36" i="586"/>
  <c r="J36" i="586" s="1"/>
  <c r="F36" i="592"/>
  <c r="J36" i="592" s="1"/>
  <c r="F36" i="582"/>
  <c r="J36" i="582" s="1"/>
  <c r="F36" i="585"/>
  <c r="J36" i="585" s="1"/>
  <c r="F36" i="595"/>
  <c r="J36" i="595" s="1"/>
  <c r="F36" i="587"/>
  <c r="J36" i="587" s="1"/>
  <c r="F36" i="578"/>
  <c r="J36" i="578" s="1"/>
  <c r="F36" i="576"/>
  <c r="J36" i="576" s="1"/>
  <c r="F36" i="590"/>
  <c r="J36" i="590" s="1"/>
  <c r="F36" i="591"/>
  <c r="J36" i="591" s="1"/>
  <c r="F35" i="596"/>
  <c r="J35" i="596" s="1"/>
  <c r="F35" i="580"/>
  <c r="J35" i="580" s="1"/>
  <c r="F35" i="603"/>
  <c r="J35" i="603" s="1"/>
  <c r="F35" i="602"/>
  <c r="J35" i="602" s="1"/>
  <c r="F35" i="588"/>
  <c r="J35" i="588" s="1"/>
  <c r="F37" i="600"/>
  <c r="J37" i="600" s="1"/>
  <c r="F35" i="575"/>
  <c r="J35" i="575" s="1"/>
  <c r="F37" i="599"/>
  <c r="J37" i="599" s="1"/>
  <c r="F37" i="598"/>
  <c r="J37" i="598" s="1"/>
  <c r="F35" i="590"/>
  <c r="J35" i="590" s="1"/>
  <c r="F35" i="595"/>
  <c r="J35" i="595" s="1"/>
  <c r="F35" i="591"/>
  <c r="J35" i="591" s="1"/>
  <c r="F35" i="589"/>
  <c r="J35" i="589" s="1"/>
  <c r="F35" i="584"/>
  <c r="J35" i="584" s="1"/>
  <c r="F35" i="587"/>
  <c r="J35" i="587" s="1"/>
  <c r="F35" i="578"/>
  <c r="J35" i="578" s="1"/>
  <c r="F35" i="586"/>
  <c r="J35" i="586" s="1"/>
  <c r="F35" i="583"/>
  <c r="J35" i="583" s="1"/>
  <c r="F35" i="582"/>
  <c r="J35" i="582" s="1"/>
  <c r="F37" i="597"/>
  <c r="J37" i="597" s="1"/>
  <c r="F35" i="577"/>
  <c r="J35" i="577" s="1"/>
  <c r="F35" i="601"/>
  <c r="J35" i="601" s="1"/>
  <c r="F35" i="604"/>
  <c r="J35" i="604" s="1"/>
  <c r="F35" i="576"/>
  <c r="J35" i="576" s="1"/>
  <c r="F35" i="592"/>
  <c r="J35" i="592" s="1"/>
  <c r="F35" i="581"/>
  <c r="J35" i="581" s="1"/>
  <c r="F35" i="579"/>
  <c r="J35" i="579" s="1"/>
  <c r="F35" i="585"/>
  <c r="J35" i="585" s="1"/>
  <c r="F35" i="594"/>
  <c r="J35" i="594" s="1"/>
  <c r="F35" i="593"/>
  <c r="J35" i="593" s="1"/>
  <c r="F17" i="580"/>
  <c r="J17" i="580" s="1"/>
  <c r="F17" i="579"/>
  <c r="J17" i="579" s="1"/>
  <c r="F17" i="604"/>
  <c r="J17" i="604" s="1"/>
  <c r="F17" i="603"/>
  <c r="J17" i="603" s="1"/>
  <c r="F17" i="597"/>
  <c r="J17" i="597" s="1"/>
  <c r="F17" i="600"/>
  <c r="J17" i="600" s="1"/>
  <c r="F17" i="599"/>
  <c r="J17" i="599" s="1"/>
  <c r="F17" i="598"/>
  <c r="J17" i="598" s="1"/>
  <c r="F34" i="581"/>
  <c r="J34" i="581" s="1"/>
  <c r="F34" i="579"/>
  <c r="J34" i="579" s="1"/>
  <c r="F34" i="595"/>
  <c r="J34" i="595" s="1"/>
  <c r="F34" i="586"/>
  <c r="J34" i="586" s="1"/>
  <c r="F34" i="588"/>
  <c r="J34" i="588" s="1"/>
  <c r="F34" i="580"/>
  <c r="J34" i="580" s="1"/>
  <c r="F35" i="597"/>
  <c r="J35" i="597" s="1"/>
  <c r="F34" i="594"/>
  <c r="J34" i="594" s="1"/>
  <c r="F34" i="591"/>
  <c r="J34" i="591" s="1"/>
  <c r="F34" i="585"/>
  <c r="J34" i="585" s="1"/>
  <c r="F34" i="578"/>
  <c r="J34" i="578" s="1"/>
  <c r="F34" i="590"/>
  <c r="J34" i="590" s="1"/>
  <c r="F34" i="592"/>
  <c r="J34" i="592" s="1"/>
  <c r="F34" i="582"/>
  <c r="J34" i="582" s="1"/>
  <c r="F34" i="576"/>
  <c r="J34" i="576" s="1"/>
  <c r="F34" i="593"/>
  <c r="J34" i="593" s="1"/>
  <c r="F34" i="583"/>
  <c r="J34" i="583" s="1"/>
  <c r="F35" i="599"/>
  <c r="J35" i="599" s="1"/>
  <c r="F35" i="598"/>
  <c r="J35" i="598" s="1"/>
  <c r="F35" i="600"/>
  <c r="J35" i="600" s="1"/>
  <c r="F34" i="589"/>
  <c r="J34" i="589" s="1"/>
  <c r="F34" i="575"/>
  <c r="J34" i="575" s="1"/>
  <c r="F34" i="596"/>
  <c r="J34" i="596" s="1"/>
  <c r="F34" i="587"/>
  <c r="J34" i="587" s="1"/>
  <c r="F34" i="601"/>
  <c r="J34" i="601" s="1"/>
  <c r="F34" i="602"/>
  <c r="J34" i="602" s="1"/>
  <c r="F33" i="603"/>
  <c r="J33" i="603" s="1"/>
  <c r="F34" i="584"/>
  <c r="J34" i="584" s="1"/>
  <c r="F33" i="604"/>
  <c r="J33" i="604" s="1"/>
  <c r="F34" i="577"/>
  <c r="J34" i="577" s="1"/>
  <c r="J26" i="563"/>
  <c r="F31" i="563"/>
  <c r="J31" i="563" s="1"/>
  <c r="F31" i="567"/>
  <c r="J31" i="567" s="1"/>
  <c r="F30" i="574"/>
  <c r="J30" i="574" s="1"/>
  <c r="F31" i="570"/>
  <c r="J31" i="570" s="1"/>
  <c r="F31" i="564"/>
  <c r="J31" i="564" s="1"/>
  <c r="F31" i="565"/>
  <c r="J31" i="565" s="1"/>
  <c r="F31" i="569"/>
  <c r="J31" i="569" s="1"/>
  <c r="F31" i="560"/>
  <c r="J31" i="560" s="1"/>
  <c r="F32" i="572"/>
  <c r="J32" i="572" s="1"/>
  <c r="F31" i="561"/>
  <c r="J31" i="561" s="1"/>
  <c r="F31" i="566"/>
  <c r="J31" i="566" s="1"/>
  <c r="F31" i="568"/>
  <c r="J31" i="568" s="1"/>
  <c r="F31" i="562"/>
  <c r="J31" i="562" s="1"/>
  <c r="F32" i="571"/>
  <c r="J32" i="571" s="1"/>
  <c r="F18" i="574"/>
  <c r="J18" i="574" s="1"/>
  <c r="F18" i="572"/>
  <c r="J18" i="572" s="1"/>
  <c r="F18" i="562"/>
  <c r="J18" i="562" s="1"/>
  <c r="F18" i="571"/>
  <c r="J18" i="571" s="1"/>
  <c r="F33" i="572"/>
  <c r="J33" i="572" s="1"/>
  <c r="F32" i="560"/>
  <c r="J32" i="560" s="1"/>
  <c r="F33" i="555"/>
  <c r="J33" i="555" s="1"/>
  <c r="F31" i="574"/>
  <c r="J31" i="574" s="1"/>
  <c r="F33" i="554"/>
  <c r="J33" i="554" s="1"/>
  <c r="F32" i="543"/>
  <c r="J32" i="543" s="1"/>
  <c r="F32" i="541"/>
  <c r="J32" i="541" s="1"/>
  <c r="F31" i="514"/>
  <c r="J31" i="514" s="1"/>
  <c r="F32" i="573"/>
  <c r="J32" i="573" s="1"/>
  <c r="F32" i="557"/>
  <c r="J32" i="557" s="1"/>
  <c r="F32" i="556"/>
  <c r="J32" i="556" s="1"/>
  <c r="F33" i="553"/>
  <c r="J33" i="553" s="1"/>
  <c r="F32" i="570"/>
  <c r="J32" i="570" s="1"/>
  <c r="F32" i="540"/>
  <c r="J32" i="540" s="1"/>
  <c r="F32" i="538"/>
  <c r="J32" i="538" s="1"/>
  <c r="F32" i="551"/>
  <c r="J32" i="551" s="1"/>
  <c r="F32" i="550"/>
  <c r="J32" i="550" s="1"/>
  <c r="F33" i="571"/>
  <c r="J33" i="571" s="1"/>
  <c r="F32" i="549"/>
  <c r="J32" i="549" s="1"/>
  <c r="F32" i="547"/>
  <c r="J32" i="547" s="1"/>
  <c r="F32" i="545"/>
  <c r="J32" i="545" s="1"/>
  <c r="F32" i="531"/>
  <c r="J32" i="531" s="1"/>
  <c r="F32" i="534"/>
  <c r="J32" i="534" s="1"/>
  <c r="F32" i="533"/>
  <c r="J32" i="533" s="1"/>
  <c r="F32" i="532"/>
  <c r="J32" i="532" s="1"/>
  <c r="F32" i="569"/>
  <c r="J32" i="569" s="1"/>
  <c r="F32" i="568"/>
  <c r="J32" i="568" s="1"/>
  <c r="F32" i="567"/>
  <c r="J32" i="567" s="1"/>
  <c r="F32" i="546"/>
  <c r="J32" i="546" s="1"/>
  <c r="F32" i="544"/>
  <c r="J32" i="544" s="1"/>
  <c r="F32" i="537"/>
  <c r="J32" i="537" s="1"/>
  <c r="F32" i="536"/>
  <c r="J32" i="536" s="1"/>
  <c r="F32" i="542"/>
  <c r="J32" i="542" s="1"/>
  <c r="F32" i="539"/>
  <c r="J32" i="539" s="1"/>
  <c r="F32" i="566"/>
  <c r="J32" i="566" s="1"/>
  <c r="F32" i="565"/>
  <c r="J32" i="565" s="1"/>
  <c r="F32" i="564"/>
  <c r="J32" i="564" s="1"/>
  <c r="F32" i="563"/>
  <c r="J32" i="563" s="1"/>
  <c r="F31" i="559"/>
  <c r="J31" i="559" s="1"/>
  <c r="F31" i="558"/>
  <c r="J31" i="558" s="1"/>
  <c r="F33" i="552"/>
  <c r="J33" i="552" s="1"/>
  <c r="F32" i="548"/>
  <c r="J32" i="548" s="1"/>
  <c r="F32" i="530"/>
  <c r="J32" i="530" s="1"/>
  <c r="F32" i="562"/>
  <c r="J32" i="562" s="1"/>
  <c r="F32" i="535"/>
  <c r="J32" i="535" s="1"/>
  <c r="F32" i="561"/>
  <c r="J32" i="561" s="1"/>
  <c r="F34" i="574"/>
  <c r="J34" i="574" s="1"/>
  <c r="F36" i="568"/>
  <c r="J36" i="568" s="1"/>
  <c r="F36" i="566"/>
  <c r="J36" i="566" s="1"/>
  <c r="F36" i="573"/>
  <c r="J36" i="573" s="1"/>
  <c r="F36" i="569"/>
  <c r="J36" i="569" s="1"/>
  <c r="F36" i="560"/>
  <c r="J36" i="560" s="1"/>
  <c r="F36" i="563"/>
  <c r="J36" i="563" s="1"/>
  <c r="F36" i="572"/>
  <c r="J36" i="572" s="1"/>
  <c r="F36" i="561"/>
  <c r="J36" i="561" s="1"/>
  <c r="F36" i="567"/>
  <c r="J36" i="567" s="1"/>
  <c r="F36" i="565"/>
  <c r="J36" i="565" s="1"/>
  <c r="F36" i="571"/>
  <c r="J36" i="571" s="1"/>
  <c r="F36" i="564"/>
  <c r="J36" i="564" s="1"/>
  <c r="F36" i="562"/>
  <c r="J36" i="562" s="1"/>
  <c r="F36" i="570"/>
  <c r="J36" i="570" s="1"/>
  <c r="F35" i="562"/>
  <c r="J35" i="562" s="1"/>
  <c r="F35" i="567"/>
  <c r="J35" i="567" s="1"/>
  <c r="F35" i="573"/>
  <c r="J35" i="573" s="1"/>
  <c r="F35" i="564"/>
  <c r="J35" i="564" s="1"/>
  <c r="F37" i="571"/>
  <c r="J37" i="571" s="1"/>
  <c r="F35" i="570"/>
  <c r="J35" i="570" s="1"/>
  <c r="F35" i="574"/>
  <c r="J35" i="574" s="1"/>
  <c r="F35" i="561"/>
  <c r="J35" i="561" s="1"/>
  <c r="F35" i="568"/>
  <c r="J35" i="568" s="1"/>
  <c r="F37" i="572"/>
  <c r="J37" i="572" s="1"/>
  <c r="F35" i="560"/>
  <c r="J35" i="560" s="1"/>
  <c r="F35" i="566"/>
  <c r="J35" i="566" s="1"/>
  <c r="F35" i="569"/>
  <c r="J35" i="569" s="1"/>
  <c r="F35" i="563"/>
  <c r="J35" i="563" s="1"/>
  <c r="F35" i="565"/>
  <c r="J35" i="565" s="1"/>
  <c r="F17" i="574"/>
  <c r="J17" i="574" s="1"/>
  <c r="F17" i="571"/>
  <c r="J17" i="571" s="1"/>
  <c r="F17" i="562"/>
  <c r="J17" i="562" s="1"/>
  <c r="F17" i="572"/>
  <c r="J17" i="572" s="1"/>
  <c r="F33" i="574"/>
  <c r="J33" i="574" s="1"/>
  <c r="F34" i="573"/>
  <c r="J34" i="573" s="1"/>
  <c r="F34" i="569"/>
  <c r="J34" i="569" s="1"/>
  <c r="F34" i="567"/>
  <c r="J34" i="567" s="1"/>
  <c r="F34" i="561"/>
  <c r="J34" i="561" s="1"/>
  <c r="F34" i="565"/>
  <c r="J34" i="565" s="1"/>
  <c r="F34" i="566"/>
  <c r="J34" i="566" s="1"/>
  <c r="F34" i="568"/>
  <c r="J34" i="568" s="1"/>
  <c r="F34" i="570"/>
  <c r="J34" i="570" s="1"/>
  <c r="F34" i="560"/>
  <c r="J34" i="560" s="1"/>
  <c r="F35" i="571"/>
  <c r="J35" i="571" s="1"/>
  <c r="F34" i="564"/>
  <c r="J34" i="564" s="1"/>
  <c r="F34" i="563"/>
  <c r="J34" i="563" s="1"/>
  <c r="F35" i="572"/>
  <c r="J35" i="572" s="1"/>
  <c r="F34" i="562"/>
  <c r="J34" i="562" s="1"/>
  <c r="F31" i="549"/>
  <c r="J31" i="549" s="1"/>
  <c r="F31" i="535"/>
  <c r="J31" i="535" s="1"/>
  <c r="F31" i="532"/>
  <c r="J31" i="532" s="1"/>
  <c r="F30" i="559"/>
  <c r="J30" i="559" s="1"/>
  <c r="F31" i="541"/>
  <c r="J31" i="541" s="1"/>
  <c r="F32" i="553"/>
  <c r="J32" i="553" s="1"/>
  <c r="F31" i="550"/>
  <c r="J31" i="550" s="1"/>
  <c r="F32" i="552"/>
  <c r="J32" i="552" s="1"/>
  <c r="F31" i="533"/>
  <c r="J31" i="533" s="1"/>
  <c r="F30" i="558"/>
  <c r="J30" i="558" s="1"/>
  <c r="F32" i="554"/>
  <c r="J32" i="554" s="1"/>
  <c r="F31" i="543"/>
  <c r="J31" i="543" s="1"/>
  <c r="F31" i="542"/>
  <c r="J31" i="542" s="1"/>
  <c r="F31" i="547"/>
  <c r="J31" i="547" s="1"/>
  <c r="F31" i="537"/>
  <c r="J31" i="537" s="1"/>
  <c r="F31" i="539"/>
  <c r="J31" i="539" s="1"/>
  <c r="F31" i="548"/>
  <c r="J31" i="548" s="1"/>
  <c r="F31" i="536"/>
  <c r="J31" i="536" s="1"/>
  <c r="F31" i="546"/>
  <c r="J31" i="546" s="1"/>
  <c r="F31" i="545"/>
  <c r="J31" i="545" s="1"/>
  <c r="F31" i="530"/>
  <c r="J31" i="530" s="1"/>
  <c r="F31" i="544"/>
  <c r="J31" i="544" s="1"/>
  <c r="F31" i="534"/>
  <c r="J31" i="534" s="1"/>
  <c r="F31" i="531"/>
  <c r="J31" i="531" s="1"/>
  <c r="F32" i="555"/>
  <c r="J32" i="555" s="1"/>
  <c r="F31" i="540"/>
  <c r="J31" i="540" s="1"/>
  <c r="F31" i="551"/>
  <c r="J31" i="551" s="1"/>
  <c r="F31" i="538"/>
  <c r="J31" i="538" s="1"/>
  <c r="F19" i="548"/>
  <c r="J19" i="548" s="1"/>
  <c r="F19" i="549"/>
  <c r="J19" i="549" s="1"/>
  <c r="F19" i="542"/>
  <c r="J19" i="542" s="1"/>
  <c r="F19" i="543"/>
  <c r="J19" i="543" s="1"/>
  <c r="F19" i="540"/>
  <c r="J19" i="540" s="1"/>
  <c r="F19" i="541"/>
  <c r="J19" i="541" s="1"/>
  <c r="F19" i="550"/>
  <c r="J19" i="550" s="1"/>
  <c r="F19" i="551"/>
  <c r="J19" i="551" s="1"/>
  <c r="F20" i="552"/>
  <c r="J20" i="552" s="1"/>
  <c r="F20" i="553"/>
  <c r="J20" i="553" s="1"/>
  <c r="F19" i="546"/>
  <c r="J19" i="546" s="1"/>
  <c r="F19" i="547"/>
  <c r="J19" i="547" s="1"/>
  <c r="F19" i="545"/>
  <c r="J19" i="545" s="1"/>
  <c r="F19" i="544"/>
  <c r="J19" i="544" s="1"/>
  <c r="F20" i="554"/>
  <c r="J20" i="554" s="1"/>
  <c r="F20" i="555"/>
  <c r="J20" i="555" s="1"/>
  <c r="F31" i="556"/>
  <c r="J31" i="556" s="1"/>
  <c r="F31" i="557"/>
  <c r="J31" i="557" s="1"/>
  <c r="F18" i="552"/>
  <c r="J18" i="552" s="1"/>
  <c r="F18" i="559"/>
  <c r="J18" i="559" s="1"/>
  <c r="F18" i="555"/>
  <c r="J18" i="555" s="1"/>
  <c r="F18" i="554"/>
  <c r="J18" i="554" s="1"/>
  <c r="F18" i="553"/>
  <c r="J18" i="553" s="1"/>
  <c r="F18" i="535"/>
  <c r="J18" i="535" s="1"/>
  <c r="F18" i="558"/>
  <c r="J18" i="558" s="1"/>
  <c r="F18" i="534"/>
  <c r="J18" i="534" s="1"/>
  <c r="F36" i="539"/>
  <c r="J36" i="539" s="1"/>
  <c r="F36" i="538"/>
  <c r="J36" i="538" s="1"/>
  <c r="F36" i="541"/>
  <c r="J36" i="541" s="1"/>
  <c r="F36" i="536"/>
  <c r="J36" i="536" s="1"/>
  <c r="F36" i="551"/>
  <c r="J36" i="551" s="1"/>
  <c r="F36" i="554"/>
  <c r="J36" i="554" s="1"/>
  <c r="F36" i="550"/>
  <c r="J36" i="550" s="1"/>
  <c r="F36" i="546"/>
  <c r="J36" i="546" s="1"/>
  <c r="F34" i="559"/>
  <c r="J34" i="559" s="1"/>
  <c r="F36" i="534"/>
  <c r="J36" i="534" s="1"/>
  <c r="F36" i="556"/>
  <c r="J36" i="556" s="1"/>
  <c r="F36" i="532"/>
  <c r="J36" i="532" s="1"/>
  <c r="F36" i="537"/>
  <c r="J36" i="537" s="1"/>
  <c r="F36" i="531"/>
  <c r="J36" i="531" s="1"/>
  <c r="F36" i="555"/>
  <c r="J36" i="555" s="1"/>
  <c r="F36" i="530"/>
  <c r="J36" i="530" s="1"/>
  <c r="F36" i="545"/>
  <c r="J36" i="545" s="1"/>
  <c r="F34" i="558"/>
  <c r="J34" i="558" s="1"/>
  <c r="F36" i="552"/>
  <c r="J36" i="552" s="1"/>
  <c r="F36" i="553"/>
  <c r="J36" i="553" s="1"/>
  <c r="F36" i="535"/>
  <c r="J36" i="535" s="1"/>
  <c r="F36" i="548"/>
  <c r="J36" i="548" s="1"/>
  <c r="F36" i="540"/>
  <c r="J36" i="540" s="1"/>
  <c r="F36" i="547"/>
  <c r="J36" i="547" s="1"/>
  <c r="F36" i="549"/>
  <c r="J36" i="549" s="1"/>
  <c r="F36" i="544"/>
  <c r="J36" i="544" s="1"/>
  <c r="F36" i="542"/>
  <c r="J36" i="542" s="1"/>
  <c r="F36" i="557"/>
  <c r="J36" i="557" s="1"/>
  <c r="F36" i="533"/>
  <c r="J36" i="533" s="1"/>
  <c r="F36" i="543"/>
  <c r="J36" i="543" s="1"/>
  <c r="F35" i="558"/>
  <c r="J35" i="558" s="1"/>
  <c r="F35" i="557"/>
  <c r="J35" i="557" s="1"/>
  <c r="F35" i="556"/>
  <c r="J35" i="556" s="1"/>
  <c r="F37" i="555"/>
  <c r="J37" i="555" s="1"/>
  <c r="F35" i="546"/>
  <c r="J35" i="546" s="1"/>
  <c r="F35" i="536"/>
  <c r="J35" i="536" s="1"/>
  <c r="F35" i="545"/>
  <c r="J35" i="545" s="1"/>
  <c r="F35" i="531"/>
  <c r="J35" i="531" s="1"/>
  <c r="F37" i="554"/>
  <c r="J37" i="554" s="1"/>
  <c r="F37" i="553"/>
  <c r="J37" i="553" s="1"/>
  <c r="F35" i="530"/>
  <c r="J35" i="530" s="1"/>
  <c r="F37" i="552"/>
  <c r="J37" i="552" s="1"/>
  <c r="F35" i="548"/>
  <c r="J35" i="548" s="1"/>
  <c r="F35" i="547"/>
  <c r="J35" i="547" s="1"/>
  <c r="F35" i="551"/>
  <c r="J35" i="551" s="1"/>
  <c r="F35" i="542"/>
  <c r="J35" i="542" s="1"/>
  <c r="F35" i="550"/>
  <c r="J35" i="550" s="1"/>
  <c r="F35" i="549"/>
  <c r="J35" i="549" s="1"/>
  <c r="F35" i="559"/>
  <c r="J35" i="559" s="1"/>
  <c r="F35" i="537"/>
  <c r="J35" i="537" s="1"/>
  <c r="F35" i="541"/>
  <c r="J35" i="541" s="1"/>
  <c r="F35" i="539"/>
  <c r="J35" i="539" s="1"/>
  <c r="F35" i="544"/>
  <c r="J35" i="544" s="1"/>
  <c r="F35" i="538"/>
  <c r="J35" i="538" s="1"/>
  <c r="F35" i="534"/>
  <c r="J35" i="534" s="1"/>
  <c r="F35" i="540"/>
  <c r="J35" i="540" s="1"/>
  <c r="F35" i="535"/>
  <c r="J35" i="535" s="1"/>
  <c r="F35" i="533"/>
  <c r="J35" i="533" s="1"/>
  <c r="F35" i="532"/>
  <c r="J35" i="532" s="1"/>
  <c r="F35" i="543"/>
  <c r="J35" i="543" s="1"/>
  <c r="F17" i="553"/>
  <c r="J17" i="553" s="1"/>
  <c r="F17" i="535"/>
  <c r="J17" i="535" s="1"/>
  <c r="F17" i="555"/>
  <c r="J17" i="555" s="1"/>
  <c r="F17" i="554"/>
  <c r="J17" i="554" s="1"/>
  <c r="F17" i="534"/>
  <c r="J17" i="534" s="1"/>
  <c r="F17" i="558"/>
  <c r="J17" i="558" s="1"/>
  <c r="F17" i="559"/>
  <c r="J17" i="559" s="1"/>
  <c r="F17" i="552"/>
  <c r="J17" i="552" s="1"/>
  <c r="F34" i="548"/>
  <c r="J34" i="548" s="1"/>
  <c r="F34" i="535"/>
  <c r="J34" i="535" s="1"/>
  <c r="F34" i="531"/>
  <c r="J34" i="531" s="1"/>
  <c r="F35" i="554"/>
  <c r="J35" i="554" s="1"/>
  <c r="F34" i="549"/>
  <c r="J34" i="549" s="1"/>
  <c r="F34" i="538"/>
  <c r="J34" i="538" s="1"/>
  <c r="F34" i="530"/>
  <c r="J34" i="530" s="1"/>
  <c r="F34" i="551"/>
  <c r="J34" i="551" s="1"/>
  <c r="F34" i="544"/>
  <c r="J34" i="544" s="1"/>
  <c r="F35" i="555"/>
  <c r="J35" i="555" s="1"/>
  <c r="F34" i="550"/>
  <c r="J34" i="550" s="1"/>
  <c r="F34" i="534"/>
  <c r="J34" i="534" s="1"/>
  <c r="F34" i="545"/>
  <c r="J34" i="545" s="1"/>
  <c r="F34" i="546"/>
  <c r="J34" i="546" s="1"/>
  <c r="F34" i="539"/>
  <c r="J34" i="539" s="1"/>
  <c r="F34" i="556"/>
  <c r="J34" i="556" s="1"/>
  <c r="F34" i="547"/>
  <c r="J34" i="547" s="1"/>
  <c r="F34" i="537"/>
  <c r="J34" i="537" s="1"/>
  <c r="F34" i="533"/>
  <c r="J34" i="533" s="1"/>
  <c r="F33" i="558"/>
  <c r="J33" i="558" s="1"/>
  <c r="F34" i="542"/>
  <c r="J34" i="542" s="1"/>
  <c r="F34" i="541"/>
  <c r="J34" i="541" s="1"/>
  <c r="F35" i="553"/>
  <c r="J35" i="553" s="1"/>
  <c r="F34" i="540"/>
  <c r="J34" i="540" s="1"/>
  <c r="F34" i="536"/>
  <c r="J34" i="536" s="1"/>
  <c r="F34" i="532"/>
  <c r="J34" i="532" s="1"/>
  <c r="F34" i="543"/>
  <c r="J34" i="543" s="1"/>
  <c r="F33" i="559"/>
  <c r="J33" i="559" s="1"/>
  <c r="F34" i="557"/>
  <c r="J34" i="557" s="1"/>
  <c r="F35" i="552"/>
  <c r="J35" i="552" s="1"/>
  <c r="F30" i="514"/>
  <c r="J30" i="514" s="1"/>
  <c r="F18" i="514"/>
  <c r="J18" i="514" s="1"/>
  <c r="F34" i="514"/>
  <c r="J34" i="514" s="1"/>
  <c r="F35" i="514"/>
  <c r="J35" i="514" s="1"/>
  <c r="F17" i="514"/>
  <c r="J17" i="514" s="1"/>
  <c r="F33" i="514"/>
  <c r="J33" i="514" s="1"/>
  <c r="F31" i="318"/>
  <c r="J31" i="318" s="1"/>
  <c r="F31" i="405"/>
  <c r="J31" i="405" s="1"/>
  <c r="F31" i="398"/>
  <c r="J31" i="398" s="1"/>
  <c r="F31" i="313"/>
  <c r="J31" i="313" s="1"/>
  <c r="F31" i="298"/>
  <c r="J31" i="298" s="1"/>
  <c r="F32" i="265"/>
  <c r="J32" i="265" s="1"/>
  <c r="F31" i="407"/>
  <c r="J31" i="407" s="1"/>
  <c r="F31" i="403"/>
  <c r="J31" i="403" s="1"/>
  <c r="F31" i="401"/>
  <c r="J31" i="401" s="1"/>
  <c r="F31" i="303"/>
  <c r="J31" i="303" s="1"/>
  <c r="F31" i="283"/>
  <c r="J31" i="283" s="1"/>
  <c r="F32" i="269"/>
  <c r="J32" i="269" s="1"/>
  <c r="F31" i="273"/>
  <c r="J31" i="273" s="1"/>
  <c r="E16" i="510"/>
  <c r="K223" i="1"/>
  <c r="F16" i="510" s="1"/>
  <c r="F37" i="483"/>
  <c r="J37" i="483" s="1"/>
  <c r="F37" i="479"/>
  <c r="J37" i="479" s="1"/>
  <c r="F37" i="478"/>
  <c r="J37" i="478" s="1"/>
  <c r="F37" i="484"/>
  <c r="J37" i="484" s="1"/>
  <c r="F37" i="477"/>
  <c r="J37" i="477" s="1"/>
  <c r="F37" i="481"/>
  <c r="J37" i="481" s="1"/>
  <c r="F37" i="480"/>
  <c r="J37" i="480" s="1"/>
  <c r="F37" i="482"/>
  <c r="J37" i="482" s="1"/>
  <c r="F37" i="475"/>
  <c r="J37" i="475" s="1"/>
  <c r="F40" i="502"/>
  <c r="J40" i="502" s="1"/>
  <c r="F40" i="504"/>
  <c r="J40" i="504" s="1"/>
  <c r="F40" i="501"/>
  <c r="J40" i="501" s="1"/>
  <c r="F40" i="500"/>
  <c r="J40" i="500" s="1"/>
  <c r="F40" i="503"/>
  <c r="J40" i="503" s="1"/>
  <c r="F35" i="491"/>
  <c r="J35" i="491" s="1"/>
  <c r="F40" i="499"/>
  <c r="J40" i="499" s="1"/>
  <c r="F40" i="487"/>
  <c r="J40" i="487" s="1"/>
  <c r="F40" i="488"/>
  <c r="J40" i="488" s="1"/>
  <c r="F34" i="206"/>
  <c r="J34" i="206" s="1"/>
  <c r="F40" i="489"/>
  <c r="J40" i="489" s="1"/>
  <c r="F40" i="486"/>
  <c r="J40" i="486" s="1"/>
  <c r="F36" i="474"/>
  <c r="J36" i="474" s="1"/>
  <c r="F36" i="473"/>
  <c r="J36" i="473" s="1"/>
  <c r="H90" i="228"/>
  <c r="J90" i="228" s="1"/>
  <c r="F16" i="395"/>
  <c r="J16" i="395" s="1"/>
  <c r="J28" i="395" s="1"/>
  <c r="D6" i="395" s="1"/>
  <c r="H155" i="228" s="1"/>
  <c r="J155" i="228" s="1"/>
  <c r="Z69" i="107"/>
  <c r="Z76" i="107" s="1"/>
  <c r="J221" i="1" s="1"/>
  <c r="H61" i="228"/>
  <c r="J61" i="228" s="1"/>
  <c r="F20" i="501"/>
  <c r="J20" i="501" s="1"/>
  <c r="F20" i="500"/>
  <c r="J20" i="500" s="1"/>
  <c r="F23" i="502"/>
  <c r="J23" i="502" s="1"/>
  <c r="F20" i="499"/>
  <c r="J20" i="499" s="1"/>
  <c r="F20" i="473"/>
  <c r="J20" i="473" s="1"/>
  <c r="F20" i="474"/>
  <c r="J20" i="474" s="1"/>
  <c r="F18" i="405"/>
  <c r="J18" i="405" s="1"/>
  <c r="F19" i="401"/>
  <c r="J19" i="401" s="1"/>
  <c r="H91" i="228"/>
  <c r="J91" i="228" s="1"/>
  <c r="F43" i="500"/>
  <c r="J43" i="500" s="1"/>
  <c r="F43" i="504"/>
  <c r="J43" i="504" s="1"/>
  <c r="F29" i="509"/>
  <c r="J29" i="509" s="1"/>
  <c r="F30" i="508"/>
  <c r="J30" i="508" s="1"/>
  <c r="F43" i="501"/>
  <c r="J43" i="501" s="1"/>
  <c r="F30" i="505"/>
  <c r="J30" i="505" s="1"/>
  <c r="F43" i="502"/>
  <c r="J43" i="502" s="1"/>
  <c r="F30" i="506"/>
  <c r="J30" i="506" s="1"/>
  <c r="F43" i="503"/>
  <c r="J43" i="503" s="1"/>
  <c r="F30" i="507"/>
  <c r="J30" i="507" s="1"/>
  <c r="F36" i="510"/>
  <c r="J36" i="510" s="1"/>
  <c r="J40" i="510" s="1"/>
  <c r="F43" i="499"/>
  <c r="J43" i="499" s="1"/>
  <c r="F38" i="491"/>
  <c r="J38" i="491" s="1"/>
  <c r="F43" i="488"/>
  <c r="J43" i="488" s="1"/>
  <c r="F43" i="487"/>
  <c r="J43" i="487" s="1"/>
  <c r="F43" i="486"/>
  <c r="J43" i="486" s="1"/>
  <c r="F39" i="483"/>
  <c r="J39" i="483" s="1"/>
  <c r="F39" i="478"/>
  <c r="J39" i="478" s="1"/>
  <c r="F39" i="479"/>
  <c r="J39" i="479" s="1"/>
  <c r="F37" i="206"/>
  <c r="J37" i="206" s="1"/>
  <c r="F39" i="480"/>
  <c r="J39" i="480" s="1"/>
  <c r="F39" i="484"/>
  <c r="J39" i="484" s="1"/>
  <c r="F39" i="477"/>
  <c r="J39" i="477" s="1"/>
  <c r="F39" i="481"/>
  <c r="J39" i="481" s="1"/>
  <c r="F43" i="489"/>
  <c r="J43" i="489" s="1"/>
  <c r="F39" i="475"/>
  <c r="J39" i="475" s="1"/>
  <c r="F39" i="482"/>
  <c r="J39" i="482" s="1"/>
  <c r="F39" i="473"/>
  <c r="J39" i="473" s="1"/>
  <c r="F39" i="474"/>
  <c r="J39" i="474" s="1"/>
  <c r="H13" i="107"/>
  <c r="H14" i="107" s="1"/>
  <c r="J138" i="1" s="1"/>
  <c r="K138" i="1" s="1"/>
  <c r="Z86" i="107"/>
  <c r="F19" i="506"/>
  <c r="J19" i="506" s="1"/>
  <c r="F25" i="501"/>
  <c r="J25" i="501" s="1"/>
  <c r="F28" i="491"/>
  <c r="J28" i="491" s="1"/>
  <c r="F32" i="486"/>
  <c r="J32" i="486" s="1"/>
  <c r="F18" i="481"/>
  <c r="J18" i="481" s="1"/>
  <c r="F18" i="480"/>
  <c r="F18" i="479"/>
  <c r="J18" i="479" s="1"/>
  <c r="Z81" i="107"/>
  <c r="Q116" i="107"/>
  <c r="F36" i="484"/>
  <c r="J36" i="484" s="1"/>
  <c r="F36" i="479"/>
  <c r="J36" i="479" s="1"/>
  <c r="F36" i="480"/>
  <c r="J36" i="480" s="1"/>
  <c r="F36" i="482"/>
  <c r="J36" i="482" s="1"/>
  <c r="F36" i="475"/>
  <c r="J36" i="475" s="1"/>
  <c r="F36" i="483"/>
  <c r="J36" i="483" s="1"/>
  <c r="F36" i="478"/>
  <c r="J36" i="478" s="1"/>
  <c r="F36" i="477"/>
  <c r="J36" i="477" s="1"/>
  <c r="F36" i="481"/>
  <c r="J36" i="481" s="1"/>
  <c r="F31" i="289"/>
  <c r="J31" i="289" s="1"/>
  <c r="F28" i="509"/>
  <c r="J28" i="509" s="1"/>
  <c r="F20" i="508"/>
  <c r="J20" i="508" s="1"/>
  <c r="F19" i="505"/>
  <c r="J19" i="505" s="1"/>
  <c r="F26" i="502"/>
  <c r="J26" i="502" s="1"/>
  <c r="F26" i="503"/>
  <c r="J26" i="503" s="1"/>
  <c r="F25" i="499"/>
  <c r="J25" i="499" s="1"/>
  <c r="F32" i="488"/>
  <c r="J32" i="488" s="1"/>
  <c r="F22" i="473"/>
  <c r="J22" i="473" s="1"/>
  <c r="F22" i="474"/>
  <c r="J22" i="474" s="1"/>
  <c r="F21" i="501"/>
  <c r="J21" i="501" s="1"/>
  <c r="F21" i="500"/>
  <c r="J21" i="500" s="1"/>
  <c r="F24" i="502"/>
  <c r="J24" i="502" s="1"/>
  <c r="F21" i="499"/>
  <c r="J21" i="499" s="1"/>
  <c r="F19" i="474"/>
  <c r="J19" i="474" s="1"/>
  <c r="F19" i="473"/>
  <c r="J19" i="473" s="1"/>
  <c r="F17" i="405"/>
  <c r="J17" i="405" s="1"/>
  <c r="F16" i="396"/>
  <c r="J16" i="396" s="1"/>
  <c r="J28" i="396" s="1"/>
  <c r="D6" i="396" s="1"/>
  <c r="H156" i="228" s="1"/>
  <c r="J156" i="228" s="1"/>
  <c r="F25" i="474"/>
  <c r="J25" i="474" s="1"/>
  <c r="F25" i="473"/>
  <c r="J25" i="473" s="1"/>
  <c r="F41" i="500"/>
  <c r="J41" i="500" s="1"/>
  <c r="F31" i="208"/>
  <c r="J31" i="208" s="1"/>
  <c r="F41" i="502"/>
  <c r="J41" i="502" s="1"/>
  <c r="F33" i="227"/>
  <c r="J33" i="227" s="1"/>
  <c r="F41" i="504"/>
  <c r="J41" i="504" s="1"/>
  <c r="F41" i="501"/>
  <c r="J41" i="501" s="1"/>
  <c r="F41" i="503"/>
  <c r="J41" i="503" s="1"/>
  <c r="F36" i="491"/>
  <c r="J36" i="491" s="1"/>
  <c r="F41" i="499"/>
  <c r="J41" i="499" s="1"/>
  <c r="F41" i="487"/>
  <c r="J41" i="487" s="1"/>
  <c r="F41" i="488"/>
  <c r="J41" i="488" s="1"/>
  <c r="F41" i="486"/>
  <c r="J41" i="486" s="1"/>
  <c r="F35" i="206"/>
  <c r="J35" i="206" s="1"/>
  <c r="F41" i="489"/>
  <c r="J41" i="489" s="1"/>
  <c r="F37" i="473"/>
  <c r="J37" i="473" s="1"/>
  <c r="F37" i="474"/>
  <c r="J37" i="474" s="1"/>
  <c r="F27" i="491"/>
  <c r="J27" i="491" s="1"/>
  <c r="F32" i="489"/>
  <c r="J32" i="489" s="1"/>
  <c r="F18" i="478"/>
  <c r="J18" i="478" s="1"/>
  <c r="F18" i="477"/>
  <c r="J18" i="477" s="1"/>
  <c r="F18" i="475"/>
  <c r="J18" i="475" s="1"/>
  <c r="F44" i="502"/>
  <c r="J44" i="502" s="1"/>
  <c r="F44" i="504"/>
  <c r="J44" i="504" s="1"/>
  <c r="F44" i="501"/>
  <c r="J44" i="501" s="1"/>
  <c r="F44" i="500"/>
  <c r="J44" i="500" s="1"/>
  <c r="F44" i="503"/>
  <c r="J44" i="503" s="1"/>
  <c r="F39" i="491"/>
  <c r="J39" i="491" s="1"/>
  <c r="F44" i="499"/>
  <c r="J44" i="499" s="1"/>
  <c r="F44" i="489"/>
  <c r="J44" i="489" s="1"/>
  <c r="F44" i="487"/>
  <c r="J44" i="487" s="1"/>
  <c r="F44" i="488"/>
  <c r="J44" i="488" s="1"/>
  <c r="F38" i="206"/>
  <c r="J38" i="206" s="1"/>
  <c r="F44" i="486"/>
  <c r="J44" i="486" s="1"/>
  <c r="F27" i="502"/>
  <c r="J27" i="502" s="1"/>
  <c r="F27" i="503"/>
  <c r="J27" i="503" s="1"/>
  <c r="F19" i="507"/>
  <c r="J19" i="507" s="1"/>
  <c r="F32" i="487"/>
  <c r="J32" i="487" s="1"/>
  <c r="F18" i="484"/>
  <c r="J18" i="484" s="1"/>
  <c r="F18" i="483"/>
  <c r="F18" i="482"/>
  <c r="J18" i="482" s="1"/>
  <c r="F16" i="391"/>
  <c r="J16" i="391" s="1"/>
  <c r="J28" i="391" s="1"/>
  <c r="D6" i="391" s="1"/>
  <c r="H151" i="228" s="1"/>
  <c r="J151" i="228" s="1"/>
  <c r="Z82" i="107"/>
  <c r="F23" i="474"/>
  <c r="J23" i="474" s="1"/>
  <c r="F23" i="473"/>
  <c r="J23" i="473" s="1"/>
  <c r="H60" i="228"/>
  <c r="J60" i="228" s="1"/>
  <c r="F35" i="403"/>
  <c r="J35" i="403" s="1"/>
  <c r="F35" i="405"/>
  <c r="J35" i="405" s="1"/>
  <c r="F35" i="398"/>
  <c r="J35" i="398" s="1"/>
  <c r="F35" i="407"/>
  <c r="J35" i="407" s="1"/>
  <c r="F35" i="401"/>
  <c r="J35" i="401" s="1"/>
  <c r="F37" i="265"/>
  <c r="J37" i="265" s="1"/>
  <c r="F37" i="269"/>
  <c r="J37" i="269" s="1"/>
  <c r="F32" i="407"/>
  <c r="J32" i="407" s="1"/>
  <c r="F32" i="405"/>
  <c r="J32" i="405" s="1"/>
  <c r="F32" i="403"/>
  <c r="J32" i="403" s="1"/>
  <c r="F32" i="398"/>
  <c r="J32" i="398" s="1"/>
  <c r="F32" i="401"/>
  <c r="J32" i="401" s="1"/>
  <c r="F32" i="303"/>
  <c r="J32" i="303" s="1"/>
  <c r="F32" i="298"/>
  <c r="J32" i="298" s="1"/>
  <c r="F32" i="283"/>
  <c r="J32" i="283" s="1"/>
  <c r="F32" i="273"/>
  <c r="J32" i="273" s="1"/>
  <c r="F33" i="269"/>
  <c r="J33" i="269" s="1"/>
  <c r="F33" i="265"/>
  <c r="J33" i="265" s="1"/>
  <c r="F32" i="289"/>
  <c r="J32" i="289" s="1"/>
  <c r="F32" i="318"/>
  <c r="J32" i="318" s="1"/>
  <c r="F32" i="313"/>
  <c r="J32" i="313" s="1"/>
  <c r="F34" i="405"/>
  <c r="J34" i="405" s="1"/>
  <c r="F34" i="403"/>
  <c r="J34" i="403" s="1"/>
  <c r="F34" i="407"/>
  <c r="J34" i="407" s="1"/>
  <c r="F34" i="398"/>
  <c r="J34" i="398" s="1"/>
  <c r="F34" i="401"/>
  <c r="J34" i="401" s="1"/>
  <c r="F36" i="407"/>
  <c r="J36" i="407" s="1"/>
  <c r="F36" i="405"/>
  <c r="J36" i="405" s="1"/>
  <c r="F36" i="403"/>
  <c r="J36" i="403" s="1"/>
  <c r="F36" i="401"/>
  <c r="J36" i="401" s="1"/>
  <c r="F36" i="398"/>
  <c r="J36" i="398" s="1"/>
  <c r="F16" i="393"/>
  <c r="J16" i="393" s="1"/>
  <c r="J28" i="393" s="1"/>
  <c r="D6" i="393" s="1"/>
  <c r="H153" i="228" s="1"/>
  <c r="J153" i="228" s="1"/>
  <c r="J19" i="398"/>
  <c r="J19" i="403"/>
  <c r="F16" i="390"/>
  <c r="J16" i="390" s="1"/>
  <c r="Z45" i="107"/>
  <c r="Z52" i="107" s="1"/>
  <c r="J212" i="1" s="1"/>
  <c r="E16" i="386"/>
  <c r="K210" i="1"/>
  <c r="J28" i="394"/>
  <c r="D6" i="394" s="1"/>
  <c r="H154" i="228" s="1"/>
  <c r="J154" i="228" s="1"/>
  <c r="F16" i="392"/>
  <c r="J16" i="392" s="1"/>
  <c r="Z20" i="107"/>
  <c r="Z27" i="107" s="1"/>
  <c r="J211" i="1" s="1"/>
  <c r="F36" i="387"/>
  <c r="J36" i="387" s="1"/>
  <c r="F36" i="388"/>
  <c r="J36" i="388" s="1"/>
  <c r="F36" i="392"/>
  <c r="J36" i="392" s="1"/>
  <c r="F36" i="391"/>
  <c r="J36" i="391" s="1"/>
  <c r="F36" i="393"/>
  <c r="J36" i="393" s="1"/>
  <c r="F36" i="386"/>
  <c r="J36" i="386" s="1"/>
  <c r="F36" i="396"/>
  <c r="J36" i="396" s="1"/>
  <c r="F36" i="395"/>
  <c r="J36" i="395" s="1"/>
  <c r="F36" i="390"/>
  <c r="J36" i="390" s="1"/>
  <c r="F36" i="389"/>
  <c r="J36" i="389" s="1"/>
  <c r="F36" i="394"/>
  <c r="J36" i="394" s="1"/>
  <c r="H111" i="228"/>
  <c r="J111" i="228" s="1"/>
  <c r="F16" i="389"/>
  <c r="J16" i="389" s="1"/>
  <c r="F33" i="383"/>
  <c r="J33" i="383" s="1"/>
  <c r="F34" i="384"/>
  <c r="J34" i="384" s="1"/>
  <c r="F31" i="383"/>
  <c r="J31" i="383" s="1"/>
  <c r="F32" i="384"/>
  <c r="J32" i="384" s="1"/>
  <c r="F30" i="383"/>
  <c r="J30" i="383" s="1"/>
  <c r="F31" i="384"/>
  <c r="J31" i="384" s="1"/>
  <c r="J17" i="206"/>
  <c r="F34" i="318"/>
  <c r="J34" i="318" s="1"/>
  <c r="F34" i="313"/>
  <c r="J34" i="313" s="1"/>
  <c r="F34" i="298"/>
  <c r="J34" i="298" s="1"/>
  <c r="F34" i="303"/>
  <c r="J34" i="303" s="1"/>
  <c r="J18" i="318"/>
  <c r="J18" i="313"/>
  <c r="J18" i="303"/>
  <c r="J18" i="298"/>
  <c r="F35" i="318"/>
  <c r="J35" i="318" s="1"/>
  <c r="F35" i="313"/>
  <c r="J35" i="313" s="1"/>
  <c r="F35" i="303"/>
  <c r="J35" i="303" s="1"/>
  <c r="F35" i="298"/>
  <c r="J35" i="298" s="1"/>
  <c r="F36" i="318"/>
  <c r="J36" i="318" s="1"/>
  <c r="F36" i="313"/>
  <c r="J36" i="313" s="1"/>
  <c r="F36" i="298"/>
  <c r="J36" i="298" s="1"/>
  <c r="F36" i="303"/>
  <c r="J36" i="303" s="1"/>
  <c r="F19" i="303"/>
  <c r="J19" i="303" s="1"/>
  <c r="F19" i="298"/>
  <c r="J19" i="298" s="1"/>
  <c r="F19" i="313"/>
  <c r="J19" i="313" s="1"/>
  <c r="F19" i="283"/>
  <c r="J19" i="283" s="1"/>
  <c r="F34" i="289"/>
  <c r="J34" i="289" s="1"/>
  <c r="F34" i="283"/>
  <c r="J34" i="283" s="1"/>
  <c r="F36" i="289"/>
  <c r="J36" i="289" s="1"/>
  <c r="F36" i="283"/>
  <c r="J36" i="283" s="1"/>
  <c r="J18" i="283"/>
  <c r="J18" i="289"/>
  <c r="F35" i="283"/>
  <c r="J35" i="283" s="1"/>
  <c r="F35" i="289"/>
  <c r="J35" i="289" s="1"/>
  <c r="F34" i="273"/>
  <c r="J34" i="273" s="1"/>
  <c r="F35" i="269"/>
  <c r="J35" i="269" s="1"/>
  <c r="F35" i="265"/>
  <c r="J35" i="265" s="1"/>
  <c r="F19" i="273"/>
  <c r="J19" i="273" s="1"/>
  <c r="F18" i="269"/>
  <c r="J18" i="269" s="1"/>
  <c r="F18" i="265"/>
  <c r="J18" i="265" s="1"/>
  <c r="F20" i="265"/>
  <c r="J20" i="265" s="1"/>
  <c r="F36" i="273"/>
  <c r="J36" i="273" s="1"/>
  <c r="F36" i="269"/>
  <c r="J36" i="269" s="1"/>
  <c r="F36" i="265"/>
  <c r="J36" i="265" s="1"/>
  <c r="J18" i="273"/>
  <c r="J19" i="269"/>
  <c r="J19" i="265"/>
  <c r="F17" i="269"/>
  <c r="J17" i="269" s="1"/>
  <c r="F17" i="265"/>
  <c r="J17" i="265" s="1"/>
  <c r="F35" i="273"/>
  <c r="J35" i="273" s="1"/>
  <c r="F20" i="269"/>
  <c r="J20" i="269" s="1"/>
  <c r="J17" i="226"/>
  <c r="J29" i="226"/>
  <c r="J34" i="227"/>
  <c r="F36" i="227"/>
  <c r="J36" i="227" s="1"/>
  <c r="F30" i="226"/>
  <c r="J30" i="226" s="1"/>
  <c r="J22" i="206"/>
  <c r="F19" i="226"/>
  <c r="J19" i="226" s="1"/>
  <c r="F32" i="217"/>
  <c r="J32" i="217" s="1"/>
  <c r="F31" i="216"/>
  <c r="J31" i="216" s="1"/>
  <c r="F31" i="217"/>
  <c r="J31" i="217" s="1"/>
  <c r="F30" i="216"/>
  <c r="J30" i="216" s="1"/>
  <c r="F34" i="217"/>
  <c r="J34" i="217" s="1"/>
  <c r="F33" i="216"/>
  <c r="J33" i="216" s="1"/>
  <c r="Q66" i="107"/>
  <c r="F29" i="207"/>
  <c r="J29" i="207" s="1"/>
  <c r="F34" i="205"/>
  <c r="J34" i="205" s="1"/>
  <c r="F34" i="208"/>
  <c r="J34" i="208" s="1"/>
  <c r="H68" i="107"/>
  <c r="J17" i="207"/>
  <c r="Q67" i="107"/>
  <c r="H66" i="107"/>
  <c r="J17" i="205"/>
  <c r="F35" i="205"/>
  <c r="J35" i="205" s="1"/>
  <c r="F35" i="208"/>
  <c r="J35" i="208" s="1"/>
  <c r="H67" i="107"/>
  <c r="J28" i="207"/>
  <c r="F32" i="205"/>
  <c r="J32" i="205" s="1"/>
  <c r="Q6" i="107"/>
  <c r="Q14" i="107" s="1"/>
  <c r="J139" i="1" s="1"/>
  <c r="Q21" i="107"/>
  <c r="Q25" i="107" s="1"/>
  <c r="J29" i="606" l="1"/>
  <c r="E18" i="383"/>
  <c r="E18" i="384"/>
  <c r="J40" i="599"/>
  <c r="J40" i="591"/>
  <c r="J38" i="604"/>
  <c r="J40" i="581"/>
  <c r="J42" i="581" s="1"/>
  <c r="K31" i="581" s="1"/>
  <c r="J40" i="593"/>
  <c r="J38" i="603"/>
  <c r="J40" i="577"/>
  <c r="J40" i="587"/>
  <c r="J40" i="597"/>
  <c r="J40" i="586"/>
  <c r="J40" i="590"/>
  <c r="J40" i="575"/>
  <c r="J42" i="575" s="1"/>
  <c r="K31" i="575" s="1"/>
  <c r="J40" i="584"/>
  <c r="J42" i="584" s="1"/>
  <c r="K31" i="584" s="1"/>
  <c r="J40" i="596"/>
  <c r="J40" i="583"/>
  <c r="J42" i="583" s="1"/>
  <c r="K31" i="583" s="1"/>
  <c r="J40" i="585"/>
  <c r="J40" i="578"/>
  <c r="J40" i="580"/>
  <c r="J26" i="593"/>
  <c r="J26" i="594"/>
  <c r="J26" i="588"/>
  <c r="D6" i="588" s="1"/>
  <c r="J26" i="587"/>
  <c r="J26" i="586"/>
  <c r="J26" i="585"/>
  <c r="J26" i="596"/>
  <c r="J26" i="595"/>
  <c r="D6" i="595" s="1"/>
  <c r="J26" i="592"/>
  <c r="J26" i="591"/>
  <c r="J26" i="589"/>
  <c r="D6" i="589" s="1"/>
  <c r="J26" i="590"/>
  <c r="J27" i="599"/>
  <c r="J40" i="601"/>
  <c r="J42" i="601" s="1"/>
  <c r="K31" i="601" s="1"/>
  <c r="J25" i="603"/>
  <c r="J40" i="600"/>
  <c r="J40" i="594"/>
  <c r="J40" i="598"/>
  <c r="J40" i="602"/>
  <c r="J42" i="602" s="1"/>
  <c r="K35" i="602" s="1"/>
  <c r="J26" i="580"/>
  <c r="J26" i="579"/>
  <c r="J25" i="604"/>
  <c r="J27" i="597"/>
  <c r="J27" i="600"/>
  <c r="J27" i="598"/>
  <c r="J40" i="579"/>
  <c r="J40" i="592"/>
  <c r="J40" i="576"/>
  <c r="J42" i="576" s="1"/>
  <c r="K34" i="576" s="1"/>
  <c r="J40" i="588"/>
  <c r="J40" i="582"/>
  <c r="J42" i="582" s="1"/>
  <c r="J40" i="589"/>
  <c r="J40" i="595"/>
  <c r="E19" i="561"/>
  <c r="E19" i="578"/>
  <c r="E19" i="577"/>
  <c r="D6" i="563"/>
  <c r="J40" i="567"/>
  <c r="J42" i="567" s="1"/>
  <c r="K31" i="567" s="1"/>
  <c r="J40" i="570"/>
  <c r="J42" i="570" s="1"/>
  <c r="K31" i="570" s="1"/>
  <c r="J40" i="569"/>
  <c r="J42" i="569" s="1"/>
  <c r="K31" i="569" s="1"/>
  <c r="J40" i="560"/>
  <c r="J42" i="560" s="1"/>
  <c r="K31" i="560" s="1"/>
  <c r="J40" i="568"/>
  <c r="J42" i="568" s="1"/>
  <c r="K31" i="568" s="1"/>
  <c r="D6" i="569"/>
  <c r="D6" i="565"/>
  <c r="D6" i="570"/>
  <c r="D6" i="568"/>
  <c r="D6" i="567"/>
  <c r="J40" i="564"/>
  <c r="J42" i="564" s="1"/>
  <c r="K32" i="564" s="1"/>
  <c r="J40" i="563"/>
  <c r="J42" i="563" s="1"/>
  <c r="K32" i="563" s="1"/>
  <c r="J40" i="573"/>
  <c r="J42" i="573" s="1"/>
  <c r="K36" i="573" s="1"/>
  <c r="J40" i="572"/>
  <c r="J40" i="565"/>
  <c r="J42" i="565" s="1"/>
  <c r="K36" i="565" s="1"/>
  <c r="J40" i="571"/>
  <c r="J40" i="562"/>
  <c r="J25" i="574"/>
  <c r="D6" i="574" s="1"/>
  <c r="J27" i="571"/>
  <c r="J26" i="562"/>
  <c r="J27" i="572"/>
  <c r="J40" i="561"/>
  <c r="J38" i="574"/>
  <c r="J40" i="566"/>
  <c r="J42" i="566" s="1"/>
  <c r="J40" i="549"/>
  <c r="J40" i="535"/>
  <c r="J40" i="532"/>
  <c r="J40" i="541"/>
  <c r="J40" i="553"/>
  <c r="J40" i="550"/>
  <c r="J40" i="552"/>
  <c r="J40" i="533"/>
  <c r="J38" i="558"/>
  <c r="J40" i="543"/>
  <c r="J40" i="542"/>
  <c r="J40" i="547"/>
  <c r="J40" i="539"/>
  <c r="J42" i="539" s="1"/>
  <c r="K31" i="539" s="1"/>
  <c r="J40" i="548"/>
  <c r="J40" i="536"/>
  <c r="J42" i="536" s="1"/>
  <c r="K31" i="536" s="1"/>
  <c r="J40" i="545"/>
  <c r="J40" i="530"/>
  <c r="J42" i="530" s="1"/>
  <c r="K31" i="530" s="1"/>
  <c r="J40" i="534"/>
  <c r="J40" i="531"/>
  <c r="J42" i="531" s="1"/>
  <c r="K31" i="531" s="1"/>
  <c r="J40" i="555"/>
  <c r="J40" i="540"/>
  <c r="J40" i="551"/>
  <c r="J40" i="538"/>
  <c r="J42" i="538" s="1"/>
  <c r="K31" i="538" s="1"/>
  <c r="J26" i="548"/>
  <c r="J26" i="549"/>
  <c r="J26" i="542"/>
  <c r="J26" i="543"/>
  <c r="J26" i="540"/>
  <c r="J26" i="541"/>
  <c r="J26" i="550"/>
  <c r="J26" i="551"/>
  <c r="J26" i="546"/>
  <c r="J26" i="547"/>
  <c r="J26" i="545"/>
  <c r="J26" i="544"/>
  <c r="J40" i="556"/>
  <c r="J42" i="556" s="1"/>
  <c r="K31" i="556" s="1"/>
  <c r="J40" i="557"/>
  <c r="J42" i="557" s="1"/>
  <c r="K31" i="557" s="1"/>
  <c r="J40" i="554"/>
  <c r="J40" i="537"/>
  <c r="J42" i="537" s="1"/>
  <c r="K36" i="537" s="1"/>
  <c r="J40" i="544"/>
  <c r="J40" i="546"/>
  <c r="J38" i="559"/>
  <c r="J27" i="553"/>
  <c r="J26" i="535"/>
  <c r="J27" i="555"/>
  <c r="J27" i="554"/>
  <c r="J26" i="534"/>
  <c r="J25" i="558"/>
  <c r="J25" i="559"/>
  <c r="J27" i="552"/>
  <c r="E19" i="533"/>
  <c r="E19" i="532"/>
  <c r="J38" i="514"/>
  <c r="J25" i="514"/>
  <c r="H31" i="228"/>
  <c r="J31" i="228" s="1"/>
  <c r="Z88" i="107"/>
  <c r="J149" i="1" s="1"/>
  <c r="J31" i="474"/>
  <c r="D6" i="474" s="1"/>
  <c r="H99" i="228" s="1"/>
  <c r="J99" i="228" s="1"/>
  <c r="H55" i="228"/>
  <c r="J55" i="228" s="1"/>
  <c r="J33" i="505"/>
  <c r="J42" i="475"/>
  <c r="J31" i="482"/>
  <c r="D6" i="482" s="1"/>
  <c r="H46" i="228"/>
  <c r="J46" i="228" s="1"/>
  <c r="J31" i="475"/>
  <c r="J31" i="473"/>
  <c r="D6" i="473" s="1"/>
  <c r="H98" i="228" s="1"/>
  <c r="J98" i="228" s="1"/>
  <c r="J42" i="481"/>
  <c r="J33" i="506"/>
  <c r="J35" i="499"/>
  <c r="D6" i="499" s="1"/>
  <c r="H125" i="228" s="1"/>
  <c r="J46" i="487"/>
  <c r="J46" i="501"/>
  <c r="J31" i="477"/>
  <c r="D6" i="477" s="1"/>
  <c r="H106" i="228" s="1"/>
  <c r="J106" i="228" s="1"/>
  <c r="J42" i="477"/>
  <c r="J35" i="509"/>
  <c r="J37" i="509" s="1"/>
  <c r="J42" i="478"/>
  <c r="H82" i="228"/>
  <c r="J82" i="228" s="1"/>
  <c r="J42" i="483"/>
  <c r="H54" i="228"/>
  <c r="J54" i="228" s="1"/>
  <c r="J18" i="483"/>
  <c r="J42" i="480"/>
  <c r="E19" i="407"/>
  <c r="K221" i="1"/>
  <c r="H79" i="228"/>
  <c r="J79" i="228" s="1"/>
  <c r="H53" i="228"/>
  <c r="J53" i="228" s="1"/>
  <c r="H75" i="228"/>
  <c r="J75" i="228" s="1"/>
  <c r="J31" i="484"/>
  <c r="D6" i="484" s="1"/>
  <c r="H102" i="228" s="1"/>
  <c r="J102" i="228" s="1"/>
  <c r="J30" i="491"/>
  <c r="D6" i="491" s="1"/>
  <c r="H117" i="228" s="1"/>
  <c r="J117" i="228" s="1"/>
  <c r="J42" i="479"/>
  <c r="H51" i="228"/>
  <c r="J51" i="228" s="1"/>
  <c r="J42" i="482"/>
  <c r="J46" i="486"/>
  <c r="J42" i="484"/>
  <c r="H47" i="228"/>
  <c r="J47" i="228" s="1"/>
  <c r="H77" i="228"/>
  <c r="J77" i="228" s="1"/>
  <c r="J31" i="481"/>
  <c r="D6" i="481" s="1"/>
  <c r="H101" i="228" s="1"/>
  <c r="J101" i="228" s="1"/>
  <c r="J24" i="505"/>
  <c r="H80" i="228"/>
  <c r="J80" i="228" s="1"/>
  <c r="J41" i="491"/>
  <c r="J46" i="504"/>
  <c r="J31" i="478"/>
  <c r="J31" i="479"/>
  <c r="D6" i="479" s="1"/>
  <c r="H83" i="228"/>
  <c r="J83" i="228" s="1"/>
  <c r="J24" i="506"/>
  <c r="D6" i="506" s="1"/>
  <c r="H137" i="228" s="1"/>
  <c r="J137" i="228" s="1"/>
  <c r="J46" i="489"/>
  <c r="J33" i="507"/>
  <c r="H86" i="228"/>
  <c r="J86" i="228" s="1"/>
  <c r="J46" i="503"/>
  <c r="J35" i="500"/>
  <c r="J46" i="502"/>
  <c r="H56" i="228"/>
  <c r="J56" i="228" s="1"/>
  <c r="J35" i="501"/>
  <c r="J42" i="473"/>
  <c r="J18" i="480"/>
  <c r="J46" i="499"/>
  <c r="J33" i="508"/>
  <c r="J42" i="474"/>
  <c r="J26" i="405"/>
  <c r="D6" i="405" s="1"/>
  <c r="H30" i="228" s="1"/>
  <c r="J30" i="228" s="1"/>
  <c r="J24" i="508"/>
  <c r="D6" i="508" s="1"/>
  <c r="H139" i="228" s="1"/>
  <c r="J139" i="228" s="1"/>
  <c r="J24" i="507"/>
  <c r="D6" i="507" s="1"/>
  <c r="H138" i="228" s="1"/>
  <c r="J138" i="228" s="1"/>
  <c r="H78" i="228"/>
  <c r="J78" i="228" s="1"/>
  <c r="H87" i="228"/>
  <c r="J87" i="228" s="1"/>
  <c r="J46" i="488"/>
  <c r="J46" i="500"/>
  <c r="F16" i="386"/>
  <c r="J16" i="386" s="1"/>
  <c r="J28" i="386" s="1"/>
  <c r="D6" i="386" s="1"/>
  <c r="H147" i="228" s="1"/>
  <c r="J147" i="228" s="1"/>
  <c r="J16" i="510"/>
  <c r="J40" i="403"/>
  <c r="J40" i="401"/>
  <c r="J40" i="398"/>
  <c r="J40" i="405"/>
  <c r="J40" i="407"/>
  <c r="H25" i="228"/>
  <c r="J25" i="228" s="1"/>
  <c r="J26" i="398"/>
  <c r="D6" i="398" s="1"/>
  <c r="H26" i="228" s="1"/>
  <c r="J26" i="228" s="1"/>
  <c r="J26" i="403"/>
  <c r="D6" i="403" s="1"/>
  <c r="H28" i="228" s="1"/>
  <c r="J28" i="228" s="1"/>
  <c r="J26" i="401"/>
  <c r="D6" i="401" s="1"/>
  <c r="H24" i="228" s="1"/>
  <c r="J24" i="228" s="1"/>
  <c r="H29" i="228"/>
  <c r="J29" i="228" s="1"/>
  <c r="H27" i="228"/>
  <c r="J27" i="228" s="1"/>
  <c r="J40" i="390"/>
  <c r="J40" i="391"/>
  <c r="J42" i="391" s="1"/>
  <c r="J40" i="392"/>
  <c r="J40" i="386"/>
  <c r="J40" i="389"/>
  <c r="E16" i="388"/>
  <c r="K212" i="1"/>
  <c r="F16" i="388" s="1"/>
  <c r="J16" i="388" s="1"/>
  <c r="J40" i="395"/>
  <c r="J28" i="390"/>
  <c r="D6" i="390" s="1"/>
  <c r="H150" i="228" s="1"/>
  <c r="J150" i="228" s="1"/>
  <c r="J40" i="396"/>
  <c r="J40" i="388"/>
  <c r="J28" i="389"/>
  <c r="D6" i="389" s="1"/>
  <c r="H149" i="228" s="1"/>
  <c r="J149" i="228" s="1"/>
  <c r="E16" i="387"/>
  <c r="K211" i="1"/>
  <c r="F16" i="387" s="1"/>
  <c r="J16" i="387" s="1"/>
  <c r="J40" i="387"/>
  <c r="J28" i="392"/>
  <c r="D6" i="392" s="1"/>
  <c r="H152" i="228" s="1"/>
  <c r="J152" i="228" s="1"/>
  <c r="J36" i="383"/>
  <c r="J40" i="393"/>
  <c r="J40" i="394"/>
  <c r="J37" i="384"/>
  <c r="H110" i="228"/>
  <c r="J110" i="228" s="1"/>
  <c r="J40" i="303"/>
  <c r="H35" i="228"/>
  <c r="J35" i="228" s="1"/>
  <c r="J40" i="318"/>
  <c r="J40" i="298"/>
  <c r="J40" i="313"/>
  <c r="J26" i="318"/>
  <c r="D6" i="318" s="1"/>
  <c r="H34" i="228" s="1"/>
  <c r="J34" i="228" s="1"/>
  <c r="J26" i="303"/>
  <c r="D6" i="303" s="1"/>
  <c r="H20" i="228" s="1"/>
  <c r="J20" i="228" s="1"/>
  <c r="H21" i="228"/>
  <c r="J21" i="228" s="1"/>
  <c r="H19" i="228"/>
  <c r="J19" i="228" s="1"/>
  <c r="J26" i="298"/>
  <c r="D6" i="298" s="1"/>
  <c r="H18" i="228" s="1"/>
  <c r="J18" i="228" s="1"/>
  <c r="H23" i="228"/>
  <c r="J23" i="228" s="1"/>
  <c r="J26" i="313"/>
  <c r="D6" i="313" s="1"/>
  <c r="H22" i="228" s="1"/>
  <c r="J22" i="228" s="1"/>
  <c r="H17" i="228"/>
  <c r="J17" i="228" s="1"/>
  <c r="J26" i="289"/>
  <c r="D6" i="289" s="1"/>
  <c r="H8" i="228" s="1"/>
  <c r="J8" i="228" s="1"/>
  <c r="J26" i="283"/>
  <c r="D6" i="283" s="1"/>
  <c r="H16" i="228" s="1"/>
  <c r="J16" i="228" s="1"/>
  <c r="J40" i="289"/>
  <c r="H9" i="228"/>
  <c r="J9" i="228" s="1"/>
  <c r="J40" i="283"/>
  <c r="H13" i="228"/>
  <c r="J13" i="228" s="1"/>
  <c r="H11" i="228"/>
  <c r="J11" i="228" s="1"/>
  <c r="J40" i="273"/>
  <c r="J40" i="265"/>
  <c r="J27" i="265"/>
  <c r="D6" i="265" s="1"/>
  <c r="H10" i="228" s="1"/>
  <c r="J10" i="228" s="1"/>
  <c r="H15" i="228"/>
  <c r="J15" i="228" s="1"/>
  <c r="J27" i="269"/>
  <c r="D6" i="269" s="1"/>
  <c r="H12" i="228" s="1"/>
  <c r="J12" i="228" s="1"/>
  <c r="J40" i="269"/>
  <c r="J26" i="273"/>
  <c r="D6" i="273" s="1"/>
  <c r="H14" i="228" s="1"/>
  <c r="J14" i="228" s="1"/>
  <c r="J28" i="227"/>
  <c r="D6" i="227" s="1"/>
  <c r="H143" i="228" s="1"/>
  <c r="J143" i="228" s="1"/>
  <c r="J24" i="226"/>
  <c r="D6" i="226" s="1"/>
  <c r="H135" i="228" s="1"/>
  <c r="J135" i="228" s="1"/>
  <c r="J33" i="226"/>
  <c r="J40" i="227"/>
  <c r="J36" i="216"/>
  <c r="J37" i="217"/>
  <c r="Q72" i="107"/>
  <c r="J148" i="1" s="1"/>
  <c r="E18" i="216"/>
  <c r="E18" i="217"/>
  <c r="J23" i="207"/>
  <c r="D6" i="207" s="1"/>
  <c r="H140" i="228" s="1"/>
  <c r="J26" i="205"/>
  <c r="D6" i="205" s="1"/>
  <c r="H141" i="228" s="1"/>
  <c r="J35" i="207"/>
  <c r="J38" i="205"/>
  <c r="J38" i="208"/>
  <c r="J40" i="208" s="1"/>
  <c r="D7" i="208" s="1"/>
  <c r="I142" i="228" s="1"/>
  <c r="K142" i="228" s="1"/>
  <c r="J40" i="206"/>
  <c r="K139" i="1"/>
  <c r="J141" i="1"/>
  <c r="D6" i="606" l="1"/>
  <c r="J42" i="606"/>
  <c r="E29" i="489"/>
  <c r="E29" i="487"/>
  <c r="E29" i="486"/>
  <c r="F18" i="383"/>
  <c r="J18" i="383" s="1"/>
  <c r="J25" i="383" s="1"/>
  <c r="F18" i="384"/>
  <c r="J18" i="384" s="1"/>
  <c r="J40" i="574"/>
  <c r="K35" i="581"/>
  <c r="K36" i="581"/>
  <c r="K34" i="581"/>
  <c r="K19" i="581"/>
  <c r="D7" i="581"/>
  <c r="K20" i="581"/>
  <c r="K16" i="581"/>
  <c r="K32" i="581"/>
  <c r="K33" i="581"/>
  <c r="K17" i="581"/>
  <c r="K18" i="581"/>
  <c r="K34" i="575"/>
  <c r="K36" i="575"/>
  <c r="K35" i="575"/>
  <c r="K32" i="575"/>
  <c r="K16" i="575"/>
  <c r="D7" i="575"/>
  <c r="K19" i="575"/>
  <c r="K33" i="575"/>
  <c r="K17" i="575"/>
  <c r="K18" i="575"/>
  <c r="K34" i="584"/>
  <c r="K35" i="584"/>
  <c r="K36" i="584"/>
  <c r="K32" i="584"/>
  <c r="D7" i="584"/>
  <c r="K16" i="584"/>
  <c r="K33" i="584"/>
  <c r="K17" i="584"/>
  <c r="K19" i="584"/>
  <c r="K18" i="584"/>
  <c r="K36" i="583"/>
  <c r="K34" i="583"/>
  <c r="K35" i="583"/>
  <c r="K16" i="583"/>
  <c r="K32" i="583"/>
  <c r="D7" i="583"/>
  <c r="K33" i="583"/>
  <c r="K17" i="583"/>
  <c r="K19" i="583"/>
  <c r="K18" i="583"/>
  <c r="J42" i="593"/>
  <c r="D6" i="593"/>
  <c r="D6" i="594"/>
  <c r="J42" i="594"/>
  <c r="J42" i="587"/>
  <c r="D6" i="587"/>
  <c r="D6" i="586"/>
  <c r="J42" i="586"/>
  <c r="D6" i="585"/>
  <c r="J42" i="585"/>
  <c r="J42" i="596"/>
  <c r="D6" i="596"/>
  <c r="J42" i="592"/>
  <c r="D6" i="592"/>
  <c r="J42" i="591"/>
  <c r="D6" i="591"/>
  <c r="J42" i="590"/>
  <c r="D6" i="590"/>
  <c r="J42" i="599"/>
  <c r="D6" i="599"/>
  <c r="K34" i="601"/>
  <c r="K36" i="601"/>
  <c r="K35" i="601"/>
  <c r="K16" i="601"/>
  <c r="K32" i="601"/>
  <c r="D7" i="601"/>
  <c r="K33" i="601"/>
  <c r="K17" i="601"/>
  <c r="K18" i="601"/>
  <c r="D6" i="603"/>
  <c r="J40" i="603"/>
  <c r="K34" i="602"/>
  <c r="K36" i="602"/>
  <c r="K31" i="602"/>
  <c r="K32" i="602"/>
  <c r="D7" i="602"/>
  <c r="K16" i="602"/>
  <c r="K33" i="602"/>
  <c r="K17" i="602"/>
  <c r="K18" i="602"/>
  <c r="J42" i="580"/>
  <c r="D6" i="580"/>
  <c r="D6" i="579"/>
  <c r="J42" i="579"/>
  <c r="J40" i="604"/>
  <c r="D6" i="604"/>
  <c r="D6" i="597"/>
  <c r="J42" i="597"/>
  <c r="J42" i="600"/>
  <c r="D6" i="600"/>
  <c r="J42" i="598"/>
  <c r="D6" i="598"/>
  <c r="K35" i="576"/>
  <c r="K36" i="576"/>
  <c r="K31" i="576"/>
  <c r="D7" i="576"/>
  <c r="K16" i="576"/>
  <c r="K32" i="576"/>
  <c r="K19" i="576"/>
  <c r="K33" i="576"/>
  <c r="K17" i="576"/>
  <c r="K18" i="576"/>
  <c r="K31" i="582"/>
  <c r="K20" i="582"/>
  <c r="K19" i="582"/>
  <c r="D7" i="582"/>
  <c r="K16" i="582"/>
  <c r="K32" i="582"/>
  <c r="K33" i="582"/>
  <c r="K17" i="582"/>
  <c r="K18" i="582"/>
  <c r="K34" i="582"/>
  <c r="K35" i="582"/>
  <c r="K36" i="582"/>
  <c r="J42" i="588"/>
  <c r="J42" i="589"/>
  <c r="J42" i="595"/>
  <c r="F19" i="561"/>
  <c r="J19" i="561" s="1"/>
  <c r="J26" i="561" s="1"/>
  <c r="F19" i="578"/>
  <c r="J19" i="578" s="1"/>
  <c r="F19" i="577"/>
  <c r="J19" i="577" s="1"/>
  <c r="K19" i="563"/>
  <c r="K31" i="563"/>
  <c r="K36" i="563"/>
  <c r="K34" i="563"/>
  <c r="K35" i="563"/>
  <c r="K18" i="563"/>
  <c r="K20" i="563"/>
  <c r="K17" i="563"/>
  <c r="K33" i="563"/>
  <c r="K16" i="563"/>
  <c r="D7" i="563"/>
  <c r="K35" i="560"/>
  <c r="K34" i="560"/>
  <c r="K36" i="560"/>
  <c r="K32" i="560"/>
  <c r="D7" i="560"/>
  <c r="K16" i="560"/>
  <c r="K19" i="560"/>
  <c r="K33" i="560"/>
  <c r="K17" i="560"/>
  <c r="K18" i="560"/>
  <c r="K19" i="569"/>
  <c r="K34" i="569"/>
  <c r="K35" i="569"/>
  <c r="K32" i="569"/>
  <c r="K36" i="569"/>
  <c r="K18" i="569"/>
  <c r="K17" i="569"/>
  <c r="K33" i="569"/>
  <c r="K16" i="569"/>
  <c r="D7" i="569"/>
  <c r="K31" i="565"/>
  <c r="K34" i="565"/>
  <c r="K35" i="565"/>
  <c r="K19" i="565"/>
  <c r="K32" i="565"/>
  <c r="K21" i="565"/>
  <c r="K20" i="565"/>
  <c r="K22" i="565"/>
  <c r="K18" i="565"/>
  <c r="K23" i="565"/>
  <c r="K17" i="565"/>
  <c r="K33" i="565"/>
  <c r="K16" i="565"/>
  <c r="D7" i="565"/>
  <c r="K35" i="570"/>
  <c r="K19" i="570"/>
  <c r="K36" i="570"/>
  <c r="K32" i="570"/>
  <c r="K34" i="570"/>
  <c r="K20" i="570"/>
  <c r="K18" i="570"/>
  <c r="K17" i="570"/>
  <c r="K33" i="570"/>
  <c r="K16" i="570"/>
  <c r="K26" i="570" s="1"/>
  <c r="D7" i="570"/>
  <c r="K36" i="568"/>
  <c r="K19" i="568"/>
  <c r="K32" i="568"/>
  <c r="K34" i="568"/>
  <c r="K35" i="568"/>
  <c r="K21" i="568"/>
  <c r="K20" i="568"/>
  <c r="K18" i="568"/>
  <c r="K17" i="568"/>
  <c r="K33" i="568"/>
  <c r="K16" i="568"/>
  <c r="D7" i="568"/>
  <c r="K36" i="567"/>
  <c r="K19" i="567"/>
  <c r="K34" i="567"/>
  <c r="K35" i="567"/>
  <c r="K32" i="567"/>
  <c r="K21" i="567"/>
  <c r="K18" i="567"/>
  <c r="K20" i="567"/>
  <c r="K17" i="567"/>
  <c r="K33" i="567"/>
  <c r="K16" i="567"/>
  <c r="D7" i="567"/>
  <c r="K31" i="564"/>
  <c r="K34" i="564"/>
  <c r="K35" i="564"/>
  <c r="K36" i="564"/>
  <c r="D7" i="564"/>
  <c r="K16" i="564"/>
  <c r="K33" i="564"/>
  <c r="K17" i="564"/>
  <c r="K19" i="564"/>
  <c r="K18" i="564"/>
  <c r="K34" i="573"/>
  <c r="K35" i="573"/>
  <c r="K32" i="573"/>
  <c r="K31" i="573"/>
  <c r="K16" i="573"/>
  <c r="D7" i="573"/>
  <c r="K33" i="573"/>
  <c r="K17" i="573"/>
  <c r="K18" i="573"/>
  <c r="J42" i="571"/>
  <c r="D6" i="571"/>
  <c r="D6" i="562"/>
  <c r="J42" i="562"/>
  <c r="J42" i="572"/>
  <c r="D6" i="572"/>
  <c r="K34" i="566"/>
  <c r="K35" i="566"/>
  <c r="K36" i="566"/>
  <c r="K32" i="566"/>
  <c r="K31" i="566"/>
  <c r="D7" i="566"/>
  <c r="K16" i="566"/>
  <c r="K33" i="566"/>
  <c r="K17" i="566"/>
  <c r="K18" i="566"/>
  <c r="K20" i="566"/>
  <c r="K19" i="566"/>
  <c r="K34" i="539"/>
  <c r="K35" i="539"/>
  <c r="K36" i="539"/>
  <c r="K16" i="539"/>
  <c r="K32" i="539"/>
  <c r="D7" i="539"/>
  <c r="K33" i="539"/>
  <c r="K17" i="539"/>
  <c r="K19" i="539"/>
  <c r="K18" i="539"/>
  <c r="K34" i="536"/>
  <c r="K35" i="536"/>
  <c r="K36" i="536"/>
  <c r="K19" i="536"/>
  <c r="K20" i="536"/>
  <c r="K32" i="536"/>
  <c r="D7" i="536"/>
  <c r="K16" i="536"/>
  <c r="K33" i="536"/>
  <c r="K17" i="536"/>
  <c r="K18" i="536"/>
  <c r="K34" i="530"/>
  <c r="K35" i="530"/>
  <c r="K36" i="530"/>
  <c r="K32" i="530"/>
  <c r="D7" i="530"/>
  <c r="K16" i="530"/>
  <c r="K19" i="530"/>
  <c r="K33" i="530"/>
  <c r="K17" i="530"/>
  <c r="K18" i="530"/>
  <c r="K34" i="531"/>
  <c r="K35" i="531"/>
  <c r="K36" i="531"/>
  <c r="K32" i="531"/>
  <c r="D7" i="531"/>
  <c r="K16" i="531"/>
  <c r="K19" i="531"/>
  <c r="K33" i="531"/>
  <c r="K17" i="531"/>
  <c r="K18" i="531"/>
  <c r="K34" i="538"/>
  <c r="K35" i="538"/>
  <c r="K36" i="538"/>
  <c r="K32" i="538"/>
  <c r="D7" i="538"/>
  <c r="K16" i="538"/>
  <c r="K33" i="538"/>
  <c r="K17" i="538"/>
  <c r="K19" i="538"/>
  <c r="K18" i="538"/>
  <c r="J42" i="548"/>
  <c r="D6" i="548"/>
  <c r="J42" i="549"/>
  <c r="D6" i="549"/>
  <c r="J42" i="542"/>
  <c r="D6" i="542"/>
  <c r="D6" i="543"/>
  <c r="J42" i="543"/>
  <c r="J42" i="540"/>
  <c r="D6" i="540"/>
  <c r="J42" i="541"/>
  <c r="D6" i="541"/>
  <c r="J42" i="550"/>
  <c r="D6" i="550"/>
  <c r="J42" i="551"/>
  <c r="D6" i="551"/>
  <c r="J42" i="546"/>
  <c r="D6" i="546"/>
  <c r="J42" i="547"/>
  <c r="D6" i="547"/>
  <c r="D6" i="545"/>
  <c r="J42" i="545"/>
  <c r="J42" i="544"/>
  <c r="D6" i="544"/>
  <c r="K34" i="556"/>
  <c r="K35" i="556"/>
  <c r="K36" i="556"/>
  <c r="K32" i="556"/>
  <c r="D7" i="556"/>
  <c r="K16" i="556"/>
  <c r="K33" i="556"/>
  <c r="K17" i="556"/>
  <c r="K18" i="556"/>
  <c r="K34" i="557"/>
  <c r="K35" i="557"/>
  <c r="K36" i="557"/>
  <c r="K32" i="557"/>
  <c r="D7" i="557"/>
  <c r="K16" i="557"/>
  <c r="K33" i="557"/>
  <c r="K17" i="557"/>
  <c r="K18" i="557"/>
  <c r="K34" i="537"/>
  <c r="K35" i="537"/>
  <c r="K31" i="537"/>
  <c r="K19" i="537"/>
  <c r="K20" i="537"/>
  <c r="K32" i="537"/>
  <c r="D7" i="537"/>
  <c r="K16" i="537"/>
  <c r="K33" i="537"/>
  <c r="K17" i="537"/>
  <c r="K18" i="537"/>
  <c r="D6" i="553"/>
  <c r="J42" i="553"/>
  <c r="D6" i="535"/>
  <c r="J42" i="535"/>
  <c r="D6" i="555"/>
  <c r="J42" i="555"/>
  <c r="D6" i="554"/>
  <c r="J42" i="554"/>
  <c r="J42" i="534"/>
  <c r="D6" i="534"/>
  <c r="J40" i="558"/>
  <c r="D6" i="558"/>
  <c r="D6" i="559"/>
  <c r="J40" i="559"/>
  <c r="D6" i="552"/>
  <c r="J42" i="552"/>
  <c r="F19" i="533"/>
  <c r="J19" i="533" s="1"/>
  <c r="F19" i="532"/>
  <c r="J19" i="532" s="1"/>
  <c r="D6" i="514"/>
  <c r="J40" i="514"/>
  <c r="K149" i="1"/>
  <c r="E29" i="488"/>
  <c r="E26" i="504"/>
  <c r="I59" i="228"/>
  <c r="K59" i="228" s="1"/>
  <c r="K28" i="509"/>
  <c r="D7" i="509"/>
  <c r="I144" i="228" s="1"/>
  <c r="J44" i="478"/>
  <c r="D6" i="478"/>
  <c r="H103" i="228" s="1"/>
  <c r="J103" i="228" s="1"/>
  <c r="H120" i="228"/>
  <c r="J120" i="228" s="1"/>
  <c r="J44" i="475"/>
  <c r="K20" i="475" s="1"/>
  <c r="D6" i="475"/>
  <c r="H100" i="228" s="1"/>
  <c r="J100" i="228" s="1"/>
  <c r="D7" i="391"/>
  <c r="I151" i="228" s="1"/>
  <c r="K151" i="228" s="1"/>
  <c r="K33" i="391"/>
  <c r="K34" i="391"/>
  <c r="K35" i="391"/>
  <c r="K37" i="391"/>
  <c r="K36" i="391"/>
  <c r="H118" i="228"/>
  <c r="J118" i="228" s="1"/>
  <c r="J35" i="505"/>
  <c r="D6" i="505"/>
  <c r="H136" i="228" s="1"/>
  <c r="J136" i="228" s="1"/>
  <c r="H119" i="228"/>
  <c r="J119" i="228" s="1"/>
  <c r="I96" i="228"/>
  <c r="K96" i="228" s="1"/>
  <c r="H112" i="228"/>
  <c r="J112" i="228" s="1"/>
  <c r="I71" i="228"/>
  <c r="K71" i="228" s="1"/>
  <c r="I97" i="228"/>
  <c r="K97" i="228" s="1"/>
  <c r="I89" i="228"/>
  <c r="K89" i="228" s="1"/>
  <c r="H76" i="228"/>
  <c r="J76" i="228" s="1"/>
  <c r="I88" i="228"/>
  <c r="K88" i="228" s="1"/>
  <c r="H85" i="228"/>
  <c r="J85" i="228" s="1"/>
  <c r="I48" i="228"/>
  <c r="K48" i="228" s="1"/>
  <c r="H48" i="228"/>
  <c r="J48" i="228" s="1"/>
  <c r="I61" i="228"/>
  <c r="K61" i="228" s="1"/>
  <c r="I38" i="228"/>
  <c r="K38" i="228" s="1"/>
  <c r="H57" i="228"/>
  <c r="J57" i="228" s="1"/>
  <c r="I70" i="228"/>
  <c r="K70" i="228" s="1"/>
  <c r="H50" i="228"/>
  <c r="J50" i="228" s="1"/>
  <c r="H81" i="228"/>
  <c r="J81" i="228" s="1"/>
  <c r="H84" i="228"/>
  <c r="J84" i="228" s="1"/>
  <c r="I39" i="228"/>
  <c r="K39" i="228" s="1"/>
  <c r="H52" i="228"/>
  <c r="J52" i="228" s="1"/>
  <c r="I49" i="228"/>
  <c r="K49" i="228" s="1"/>
  <c r="H49" i="228"/>
  <c r="J49" i="228" s="1"/>
  <c r="I58" i="228"/>
  <c r="K58" i="228" s="1"/>
  <c r="I91" i="228"/>
  <c r="K91" i="228" s="1"/>
  <c r="I60" i="228"/>
  <c r="K60" i="228" s="1"/>
  <c r="I66" i="228"/>
  <c r="K66" i="228" s="1"/>
  <c r="H41" i="228"/>
  <c r="J41" i="228" s="1"/>
  <c r="J48" i="500"/>
  <c r="D6" i="500"/>
  <c r="H126" i="228" s="1"/>
  <c r="J48" i="501"/>
  <c r="D6" i="501"/>
  <c r="H127" i="228" s="1"/>
  <c r="H40" i="228"/>
  <c r="J40" i="228" s="1"/>
  <c r="H6" i="228"/>
  <c r="J6" i="228" s="1"/>
  <c r="H7" i="228"/>
  <c r="J7" i="228" s="1"/>
  <c r="K29" i="509"/>
  <c r="H37" i="228"/>
  <c r="J37" i="228" s="1"/>
  <c r="I90" i="228"/>
  <c r="K90" i="228" s="1"/>
  <c r="J44" i="484"/>
  <c r="D7" i="484" s="1"/>
  <c r="I102" i="228" s="1"/>
  <c r="K102" i="228" s="1"/>
  <c r="J31" i="483"/>
  <c r="J44" i="473"/>
  <c r="D7" i="473" s="1"/>
  <c r="J43" i="491"/>
  <c r="D7" i="491" s="1"/>
  <c r="K21" i="509"/>
  <c r="K19" i="509"/>
  <c r="K30" i="509"/>
  <c r="K16" i="509"/>
  <c r="K18" i="509"/>
  <c r="K17" i="509"/>
  <c r="J44" i="477"/>
  <c r="K18" i="477" s="1"/>
  <c r="J44" i="474"/>
  <c r="D7" i="474" s="1"/>
  <c r="H68" i="228"/>
  <c r="J68" i="228" s="1"/>
  <c r="J35" i="507"/>
  <c r="D7" i="507" s="1"/>
  <c r="I138" i="228" s="1"/>
  <c r="K138" i="228" s="1"/>
  <c r="I67" i="228"/>
  <c r="K67" i="228" s="1"/>
  <c r="J44" i="481"/>
  <c r="D7" i="481" s="1"/>
  <c r="I101" i="228" s="1"/>
  <c r="K101" i="228" s="1"/>
  <c r="H69" i="228"/>
  <c r="J69" i="228" s="1"/>
  <c r="J35" i="508"/>
  <c r="D7" i="508" s="1"/>
  <c r="I139" i="228" s="1"/>
  <c r="K139" i="228" s="1"/>
  <c r="J48" i="499"/>
  <c r="D7" i="499" s="1"/>
  <c r="J31" i="480"/>
  <c r="J35" i="506"/>
  <c r="D7" i="506" s="1"/>
  <c r="I137" i="228" s="1"/>
  <c r="K137" i="228" s="1"/>
  <c r="J44" i="479"/>
  <c r="D7" i="479" s="1"/>
  <c r="F19" i="407"/>
  <c r="J19" i="407" s="1"/>
  <c r="J26" i="407" s="1"/>
  <c r="H33" i="228"/>
  <c r="J33" i="228" s="1"/>
  <c r="J44" i="482"/>
  <c r="D7" i="482" s="1"/>
  <c r="E16" i="503"/>
  <c r="E16" i="502"/>
  <c r="Q123" i="107"/>
  <c r="J28" i="510"/>
  <c r="J42" i="403"/>
  <c r="J42" i="398"/>
  <c r="D7" i="398" s="1"/>
  <c r="J42" i="401"/>
  <c r="D7" i="401" s="1"/>
  <c r="J42" i="405"/>
  <c r="D7" i="405" s="1"/>
  <c r="J42" i="396"/>
  <c r="J42" i="395"/>
  <c r="J42" i="394"/>
  <c r="J42" i="393"/>
  <c r="J42" i="386"/>
  <c r="K33" i="386"/>
  <c r="K34" i="386"/>
  <c r="K31" i="208"/>
  <c r="K32" i="208"/>
  <c r="J42" i="392"/>
  <c r="J42" i="390"/>
  <c r="J28" i="387"/>
  <c r="J42" i="389"/>
  <c r="K38" i="391"/>
  <c r="K16" i="391"/>
  <c r="K28" i="391" s="1"/>
  <c r="J28" i="388"/>
  <c r="I111" i="228"/>
  <c r="K111" i="228" s="1"/>
  <c r="J42" i="298"/>
  <c r="D7" i="298" s="1"/>
  <c r="J42" i="313"/>
  <c r="D7" i="313" s="1"/>
  <c r="J42" i="303"/>
  <c r="D7" i="303" s="1"/>
  <c r="J42" i="318"/>
  <c r="J42" i="289"/>
  <c r="D7" i="289" s="1"/>
  <c r="J42" i="283"/>
  <c r="D7" i="283" s="1"/>
  <c r="J42" i="265"/>
  <c r="D7" i="265" s="1"/>
  <c r="J42" i="273"/>
  <c r="D7" i="273" s="1"/>
  <c r="J42" i="269"/>
  <c r="D7" i="269" s="1"/>
  <c r="K148" i="1"/>
  <c r="J35" i="226"/>
  <c r="J42" i="227"/>
  <c r="F18" i="216"/>
  <c r="J18" i="216" s="1"/>
  <c r="F18" i="217"/>
  <c r="J18" i="217" s="1"/>
  <c r="K34" i="208"/>
  <c r="J37" i="207"/>
  <c r="J40" i="205"/>
  <c r="D7" i="205" s="1"/>
  <c r="I141" i="228" s="1"/>
  <c r="K33" i="208"/>
  <c r="K16" i="208"/>
  <c r="K36" i="208"/>
  <c r="K35" i="208"/>
  <c r="K141" i="1"/>
  <c r="K26" i="606" l="1"/>
  <c r="K34" i="606"/>
  <c r="K37" i="606"/>
  <c r="K38" i="606"/>
  <c r="K35" i="606"/>
  <c r="K25" i="606"/>
  <c r="K24" i="606"/>
  <c r="K17" i="606"/>
  <c r="K23" i="606"/>
  <c r="K18" i="606"/>
  <c r="K16" i="606"/>
  <c r="K21" i="606"/>
  <c r="K19" i="606"/>
  <c r="K36" i="606"/>
  <c r="K22" i="606"/>
  <c r="D7" i="606"/>
  <c r="K20" i="606"/>
  <c r="F29" i="489"/>
  <c r="J29" i="489" s="1"/>
  <c r="J35" i="489" s="1"/>
  <c r="F29" i="487"/>
  <c r="J29" i="487" s="1"/>
  <c r="J35" i="487" s="1"/>
  <c r="F29" i="486"/>
  <c r="J29" i="486" s="1"/>
  <c r="K26" i="563"/>
  <c r="K26" i="569"/>
  <c r="K17" i="574"/>
  <c r="K33" i="574"/>
  <c r="K30" i="574"/>
  <c r="D7" i="574"/>
  <c r="K32" i="574"/>
  <c r="K31" i="574"/>
  <c r="K35" i="574"/>
  <c r="K34" i="574"/>
  <c r="K18" i="574"/>
  <c r="K16" i="574"/>
  <c r="K19" i="574"/>
  <c r="K26" i="568"/>
  <c r="K40" i="601"/>
  <c r="K26" i="582"/>
  <c r="D9" i="581"/>
  <c r="D11" i="581"/>
  <c r="D9" i="575"/>
  <c r="D11" i="575"/>
  <c r="D9" i="584"/>
  <c r="D11" i="584"/>
  <c r="D11" i="583"/>
  <c r="D9" i="583"/>
  <c r="K19" i="593"/>
  <c r="K31" i="593"/>
  <c r="K35" i="593"/>
  <c r="K36" i="593"/>
  <c r="K34" i="593"/>
  <c r="K18" i="593"/>
  <c r="K17" i="593"/>
  <c r="K33" i="593"/>
  <c r="D7" i="593"/>
  <c r="K32" i="593"/>
  <c r="K16" i="593"/>
  <c r="K26" i="593" s="1"/>
  <c r="K36" i="594"/>
  <c r="K19" i="594"/>
  <c r="K34" i="594"/>
  <c r="K35" i="594"/>
  <c r="K31" i="594"/>
  <c r="K18" i="594"/>
  <c r="K17" i="594"/>
  <c r="K33" i="594"/>
  <c r="K16" i="594"/>
  <c r="D7" i="594"/>
  <c r="K32" i="594"/>
  <c r="K19" i="587"/>
  <c r="K31" i="587"/>
  <c r="K35" i="587"/>
  <c r="K34" i="587"/>
  <c r="K36" i="587"/>
  <c r="K20" i="587"/>
  <c r="K18" i="587"/>
  <c r="K17" i="587"/>
  <c r="K33" i="587"/>
  <c r="K16" i="587"/>
  <c r="K26" i="587" s="1"/>
  <c r="D7" i="587"/>
  <c r="K32" i="587"/>
  <c r="K19" i="586"/>
  <c r="K31" i="586"/>
  <c r="K34" i="586"/>
  <c r="K35" i="586"/>
  <c r="K36" i="586"/>
  <c r="K21" i="586"/>
  <c r="K20" i="586"/>
  <c r="K18" i="586"/>
  <c r="K22" i="586"/>
  <c r="K23" i="586"/>
  <c r="K17" i="586"/>
  <c r="K33" i="586"/>
  <c r="K16" i="586"/>
  <c r="D7" i="586"/>
  <c r="K32" i="586"/>
  <c r="K19" i="585"/>
  <c r="K31" i="585"/>
  <c r="K36" i="585"/>
  <c r="K34" i="585"/>
  <c r="K35" i="585"/>
  <c r="K21" i="585"/>
  <c r="K20" i="585"/>
  <c r="K18" i="585"/>
  <c r="K22" i="585"/>
  <c r="K23" i="585"/>
  <c r="K17" i="585"/>
  <c r="K33" i="585"/>
  <c r="K16" i="585"/>
  <c r="K26" i="585" s="1"/>
  <c r="D7" i="585"/>
  <c r="K32" i="585"/>
  <c r="K19" i="596"/>
  <c r="K31" i="596"/>
  <c r="K35" i="596"/>
  <c r="K36" i="596"/>
  <c r="K34" i="596"/>
  <c r="K20" i="596"/>
  <c r="K18" i="596"/>
  <c r="K17" i="596"/>
  <c r="K33" i="596"/>
  <c r="K16" i="596"/>
  <c r="D7" i="596"/>
  <c r="K32" i="596"/>
  <c r="K34" i="592"/>
  <c r="K19" i="592"/>
  <c r="K36" i="592"/>
  <c r="K35" i="592"/>
  <c r="K31" i="592"/>
  <c r="K21" i="592"/>
  <c r="K18" i="592"/>
  <c r="K20" i="592"/>
  <c r="K17" i="592"/>
  <c r="K33" i="592"/>
  <c r="D7" i="592"/>
  <c r="K32" i="592"/>
  <c r="K16" i="592"/>
  <c r="K19" i="591"/>
  <c r="K31" i="591"/>
  <c r="K34" i="591"/>
  <c r="K35" i="591"/>
  <c r="K36" i="591"/>
  <c r="K21" i="591"/>
  <c r="K18" i="591"/>
  <c r="K20" i="591"/>
  <c r="K17" i="591"/>
  <c r="K33" i="591"/>
  <c r="K16" i="591"/>
  <c r="D7" i="591"/>
  <c r="K32" i="591"/>
  <c r="K19" i="590"/>
  <c r="K31" i="590"/>
  <c r="K34" i="590"/>
  <c r="K35" i="590"/>
  <c r="K36" i="590"/>
  <c r="K21" i="590"/>
  <c r="K18" i="590"/>
  <c r="K20" i="590"/>
  <c r="K17" i="590"/>
  <c r="K33" i="590"/>
  <c r="K16" i="590"/>
  <c r="D7" i="590"/>
  <c r="K32" i="590"/>
  <c r="K20" i="599"/>
  <c r="K32" i="599"/>
  <c r="K35" i="599"/>
  <c r="K17" i="599"/>
  <c r="K37" i="599"/>
  <c r="K36" i="599"/>
  <c r="K18" i="599"/>
  <c r="K21" i="599"/>
  <c r="K19" i="599"/>
  <c r="K34" i="599"/>
  <c r="D7" i="599"/>
  <c r="K33" i="599"/>
  <c r="K16" i="599"/>
  <c r="K27" i="599" s="1"/>
  <c r="D9" i="601"/>
  <c r="D11" i="601"/>
  <c r="K18" i="603"/>
  <c r="K30" i="603"/>
  <c r="K33" i="603"/>
  <c r="K35" i="603"/>
  <c r="K34" i="603"/>
  <c r="K17" i="603"/>
  <c r="K19" i="603"/>
  <c r="K32" i="603"/>
  <c r="K16" i="603"/>
  <c r="K25" i="603" s="1"/>
  <c r="D7" i="603"/>
  <c r="K31" i="603"/>
  <c r="D11" i="602"/>
  <c r="D9" i="602"/>
  <c r="K17" i="580"/>
  <c r="K31" i="580"/>
  <c r="K34" i="580"/>
  <c r="K36" i="580"/>
  <c r="K18" i="580"/>
  <c r="K35" i="580"/>
  <c r="K19" i="580"/>
  <c r="K20" i="580"/>
  <c r="K21" i="580"/>
  <c r="K33" i="580"/>
  <c r="K22" i="580"/>
  <c r="D7" i="580"/>
  <c r="K32" i="580"/>
  <c r="K16" i="580"/>
  <c r="K26" i="580" s="1"/>
  <c r="K34" i="579"/>
  <c r="K17" i="579"/>
  <c r="K35" i="579"/>
  <c r="K36" i="579"/>
  <c r="K18" i="579"/>
  <c r="K31" i="579"/>
  <c r="K20" i="579"/>
  <c r="K19" i="579"/>
  <c r="K21" i="579"/>
  <c r="K33" i="579"/>
  <c r="K22" i="579"/>
  <c r="K32" i="579"/>
  <c r="K16" i="579"/>
  <c r="K26" i="579" s="1"/>
  <c r="D7" i="579"/>
  <c r="K17" i="604"/>
  <c r="K30" i="604"/>
  <c r="K33" i="604"/>
  <c r="K35" i="604"/>
  <c r="K34" i="604"/>
  <c r="K18" i="604"/>
  <c r="K19" i="604"/>
  <c r="K32" i="604"/>
  <c r="K16" i="604"/>
  <c r="D7" i="604"/>
  <c r="K31" i="604"/>
  <c r="K17" i="597"/>
  <c r="K32" i="597"/>
  <c r="K35" i="597"/>
  <c r="K36" i="597"/>
  <c r="K37" i="597"/>
  <c r="K18" i="597"/>
  <c r="K20" i="597"/>
  <c r="K19" i="597"/>
  <c r="K34" i="597"/>
  <c r="K16" i="597"/>
  <c r="K27" i="597" s="1"/>
  <c r="D7" i="597"/>
  <c r="K33" i="597"/>
  <c r="K17" i="600"/>
  <c r="K36" i="600"/>
  <c r="K37" i="600"/>
  <c r="K18" i="600"/>
  <c r="K35" i="600"/>
  <c r="K20" i="600"/>
  <c r="K32" i="600"/>
  <c r="K21" i="600"/>
  <c r="K19" i="600"/>
  <c r="K34" i="600"/>
  <c r="K33" i="600"/>
  <c r="D7" i="600"/>
  <c r="K16" i="600"/>
  <c r="K17" i="598"/>
  <c r="K36" i="598"/>
  <c r="K35" i="598"/>
  <c r="K37" i="598"/>
  <c r="K18" i="598"/>
  <c r="K20" i="598"/>
  <c r="K32" i="598"/>
  <c r="K19" i="598"/>
  <c r="K34" i="598"/>
  <c r="K16" i="598"/>
  <c r="D7" i="598"/>
  <c r="K33" i="598"/>
  <c r="D9" i="576"/>
  <c r="D11" i="576"/>
  <c r="D11" i="582"/>
  <c r="D9" i="582"/>
  <c r="K35" i="588"/>
  <c r="K34" i="588"/>
  <c r="K36" i="588"/>
  <c r="K20" i="588"/>
  <c r="K18" i="588"/>
  <c r="K17" i="588"/>
  <c r="K33" i="588"/>
  <c r="K16" i="588"/>
  <c r="D7" i="588"/>
  <c r="K32" i="588"/>
  <c r="K31" i="588"/>
  <c r="K19" i="588"/>
  <c r="K36" i="589"/>
  <c r="K35" i="589"/>
  <c r="K34" i="589"/>
  <c r="K21" i="589"/>
  <c r="K18" i="589"/>
  <c r="K20" i="589"/>
  <c r="K17" i="589"/>
  <c r="K33" i="589"/>
  <c r="K16" i="589"/>
  <c r="D7" i="589"/>
  <c r="K32" i="589"/>
  <c r="K31" i="589"/>
  <c r="K19" i="589"/>
  <c r="K35" i="595"/>
  <c r="K34" i="595"/>
  <c r="K36" i="595"/>
  <c r="K20" i="595"/>
  <c r="K18" i="595"/>
  <c r="K17" i="595"/>
  <c r="K33" i="595"/>
  <c r="K16" i="595"/>
  <c r="D7" i="595"/>
  <c r="K32" i="595"/>
  <c r="K31" i="595"/>
  <c r="K19" i="595"/>
  <c r="J26" i="578"/>
  <c r="J26" i="577"/>
  <c r="K26" i="581"/>
  <c r="K40" i="581"/>
  <c r="K40" i="575"/>
  <c r="K26" i="575"/>
  <c r="K40" i="584"/>
  <c r="K26" i="584"/>
  <c r="K42" i="584" s="1"/>
  <c r="K26" i="583"/>
  <c r="K40" i="583"/>
  <c r="K26" i="567"/>
  <c r="K40" i="602"/>
  <c r="K26" i="576"/>
  <c r="K40" i="582"/>
  <c r="K26" i="601"/>
  <c r="K26" i="602"/>
  <c r="K42" i="602" s="1"/>
  <c r="K40" i="576"/>
  <c r="D9" i="563"/>
  <c r="D11" i="563"/>
  <c r="D11" i="560"/>
  <c r="D9" i="560"/>
  <c r="D9" i="569"/>
  <c r="D11" i="569"/>
  <c r="D11" i="565"/>
  <c r="D9" i="565"/>
  <c r="D11" i="570"/>
  <c r="D9" i="570"/>
  <c r="D11" i="568"/>
  <c r="D9" i="568"/>
  <c r="D9" i="567"/>
  <c r="D11" i="567"/>
  <c r="D9" i="564"/>
  <c r="D11" i="564"/>
  <c r="D11" i="573"/>
  <c r="D9" i="573"/>
  <c r="K17" i="571"/>
  <c r="K36" i="571"/>
  <c r="K32" i="571"/>
  <c r="K35" i="571"/>
  <c r="K18" i="571"/>
  <c r="K37" i="571"/>
  <c r="K33" i="571"/>
  <c r="K20" i="571"/>
  <c r="K19" i="571"/>
  <c r="K34" i="571"/>
  <c r="K16" i="571"/>
  <c r="D7" i="571"/>
  <c r="K17" i="562"/>
  <c r="K36" i="562"/>
  <c r="K31" i="562"/>
  <c r="K18" i="562"/>
  <c r="K34" i="562"/>
  <c r="K32" i="562"/>
  <c r="K35" i="562"/>
  <c r="K19" i="562"/>
  <c r="K20" i="562"/>
  <c r="K21" i="562"/>
  <c r="K33" i="562"/>
  <c r="K22" i="562"/>
  <c r="D7" i="562"/>
  <c r="K16" i="562"/>
  <c r="K36" i="572"/>
  <c r="K17" i="572"/>
  <c r="K32" i="572"/>
  <c r="K35" i="572"/>
  <c r="K37" i="572"/>
  <c r="K33" i="572"/>
  <c r="K18" i="572"/>
  <c r="K20" i="572"/>
  <c r="K21" i="572"/>
  <c r="K19" i="572"/>
  <c r="K34" i="572"/>
  <c r="K16" i="572"/>
  <c r="D7" i="572"/>
  <c r="D9" i="566"/>
  <c r="D11" i="566"/>
  <c r="D6" i="561"/>
  <c r="J42" i="561"/>
  <c r="K26" i="565"/>
  <c r="K40" i="570"/>
  <c r="K42" i="570" s="1"/>
  <c r="K40" i="568"/>
  <c r="K40" i="567"/>
  <c r="K40" i="564"/>
  <c r="K26" i="564"/>
  <c r="K42" i="564" s="1"/>
  <c r="K40" i="573"/>
  <c r="K26" i="573"/>
  <c r="K42" i="573" s="1"/>
  <c r="K40" i="566"/>
  <c r="K26" i="566"/>
  <c r="K40" i="569"/>
  <c r="K26" i="560"/>
  <c r="K40" i="565"/>
  <c r="K40" i="563"/>
  <c r="K40" i="560"/>
  <c r="K26" i="538"/>
  <c r="K40" i="556"/>
  <c r="D9" i="539"/>
  <c r="D11" i="539"/>
  <c r="D9" i="536"/>
  <c r="D11" i="536"/>
  <c r="D9" i="530"/>
  <c r="D11" i="530"/>
  <c r="D9" i="531"/>
  <c r="D11" i="531"/>
  <c r="D9" i="538"/>
  <c r="D11" i="538"/>
  <c r="K19" i="548"/>
  <c r="K31" i="548"/>
  <c r="K34" i="548"/>
  <c r="K35" i="548"/>
  <c r="K36" i="548"/>
  <c r="K18" i="548"/>
  <c r="K17" i="548"/>
  <c r="K33" i="548"/>
  <c r="K16" i="548"/>
  <c r="D7" i="548"/>
  <c r="K32" i="548"/>
  <c r="K19" i="549"/>
  <c r="K31" i="549"/>
  <c r="K34" i="549"/>
  <c r="K35" i="549"/>
  <c r="K36" i="549"/>
  <c r="K18" i="549"/>
  <c r="K17" i="549"/>
  <c r="K33" i="549"/>
  <c r="K16" i="549"/>
  <c r="D7" i="549"/>
  <c r="K32" i="549"/>
  <c r="K19" i="542"/>
  <c r="K31" i="542"/>
  <c r="K34" i="542"/>
  <c r="K35" i="542"/>
  <c r="K36" i="542"/>
  <c r="K20" i="542"/>
  <c r="K18" i="542"/>
  <c r="K17" i="542"/>
  <c r="K33" i="542"/>
  <c r="D7" i="542"/>
  <c r="K32" i="542"/>
  <c r="K16" i="542"/>
  <c r="K19" i="543"/>
  <c r="K31" i="543"/>
  <c r="K34" i="543"/>
  <c r="K35" i="543"/>
  <c r="K36" i="543"/>
  <c r="K20" i="543"/>
  <c r="K18" i="543"/>
  <c r="K17" i="543"/>
  <c r="K33" i="543"/>
  <c r="K16" i="543"/>
  <c r="D7" i="543"/>
  <c r="K32" i="543"/>
  <c r="K19" i="540"/>
  <c r="K31" i="540"/>
  <c r="K34" i="540"/>
  <c r="K35" i="540"/>
  <c r="K36" i="540"/>
  <c r="K21" i="540"/>
  <c r="K20" i="540"/>
  <c r="K18" i="540"/>
  <c r="K22" i="540"/>
  <c r="K23" i="540"/>
  <c r="K17" i="540"/>
  <c r="K33" i="540"/>
  <c r="K16" i="540"/>
  <c r="D7" i="540"/>
  <c r="K32" i="540"/>
  <c r="K19" i="541"/>
  <c r="K31" i="541"/>
  <c r="K34" i="541"/>
  <c r="K35" i="541"/>
  <c r="K36" i="541"/>
  <c r="K21" i="541"/>
  <c r="K20" i="541"/>
  <c r="K18" i="541"/>
  <c r="K22" i="541"/>
  <c r="K23" i="541"/>
  <c r="K17" i="541"/>
  <c r="K33" i="541"/>
  <c r="K16" i="541"/>
  <c r="D7" i="541"/>
  <c r="K32" i="541"/>
  <c r="K19" i="550"/>
  <c r="K31" i="550"/>
  <c r="K34" i="550"/>
  <c r="K35" i="550"/>
  <c r="K36" i="550"/>
  <c r="K20" i="550"/>
  <c r="K18" i="550"/>
  <c r="K17" i="550"/>
  <c r="K33" i="550"/>
  <c r="K16" i="550"/>
  <c r="D7" i="550"/>
  <c r="K32" i="550"/>
  <c r="K19" i="551"/>
  <c r="K31" i="551"/>
  <c r="K34" i="551"/>
  <c r="K35" i="551"/>
  <c r="K36" i="551"/>
  <c r="K20" i="551"/>
  <c r="K18" i="551"/>
  <c r="K17" i="551"/>
  <c r="K33" i="551"/>
  <c r="K16" i="551"/>
  <c r="D7" i="551"/>
  <c r="K32" i="551"/>
  <c r="K19" i="546"/>
  <c r="K35" i="546"/>
  <c r="K34" i="546"/>
  <c r="K36" i="546"/>
  <c r="K31" i="546"/>
  <c r="K21" i="546"/>
  <c r="K18" i="546"/>
  <c r="K20" i="546"/>
  <c r="K17" i="546"/>
  <c r="K33" i="546"/>
  <c r="K16" i="546"/>
  <c r="D7" i="546"/>
  <c r="K32" i="546"/>
  <c r="K19" i="547"/>
  <c r="K31" i="547"/>
  <c r="K34" i="547"/>
  <c r="K35" i="547"/>
  <c r="K36" i="547"/>
  <c r="K21" i="547"/>
  <c r="K18" i="547"/>
  <c r="K20" i="547"/>
  <c r="K17" i="547"/>
  <c r="K33" i="547"/>
  <c r="K16" i="547"/>
  <c r="D7" i="547"/>
  <c r="K32" i="547"/>
  <c r="K19" i="545"/>
  <c r="K31" i="545"/>
  <c r="K34" i="545"/>
  <c r="K35" i="545"/>
  <c r="K36" i="545"/>
  <c r="K21" i="545"/>
  <c r="K18" i="545"/>
  <c r="K20" i="545"/>
  <c r="K17" i="545"/>
  <c r="K33" i="545"/>
  <c r="K16" i="545"/>
  <c r="D7" i="545"/>
  <c r="K32" i="545"/>
  <c r="K36" i="544"/>
  <c r="K19" i="544"/>
  <c r="K34" i="544"/>
  <c r="K35" i="544"/>
  <c r="K31" i="544"/>
  <c r="K21" i="544"/>
  <c r="K18" i="544"/>
  <c r="K20" i="544"/>
  <c r="K17" i="544"/>
  <c r="K33" i="544"/>
  <c r="K16" i="544"/>
  <c r="D7" i="544"/>
  <c r="K32" i="544"/>
  <c r="D11" i="556"/>
  <c r="D9" i="556"/>
  <c r="D9" i="557"/>
  <c r="D11" i="557"/>
  <c r="D9" i="537"/>
  <c r="D11" i="537"/>
  <c r="K17" i="553"/>
  <c r="K32" i="553"/>
  <c r="K35" i="553"/>
  <c r="K37" i="553"/>
  <c r="K36" i="553"/>
  <c r="K18" i="553"/>
  <c r="K20" i="553"/>
  <c r="K19" i="553"/>
  <c r="K34" i="553"/>
  <c r="K16" i="553"/>
  <c r="D7" i="553"/>
  <c r="K33" i="553"/>
  <c r="K17" i="535"/>
  <c r="K31" i="535"/>
  <c r="K35" i="535"/>
  <c r="K34" i="535"/>
  <c r="K36" i="535"/>
  <c r="K18" i="535"/>
  <c r="K19" i="535"/>
  <c r="K20" i="535"/>
  <c r="K21" i="535"/>
  <c r="K33" i="535"/>
  <c r="K22" i="535"/>
  <c r="K16" i="535"/>
  <c r="D7" i="535"/>
  <c r="K32" i="535"/>
  <c r="K17" i="555"/>
  <c r="K32" i="555"/>
  <c r="K35" i="555"/>
  <c r="K37" i="555"/>
  <c r="K36" i="555"/>
  <c r="K18" i="555"/>
  <c r="K20" i="555"/>
  <c r="K21" i="555"/>
  <c r="K19" i="555"/>
  <c r="K34" i="555"/>
  <c r="K16" i="555"/>
  <c r="D7" i="555"/>
  <c r="K33" i="555"/>
  <c r="K36" i="554"/>
  <c r="K17" i="554"/>
  <c r="K35" i="554"/>
  <c r="K37" i="554"/>
  <c r="K18" i="554"/>
  <c r="K20" i="554"/>
  <c r="K32" i="554"/>
  <c r="K21" i="554"/>
  <c r="K19" i="554"/>
  <c r="K34" i="554"/>
  <c r="D7" i="554"/>
  <c r="K33" i="554"/>
  <c r="K16" i="554"/>
  <c r="K17" i="534"/>
  <c r="K31" i="534"/>
  <c r="K34" i="534"/>
  <c r="K35" i="534"/>
  <c r="K36" i="534"/>
  <c r="K18" i="534"/>
  <c r="K19" i="534"/>
  <c r="K20" i="534"/>
  <c r="K21" i="534"/>
  <c r="K33" i="534"/>
  <c r="K22" i="534"/>
  <c r="K16" i="534"/>
  <c r="D7" i="534"/>
  <c r="K32" i="534"/>
  <c r="K17" i="558"/>
  <c r="K30" i="558"/>
  <c r="K33" i="558"/>
  <c r="K35" i="558"/>
  <c r="K34" i="558"/>
  <c r="K18" i="558"/>
  <c r="K19" i="558"/>
  <c r="K32" i="558"/>
  <c r="K31" i="558"/>
  <c r="K16" i="558"/>
  <c r="D7" i="558"/>
  <c r="K17" i="559"/>
  <c r="K35" i="559"/>
  <c r="K33" i="559"/>
  <c r="K34" i="559"/>
  <c r="K18" i="559"/>
  <c r="K30" i="559"/>
  <c r="K19" i="559"/>
  <c r="K32" i="559"/>
  <c r="K31" i="559"/>
  <c r="D7" i="559"/>
  <c r="K16" i="559"/>
  <c r="K25" i="559" s="1"/>
  <c r="K17" i="552"/>
  <c r="K32" i="552"/>
  <c r="K35" i="552"/>
  <c r="K37" i="552"/>
  <c r="K36" i="552"/>
  <c r="K18" i="552"/>
  <c r="K20" i="552"/>
  <c r="K19" i="552"/>
  <c r="K34" i="552"/>
  <c r="K16" i="552"/>
  <c r="D7" i="552"/>
  <c r="K33" i="552"/>
  <c r="J26" i="533"/>
  <c r="J26" i="532"/>
  <c r="K40" i="557"/>
  <c r="K26" i="557"/>
  <c r="K40" i="537"/>
  <c r="K26" i="537"/>
  <c r="K40" i="531"/>
  <c r="K26" i="556"/>
  <c r="K40" i="536"/>
  <c r="K40" i="530"/>
  <c r="K40" i="538"/>
  <c r="K26" i="536"/>
  <c r="K40" i="539"/>
  <c r="K26" i="531"/>
  <c r="K26" i="539"/>
  <c r="K26" i="530"/>
  <c r="K42" i="530" s="1"/>
  <c r="K17" i="514"/>
  <c r="K34" i="514"/>
  <c r="K33" i="514"/>
  <c r="K35" i="514"/>
  <c r="K18" i="514"/>
  <c r="K30" i="514"/>
  <c r="K19" i="514"/>
  <c r="K32" i="514"/>
  <c r="K31" i="514"/>
  <c r="D7" i="514"/>
  <c r="K16" i="514"/>
  <c r="F26" i="504"/>
  <c r="J26" i="504" s="1"/>
  <c r="J35" i="504" s="1"/>
  <c r="F29" i="488"/>
  <c r="J29" i="488" s="1"/>
  <c r="J35" i="488" s="1"/>
  <c r="J35" i="486"/>
  <c r="K29" i="505"/>
  <c r="K21" i="505"/>
  <c r="K23" i="505"/>
  <c r="K22" i="505"/>
  <c r="K20" i="505"/>
  <c r="K20" i="500"/>
  <c r="K24" i="500"/>
  <c r="K22" i="500"/>
  <c r="K18" i="500"/>
  <c r="K16" i="500"/>
  <c r="K25" i="500"/>
  <c r="K17" i="500"/>
  <c r="K42" i="500"/>
  <c r="K16" i="478"/>
  <c r="K21" i="478"/>
  <c r="K19" i="478"/>
  <c r="K17" i="478"/>
  <c r="K24" i="478"/>
  <c r="K20" i="478"/>
  <c r="K23" i="478"/>
  <c r="K22" i="478"/>
  <c r="K18" i="478"/>
  <c r="K38" i="478"/>
  <c r="K40" i="478"/>
  <c r="K36" i="478"/>
  <c r="K37" i="478"/>
  <c r="K25" i="501"/>
  <c r="K40" i="501"/>
  <c r="K23" i="500"/>
  <c r="K43" i="500"/>
  <c r="D7" i="501"/>
  <c r="K42" i="501"/>
  <c r="K17" i="505"/>
  <c r="K18" i="505"/>
  <c r="K21" i="207"/>
  <c r="D7" i="207"/>
  <c r="I140" i="228" s="1"/>
  <c r="K16" i="505"/>
  <c r="K31" i="505"/>
  <c r="K35" i="509"/>
  <c r="K33" i="227"/>
  <c r="D7" i="227"/>
  <c r="I143" i="228" s="1"/>
  <c r="K143" i="228" s="1"/>
  <c r="K19" i="505"/>
  <c r="K40" i="500"/>
  <c r="J38" i="383"/>
  <c r="K22" i="383" s="1"/>
  <c r="D6" i="383"/>
  <c r="H131" i="228" s="1"/>
  <c r="J131" i="228" s="1"/>
  <c r="D7" i="394"/>
  <c r="K34" i="394"/>
  <c r="K35" i="394"/>
  <c r="K33" i="394"/>
  <c r="K36" i="394"/>
  <c r="K36" i="386"/>
  <c r="D7" i="386"/>
  <c r="I147" i="228" s="1"/>
  <c r="K147" i="228" s="1"/>
  <c r="J42" i="510"/>
  <c r="D6" i="510"/>
  <c r="H148" i="228" s="1"/>
  <c r="J148" i="228" s="1"/>
  <c r="K18" i="475"/>
  <c r="K22" i="475"/>
  <c r="K37" i="475"/>
  <c r="K21" i="475"/>
  <c r="K23" i="475"/>
  <c r="K19" i="475"/>
  <c r="K40" i="475"/>
  <c r="K39" i="475"/>
  <c r="D7" i="475"/>
  <c r="I100" i="228" s="1"/>
  <c r="K100" i="228" s="1"/>
  <c r="K17" i="475"/>
  <c r="K24" i="475"/>
  <c r="K38" i="475"/>
  <c r="K16" i="475"/>
  <c r="K36" i="475"/>
  <c r="K39" i="478"/>
  <c r="D7" i="478"/>
  <c r="I103" i="228" s="1"/>
  <c r="K103" i="228" s="1"/>
  <c r="K21" i="500"/>
  <c r="K19" i="500"/>
  <c r="K44" i="500"/>
  <c r="K37" i="396"/>
  <c r="D7" i="396"/>
  <c r="I156" i="228" s="1"/>
  <c r="K156" i="228" s="1"/>
  <c r="K33" i="396"/>
  <c r="K34" i="396"/>
  <c r="K35" i="396"/>
  <c r="K36" i="396"/>
  <c r="D7" i="395"/>
  <c r="I155" i="228" s="1"/>
  <c r="K155" i="228" s="1"/>
  <c r="K33" i="395"/>
  <c r="K34" i="395"/>
  <c r="K35" i="395"/>
  <c r="K36" i="395"/>
  <c r="D7" i="393"/>
  <c r="I153" i="228" s="1"/>
  <c r="K153" i="228" s="1"/>
  <c r="K36" i="393"/>
  <c r="K34" i="393"/>
  <c r="K35" i="393"/>
  <c r="K33" i="393"/>
  <c r="K22" i="501"/>
  <c r="D7" i="392"/>
  <c r="I152" i="228" s="1"/>
  <c r="K152" i="228" s="1"/>
  <c r="K36" i="392"/>
  <c r="K35" i="392"/>
  <c r="K34" i="392"/>
  <c r="K33" i="392"/>
  <c r="J42" i="387"/>
  <c r="D6" i="387"/>
  <c r="H145" i="228" s="1"/>
  <c r="J145" i="228" s="1"/>
  <c r="D7" i="390"/>
  <c r="I150" i="228" s="1"/>
  <c r="K150" i="228" s="1"/>
  <c r="K37" i="390"/>
  <c r="K33" i="390"/>
  <c r="K34" i="390"/>
  <c r="K36" i="390"/>
  <c r="K35" i="390"/>
  <c r="J44" i="483"/>
  <c r="D6" i="483"/>
  <c r="J42" i="388"/>
  <c r="K37" i="388" s="1"/>
  <c r="D6" i="388"/>
  <c r="H146" i="228" s="1"/>
  <c r="J146" i="228" s="1"/>
  <c r="D7" i="389"/>
  <c r="I149" i="228" s="1"/>
  <c r="K149" i="228" s="1"/>
  <c r="K34" i="389"/>
  <c r="K35" i="389"/>
  <c r="K33" i="389"/>
  <c r="I119" i="228"/>
  <c r="K119" i="228" s="1"/>
  <c r="K18" i="226"/>
  <c r="D7" i="226"/>
  <c r="I135" i="228" s="1"/>
  <c r="K135" i="228" s="1"/>
  <c r="K30" i="505"/>
  <c r="D7" i="505"/>
  <c r="K16" i="318"/>
  <c r="D7" i="318"/>
  <c r="I34" i="228" s="1"/>
  <c r="K34" i="228" s="1"/>
  <c r="I46" i="228"/>
  <c r="K46" i="228" s="1"/>
  <c r="I86" i="228"/>
  <c r="K86" i="228" s="1"/>
  <c r="I56" i="228"/>
  <c r="K56" i="228" s="1"/>
  <c r="I76" i="228"/>
  <c r="K76" i="228" s="1"/>
  <c r="I52" i="228"/>
  <c r="K52" i="228" s="1"/>
  <c r="I77" i="228"/>
  <c r="K77" i="228" s="1"/>
  <c r="I51" i="228"/>
  <c r="K51" i="228" s="1"/>
  <c r="I84" i="228"/>
  <c r="K84" i="228" s="1"/>
  <c r="I80" i="228"/>
  <c r="K80" i="228" s="1"/>
  <c r="I53" i="228"/>
  <c r="K53" i="228" s="1"/>
  <c r="J42" i="407"/>
  <c r="D7" i="407" s="1"/>
  <c r="I32" i="228" s="1"/>
  <c r="K32" i="228" s="1"/>
  <c r="D6" i="407"/>
  <c r="H32" i="228" s="1"/>
  <c r="J32" i="228" s="1"/>
  <c r="I78" i="228"/>
  <c r="K78" i="228" s="1"/>
  <c r="I83" i="228"/>
  <c r="K83" i="228" s="1"/>
  <c r="I54" i="228"/>
  <c r="K54" i="228" s="1"/>
  <c r="I87" i="228"/>
  <c r="K87" i="228" s="1"/>
  <c r="I47" i="228"/>
  <c r="K47" i="228" s="1"/>
  <c r="I57" i="228"/>
  <c r="K57" i="228" s="1"/>
  <c r="I9" i="228"/>
  <c r="K9" i="228" s="1"/>
  <c r="I55" i="228"/>
  <c r="K55" i="228" s="1"/>
  <c r="I112" i="228"/>
  <c r="K112" i="228" s="1"/>
  <c r="H65" i="228"/>
  <c r="J65" i="228" s="1"/>
  <c r="I82" i="228"/>
  <c r="K82" i="228" s="1"/>
  <c r="I50" i="228"/>
  <c r="K50" i="228" s="1"/>
  <c r="K34" i="403"/>
  <c r="D7" i="403"/>
  <c r="D9" i="403" s="1"/>
  <c r="H64" i="228"/>
  <c r="J64" i="228" s="1"/>
  <c r="I79" i="228"/>
  <c r="K79" i="228" s="1"/>
  <c r="K41" i="501"/>
  <c r="K23" i="501"/>
  <c r="K24" i="501"/>
  <c r="K17" i="501"/>
  <c r="K43" i="501"/>
  <c r="K44" i="501"/>
  <c r="K16" i="501"/>
  <c r="K21" i="501"/>
  <c r="K20" i="501"/>
  <c r="K19" i="501"/>
  <c r="K18" i="501"/>
  <c r="I42" i="228"/>
  <c r="K42" i="228" s="1"/>
  <c r="H42" i="228"/>
  <c r="J42" i="228" s="1"/>
  <c r="H62" i="228"/>
  <c r="J62" i="228" s="1"/>
  <c r="H73" i="228"/>
  <c r="J73" i="228" s="1"/>
  <c r="H72" i="228"/>
  <c r="J72" i="228" s="1"/>
  <c r="H93" i="228"/>
  <c r="J93" i="228" s="1"/>
  <c r="H43" i="228"/>
  <c r="J43" i="228" s="1"/>
  <c r="K41" i="500"/>
  <c r="D7" i="500"/>
  <c r="I126" i="228" s="1"/>
  <c r="H92" i="228"/>
  <c r="J92" i="228" s="1"/>
  <c r="H63" i="228"/>
  <c r="J63" i="228" s="1"/>
  <c r="H45" i="228"/>
  <c r="J45" i="228" s="1"/>
  <c r="H74" i="228"/>
  <c r="J74" i="228" s="1"/>
  <c r="I75" i="228"/>
  <c r="K75" i="228" s="1"/>
  <c r="I44" i="228"/>
  <c r="K44" i="228" s="1"/>
  <c r="H44" i="228"/>
  <c r="J44" i="228" s="1"/>
  <c r="K23" i="477"/>
  <c r="K21" i="477"/>
  <c r="K19" i="477"/>
  <c r="K17" i="477"/>
  <c r="K16" i="477"/>
  <c r="J44" i="480"/>
  <c r="D6" i="480"/>
  <c r="D7" i="477"/>
  <c r="I106" i="228" s="1"/>
  <c r="K106" i="228" s="1"/>
  <c r="I68" i="228"/>
  <c r="K68" i="228" s="1"/>
  <c r="H36" i="228"/>
  <c r="J36" i="228" s="1"/>
  <c r="K38" i="477"/>
  <c r="K24" i="477"/>
  <c r="K20" i="477"/>
  <c r="K40" i="477"/>
  <c r="K22" i="477"/>
  <c r="K37" i="477"/>
  <c r="K36" i="477"/>
  <c r="K39" i="477"/>
  <c r="I98" i="228"/>
  <c r="K98" i="228" s="1"/>
  <c r="K28" i="473"/>
  <c r="K17" i="473"/>
  <c r="K16" i="473"/>
  <c r="K38" i="473"/>
  <c r="K21" i="473"/>
  <c r="K27" i="473"/>
  <c r="K40" i="473"/>
  <c r="K26" i="473"/>
  <c r="K18" i="473"/>
  <c r="K29" i="473"/>
  <c r="K24" i="473"/>
  <c r="K30" i="473"/>
  <c r="K37" i="473"/>
  <c r="K25" i="473"/>
  <c r="K22" i="473"/>
  <c r="K23" i="473"/>
  <c r="K20" i="473"/>
  <c r="K19" i="473"/>
  <c r="K39" i="473"/>
  <c r="K36" i="473"/>
  <c r="K16" i="491"/>
  <c r="K19" i="491"/>
  <c r="K37" i="491"/>
  <c r="K23" i="491"/>
  <c r="K20" i="491"/>
  <c r="K22" i="491"/>
  <c r="K21" i="491"/>
  <c r="K24" i="491"/>
  <c r="I117" i="228"/>
  <c r="K117" i="228" s="1"/>
  <c r="K18" i="491"/>
  <c r="K17" i="491"/>
  <c r="K25" i="491"/>
  <c r="K26" i="491"/>
  <c r="K39" i="491"/>
  <c r="K35" i="491"/>
  <c r="K36" i="491"/>
  <c r="K27" i="491"/>
  <c r="K28" i="491"/>
  <c r="K38" i="491"/>
  <c r="K16" i="482"/>
  <c r="K38" i="482"/>
  <c r="K24" i="482"/>
  <c r="K20" i="482"/>
  <c r="K40" i="482"/>
  <c r="K21" i="482"/>
  <c r="K22" i="482"/>
  <c r="K23" i="482"/>
  <c r="K19" i="482"/>
  <c r="K36" i="482"/>
  <c r="K39" i="482"/>
  <c r="K37" i="482"/>
  <c r="K18" i="482"/>
  <c r="K17" i="403"/>
  <c r="K20" i="403"/>
  <c r="K16" i="479"/>
  <c r="K38" i="479"/>
  <c r="K24" i="479"/>
  <c r="K20" i="479"/>
  <c r="K40" i="479"/>
  <c r="K22" i="479"/>
  <c r="K21" i="479"/>
  <c r="K23" i="479"/>
  <c r="K19" i="479"/>
  <c r="K36" i="479"/>
  <c r="K37" i="479"/>
  <c r="K39" i="479"/>
  <c r="K18" i="479"/>
  <c r="K23" i="508"/>
  <c r="K19" i="508"/>
  <c r="K22" i="508"/>
  <c r="K29" i="508"/>
  <c r="K31" i="508"/>
  <c r="K16" i="508"/>
  <c r="K18" i="508"/>
  <c r="K17" i="508"/>
  <c r="K21" i="508"/>
  <c r="K20" i="508"/>
  <c r="K30" i="508"/>
  <c r="I99" i="228"/>
  <c r="K99" i="228" s="1"/>
  <c r="K28" i="474"/>
  <c r="K17" i="474"/>
  <c r="K16" i="474"/>
  <c r="K38" i="474"/>
  <c r="K21" i="474"/>
  <c r="K27" i="474"/>
  <c r="K40" i="474"/>
  <c r="K26" i="474"/>
  <c r="K18" i="474"/>
  <c r="K29" i="474"/>
  <c r="K24" i="474"/>
  <c r="K30" i="474"/>
  <c r="K20" i="474"/>
  <c r="K19" i="474"/>
  <c r="K37" i="474"/>
  <c r="K22" i="474"/>
  <c r="K25" i="474"/>
  <c r="K23" i="474"/>
  <c r="K39" i="474"/>
  <c r="K36" i="474"/>
  <c r="D11" i="509"/>
  <c r="D9" i="509"/>
  <c r="K23" i="509"/>
  <c r="K17" i="507"/>
  <c r="K23" i="507"/>
  <c r="K22" i="507"/>
  <c r="K20" i="507"/>
  <c r="K29" i="507"/>
  <c r="K31" i="507"/>
  <c r="K16" i="507"/>
  <c r="K18" i="507"/>
  <c r="K21" i="507"/>
  <c r="K30" i="507"/>
  <c r="K19" i="507"/>
  <c r="K33" i="403"/>
  <c r="K36" i="403"/>
  <c r="K18" i="403"/>
  <c r="K16" i="484"/>
  <c r="K38" i="484"/>
  <c r="K24" i="484"/>
  <c r="K20" i="484"/>
  <c r="K40" i="484"/>
  <c r="K21" i="484"/>
  <c r="K22" i="484"/>
  <c r="K23" i="484"/>
  <c r="K19" i="484"/>
  <c r="K36" i="484"/>
  <c r="K18" i="484"/>
  <c r="K39" i="484"/>
  <c r="K37" i="484"/>
  <c r="K16" i="481"/>
  <c r="K38" i="481"/>
  <c r="K24" i="481"/>
  <c r="K20" i="481"/>
  <c r="K40" i="481"/>
  <c r="K22" i="481"/>
  <c r="K21" i="481"/>
  <c r="K23" i="481"/>
  <c r="K19" i="481"/>
  <c r="K18" i="481"/>
  <c r="K39" i="481"/>
  <c r="K36" i="481"/>
  <c r="K37" i="481"/>
  <c r="K18" i="499"/>
  <c r="K24" i="499"/>
  <c r="I125" i="228"/>
  <c r="K16" i="499"/>
  <c r="K42" i="499"/>
  <c r="K17" i="499"/>
  <c r="K23" i="499"/>
  <c r="K22" i="499"/>
  <c r="K19" i="499"/>
  <c r="K20" i="499"/>
  <c r="K40" i="499"/>
  <c r="K44" i="499"/>
  <c r="K41" i="499"/>
  <c r="K43" i="499"/>
  <c r="K25" i="499"/>
  <c r="K21" i="499"/>
  <c r="K29" i="506"/>
  <c r="K23" i="506"/>
  <c r="K22" i="506"/>
  <c r="K20" i="506"/>
  <c r="K31" i="506"/>
  <c r="K16" i="506"/>
  <c r="K18" i="506"/>
  <c r="K21" i="506"/>
  <c r="K17" i="506"/>
  <c r="K30" i="506"/>
  <c r="K19" i="506"/>
  <c r="K31" i="273"/>
  <c r="K32" i="273"/>
  <c r="K33" i="289"/>
  <c r="K34" i="289"/>
  <c r="K32" i="289"/>
  <c r="K36" i="289"/>
  <c r="K31" i="289"/>
  <c r="K35" i="289"/>
  <c r="K18" i="318"/>
  <c r="K33" i="318"/>
  <c r="K31" i="318"/>
  <c r="K34" i="318"/>
  <c r="K32" i="318"/>
  <c r="K33" i="401"/>
  <c r="K32" i="401"/>
  <c r="K31" i="401"/>
  <c r="K19" i="398"/>
  <c r="K31" i="398"/>
  <c r="K32" i="398"/>
  <c r="K32" i="265"/>
  <c r="K33" i="265"/>
  <c r="K31" i="283"/>
  <c r="K32" i="283"/>
  <c r="K19" i="313"/>
  <c r="K33" i="313"/>
  <c r="K31" i="313"/>
  <c r="K34" i="313"/>
  <c r="K32" i="313"/>
  <c r="K35" i="313"/>
  <c r="K31" i="205"/>
  <c r="K32" i="205"/>
  <c r="K17" i="405"/>
  <c r="K22" i="405"/>
  <c r="K18" i="405"/>
  <c r="K21" i="405"/>
  <c r="K19" i="405"/>
  <c r="K20" i="405"/>
  <c r="K33" i="405"/>
  <c r="K34" i="405"/>
  <c r="K32" i="405"/>
  <c r="K31" i="405"/>
  <c r="K19" i="403"/>
  <c r="K32" i="403"/>
  <c r="K31" i="403"/>
  <c r="K34" i="269"/>
  <c r="K33" i="269"/>
  <c r="K36" i="269"/>
  <c r="K35" i="269"/>
  <c r="K37" i="269"/>
  <c r="K19" i="269"/>
  <c r="K17" i="269"/>
  <c r="K18" i="269"/>
  <c r="K20" i="269"/>
  <c r="K32" i="269"/>
  <c r="K35" i="403"/>
  <c r="F16" i="502"/>
  <c r="J16" i="502" s="1"/>
  <c r="F16" i="503"/>
  <c r="J16" i="503" s="1"/>
  <c r="K16" i="403"/>
  <c r="K33" i="205"/>
  <c r="K16" i="303"/>
  <c r="K32" i="303"/>
  <c r="K33" i="303"/>
  <c r="K31" i="303"/>
  <c r="K19" i="298"/>
  <c r="K32" i="298"/>
  <c r="K31" i="298"/>
  <c r="K19" i="401"/>
  <c r="K21" i="401"/>
  <c r="K22" i="401"/>
  <c r="K23" i="401"/>
  <c r="K35" i="398"/>
  <c r="K33" i="398"/>
  <c r="K16" i="398"/>
  <c r="K18" i="398"/>
  <c r="K17" i="398"/>
  <c r="K36" i="398"/>
  <c r="K34" i="398"/>
  <c r="K36" i="401"/>
  <c r="K20" i="401"/>
  <c r="K16" i="401"/>
  <c r="K17" i="401"/>
  <c r="K35" i="401"/>
  <c r="K34" i="401"/>
  <c r="K18" i="401"/>
  <c r="K38" i="396"/>
  <c r="I30" i="228"/>
  <c r="K30" i="228" s="1"/>
  <c r="K35" i="405"/>
  <c r="K16" i="405"/>
  <c r="K36" i="405"/>
  <c r="I31" i="228"/>
  <c r="K31" i="228" s="1"/>
  <c r="K37" i="386"/>
  <c r="K35" i="386"/>
  <c r="K16" i="386"/>
  <c r="K28" i="386" s="1"/>
  <c r="K38" i="386"/>
  <c r="K16" i="396"/>
  <c r="K28" i="396" s="1"/>
  <c r="K16" i="395"/>
  <c r="K28" i="395" s="1"/>
  <c r="K36" i="265"/>
  <c r="K37" i="265"/>
  <c r="K37" i="395"/>
  <c r="K38" i="395"/>
  <c r="K16" i="394"/>
  <c r="K28" i="394" s="1"/>
  <c r="K38" i="394"/>
  <c r="K37" i="394"/>
  <c r="K16" i="393"/>
  <c r="K28" i="393" s="1"/>
  <c r="K38" i="393"/>
  <c r="K37" i="393"/>
  <c r="K23" i="205"/>
  <c r="K16" i="392"/>
  <c r="K28" i="392" s="1"/>
  <c r="K37" i="392"/>
  <c r="K38" i="392"/>
  <c r="K16" i="390"/>
  <c r="K28" i="390" s="1"/>
  <c r="I110" i="228"/>
  <c r="K110" i="228" s="1"/>
  <c r="K40" i="391"/>
  <c r="K42" i="391" s="1"/>
  <c r="K38" i="390"/>
  <c r="K37" i="389"/>
  <c r="K38" i="389"/>
  <c r="K16" i="389"/>
  <c r="K28" i="389" s="1"/>
  <c r="K36" i="389"/>
  <c r="D11" i="391"/>
  <c r="D9" i="391"/>
  <c r="J26" i="384"/>
  <c r="K21" i="298"/>
  <c r="K16" i="298"/>
  <c r="I23" i="228"/>
  <c r="K23" i="228" s="1"/>
  <c r="K36" i="298"/>
  <c r="K34" i="298"/>
  <c r="K19" i="303"/>
  <c r="K35" i="303"/>
  <c r="K35" i="298"/>
  <c r="I20" i="228"/>
  <c r="K20" i="228" s="1"/>
  <c r="K18" i="298"/>
  <c r="K21" i="303"/>
  <c r="K33" i="298"/>
  <c r="K20" i="298"/>
  <c r="K19" i="318"/>
  <c r="K18" i="303"/>
  <c r="K36" i="303"/>
  <c r="K34" i="303"/>
  <c r="K20" i="303"/>
  <c r="K17" i="303"/>
  <c r="K18" i="313"/>
  <c r="K16" i="313"/>
  <c r="K36" i="313"/>
  <c r="K20" i="313"/>
  <c r="I22" i="228"/>
  <c r="K22" i="228" s="1"/>
  <c r="K17" i="313"/>
  <c r="K17" i="298"/>
  <c r="K17" i="318"/>
  <c r="I19" i="228"/>
  <c r="K19" i="228" s="1"/>
  <c r="K36" i="318"/>
  <c r="K35" i="318"/>
  <c r="K18" i="289"/>
  <c r="I35" i="228"/>
  <c r="K35" i="228" s="1"/>
  <c r="K16" i="289"/>
  <c r="K17" i="289"/>
  <c r="K35" i="265"/>
  <c r="K16" i="265"/>
  <c r="K34" i="265"/>
  <c r="I10" i="228"/>
  <c r="K10" i="228" s="1"/>
  <c r="K20" i="265"/>
  <c r="K20" i="273"/>
  <c r="K18" i="273"/>
  <c r="K35" i="273"/>
  <c r="K34" i="273"/>
  <c r="K33" i="273"/>
  <c r="K17" i="273"/>
  <c r="K21" i="265"/>
  <c r="K17" i="265"/>
  <c r="I14" i="228"/>
  <c r="K14" i="228" s="1"/>
  <c r="D11" i="289"/>
  <c r="D9" i="289"/>
  <c r="K36" i="273"/>
  <c r="K19" i="273"/>
  <c r="K18" i="265"/>
  <c r="K19" i="265"/>
  <c r="K33" i="283"/>
  <c r="K17" i="283"/>
  <c r="K16" i="283"/>
  <c r="K18" i="283"/>
  <c r="K36" i="283"/>
  <c r="K35" i="283"/>
  <c r="K19" i="283"/>
  <c r="K34" i="283"/>
  <c r="K16" i="273"/>
  <c r="K16" i="269"/>
  <c r="I7" i="228"/>
  <c r="K7" i="228" s="1"/>
  <c r="K19" i="226"/>
  <c r="K21" i="226"/>
  <c r="K23" i="226"/>
  <c r="K22" i="226"/>
  <c r="K31" i="226"/>
  <c r="K16" i="226"/>
  <c r="K20" i="226"/>
  <c r="K30" i="226"/>
  <c r="K29" i="226"/>
  <c r="K17" i="226"/>
  <c r="K16" i="227"/>
  <c r="K35" i="227"/>
  <c r="K38" i="227"/>
  <c r="K37" i="227"/>
  <c r="K34" i="227"/>
  <c r="K36" i="227"/>
  <c r="K38" i="208"/>
  <c r="J25" i="216"/>
  <c r="J26" i="217"/>
  <c r="D11" i="208"/>
  <c r="D9" i="208"/>
  <c r="K16" i="207"/>
  <c r="K30" i="207"/>
  <c r="K17" i="207"/>
  <c r="K28" i="207"/>
  <c r="K29" i="207"/>
  <c r="K36" i="205"/>
  <c r="K16" i="205"/>
  <c r="K17" i="205"/>
  <c r="K34" i="205"/>
  <c r="K35" i="205"/>
  <c r="K26" i="208"/>
  <c r="D9" i="606" l="1"/>
  <c r="D11" i="606"/>
  <c r="K40" i="606"/>
  <c r="K29" i="606"/>
  <c r="K42" i="606" s="1"/>
  <c r="K25" i="604"/>
  <c r="K25" i="514"/>
  <c r="K26" i="592"/>
  <c r="K42" i="575"/>
  <c r="K42" i="566"/>
  <c r="K27" i="598"/>
  <c r="K42" i="569"/>
  <c r="K42" i="563"/>
  <c r="K38" i="574"/>
  <c r="K25" i="574"/>
  <c r="K40" i="574" s="1"/>
  <c r="K42" i="568"/>
  <c r="K27" i="554"/>
  <c r="K26" i="586"/>
  <c r="K26" i="594"/>
  <c r="K40" i="595"/>
  <c r="K26" i="596"/>
  <c r="K27" i="571"/>
  <c r="K27" i="572"/>
  <c r="D11" i="574"/>
  <c r="D9" i="574"/>
  <c r="K42" i="567"/>
  <c r="K26" i="590"/>
  <c r="K40" i="588"/>
  <c r="K42" i="582"/>
  <c r="K42" i="601"/>
  <c r="D9" i="593"/>
  <c r="D11" i="593"/>
  <c r="D9" i="594"/>
  <c r="D11" i="594"/>
  <c r="D11" i="587"/>
  <c r="D9" i="587"/>
  <c r="D9" i="586"/>
  <c r="D11" i="586"/>
  <c r="D11" i="585"/>
  <c r="D9" i="585"/>
  <c r="D9" i="596"/>
  <c r="D11" i="596"/>
  <c r="D9" i="592"/>
  <c r="D11" i="592"/>
  <c r="D9" i="591"/>
  <c r="D11" i="591"/>
  <c r="D11" i="590"/>
  <c r="D9" i="590"/>
  <c r="D9" i="599"/>
  <c r="D11" i="599"/>
  <c r="D11" i="603"/>
  <c r="D9" i="603"/>
  <c r="D11" i="580"/>
  <c r="D9" i="580"/>
  <c r="D11" i="579"/>
  <c r="D9" i="579"/>
  <c r="D9" i="604"/>
  <c r="D11" i="604"/>
  <c r="D11" i="597"/>
  <c r="D9" i="597"/>
  <c r="D9" i="600"/>
  <c r="D11" i="600"/>
  <c r="D11" i="598"/>
  <c r="D9" i="598"/>
  <c r="D11" i="588"/>
  <c r="D9" i="588"/>
  <c r="D9" i="589"/>
  <c r="D11" i="589"/>
  <c r="D9" i="595"/>
  <c r="D11" i="595"/>
  <c r="J42" i="578"/>
  <c r="D6" i="578"/>
  <c r="J42" i="577"/>
  <c r="D6" i="577"/>
  <c r="K40" i="593"/>
  <c r="K42" i="593" s="1"/>
  <c r="K40" i="594"/>
  <c r="K40" i="587"/>
  <c r="K42" i="587" s="1"/>
  <c r="K40" i="586"/>
  <c r="K40" i="585"/>
  <c r="K42" i="585" s="1"/>
  <c r="K40" i="596"/>
  <c r="K40" i="592"/>
  <c r="K40" i="591"/>
  <c r="K26" i="591"/>
  <c r="K40" i="590"/>
  <c r="K40" i="599"/>
  <c r="K42" i="599" s="1"/>
  <c r="K38" i="603"/>
  <c r="K40" i="603" s="1"/>
  <c r="K40" i="580"/>
  <c r="K42" i="580" s="1"/>
  <c r="K40" i="579"/>
  <c r="K42" i="579" s="1"/>
  <c r="K38" i="604"/>
  <c r="K40" i="604" s="1"/>
  <c r="K40" i="597"/>
  <c r="K42" i="597" s="1"/>
  <c r="K40" i="600"/>
  <c r="K27" i="600"/>
  <c r="K40" i="598"/>
  <c r="K26" i="588"/>
  <c r="K26" i="589"/>
  <c r="K40" i="589"/>
  <c r="K26" i="595"/>
  <c r="K42" i="581"/>
  <c r="K42" i="583"/>
  <c r="K42" i="576"/>
  <c r="K26" i="562"/>
  <c r="D9" i="571"/>
  <c r="D11" i="571"/>
  <c r="D11" i="562"/>
  <c r="D9" i="562"/>
  <c r="D11" i="572"/>
  <c r="D9" i="572"/>
  <c r="K19" i="561"/>
  <c r="K34" i="561"/>
  <c r="K31" i="561"/>
  <c r="K36" i="561"/>
  <c r="K35" i="561"/>
  <c r="K32" i="561"/>
  <c r="K18" i="561"/>
  <c r="K17" i="561"/>
  <c r="K33" i="561"/>
  <c r="K20" i="561"/>
  <c r="D7" i="561"/>
  <c r="K16" i="561"/>
  <c r="K40" i="571"/>
  <c r="K40" i="562"/>
  <c r="K40" i="572"/>
  <c r="K42" i="565"/>
  <c r="K42" i="560"/>
  <c r="K27" i="555"/>
  <c r="K42" i="536"/>
  <c r="K26" i="546"/>
  <c r="K26" i="540"/>
  <c r="K26" i="534"/>
  <c r="K26" i="542"/>
  <c r="K26" i="545"/>
  <c r="K26" i="535"/>
  <c r="K26" i="543"/>
  <c r="K26" i="549"/>
  <c r="K26" i="551"/>
  <c r="K26" i="544"/>
  <c r="K42" i="539"/>
  <c r="K42" i="537"/>
  <c r="K26" i="547"/>
  <c r="K27" i="552"/>
  <c r="K42" i="538"/>
  <c r="K42" i="556"/>
  <c r="K26" i="548"/>
  <c r="K42" i="531"/>
  <c r="K27" i="553"/>
  <c r="K42" i="557"/>
  <c r="K26" i="550"/>
  <c r="K38" i="558"/>
  <c r="D9" i="548"/>
  <c r="D11" i="548"/>
  <c r="D9" i="549"/>
  <c r="D11" i="549"/>
  <c r="D9" i="542"/>
  <c r="D11" i="542"/>
  <c r="D9" i="543"/>
  <c r="D11" i="543"/>
  <c r="D9" i="540"/>
  <c r="D11" i="540"/>
  <c r="D9" i="541"/>
  <c r="D11" i="541"/>
  <c r="D9" i="550"/>
  <c r="D11" i="550"/>
  <c r="D9" i="551"/>
  <c r="D11" i="551"/>
  <c r="D9" i="546"/>
  <c r="D11" i="546"/>
  <c r="D9" i="547"/>
  <c r="D11" i="547"/>
  <c r="D9" i="545"/>
  <c r="D11" i="545"/>
  <c r="D9" i="544"/>
  <c r="D11" i="544"/>
  <c r="D9" i="553"/>
  <c r="D11" i="553"/>
  <c r="D9" i="535"/>
  <c r="D11" i="535"/>
  <c r="D11" i="555"/>
  <c r="D9" i="555"/>
  <c r="D11" i="554"/>
  <c r="D9" i="554"/>
  <c r="D9" i="534"/>
  <c r="D11" i="534"/>
  <c r="D11" i="558"/>
  <c r="D9" i="558"/>
  <c r="D9" i="559"/>
  <c r="D11" i="559"/>
  <c r="D9" i="552"/>
  <c r="D11" i="552"/>
  <c r="D6" i="533"/>
  <c r="J42" i="533"/>
  <c r="D6" i="532"/>
  <c r="J42" i="532"/>
  <c r="K40" i="548"/>
  <c r="K40" i="549"/>
  <c r="K40" i="542"/>
  <c r="K40" i="543"/>
  <c r="K40" i="540"/>
  <c r="K40" i="541"/>
  <c r="K40" i="534"/>
  <c r="K26" i="541"/>
  <c r="K40" i="550"/>
  <c r="K40" i="551"/>
  <c r="K40" i="546"/>
  <c r="K40" i="547"/>
  <c r="K40" i="545"/>
  <c r="K40" i="544"/>
  <c r="K40" i="553"/>
  <c r="K40" i="535"/>
  <c r="K40" i="555"/>
  <c r="K40" i="554"/>
  <c r="K25" i="558"/>
  <c r="K38" i="559"/>
  <c r="K40" i="559" s="1"/>
  <c r="K40" i="552"/>
  <c r="D11" i="514"/>
  <c r="D9" i="514"/>
  <c r="K38" i="514"/>
  <c r="K37" i="387"/>
  <c r="K16" i="387"/>
  <c r="K28" i="387" s="1"/>
  <c r="H122" i="228"/>
  <c r="J122" i="228" s="1"/>
  <c r="H124" i="228"/>
  <c r="J124" i="228" s="1"/>
  <c r="K33" i="505"/>
  <c r="D11" i="393"/>
  <c r="L98" i="228"/>
  <c r="H53" i="250" s="1"/>
  <c r="D9" i="393"/>
  <c r="K24" i="505"/>
  <c r="K38" i="388"/>
  <c r="K39" i="480"/>
  <c r="K38" i="480"/>
  <c r="K37" i="480"/>
  <c r="K40" i="480"/>
  <c r="I136" i="228"/>
  <c r="K136" i="228" s="1"/>
  <c r="D11" i="505"/>
  <c r="K42" i="478"/>
  <c r="K37" i="509"/>
  <c r="I127" i="228"/>
  <c r="D9" i="501"/>
  <c r="D11" i="501"/>
  <c r="I85" i="228"/>
  <c r="K85" i="228" s="1"/>
  <c r="K31" i="478"/>
  <c r="D7" i="383"/>
  <c r="K32" i="383"/>
  <c r="K19" i="383"/>
  <c r="K18" i="383"/>
  <c r="K17" i="383"/>
  <c r="K30" i="383"/>
  <c r="K21" i="383"/>
  <c r="K33" i="383"/>
  <c r="K16" i="383"/>
  <c r="K34" i="383"/>
  <c r="K20" i="383"/>
  <c r="K31" i="383"/>
  <c r="I154" i="228"/>
  <c r="K154" i="228" s="1"/>
  <c r="D11" i="394"/>
  <c r="D9" i="394"/>
  <c r="K31" i="475"/>
  <c r="I120" i="228"/>
  <c r="K120" i="228" s="1"/>
  <c r="K36" i="483"/>
  <c r="K22" i="483"/>
  <c r="K19" i="483"/>
  <c r="K39" i="483"/>
  <c r="I118" i="228"/>
  <c r="K118" i="228" s="1"/>
  <c r="I81" i="228"/>
  <c r="K81" i="228" s="1"/>
  <c r="I29" i="228"/>
  <c r="K29" i="228" s="1"/>
  <c r="K46" i="500"/>
  <c r="K34" i="407"/>
  <c r="K20" i="407"/>
  <c r="K24" i="483"/>
  <c r="K16" i="388"/>
  <c r="K28" i="388" s="1"/>
  <c r="D9" i="475"/>
  <c r="K19" i="407"/>
  <c r="D11" i="475"/>
  <c r="K20" i="483"/>
  <c r="K38" i="483"/>
  <c r="K36" i="480"/>
  <c r="K40" i="403"/>
  <c r="K35" i="500"/>
  <c r="K42" i="475"/>
  <c r="D9" i="478"/>
  <c r="D11" i="478"/>
  <c r="J39" i="384"/>
  <c r="D6" i="384"/>
  <c r="H133" i="228" s="1"/>
  <c r="J133" i="228" s="1"/>
  <c r="J39" i="217"/>
  <c r="K23" i="217" s="1"/>
  <c r="D6" i="217"/>
  <c r="H132" i="228" s="1"/>
  <c r="J132" i="228" s="1"/>
  <c r="J38" i="216"/>
  <c r="K22" i="216" s="1"/>
  <c r="D6" i="216"/>
  <c r="H130" i="228" s="1"/>
  <c r="J130" i="228" s="1"/>
  <c r="K16" i="510"/>
  <c r="K28" i="510" s="1"/>
  <c r="D7" i="510"/>
  <c r="I148" i="228" s="1"/>
  <c r="K148" i="228" s="1"/>
  <c r="K37" i="510"/>
  <c r="K34" i="510"/>
  <c r="K35" i="510"/>
  <c r="K33" i="510"/>
  <c r="K38" i="510"/>
  <c r="K36" i="510"/>
  <c r="H107" i="228"/>
  <c r="J107" i="228" s="1"/>
  <c r="H104" i="228"/>
  <c r="J104" i="228" s="1"/>
  <c r="K21" i="480"/>
  <c r="K24" i="480"/>
  <c r="K19" i="480"/>
  <c r="K23" i="480"/>
  <c r="K20" i="480"/>
  <c r="K22" i="480"/>
  <c r="K18" i="480"/>
  <c r="D7" i="387"/>
  <c r="I145" i="228" s="1"/>
  <c r="K145" i="228" s="1"/>
  <c r="K34" i="387"/>
  <c r="K35" i="387"/>
  <c r="K33" i="387"/>
  <c r="K36" i="387"/>
  <c r="K38" i="387"/>
  <c r="J48" i="504"/>
  <c r="K29" i="504" s="1"/>
  <c r="D6" i="504"/>
  <c r="H134" i="228" s="1"/>
  <c r="J134" i="228" s="1"/>
  <c r="K33" i="507"/>
  <c r="D7" i="388"/>
  <c r="I146" i="228" s="1"/>
  <c r="K146" i="228" s="1"/>
  <c r="K34" i="388"/>
  <c r="K35" i="388"/>
  <c r="K33" i="388"/>
  <c r="K36" i="388"/>
  <c r="H108" i="228"/>
  <c r="J108" i="228" s="1"/>
  <c r="H105" i="228"/>
  <c r="J105" i="228" s="1"/>
  <c r="K16" i="483"/>
  <c r="D7" i="483"/>
  <c r="K37" i="483"/>
  <c r="K18" i="483"/>
  <c r="K21" i="483"/>
  <c r="K23" i="483"/>
  <c r="K40" i="483"/>
  <c r="D9" i="505"/>
  <c r="J48" i="489"/>
  <c r="D6" i="489"/>
  <c r="H116" i="228" s="1"/>
  <c r="J116" i="228" s="1"/>
  <c r="J48" i="487"/>
  <c r="D6" i="487"/>
  <c r="H114" i="228" s="1"/>
  <c r="J114" i="228" s="1"/>
  <c r="J48" i="486"/>
  <c r="D6" i="486"/>
  <c r="H113" i="228" s="1"/>
  <c r="J113" i="228" s="1"/>
  <c r="H123" i="228"/>
  <c r="J123" i="228" s="1"/>
  <c r="H121" i="228"/>
  <c r="J121" i="228" s="1"/>
  <c r="K31" i="407"/>
  <c r="I64" i="228"/>
  <c r="K64" i="228" s="1"/>
  <c r="K36" i="407"/>
  <c r="I95" i="228"/>
  <c r="K95" i="228" s="1"/>
  <c r="H95" i="228"/>
  <c r="J95" i="228" s="1"/>
  <c r="K18" i="407"/>
  <c r="K16" i="407"/>
  <c r="K17" i="407"/>
  <c r="K32" i="407"/>
  <c r="J48" i="488"/>
  <c r="D6" i="488"/>
  <c r="H115" i="228" s="1"/>
  <c r="J115" i="228" s="1"/>
  <c r="K35" i="407"/>
  <c r="K33" i="407"/>
  <c r="H94" i="228"/>
  <c r="J94" i="228" s="1"/>
  <c r="K35" i="501"/>
  <c r="K46" i="501"/>
  <c r="D11" i="500"/>
  <c r="D9" i="500"/>
  <c r="I69" i="228"/>
  <c r="K69" i="228" s="1"/>
  <c r="I43" i="228"/>
  <c r="K43" i="228" s="1"/>
  <c r="I45" i="228"/>
  <c r="K45" i="228" s="1"/>
  <c r="I72" i="228"/>
  <c r="K72" i="228" s="1"/>
  <c r="I63" i="228"/>
  <c r="K63" i="228" s="1"/>
  <c r="I74" i="228"/>
  <c r="K74" i="228" s="1"/>
  <c r="I73" i="228"/>
  <c r="K73" i="228" s="1"/>
  <c r="I41" i="228"/>
  <c r="K41" i="228" s="1"/>
  <c r="I93" i="228"/>
  <c r="K93" i="228" s="1"/>
  <c r="I92" i="228"/>
  <c r="K92" i="228" s="1"/>
  <c r="I40" i="228"/>
  <c r="K40" i="228" s="1"/>
  <c r="I62" i="228"/>
  <c r="K62" i="228" s="1"/>
  <c r="D7" i="480"/>
  <c r="D9" i="480" s="1"/>
  <c r="K16" i="480"/>
  <c r="K31" i="477"/>
  <c r="I36" i="228"/>
  <c r="K36" i="228" s="1"/>
  <c r="K46" i="499"/>
  <c r="I16" i="228"/>
  <c r="K16" i="228" s="1"/>
  <c r="I11" i="228"/>
  <c r="K11" i="228" s="1"/>
  <c r="D11" i="298"/>
  <c r="I18" i="228"/>
  <c r="K18" i="228" s="1"/>
  <c r="I13" i="228"/>
  <c r="K13" i="228" s="1"/>
  <c r="D9" i="401"/>
  <c r="I24" i="228"/>
  <c r="K24" i="228" s="1"/>
  <c r="I6" i="228"/>
  <c r="K6" i="228" s="1"/>
  <c r="I27" i="228"/>
  <c r="K27" i="228" s="1"/>
  <c r="I21" i="228"/>
  <c r="K21" i="228" s="1"/>
  <c r="K26" i="403"/>
  <c r="D11" i="403"/>
  <c r="I28" i="228"/>
  <c r="K28" i="228" s="1"/>
  <c r="I15" i="228"/>
  <c r="K15" i="228" s="1"/>
  <c r="I12" i="228"/>
  <c r="K12" i="228" s="1"/>
  <c r="I25" i="228"/>
  <c r="K25" i="228" s="1"/>
  <c r="D9" i="398"/>
  <c r="I26" i="228"/>
  <c r="K26" i="228" s="1"/>
  <c r="I17" i="228"/>
  <c r="K17" i="228" s="1"/>
  <c r="I8" i="228"/>
  <c r="K8" i="228" s="1"/>
  <c r="K31" i="481"/>
  <c r="K42" i="484"/>
  <c r="K24" i="506"/>
  <c r="K24" i="507"/>
  <c r="K42" i="474"/>
  <c r="K42" i="473"/>
  <c r="K31" i="479"/>
  <c r="K42" i="482"/>
  <c r="D9" i="479"/>
  <c r="D11" i="479"/>
  <c r="K42" i="481"/>
  <c r="D11" i="481"/>
  <c r="D9" i="481"/>
  <c r="K24" i="508"/>
  <c r="K41" i="491"/>
  <c r="D11" i="477"/>
  <c r="D9" i="477"/>
  <c r="D11" i="506"/>
  <c r="D9" i="506"/>
  <c r="K42" i="479"/>
  <c r="D11" i="507"/>
  <c r="D9" i="507"/>
  <c r="K33" i="508"/>
  <c r="K33" i="506"/>
  <c r="K31" i="474"/>
  <c r="K31" i="473"/>
  <c r="K35" i="499"/>
  <c r="K30" i="491"/>
  <c r="D11" i="499"/>
  <c r="D9" i="499"/>
  <c r="D11" i="474"/>
  <c r="D9" i="474"/>
  <c r="D9" i="508"/>
  <c r="D11" i="508"/>
  <c r="D9" i="473"/>
  <c r="D11" i="473"/>
  <c r="D11" i="398"/>
  <c r="D9" i="491"/>
  <c r="D11" i="491"/>
  <c r="K31" i="484"/>
  <c r="K31" i="482"/>
  <c r="K42" i="477"/>
  <c r="D9" i="484"/>
  <c r="D11" i="484"/>
  <c r="D11" i="482"/>
  <c r="D9" i="482"/>
  <c r="K40" i="396"/>
  <c r="K42" i="396" s="1"/>
  <c r="J35" i="503"/>
  <c r="J35" i="502"/>
  <c r="K26" i="398"/>
  <c r="K40" i="398"/>
  <c r="D11" i="396"/>
  <c r="D9" i="396"/>
  <c r="K40" i="401"/>
  <c r="K26" i="401"/>
  <c r="D11" i="401"/>
  <c r="K40" i="405"/>
  <c r="D9" i="386"/>
  <c r="D11" i="386"/>
  <c r="K26" i="405"/>
  <c r="K40" i="386"/>
  <c r="K42" i="386" s="1"/>
  <c r="K40" i="395"/>
  <c r="K42" i="395" s="1"/>
  <c r="D9" i="405"/>
  <c r="D11" i="405"/>
  <c r="D11" i="407"/>
  <c r="D9" i="407"/>
  <c r="K40" i="394"/>
  <c r="K42" i="394" s="1"/>
  <c r="K40" i="393"/>
  <c r="K42" i="393" s="1"/>
  <c r="D11" i="395"/>
  <c r="D9" i="395"/>
  <c r="D11" i="390"/>
  <c r="D9" i="390"/>
  <c r="D9" i="303"/>
  <c r="D11" i="313"/>
  <c r="D11" i="392"/>
  <c r="D9" i="298"/>
  <c r="D9" i="318"/>
  <c r="D11" i="273"/>
  <c r="D11" i="265"/>
  <c r="K40" i="389"/>
  <c r="K42" i="389" s="1"/>
  <c r="K40" i="392"/>
  <c r="K42" i="392" s="1"/>
  <c r="K40" i="390"/>
  <c r="K42" i="390" s="1"/>
  <c r="D9" i="392"/>
  <c r="D11" i="389"/>
  <c r="D9" i="389"/>
  <c r="D9" i="313"/>
  <c r="K40" i="298"/>
  <c r="K40" i="313"/>
  <c r="K26" i="298"/>
  <c r="D11" i="303"/>
  <c r="K40" i="303"/>
  <c r="K26" i="303"/>
  <c r="K26" i="313"/>
  <c r="K26" i="318"/>
  <c r="D11" i="318"/>
  <c r="K40" i="318"/>
  <c r="K40" i="289"/>
  <c r="K26" i="289"/>
  <c r="D9" i="265"/>
  <c r="D9" i="273"/>
  <c r="K27" i="265"/>
  <c r="K40" i="265"/>
  <c r="K26" i="283"/>
  <c r="K40" i="273"/>
  <c r="K26" i="273"/>
  <c r="K40" i="283"/>
  <c r="D11" i="283"/>
  <c r="D9" i="283"/>
  <c r="K40" i="227"/>
  <c r="K27" i="269"/>
  <c r="D11" i="269"/>
  <c r="D9" i="269"/>
  <c r="K40" i="269"/>
  <c r="K33" i="226"/>
  <c r="K24" i="226"/>
  <c r="K28" i="227"/>
  <c r="D11" i="226"/>
  <c r="D9" i="226"/>
  <c r="D11" i="227"/>
  <c r="D9" i="227"/>
  <c r="K23" i="207"/>
  <c r="K35" i="207"/>
  <c r="K40" i="208"/>
  <c r="K38" i="205"/>
  <c r="K26" i="205"/>
  <c r="D11" i="207"/>
  <c r="D9" i="207"/>
  <c r="D9" i="205"/>
  <c r="D11" i="205"/>
  <c r="K42" i="591" l="1"/>
  <c r="K42" i="600"/>
  <c r="K40" i="514"/>
  <c r="K42" i="592"/>
  <c r="K31" i="489"/>
  <c r="K30" i="489"/>
  <c r="K29" i="489"/>
  <c r="K28" i="489"/>
  <c r="K27" i="489"/>
  <c r="K26" i="489"/>
  <c r="K25" i="489"/>
  <c r="K24" i="489"/>
  <c r="K23" i="489"/>
  <c r="K22" i="489"/>
  <c r="K21" i="489"/>
  <c r="K20" i="489"/>
  <c r="K18" i="489"/>
  <c r="K17" i="489"/>
  <c r="K16" i="489"/>
  <c r="K19" i="489"/>
  <c r="K31" i="487"/>
  <c r="K30" i="487"/>
  <c r="K29" i="487"/>
  <c r="K28" i="487"/>
  <c r="K27" i="487"/>
  <c r="K26" i="487"/>
  <c r="K25" i="487"/>
  <c r="K24" i="487"/>
  <c r="K23" i="487"/>
  <c r="K22" i="487"/>
  <c r="K21" i="487"/>
  <c r="K20" i="487"/>
  <c r="K19" i="487"/>
  <c r="K18" i="487"/>
  <c r="K17" i="487"/>
  <c r="K16" i="487"/>
  <c r="K31" i="486"/>
  <c r="K30" i="486"/>
  <c r="K29" i="486"/>
  <c r="K28" i="486"/>
  <c r="K27" i="486"/>
  <c r="K26" i="486"/>
  <c r="K25" i="486"/>
  <c r="K24" i="486"/>
  <c r="K23" i="486"/>
  <c r="K22" i="486"/>
  <c r="K21" i="486"/>
  <c r="K20" i="486"/>
  <c r="K19" i="486"/>
  <c r="K18" i="486"/>
  <c r="K17" i="486"/>
  <c r="K16" i="486"/>
  <c r="K16" i="384"/>
  <c r="K23" i="384"/>
  <c r="K21" i="384"/>
  <c r="K17" i="384"/>
  <c r="K20" i="384"/>
  <c r="K22" i="384"/>
  <c r="K19" i="384"/>
  <c r="K18" i="384"/>
  <c r="K42" i="598"/>
  <c r="K42" i="594"/>
  <c r="K42" i="586"/>
  <c r="K42" i="596"/>
  <c r="K42" i="595"/>
  <c r="K42" i="571"/>
  <c r="K42" i="554"/>
  <c r="K42" i="572"/>
  <c r="K42" i="590"/>
  <c r="K42" i="588"/>
  <c r="K19" i="578"/>
  <c r="K31" i="578"/>
  <c r="K35" i="578"/>
  <c r="K36" i="578"/>
  <c r="K34" i="578"/>
  <c r="K18" i="578"/>
  <c r="K17" i="578"/>
  <c r="K33" i="578"/>
  <c r="D7" i="578"/>
  <c r="K16" i="578"/>
  <c r="K32" i="578"/>
  <c r="K20" i="578"/>
  <c r="K19" i="577"/>
  <c r="K31" i="577"/>
  <c r="K34" i="577"/>
  <c r="K35" i="577"/>
  <c r="K36" i="577"/>
  <c r="K18" i="577"/>
  <c r="K17" i="577"/>
  <c r="K33" i="577"/>
  <c r="K20" i="577"/>
  <c r="K16" i="577"/>
  <c r="K32" i="577"/>
  <c r="D7" i="577"/>
  <c r="K42" i="589"/>
  <c r="K26" i="561"/>
  <c r="K42" i="562"/>
  <c r="K42" i="555"/>
  <c r="D11" i="561"/>
  <c r="D9" i="561"/>
  <c r="K40" i="561"/>
  <c r="K42" i="546"/>
  <c r="K42" i="540"/>
  <c r="K42" i="534"/>
  <c r="K42" i="542"/>
  <c r="K42" i="545"/>
  <c r="K42" i="535"/>
  <c r="K42" i="549"/>
  <c r="K42" i="543"/>
  <c r="K42" i="544"/>
  <c r="K42" i="551"/>
  <c r="K42" i="547"/>
  <c r="K42" i="541"/>
  <c r="K42" i="552"/>
  <c r="K42" i="553"/>
  <c r="K40" i="558"/>
  <c r="K42" i="548"/>
  <c r="K42" i="550"/>
  <c r="K19" i="533"/>
  <c r="K31" i="533"/>
  <c r="K34" i="533"/>
  <c r="K35" i="533"/>
  <c r="K36" i="533"/>
  <c r="K18" i="533"/>
  <c r="K17" i="533"/>
  <c r="K33" i="533"/>
  <c r="K16" i="533"/>
  <c r="D7" i="533"/>
  <c r="K20" i="533"/>
  <c r="K32" i="533"/>
  <c r="K19" i="532"/>
  <c r="K31" i="532"/>
  <c r="K34" i="532"/>
  <c r="K35" i="532"/>
  <c r="K36" i="532"/>
  <c r="K18" i="532"/>
  <c r="K17" i="532"/>
  <c r="K33" i="532"/>
  <c r="D7" i="532"/>
  <c r="K32" i="532"/>
  <c r="K20" i="532"/>
  <c r="K16" i="532"/>
  <c r="I33" i="228"/>
  <c r="K33" i="228" s="1"/>
  <c r="K35" i="505"/>
  <c r="D9" i="388"/>
  <c r="D11" i="388"/>
  <c r="D11" i="387"/>
  <c r="L135" i="228"/>
  <c r="H76" i="250" s="1"/>
  <c r="L6" i="228"/>
  <c r="H4" i="250" s="1"/>
  <c r="K44" i="478"/>
  <c r="K25" i="383"/>
  <c r="K42" i="480"/>
  <c r="K44" i="475"/>
  <c r="K42" i="483"/>
  <c r="K44" i="484"/>
  <c r="K36" i="383"/>
  <c r="I131" i="228"/>
  <c r="K131" i="228" s="1"/>
  <c r="D9" i="383"/>
  <c r="D11" i="383"/>
  <c r="D7" i="504"/>
  <c r="K16" i="504"/>
  <c r="K18" i="504"/>
  <c r="K42" i="504"/>
  <c r="K21" i="504"/>
  <c r="K22" i="504"/>
  <c r="K41" i="504"/>
  <c r="K40" i="504"/>
  <c r="D7" i="384"/>
  <c r="K31" i="384"/>
  <c r="K34" i="384"/>
  <c r="K33" i="384"/>
  <c r="K35" i="384"/>
  <c r="K32" i="384"/>
  <c r="D7" i="217"/>
  <c r="K18" i="217"/>
  <c r="K16" i="217"/>
  <c r="K17" i="217"/>
  <c r="K22" i="217"/>
  <c r="K31" i="217"/>
  <c r="K32" i="217"/>
  <c r="K34" i="217"/>
  <c r="K35" i="217"/>
  <c r="K33" i="217"/>
  <c r="K19" i="217"/>
  <c r="K21" i="217"/>
  <c r="K20" i="217"/>
  <c r="D7" i="216"/>
  <c r="K20" i="216"/>
  <c r="K30" i="216"/>
  <c r="K21" i="216"/>
  <c r="K17" i="216"/>
  <c r="K34" i="216"/>
  <c r="K32" i="216"/>
  <c r="K18" i="216"/>
  <c r="K40" i="510"/>
  <c r="K42" i="510" s="1"/>
  <c r="K35" i="506"/>
  <c r="D7" i="486"/>
  <c r="K41" i="486"/>
  <c r="K40" i="388"/>
  <c r="K42" i="388" s="1"/>
  <c r="K35" i="507"/>
  <c r="K41" i="487"/>
  <c r="K40" i="487"/>
  <c r="K32" i="487"/>
  <c r="K48" i="500"/>
  <c r="I65" i="228"/>
  <c r="K65" i="228" s="1"/>
  <c r="K42" i="488"/>
  <c r="K40" i="488"/>
  <c r="K42" i="403"/>
  <c r="I37" i="228"/>
  <c r="K37" i="228" s="1"/>
  <c r="K40" i="407"/>
  <c r="K31" i="483"/>
  <c r="K31" i="480"/>
  <c r="K40" i="387"/>
  <c r="K42" i="387" s="1"/>
  <c r="D9" i="387"/>
  <c r="D9" i="510"/>
  <c r="D11" i="510"/>
  <c r="K48" i="501"/>
  <c r="K42" i="489"/>
  <c r="K42" i="487"/>
  <c r="K33" i="216"/>
  <c r="K16" i="216"/>
  <c r="K19" i="216"/>
  <c r="K31" i="216"/>
  <c r="K44" i="477"/>
  <c r="K32" i="489"/>
  <c r="K26" i="407"/>
  <c r="K27" i="504"/>
  <c r="I104" i="228"/>
  <c r="K104" i="228" s="1"/>
  <c r="I107" i="228"/>
  <c r="K107" i="228" s="1"/>
  <c r="K24" i="504"/>
  <c r="K19" i="504"/>
  <c r="K26" i="504"/>
  <c r="K23" i="504"/>
  <c r="D11" i="480"/>
  <c r="K43" i="489"/>
  <c r="K17" i="504"/>
  <c r="K40" i="489"/>
  <c r="K44" i="481"/>
  <c r="K25" i="504"/>
  <c r="K44" i="504"/>
  <c r="K20" i="504"/>
  <c r="K41" i="489"/>
  <c r="K44" i="489"/>
  <c r="K43" i="504"/>
  <c r="K28" i="504"/>
  <c r="K32" i="488"/>
  <c r="K32" i="486"/>
  <c r="K41" i="488"/>
  <c r="K43" i="487"/>
  <c r="K20" i="488"/>
  <c r="K28" i="488"/>
  <c r="K23" i="488"/>
  <c r="K24" i="488"/>
  <c r="K40" i="486"/>
  <c r="K43" i="488"/>
  <c r="K43" i="486"/>
  <c r="K26" i="488"/>
  <c r="K31" i="488"/>
  <c r="K42" i="486"/>
  <c r="K44" i="487"/>
  <c r="I108" i="228"/>
  <c r="K108" i="228" s="1"/>
  <c r="I105" i="228"/>
  <c r="K105" i="228" s="1"/>
  <c r="D11" i="483"/>
  <c r="D9" i="483"/>
  <c r="J48" i="503"/>
  <c r="K20" i="503" s="1"/>
  <c r="D6" i="503"/>
  <c r="H129" i="228" s="1"/>
  <c r="K44" i="488"/>
  <c r="K29" i="488"/>
  <c r="D7" i="488"/>
  <c r="I115" i="228" s="1"/>
  <c r="K115" i="228" s="1"/>
  <c r="K17" i="488"/>
  <c r="K16" i="488"/>
  <c r="D7" i="487"/>
  <c r="I114" i="228" s="1"/>
  <c r="K114" i="228" s="1"/>
  <c r="K25" i="488"/>
  <c r="K21" i="488"/>
  <c r="K27" i="488"/>
  <c r="K19" i="488"/>
  <c r="I123" i="228"/>
  <c r="K123" i="228" s="1"/>
  <c r="D7" i="489"/>
  <c r="I116" i="228" s="1"/>
  <c r="K116" i="228" s="1"/>
  <c r="K30" i="488"/>
  <c r="I94" i="228"/>
  <c r="K94" i="228" s="1"/>
  <c r="L68" i="228" s="1"/>
  <c r="H37" i="250" s="1"/>
  <c r="K44" i="486"/>
  <c r="K22" i="488"/>
  <c r="K18" i="488"/>
  <c r="J48" i="502"/>
  <c r="K40" i="502" s="1"/>
  <c r="D6" i="502"/>
  <c r="H128" i="228" s="1"/>
  <c r="K44" i="473"/>
  <c r="K48" i="499"/>
  <c r="K43" i="491"/>
  <c r="K44" i="482"/>
  <c r="K44" i="474"/>
  <c r="K35" i="508"/>
  <c r="K44" i="479"/>
  <c r="K42" i="398"/>
  <c r="K42" i="401"/>
  <c r="K42" i="405"/>
  <c r="K42" i="298"/>
  <c r="K42" i="313"/>
  <c r="K42" i="303"/>
  <c r="K42" i="318"/>
  <c r="K42" i="289"/>
  <c r="K42" i="283"/>
  <c r="K42" i="273"/>
  <c r="K42" i="265"/>
  <c r="K42" i="227"/>
  <c r="K35" i="226"/>
  <c r="K42" i="269"/>
  <c r="K40" i="205"/>
  <c r="K37" i="207"/>
  <c r="K26" i="577" l="1"/>
  <c r="D9" i="578"/>
  <c r="D11" i="578"/>
  <c r="D9" i="577"/>
  <c r="D11" i="577"/>
  <c r="K40" i="578"/>
  <c r="K26" i="578"/>
  <c r="K40" i="577"/>
  <c r="K42" i="577" s="1"/>
  <c r="K42" i="561"/>
  <c r="K26" i="532"/>
  <c r="D9" i="533"/>
  <c r="D11" i="533"/>
  <c r="D9" i="532"/>
  <c r="D11" i="532"/>
  <c r="K40" i="533"/>
  <c r="K26" i="533"/>
  <c r="K40" i="532"/>
  <c r="I124" i="228"/>
  <c r="K124" i="228" s="1"/>
  <c r="I122" i="228"/>
  <c r="K122" i="228" s="1"/>
  <c r="K38" i="383"/>
  <c r="L36" i="228"/>
  <c r="H20" i="250" s="1"/>
  <c r="L100" i="228"/>
  <c r="H55" i="250" s="1"/>
  <c r="I134" i="228"/>
  <c r="K134" i="228" s="1"/>
  <c r="D11" i="504"/>
  <c r="D9" i="504"/>
  <c r="K44" i="480"/>
  <c r="K44" i="483"/>
  <c r="K26" i="384"/>
  <c r="K37" i="217"/>
  <c r="K37" i="384"/>
  <c r="K26" i="217"/>
  <c r="K36" i="216"/>
  <c r="I133" i="228"/>
  <c r="K133" i="228" s="1"/>
  <c r="D9" i="384"/>
  <c r="D11" i="384"/>
  <c r="I132" i="228"/>
  <c r="K132" i="228" s="1"/>
  <c r="D11" i="217"/>
  <c r="D9" i="217"/>
  <c r="I130" i="228"/>
  <c r="K130" i="228" s="1"/>
  <c r="D11" i="216"/>
  <c r="D9" i="216"/>
  <c r="K25" i="216"/>
  <c r="I113" i="228"/>
  <c r="K113" i="228" s="1"/>
  <c r="D9" i="486"/>
  <c r="D11" i="486"/>
  <c r="K46" i="504"/>
  <c r="I121" i="228"/>
  <c r="K121" i="228" s="1"/>
  <c r="K46" i="487"/>
  <c r="K42" i="407"/>
  <c r="K35" i="504"/>
  <c r="K42" i="503"/>
  <c r="K17" i="503"/>
  <c r="K26" i="503"/>
  <c r="K44" i="503"/>
  <c r="K19" i="503"/>
  <c r="D9" i="489"/>
  <c r="K18" i="503"/>
  <c r="K46" i="489"/>
  <c r="K46" i="488"/>
  <c r="K35" i="487"/>
  <c r="K35" i="489"/>
  <c r="D11" i="489"/>
  <c r="D11" i="487"/>
  <c r="K46" i="486"/>
  <c r="K35" i="486"/>
  <c r="K21" i="503"/>
  <c r="K43" i="503"/>
  <c r="K40" i="503"/>
  <c r="K41" i="503"/>
  <c r="K22" i="503"/>
  <c r="K27" i="503"/>
  <c r="D9" i="487"/>
  <c r="K35" i="488"/>
  <c r="K16" i="503"/>
  <c r="D7" i="503"/>
  <c r="I129" i="228" s="1"/>
  <c r="D9" i="488"/>
  <c r="D11" i="488"/>
  <c r="K41" i="502"/>
  <c r="K24" i="502"/>
  <c r="K44" i="502"/>
  <c r="K27" i="502"/>
  <c r="K17" i="502"/>
  <c r="K22" i="502"/>
  <c r="K20" i="502"/>
  <c r="K19" i="502"/>
  <c r="K23" i="502"/>
  <c r="K18" i="502"/>
  <c r="K16" i="502"/>
  <c r="D7" i="502"/>
  <c r="I128" i="228" s="1"/>
  <c r="K21" i="502"/>
  <c r="K25" i="502"/>
  <c r="K26" i="502"/>
  <c r="K43" i="502"/>
  <c r="K42" i="502"/>
  <c r="H72" i="107"/>
  <c r="K42" i="578" l="1"/>
  <c r="K42" i="532"/>
  <c r="K42" i="533"/>
  <c r="K39" i="217"/>
  <c r="L130" i="228"/>
  <c r="H71" i="250" s="1"/>
  <c r="K39" i="384"/>
  <c r="K38" i="216"/>
  <c r="K48" i="487"/>
  <c r="K48" i="504"/>
  <c r="D9" i="503"/>
  <c r="K48" i="489"/>
  <c r="D11" i="503"/>
  <c r="K46" i="503"/>
  <c r="K48" i="486"/>
  <c r="K48" i="488"/>
  <c r="D9" i="502"/>
  <c r="K35" i="503"/>
  <c r="K46" i="502"/>
  <c r="D11" i="502"/>
  <c r="K35" i="502"/>
  <c r="J147" i="1"/>
  <c r="K147" i="1" s="1"/>
  <c r="H123" i="107"/>
  <c r="K48" i="503" l="1"/>
  <c r="K48" i="502"/>
  <c r="J21" i="206"/>
  <c r="J29" i="206" l="1"/>
  <c r="J42" i="206" l="1"/>
  <c r="D6" i="206"/>
  <c r="H109" i="228" s="1"/>
  <c r="J109" i="228" s="1"/>
  <c r="K25" i="206" l="1"/>
  <c r="K23" i="206"/>
  <c r="K26" i="206"/>
  <c r="K24" i="206"/>
  <c r="D7" i="206"/>
  <c r="K37" i="206"/>
  <c r="K35" i="206"/>
  <c r="K38" i="206"/>
  <c r="K34" i="206"/>
  <c r="K19" i="206"/>
  <c r="K18" i="206"/>
  <c r="K36" i="206"/>
  <c r="K21" i="206"/>
  <c r="K16" i="206"/>
  <c r="K20" i="206"/>
  <c r="K22" i="206"/>
  <c r="K17" i="206"/>
  <c r="K40" i="206" l="1"/>
  <c r="K29" i="206"/>
  <c r="I109" i="228"/>
  <c r="K109" i="228" s="1"/>
  <c r="D9" i="206"/>
  <c r="D11" i="206"/>
  <c r="K42" i="206" l="1"/>
  <c r="L109" i="228"/>
  <c r="M6" i="228" l="1"/>
  <c r="H59" i="250"/>
  <c r="I4" i="2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A799E7B-86A0-4915-B46A-5C9B471BBB2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7A0E8E3-C03B-4881-BCFD-69A59266B9B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AA437B-721A-4408-A6CF-DE8875D94E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4D2A2B6-2957-4710-9692-1DAE0C29DF1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6270C74-FFEA-448F-9C1E-62EA7E8A5F8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821B178-9DDD-4FCE-96A1-71DF9F01EB6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D3CA8B-4214-4E19-8788-3D99F5BD8DA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1E1381C-F25A-4E56-A07A-03643C9BEF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24A2B17-4086-4236-BDD1-A701A17A04E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E12CBD8-BA73-4744-BC65-DBA4F5558EA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D0AC182-740C-42FA-8923-F4BE9847681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0A1C57-CBC1-4114-8480-B7578AEC754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23BD6B-661A-421A-90FD-A843E7EBE30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C00491-FE00-4269-8677-B42D947A9CE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0BBD09-F76E-4D4E-A9CB-1D18AF6B7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B79CB2E-9CBB-48E2-8AA2-EEBDA8F535B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D9818E-2E59-4F20-9E3D-0479FB1557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9506D6-63A6-4A0A-99CD-2CBE78C3E96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D7E183F-CDA0-45B1-AE14-BDDE8BC7A24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83B9335-AB30-41D5-AF2E-F1902C27E4F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F4709C-5DA3-4DD5-AF94-0C87405849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3EB6DF-1A97-40F5-A53D-57C5232B12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F0732EB-37F6-44D4-AD4D-573FC0156A1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6A0329-21BD-4BF3-BF30-3E3D9219CFB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F8DAD6-0E8A-4660-BC60-08BF714ED05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A27118F-EB75-4562-9F16-902DB9BEF1C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AD281-798E-4084-B35C-B6699EB2A9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F087C87-55F5-43DF-8476-70656FAEB11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B4CF6D-08F8-40EE-B625-676E11A1F58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A4CE09-4A4C-4301-AF46-E7BE529C42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45EC244-A1E3-4444-80DF-28F0354D1F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7CA448-4A64-449E-ACA6-204F8918465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3F4227-427A-47C4-A917-5167CBC1F4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00401FC-B6BD-4FA9-87D0-FAC20B39FA4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16E1B43-EF68-4859-B024-DF1733E9CB4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7E030F-C19E-4E44-95B4-81015FFC4C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F6E34CB-9D8B-4A82-A8D6-D19E8CC6842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45BE6E3-E738-4CDE-AC79-6F7AE3D5BCD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D84D9E2-0072-4093-94C4-7D6C964A5FC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7144BEA-1FE2-43C2-8EED-7F04B15AD4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70A72BE-A8DE-44D8-8D00-6287F0C0023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A2844F0-0A76-4CA0-8CC6-4D36C340C0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E134753-03B5-4E54-9EC3-DDDD43EE22E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532D150-447C-4A8A-8C0C-51B01EE0AB8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3574C8-FA43-41DF-89CE-46A93589E8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A8FCAB-5CCC-4B27-8C8A-AC1AFE5B7D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15F26CC-7222-48A7-991B-CECCB8F100B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20C7E89-ADE4-4930-A6D7-FA17C35A684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D3DC106-2026-451D-A106-CA0F13D5237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D55AA1E-0105-436E-B12C-D688CB5BE54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1D20254-DB58-4A77-8456-587BD6AD600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CF20FD1-686E-496B-9F75-97E822C6718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74B18C8-C85E-4CBD-A59F-D33E457AE84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2497094-58DF-414B-9B65-34B1E6ECA0B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2C19FC-1C10-4C50-9A73-3E27C272D0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4623F2-B1E4-4951-A87C-9B43261D456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976DA98-8756-4347-BB05-620ECEC4632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9DDF737-6209-40FF-BA1E-2620BB4DD9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D2AABB-CE31-470F-9F1A-AA767970E23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D4D3AA0-4532-4036-99BB-245654E85F0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A1468D7-71AC-4F0D-B6DF-82089D4D274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F367A7-3ADD-4943-8B2F-47FC8432CFC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F6ECB5F-049F-4C3D-BE6E-0D624F0275F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79B1F9D-6179-4108-BD3B-24D337F2404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158C9CC-892C-4F1F-B1E2-BDC4F3A39F8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49BD21D-DFE6-42AD-A9E9-E05AB2C278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31B9A96-0415-4E7E-A499-4DE7241CA03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FEC980-E731-47FE-9294-8DDCBAC797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7EBAC7C-EAC7-4D47-AE7F-AC367E491C9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BB8E6B8-E40F-4F62-A61E-77D77635DB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8C92036-47A2-476B-AA19-311766ACD3E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70D74C6-F9B2-4536-8342-2521FDB733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EDC7D2C-5BB2-44D8-9602-0DE9E9010FE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2E6FC4-9223-4532-B13C-F56398D652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836687E-E0F9-482A-B519-81C008D2844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086CBFB-708C-4B39-97BE-CD3A7BDE268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0736F47-EE3E-49A4-9C47-3645CF1B64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4A213A7-234A-4A91-BB27-AF89367023C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9A0CD51-5578-4D3F-830A-178F8AAB66F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7F756B6-DCF0-4533-AD7B-5C73DE78506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2A0930B-88D4-4709-BB6A-F227778AD59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3510C46-C405-49F4-93E4-AEDCD5C962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1FE08F-2EC0-4956-82F6-71E34752AF5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6735C0-0010-4C78-885A-7592B30AABA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B1AD900-9646-4611-94E2-BB878F4E244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796C3CE-DEB2-4277-B28A-7D058DAF9B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87FD64E-95A8-4738-8E55-E4D4AF1B030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B2F5702-0B21-4DFA-9303-0568F87912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99D0321-EA9B-418C-B3FA-AE7C5773E63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F1EC9B5-83B1-4F48-8F8E-D354B3FBE1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872768-BF08-49DB-AC74-751C3B88CC0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88428C-9538-4D40-B66F-1B5E30B6282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74AEE4-5F57-4E5F-9781-74DCA79905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7D6E1B-6779-445E-A2A2-6D7130DC6AF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7FC2ED4-F86C-4910-A9BE-456DFD51DD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6E27A4-47F8-414D-B194-91371B60744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B50BF2-EE97-4C0B-B02A-E4AB6A18E6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131188-AC9B-4FAB-AFDD-346DD43754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06A3AD-E4E1-4021-B008-7488416D68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A2AAB01-0D10-451C-910C-D8AA731A710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E1E906-65A1-4AD1-8E5C-479A3AC8B9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1951DAB-9520-4458-AC34-DAC56B6211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FE454C1-33A7-472C-9602-545CF3540A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39EF816-68C7-4CD0-BF44-B4175553AF9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107C068-1E52-41CA-9C79-FD97F9C2876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502DD67-D26E-421F-8711-2EA0AF61046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43C26A5-3B84-4E30-96AF-D8041EC7CA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41A018-51D2-4DF3-860E-4B27275DCAB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3184099-86FB-49DF-878E-352AF2681CC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D988CA7-5BB7-45F5-8F68-5269F083AC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F6DB14F-DC50-414E-AA7F-008BD8DC9F8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83F2D-ACC0-4DFD-9F60-EFEE39DFC87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7620516-2F10-4674-9596-72522B7F21F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08092DD-6400-442B-BB81-58A3357DBB7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4992D4-9AE3-452C-9B98-30FAE878EFA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84ECD9-AE16-47F5-9BA3-B761D999D1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A3CBC2-4210-4C18-AB08-3C9A15C59D2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E8CDB3-165B-47E5-863B-917CEF5E303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8B99F9-D318-4F32-BE2F-879D6A92E5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077989-BD70-494C-8756-CDB46C73CFE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6E980B9-48E9-4F03-9BD0-9F2A06C457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3C1E46-20A4-4D29-A2AE-6C2B616EA9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24EB46-957C-483B-B5CE-2DF052AC26B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6A6CB2-5A94-4F37-B5C7-41006BDA3B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35906A8-90F3-4F0C-8B31-089FCC85C4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F94E7BA-A91A-4085-ABFC-139D92F2B2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BE43B3-DBCE-48E4-A62E-E9EBF3D29C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FC091C-1924-4854-8296-0B9E30A79B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6B406F-858B-4A86-99C3-F109D07B51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3735C2-104B-4EAB-BBE5-237F308B62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9B285-6A2F-4C06-9965-963F5B8FD1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8F0D1DC-BA07-4C0B-A8EF-40BEE113F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14B69C-A4E4-424C-8654-67CF5708C7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A72F91B-B33B-463D-92C1-2F871D4A44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63A618-76A3-4FCE-A117-7B72DFD329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4050756-22B8-49D4-B360-F0ECC8F60DA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25C057D-0752-47B6-9AD3-BC0BFB05D1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C117CF-03AE-451A-B647-7E157DA2C3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6ADD79F-5D65-4C3A-96F7-D4A25AC25A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428ACA-8D81-4DF7-BE10-0E01CFA2AA2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<sst xmlns="http://schemas.openxmlformats.org/spreadsheetml/2006/main" count="6522" uniqueCount="1192">
  <si>
    <t>카테고리
(Category)</t>
  </si>
  <si>
    <t>Standard package
(표준규격)</t>
  </si>
  <si>
    <t>Price/g</t>
  </si>
  <si>
    <t>Note</t>
  </si>
  <si>
    <t>#</t>
  </si>
  <si>
    <t>5kg/1bag</t>
    <phoneticPr fontId="0" type="noConversion"/>
  </si>
  <si>
    <t>50#/1bag</t>
    <phoneticPr fontId="0" type="noConversion"/>
  </si>
  <si>
    <t>Battering Powder Mix (P-Type) [A82256]</t>
  </si>
  <si>
    <t>5#/5bag</t>
  </si>
  <si>
    <t>Batter Mix #8 [A20021]</t>
  </si>
  <si>
    <t>Jerk Barbecue Sauce (Cajun Sauce)</t>
  </si>
  <si>
    <t>2kg/5bag</t>
  </si>
  <si>
    <t>Deri Sauce Mix (P-Type)</t>
  </si>
  <si>
    <t>Hot Spicy Sauce</t>
  </si>
  <si>
    <t>Sweet Soy Sauce</t>
  </si>
  <si>
    <t>Galbi Flavor Sauce</t>
  </si>
  <si>
    <t>2kg/6bag</t>
  </si>
  <si>
    <t>Shin Alltokkbokki Sauce (New Hot Pepper)</t>
  </si>
  <si>
    <t>Hot Galbi Flavor Sauce Mix</t>
  </si>
  <si>
    <t>100pc/20bag</t>
    <phoneticPr fontId="0" type="noConversion"/>
  </si>
  <si>
    <t>Plastic Bag (M)</t>
  </si>
  <si>
    <t xml:space="preserve">Plastics Bag (S) </t>
  </si>
  <si>
    <t>100pc/20bag</t>
  </si>
  <si>
    <t>BBQ Chopstick Logo</t>
  </si>
  <si>
    <t>lb</t>
  </si>
  <si>
    <t>g</t>
  </si>
  <si>
    <t>kg</t>
  </si>
  <si>
    <t>치킨 염지제</t>
  </si>
  <si>
    <t>시크릿 양념소스</t>
  </si>
  <si>
    <t>ea</t>
  </si>
  <si>
    <t>치킨패키지(대)</t>
  </si>
  <si>
    <t>치킨패키지(중)</t>
  </si>
  <si>
    <t>치킨패키지(소)</t>
  </si>
  <si>
    <t>비닐봉투(중)</t>
  </si>
  <si>
    <t>비닐봉투(소)</t>
  </si>
  <si>
    <t>버거패키지</t>
  </si>
  <si>
    <t>치킨트레이(중)</t>
  </si>
  <si>
    <t>치킨트레이(소)</t>
  </si>
  <si>
    <t>비비큐 젓가락</t>
  </si>
  <si>
    <t>비비큐 냅킨</t>
  </si>
  <si>
    <t>홀치킨</t>
  </si>
  <si>
    <t>파티윙</t>
  </si>
  <si>
    <t>1/50#</t>
  </si>
  <si>
    <t>1/40#</t>
  </si>
  <si>
    <t>원료육</t>
  </si>
  <si>
    <t>오일</t>
  </si>
  <si>
    <t>파우더</t>
  </si>
  <si>
    <t>소스</t>
  </si>
  <si>
    <t xml:space="preserve">                              RECIPE COST CALCULATOR</t>
  </si>
  <si>
    <t>ITEM NAME</t>
  </si>
  <si>
    <t>EST. SALE PPRICE</t>
  </si>
  <si>
    <t>NET PROFIT</t>
  </si>
  <si>
    <t>PRIMARY INGREDIENTS</t>
  </si>
  <si>
    <t>Product Name</t>
  </si>
  <si>
    <t>Wheigh (g)</t>
  </si>
  <si>
    <t>Price</t>
  </si>
  <si>
    <t>Input/g</t>
  </si>
  <si>
    <t>Usage(%)</t>
  </si>
  <si>
    <t>Input+
Usage</t>
  </si>
  <si>
    <t>Price(%)/
Portion</t>
  </si>
  <si>
    <t>TOTAL</t>
  </si>
  <si>
    <t>SECONDARY INGREDIENTS</t>
  </si>
  <si>
    <t>TOTAL INGREDIENTS</t>
  </si>
  <si>
    <t>홀 &amp; 윙: 1.3% / 본레스: 1.2%</t>
  </si>
  <si>
    <t>원료육 중량대비 25%</t>
  </si>
  <si>
    <t>원료육 중량대비 10%</t>
  </si>
  <si>
    <t>마늘</t>
  </si>
  <si>
    <t>파</t>
  </si>
  <si>
    <t>양파</t>
  </si>
  <si>
    <t>Green Chili</t>
  </si>
  <si>
    <t>참깨</t>
  </si>
  <si>
    <t>Input 
(g or %)</t>
  </si>
  <si>
    <t>Hot Spicy: 20% / Wings of Fire: 15%</t>
  </si>
  <si>
    <t>Half (M): 650g / Whole L): 1300g</t>
  </si>
  <si>
    <t>5#</t>
  </si>
  <si>
    <t>1#</t>
  </si>
  <si>
    <t>Secret Spicy: 0.5% / Honey Garlic: 19% (소스대비)</t>
  </si>
  <si>
    <t>갈비, 매운갈비, 마라핫 (소스대비)</t>
  </si>
  <si>
    <t>강정 (소스대비)</t>
  </si>
  <si>
    <t>카놀라유</t>
  </si>
  <si>
    <t>Canola Oil</t>
  </si>
  <si>
    <t>소고기 다시다</t>
  </si>
  <si>
    <t>야채</t>
  </si>
  <si>
    <t>G</t>
  </si>
  <si>
    <t>Cooking Oil</t>
  </si>
  <si>
    <t>고추가루</t>
  </si>
  <si>
    <t>고추장</t>
  </si>
  <si>
    <t>Gochujang Hot 17kg</t>
  </si>
  <si>
    <t>17kg</t>
  </si>
  <si>
    <t>Fine Sea Salt(Sempio)</t>
  </si>
  <si>
    <t>5/3kg</t>
  </si>
  <si>
    <t>뉴슈가</t>
  </si>
  <si>
    <t>New Sugar 오뚜기 Korean</t>
  </si>
  <si>
    <t>참기름</t>
  </si>
  <si>
    <t>oz</t>
  </si>
  <si>
    <t>간장</t>
  </si>
  <si>
    <t>Soy Sauce (Maeil 12/1L) Korean</t>
  </si>
  <si>
    <t>L</t>
  </si>
  <si>
    <t>강초</t>
  </si>
  <si>
    <t>concentrated Vinegar(korean)</t>
  </si>
  <si>
    <t>설탕</t>
  </si>
  <si>
    <t>유제품</t>
  </si>
  <si>
    <t>계란</t>
  </si>
  <si>
    <t>원가계산시 달걀 Yield percentage 100%로 결정. 단위는 1ea</t>
  </si>
  <si>
    <t>단위는 1ea</t>
  </si>
  <si>
    <t>1.8L/9</t>
  </si>
  <si>
    <t>Liter</t>
  </si>
  <si>
    <t>12L</t>
  </si>
  <si>
    <t>고추기름</t>
  </si>
  <si>
    <t>80g</t>
  </si>
  <si>
    <t>100g/10</t>
  </si>
  <si>
    <t>일반(6.5%) / BB(0.3%) / 원료육 무게대비(17%)</t>
  </si>
  <si>
    <t>비비</t>
  </si>
  <si>
    <t>Kimchi Base</t>
  </si>
  <si>
    <t>Ingredients</t>
  </si>
  <si>
    <t>김치</t>
  </si>
  <si>
    <t>미원</t>
  </si>
  <si>
    <t>Weight
(%)</t>
  </si>
  <si>
    <t>Usage
(%)</t>
  </si>
  <si>
    <t>-</t>
  </si>
  <si>
    <t>Input
(g)</t>
  </si>
  <si>
    <t>1kg</t>
  </si>
  <si>
    <t>Coleslaw</t>
  </si>
  <si>
    <t>양배추</t>
  </si>
  <si>
    <t>당근</t>
  </si>
  <si>
    <t>물엿</t>
  </si>
  <si>
    <t>마요네즈</t>
  </si>
  <si>
    <t>식초</t>
  </si>
  <si>
    <t>레몬주스</t>
  </si>
  <si>
    <t>1 US fluid ounce of vinegar weighs 28.7 grams.</t>
  </si>
  <si>
    <t>1 US Gallon of Mayonnaise weighs 7.5#.</t>
  </si>
  <si>
    <t>1 US fluid ounce of lemon juice weighs 28.7 grams.</t>
  </si>
  <si>
    <t>Prep</t>
  </si>
  <si>
    <t>콜슬로우</t>
  </si>
  <si>
    <t>5kg</t>
  </si>
  <si>
    <t>콘샐러드</t>
  </si>
  <si>
    <t>치킨무</t>
  </si>
  <si>
    <t>밥</t>
  </si>
  <si>
    <t>Corn Salad</t>
  </si>
  <si>
    <t>Steamed Rice</t>
  </si>
  <si>
    <t>떡볶이 소스</t>
  </si>
  <si>
    <t>김치 베이스 (Kimchi Base)</t>
  </si>
  <si>
    <t>홍피망</t>
  </si>
  <si>
    <t>청피망</t>
  </si>
  <si>
    <t>Red Bell Pepper</t>
  </si>
  <si>
    <t>미림</t>
  </si>
  <si>
    <t>3kg</t>
  </si>
  <si>
    <t>캔에 함유된 액체가 많으므로 yield percentage 50%으로 가정</t>
  </si>
  <si>
    <t>8oz(mirim):272g=16.9oz:x   /  x=574.6g</t>
  </si>
  <si>
    <t>fl.oz</t>
  </si>
  <si>
    <t>콜슬로우 (Coleslaw)</t>
  </si>
  <si>
    <t>콘샐러드 (Corn Salad)</t>
  </si>
  <si>
    <t>물</t>
  </si>
  <si>
    <t>8kg</t>
  </si>
  <si>
    <t>치킨무 (Pickled Radish)</t>
  </si>
  <si>
    <t>밥 (Steamed Rice)</t>
  </si>
  <si>
    <t>Pickled Radish</t>
  </si>
  <si>
    <t>33.4kg</t>
  </si>
  <si>
    <t>Filtered Water</t>
  </si>
  <si>
    <t>소금</t>
  </si>
  <si>
    <t>Black Heavy Weight Plastic Soup Spoon</t>
  </si>
  <si>
    <t>1000/Case</t>
  </si>
  <si>
    <t>Black Heavy Weight Plastic Fork</t>
  </si>
  <si>
    <t>헤비크림</t>
  </si>
  <si>
    <t xml:space="preserve">1 US milliliter of Heavy cream weighs 1.01 grams </t>
  </si>
  <si>
    <t>라면</t>
  </si>
  <si>
    <t>Shin Ramyun</t>
  </si>
  <si>
    <t>16ea</t>
  </si>
  <si>
    <t>냉동식품</t>
  </si>
  <si>
    <t>감자튀김</t>
  </si>
  <si>
    <t>치즈스틱</t>
  </si>
  <si>
    <t>또띠아</t>
  </si>
  <si>
    <t>Tortillas</t>
  </si>
  <si>
    <t>80ea</t>
  </si>
  <si>
    <t>떡볶이 떡</t>
  </si>
  <si>
    <t>오뎅</t>
  </si>
  <si>
    <t>Rice Cakes</t>
  </si>
  <si>
    <t>Fish Cake</t>
  </si>
  <si>
    <t>Mala Hot Sauce</t>
  </si>
  <si>
    <t>데리야끼소스</t>
  </si>
  <si>
    <t>Kikkoman Glaze, Teriyaki</t>
  </si>
  <si>
    <t>햄버거번</t>
  </si>
  <si>
    <t>Brioche Bun</t>
  </si>
  <si>
    <t>72ea</t>
  </si>
  <si>
    <t>스리라차 소스</t>
  </si>
  <si>
    <t>Sriracha Sauce</t>
  </si>
  <si>
    <t>4oz Solo Deli Container</t>
  </si>
  <si>
    <t>4oz Sole Lid for Deli Container</t>
  </si>
  <si>
    <t>125/20</t>
  </si>
  <si>
    <t>2500/Case</t>
  </si>
  <si>
    <t>Solo P200N 2 oz. Translucent Portion Cup Lid</t>
  </si>
  <si>
    <t>스리라차 마요 (Sriracha Mayo)</t>
  </si>
  <si>
    <t>스리라차 마요</t>
  </si>
  <si>
    <t>Sriracha Mayo</t>
  </si>
  <si>
    <t>1. Sauce &amp; Powder</t>
  </si>
  <si>
    <t>BB 파우더 (BB Powder)</t>
  </si>
  <si>
    <t>10kg</t>
  </si>
  <si>
    <t>BB 파우더</t>
  </si>
  <si>
    <t>BB Powder</t>
  </si>
  <si>
    <t>White Chicken: 원료육 중량대비 25%</t>
  </si>
  <si>
    <t>비비윙, 윙스오브파이어 원료육 대비 25%</t>
  </si>
  <si>
    <t>Half (M): 650g / Whole (L): 1300g</t>
  </si>
  <si>
    <t>왁스페이퍼</t>
  </si>
  <si>
    <t>치즐링 파우더</t>
  </si>
  <si>
    <t>#2 마리네이드 파우더</t>
  </si>
  <si>
    <t>비비윙 염지제</t>
  </si>
  <si>
    <t>빠리배터믹스 [A82256]</t>
  </si>
  <si>
    <t>비비윙스 파우더 [A20021]</t>
  </si>
  <si>
    <t>져크바베큐 소스</t>
  </si>
  <si>
    <t>강정 소스</t>
  </si>
  <si>
    <t>허니갈릭 소스</t>
  </si>
  <si>
    <t>갈비 소스</t>
  </si>
  <si>
    <t>마라핫 소스</t>
  </si>
  <si>
    <t>매운양념 소스</t>
  </si>
  <si>
    <t>매운갈비 소스</t>
  </si>
  <si>
    <t>데리 소스</t>
  </si>
  <si>
    <t>bb.q chicken food cost</t>
  </si>
  <si>
    <t>품목명
(Item Name)</t>
  </si>
  <si>
    <t>Unit 
(무게)</t>
  </si>
  <si>
    <t>Price 
($)</t>
  </si>
  <si>
    <t>Usage%
(수율)</t>
  </si>
  <si>
    <t>Whole Chicken</t>
  </si>
  <si>
    <t>Party Wings</t>
  </si>
  <si>
    <t>순살 엉치살</t>
  </si>
  <si>
    <t>Boneless Thigh</t>
  </si>
  <si>
    <t>순살 가슴살</t>
  </si>
  <si>
    <t xml:space="preserve">Boneless Breast </t>
  </si>
  <si>
    <t xml:space="preserve">Boneless Thigh </t>
  </si>
  <si>
    <t>Boneless Breast</t>
  </si>
  <si>
    <t>2. Sides</t>
  </si>
  <si>
    <t>Manufacturer
or
Supplier</t>
  </si>
  <si>
    <t>Food Cost</t>
  </si>
  <si>
    <t xml:space="preserve">윙- S: 8PC(420g) / M: 16PC (840g) / L: 24PC (1260g)]
본레스-S: 8PC(320g) / M: 16PC (640g) / L: 24PC (960g) </t>
  </si>
  <si>
    <t>Soup Stock Anchovy</t>
  </si>
  <si>
    <t>멸치 다시팩</t>
  </si>
  <si>
    <t>치킨스톡</t>
  </si>
  <si>
    <t>굴소스</t>
  </si>
  <si>
    <t>Chicken Stock</t>
  </si>
  <si>
    <t>Water</t>
  </si>
  <si>
    <t>2lb</t>
  </si>
  <si>
    <t>1LB= 453.592g</t>
  </si>
  <si>
    <t>8oz White Foam Food Container</t>
  </si>
  <si>
    <t>1000/case</t>
  </si>
  <si>
    <t>8oz White Foam Lid Food Container</t>
  </si>
  <si>
    <t>오뎅 믹스</t>
  </si>
  <si>
    <t>O-deng Mixed (Wang)</t>
  </si>
  <si>
    <t>Baked Bean</t>
  </si>
  <si>
    <t>Weight (g)</t>
  </si>
  <si>
    <t>오뎅육수 (O-deng Soup Base)</t>
  </si>
  <si>
    <t>라면 사리</t>
  </si>
  <si>
    <t>443.55g</t>
  </si>
  <si>
    <t>58ea/1kg</t>
  </si>
  <si>
    <t>8ea/1pk</t>
  </si>
  <si>
    <t>단위는 ea</t>
  </si>
  <si>
    <t>베이크드 빈</t>
  </si>
  <si>
    <t>Ottogi Ramyonsari (오뚜기)</t>
  </si>
  <si>
    <t>1ea</t>
  </si>
  <si>
    <t>1봉지당 $0.99</t>
  </si>
  <si>
    <t>Quantity 
(g)</t>
  </si>
  <si>
    <t>떡볶이 소스 only</t>
  </si>
  <si>
    <t>떡볶이 소스 믹스</t>
  </si>
  <si>
    <t>Ddeok-Bokki Sauce Mix</t>
  </si>
  <si>
    <t>떡볶이 소스 믹스 (Ddeok-Bokki Sauce Mix)</t>
  </si>
  <si>
    <t>파슬리 가루</t>
  </si>
  <si>
    <t>버터</t>
  </si>
  <si>
    <t>738g</t>
  </si>
  <si>
    <t>페퍼론치노</t>
  </si>
  <si>
    <t>토마토 소스 (Tomato Sauce)</t>
  </si>
  <si>
    <t>알프레도 소스 (Alfredo Sauce)</t>
  </si>
  <si>
    <t>옐로우 배터믹스 [Battering Powder Mix-C]</t>
  </si>
  <si>
    <t>3kg/4bag</t>
  </si>
  <si>
    <t>Gochujang</t>
  </si>
  <si>
    <t>Ketchup</t>
  </si>
  <si>
    <t>자소만 소스</t>
  </si>
  <si>
    <t>Jasoman Sauce</t>
  </si>
  <si>
    <t>939g</t>
  </si>
  <si>
    <t>Bowery Farming Spring Mix Salad Blend,</t>
  </si>
  <si>
    <t>불닭소스</t>
  </si>
  <si>
    <t>4.Salad Dressing</t>
  </si>
  <si>
    <t>유자소스</t>
  </si>
  <si>
    <t>머스타드 소스</t>
  </si>
  <si>
    <t>5L</t>
    <phoneticPr fontId="6" type="noConversion"/>
  </si>
  <si>
    <t>g</t>
    <phoneticPr fontId="6" type="noConversion"/>
  </si>
  <si>
    <t>24oz</t>
    <phoneticPr fontId="6" type="noConversion"/>
  </si>
  <si>
    <t>oz</t>
    <phoneticPr fontId="6" type="noConversion"/>
  </si>
  <si>
    <t>7.3oz</t>
    <phoneticPr fontId="6" type="noConversion"/>
  </si>
  <si>
    <t>lb</t>
    <phoneticPr fontId="6" type="noConversion"/>
  </si>
  <si>
    <t>1lb</t>
  </si>
  <si>
    <t>770g</t>
    <phoneticPr fontId="6" type="noConversion"/>
  </si>
  <si>
    <t>16oz</t>
    <phoneticPr fontId="6" type="noConversion"/>
  </si>
  <si>
    <t>소이 갈릭 참깨 소스</t>
  </si>
  <si>
    <t xml:space="preserve">ORGANIC White Wine Vinegar </t>
  </si>
  <si>
    <t>Ken's Steak House Honey Mustard</t>
  </si>
  <si>
    <t>Kosher Certified Whole Grain Old Style Mustard</t>
  </si>
  <si>
    <t>Fresh Premium Grape Tomatoes</t>
  </si>
  <si>
    <t>Damtuh Honey Citron Tea</t>
  </si>
  <si>
    <t>Marketside Organic Baby Arugula</t>
  </si>
  <si>
    <t>Marketside Premium Romaine Salad Blend</t>
  </si>
  <si>
    <t>Chinese Wide Vermicelli</t>
  </si>
  <si>
    <t>300g</t>
  </si>
  <si>
    <t>오이피클</t>
  </si>
  <si>
    <t>Pickled Cucumber</t>
  </si>
  <si>
    <t>상추</t>
  </si>
  <si>
    <t>16oz/ box</t>
    <phoneticPr fontId="36" type="noConversion"/>
  </si>
  <si>
    <t>나쵸</t>
  </si>
  <si>
    <t>Tostitos Original Restaurant Style Tortilla Chips</t>
  </si>
  <si>
    <t>사워크림</t>
  </si>
  <si>
    <t>Sour Cream</t>
  </si>
  <si>
    <t>Pickled Jalape Nacho Slices</t>
  </si>
  <si>
    <t>과카몰리</t>
  </si>
  <si>
    <t>12oz/1can</t>
  </si>
  <si>
    <t>17oz/1bag</t>
  </si>
  <si>
    <t>1can(340g)에 7servings(210g))(1serving(30g) x 7)</t>
  </si>
  <si>
    <t>적상추</t>
  </si>
  <si>
    <t>Red Leaf Lettuce</t>
  </si>
  <si>
    <t>베이컨</t>
  </si>
  <si>
    <t>Bacon</t>
  </si>
  <si>
    <t>할라피뇨 통조림(슬라이스)</t>
  </si>
  <si>
    <t>우유</t>
  </si>
  <si>
    <t>Milk</t>
  </si>
  <si>
    <r>
      <rPr>
        <b/>
        <sz val="15"/>
        <rFont val="Times New Roman"/>
        <family val="1"/>
      </rPr>
      <t>보고용</t>
    </r>
  </si>
  <si>
    <r>
      <t>*</t>
    </r>
    <r>
      <rPr>
        <sz val="11"/>
        <color theme="1"/>
        <rFont val="맑은 고딕"/>
        <family val="2"/>
      </rPr>
      <t>원가계산시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원료육</t>
    </r>
    <r>
      <rPr>
        <sz val="11"/>
        <color theme="1"/>
        <rFont val="Arial"/>
        <family val="2"/>
      </rPr>
      <t xml:space="preserve"> Maximum</t>
    </r>
    <r>
      <rPr>
        <sz val="11"/>
        <color theme="1"/>
        <rFont val="맑은 고딕"/>
        <family val="2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사용함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</si>
  <si>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</si>
  <si>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샐러드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</si>
  <si>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로메인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상추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</si>
  <si>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루꼴라</t>
    </r>
  </si>
  <si>
    <r>
      <rPr>
        <sz val="11"/>
        <color theme="1"/>
        <rFont val="맑은 고딕"/>
        <family val="2"/>
      </rPr>
      <t>오이</t>
    </r>
  </si>
  <si>
    <r>
      <rPr>
        <sz val="11"/>
        <color theme="1"/>
        <rFont val="맑은 고딕"/>
        <family val="2"/>
      </rPr>
      <t>방울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토마토</t>
    </r>
  </si>
  <si>
    <r>
      <rPr>
        <sz val="11"/>
        <color theme="1"/>
        <rFont val="맑은 고딕"/>
        <family val="2"/>
      </rPr>
      <t>유자티</t>
    </r>
  </si>
  <si>
    <r>
      <rPr>
        <sz val="11"/>
        <color theme="1"/>
        <rFont val="맑은 고딕"/>
        <family val="2"/>
      </rPr>
      <t>화이트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와인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비네거</t>
    </r>
  </si>
  <si>
    <r>
      <rPr>
        <sz val="11"/>
        <color theme="1"/>
        <rFont val="맑은 고딕"/>
        <family val="2"/>
      </rPr>
      <t>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그레인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</si>
  <si>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허니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</si>
  <si>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부재료</t>
    </r>
  </si>
  <si>
    <r>
      <rPr>
        <sz val="11"/>
        <color theme="1"/>
        <rFont val="맑은 고딕"/>
        <family val="2"/>
      </rPr>
      <t>넓적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당면</t>
    </r>
  </si>
  <si>
    <r>
      <rPr>
        <sz val="10"/>
        <color theme="1"/>
        <rFont val="Arial Unicode MS"/>
        <family val="2"/>
        <charset val="129"/>
      </rPr>
      <t>물에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불렸을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때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무게증가율</t>
    </r>
    <r>
      <rPr>
        <sz val="10"/>
        <color theme="1"/>
        <rFont val="ari"/>
        <family val="2"/>
      </rPr>
      <t xml:space="preserve"> : 6</t>
    </r>
    <r>
      <rPr>
        <sz val="10"/>
        <color theme="1"/>
        <rFont val="Arial Unicode MS"/>
        <family val="2"/>
        <charset val="129"/>
      </rPr>
      <t>배</t>
    </r>
    <phoneticPr fontId="36" type="noConversion"/>
  </si>
  <si>
    <t>저크 시즈닝</t>
  </si>
  <si>
    <t>Jerk Seasoning</t>
  </si>
  <si>
    <t>200pc/1box</t>
  </si>
  <si>
    <t>종이백 (S,M)</t>
  </si>
  <si>
    <t>종이백 (L)</t>
  </si>
  <si>
    <r>
      <t xml:space="preserve">2oz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</si>
  <si>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</si>
  <si>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</si>
  <si>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숟가락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</si>
  <si>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포크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</si>
  <si>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</si>
  <si>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</si>
  <si>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kg</t>
    <phoneticPr fontId="36" type="noConversion"/>
  </si>
  <si>
    <t>#</t>
    <phoneticPr fontId="36" type="noConversion"/>
  </si>
  <si>
    <t>25#</t>
    <phoneticPr fontId="36" type="noConversion"/>
  </si>
  <si>
    <t>oz</t>
    <phoneticPr fontId="36" type="noConversion"/>
  </si>
  <si>
    <t>Grain Rice (Rice Golden)</t>
    <phoneticPr fontId="36" type="noConversion"/>
  </si>
  <si>
    <t>4/1Gal</t>
    <phoneticPr fontId="36" type="noConversion"/>
  </si>
  <si>
    <t>G</t>
    <phoneticPr fontId="36" type="noConversion"/>
  </si>
  <si>
    <t>야채믹스</t>
    <phoneticPr fontId="36" type="noConversion"/>
  </si>
  <si>
    <t>Vegetable Mix</t>
    <phoneticPr fontId="36" type="noConversion"/>
  </si>
  <si>
    <t>12ea/2.5#</t>
    <phoneticPr fontId="36" type="noConversion"/>
  </si>
  <si>
    <t>콜슬로우 야채 믹스</t>
    <phoneticPr fontId="36" type="noConversion"/>
  </si>
  <si>
    <t>Salad Mix Cole Slaw</t>
    <phoneticPr fontId="36" type="noConversion"/>
  </si>
  <si>
    <t>콜슬로우 드레싱</t>
    <phoneticPr fontId="36" type="noConversion"/>
  </si>
  <si>
    <t>Coleslaw Dressing</t>
    <phoneticPr fontId="36" type="noConversion"/>
  </si>
  <si>
    <t>L</t>
    <phoneticPr fontId="36" type="noConversion"/>
  </si>
  <si>
    <t>9/64fl.oz</t>
    <phoneticPr fontId="36" type="noConversion"/>
  </si>
  <si>
    <t>fl.oz</t>
    <phoneticPr fontId="36" type="noConversion"/>
  </si>
  <si>
    <t>20/12x60g</t>
    <phoneticPr fontId="36" type="noConversion"/>
  </si>
  <si>
    <t>g</t>
    <phoneticPr fontId="36" type="noConversion"/>
  </si>
  <si>
    <t>4/6#</t>
    <phoneticPr fontId="36" type="noConversion"/>
  </si>
  <si>
    <t>치킨스톡</t>
    <phoneticPr fontId="36" type="noConversion"/>
  </si>
  <si>
    <t>4/24oz</t>
    <phoneticPr fontId="36" type="noConversion"/>
  </si>
  <si>
    <t>볶음밥</t>
    <phoneticPr fontId="36" type="noConversion"/>
  </si>
  <si>
    <t>Fried Rice</t>
    <phoneticPr fontId="36" type="noConversion"/>
  </si>
  <si>
    <t>볶음밥 (Fried Rice)</t>
    <phoneticPr fontId="36" type="noConversion"/>
  </si>
  <si>
    <t>4kg</t>
    <phoneticPr fontId="36" type="noConversion"/>
  </si>
  <si>
    <r>
      <rPr>
        <sz val="10"/>
        <color theme="1"/>
        <rFont val="Arial Unicode MS"/>
        <family val="2"/>
        <charset val="129"/>
      </rPr>
      <t xml:space="preserve">콤보용 : </t>
    </r>
    <r>
      <rPr>
        <sz val="10"/>
        <color theme="1"/>
        <rFont val="Arial"/>
        <family val="2"/>
      </rPr>
      <t xml:space="preserve">200g / </t>
    </r>
    <r>
      <rPr>
        <sz val="10"/>
        <color theme="1"/>
        <rFont val="Arial Unicode MS"/>
        <family val="2"/>
        <charset val="129"/>
      </rPr>
      <t>식사용 400</t>
    </r>
    <r>
      <rPr>
        <sz val="10"/>
        <color theme="1"/>
        <rFont val="Arial"/>
        <family val="2"/>
      </rPr>
      <t>g</t>
    </r>
    <phoneticPr fontId="36" type="noConversion"/>
  </si>
  <si>
    <t>Coleslaw</t>
    <phoneticPr fontId="36" type="noConversion"/>
  </si>
  <si>
    <r>
      <rPr>
        <sz val="10"/>
        <rFont val="맑은 고딕"/>
        <family val="3"/>
        <charset val="129"/>
      </rPr>
      <t>#2 골든 오리지널 순살(</t>
    </r>
    <r>
      <rPr>
        <sz val="10"/>
        <rFont val="Arial"/>
        <family val="3"/>
      </rPr>
      <t>Fried)(8pcs)</t>
    </r>
    <phoneticPr fontId="36" type="noConversion"/>
  </si>
  <si>
    <t>#2 Golden Original BNLS (Fried)(8pcs)</t>
    <phoneticPr fontId="36" type="noConversion"/>
  </si>
  <si>
    <t>8ea</t>
    <phoneticPr fontId="36" type="noConversion"/>
  </si>
  <si>
    <t>토마토 샐러드</t>
    <phoneticPr fontId="36" type="noConversion"/>
  </si>
  <si>
    <t>Tomato Salad</t>
    <phoneticPr fontId="36" type="noConversion"/>
  </si>
  <si>
    <t>ea</t>
    <phoneticPr fontId="36" type="noConversion"/>
  </si>
  <si>
    <t>929g</t>
    <phoneticPr fontId="36" type="noConversion"/>
  </si>
  <si>
    <t>Ddeok-Bokki</t>
    <phoneticPr fontId="36" type="noConversion"/>
  </si>
  <si>
    <t>Rose Ddeok-Bokki</t>
    <phoneticPr fontId="36" type="noConversion"/>
  </si>
  <si>
    <t>600g/12</t>
    <phoneticPr fontId="36" type="noConversion"/>
  </si>
  <si>
    <t>g</t>
    <phoneticPr fontId="36" type="noConversion"/>
  </si>
  <si>
    <t>Party Wings IQF</t>
    <phoneticPr fontId="36" type="noConversion"/>
  </si>
  <si>
    <t>2/5#</t>
    <phoneticPr fontId="36" type="noConversion"/>
  </si>
  <si>
    <t>6/5#</t>
    <phoneticPr fontId="36" type="noConversion"/>
  </si>
  <si>
    <t>72/6.5oz</t>
    <phoneticPr fontId="36" type="noConversion"/>
  </si>
  <si>
    <r>
      <rPr>
        <b/>
        <sz val="10"/>
        <color theme="1"/>
        <rFont val="맑은 고딕"/>
        <family val="3"/>
        <charset val="129"/>
      </rPr>
      <t>홀치킨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 7월 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</si>
  <si>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파티윙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</si>
  <si>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엉치살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</si>
  <si>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가슴살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</si>
  <si>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t>FL</t>
    <phoneticPr fontId="36" type="noConversion"/>
  </si>
  <si>
    <t>Bahama
업데이트 전</t>
    <phoneticPr fontId="36" type="noConversion"/>
  </si>
  <si>
    <t>Sort</t>
  </si>
  <si>
    <t>Menu</t>
  </si>
  <si>
    <t>Pcs</t>
  </si>
  <si>
    <t>Sales Price</t>
  </si>
  <si>
    <t>Food 
Cost</t>
    <phoneticPr fontId="36" type="noConversion"/>
  </si>
  <si>
    <t>Wing</t>
    <phoneticPr fontId="36" type="noConversion"/>
  </si>
  <si>
    <t>W.C</t>
  </si>
  <si>
    <t>BNL (Thigh)</t>
    <phoneticPr fontId="36" type="noConversion"/>
  </si>
  <si>
    <t>BNL (Breast)</t>
    <phoneticPr fontId="36" type="noConversion"/>
  </si>
  <si>
    <t>-</t>
    <phoneticPr fontId="36" type="noConversion"/>
  </si>
  <si>
    <t>Half &amp; Half</t>
  </si>
  <si>
    <t>Half &amp; Half Whole Chicken (Secret)</t>
  </si>
  <si>
    <t>Half &amp; Half Whole Chicken (Hot spicy)</t>
  </si>
  <si>
    <t>Wings</t>
  </si>
  <si>
    <t>Golden Original Wings</t>
  </si>
  <si>
    <t>Secret Sauce Wings</t>
  </si>
  <si>
    <t>Hot Spicy Wings</t>
  </si>
  <si>
    <t>Cheesling Wings</t>
  </si>
  <si>
    <t>Gangjeong Wings</t>
  </si>
  <si>
    <t>Caribbean Spice Wings</t>
  </si>
  <si>
    <t>BNLS</t>
  </si>
  <si>
    <t>Side</t>
    <phoneticPr fontId="36" type="noConversion"/>
  </si>
  <si>
    <t>s</t>
    <phoneticPr fontId="36" type="noConversion"/>
  </si>
  <si>
    <t xml:space="preserve"> </t>
    <phoneticPr fontId="36" type="noConversion"/>
  </si>
  <si>
    <r>
      <rPr>
        <sz val="10"/>
        <color theme="1"/>
        <rFont val="맑은 고딕"/>
        <family val="3"/>
        <charset val="129"/>
      </rPr>
      <t>윙</t>
    </r>
    <r>
      <rPr>
        <sz val="10"/>
        <color theme="1"/>
        <rFont val="Arial"/>
        <family val="2"/>
      </rPr>
      <t xml:space="preserve">- S: 8PC(420g) / M: 16PC (840g) / L: 24PC (1260g)]
</t>
    </r>
    <r>
      <rPr>
        <sz val="10"/>
        <color theme="1"/>
        <rFont val="맑은 고딕"/>
        <family val="3"/>
        <charset val="129"/>
      </rPr>
      <t>본레스</t>
    </r>
    <r>
      <rPr>
        <sz val="10"/>
        <color theme="1"/>
        <rFont val="Arial"/>
        <family val="2"/>
      </rPr>
      <t xml:space="preserve">-S: 8PC(320g) / M: 16PC (640g) / L: 24PC (960g) </t>
    </r>
    <phoneticPr fontId="36" type="noConversion"/>
  </si>
  <si>
    <t>French Fries</t>
    <phoneticPr fontId="36" type="noConversion"/>
  </si>
  <si>
    <t>10/1kg</t>
    <phoneticPr fontId="36" type="noConversion"/>
  </si>
  <si>
    <t>** KFC 는 바하마 공식 웹사이트 / Popeyes 는 Gofadis 기준</t>
  </si>
  <si>
    <t>** 카테고리 평균 가격으로 기입</t>
  </si>
  <si>
    <t>구분</t>
  </si>
  <si>
    <t>bb.q</t>
  </si>
  <si>
    <t>KFC</t>
  </si>
  <si>
    <t>bb.q &lt;&gt; KFC</t>
  </si>
  <si>
    <t>Popeyes</t>
  </si>
  <si>
    <t>bb.q &lt;&gt; Popeyes</t>
  </si>
  <si>
    <t>단품 없음 (콤보로만 판매)</t>
  </si>
  <si>
    <t>타브랜드: 소스 상관없이 가격 동일</t>
  </si>
  <si>
    <t>Wing</t>
  </si>
  <si>
    <t>타브랜드: 별도 부위 구분 없음</t>
  </si>
  <si>
    <t>Boneless</t>
  </si>
  <si>
    <t>$7.77~$20.00</t>
  </si>
  <si>
    <t>$9.15~$56.42</t>
  </si>
  <si>
    <t>French Fries</t>
  </si>
  <si>
    <t>타브랜드: Large 사이즈 기준</t>
  </si>
  <si>
    <t>Side Sauce</t>
  </si>
  <si>
    <t>Soda</t>
  </si>
  <si>
    <t>타브랜드: Med 사이즈 기준</t>
  </si>
  <si>
    <t>bb.q 메뉴</t>
  </si>
  <si>
    <t>Price per pcs</t>
  </si>
  <si>
    <t>AVG</t>
  </si>
  <si>
    <t>Chicken</t>
  </si>
  <si>
    <t>(half)</t>
  </si>
  <si>
    <t>(whole)</t>
  </si>
  <si>
    <t>Honey Garlic Wings</t>
  </si>
  <si>
    <t>Soy Garlic Wings</t>
  </si>
  <si>
    <t>Galbi Wings</t>
  </si>
  <si>
    <t>Spicy Galbi Wings</t>
  </si>
  <si>
    <t>Golden Original Boneless</t>
  </si>
  <si>
    <t>Secret Sauce Boneless</t>
  </si>
  <si>
    <t>Hot Spicy Boneless</t>
  </si>
  <si>
    <t>Honey Garlic Boneless</t>
  </si>
  <si>
    <t>Soy Garlic Boneless</t>
  </si>
  <si>
    <t>Cheesling Boneless</t>
  </si>
  <si>
    <t>Gangjeong Boneless</t>
  </si>
  <si>
    <t>Galbi Boneless</t>
  </si>
  <si>
    <t>Spicy Galbi Boneless</t>
  </si>
  <si>
    <t>Caribbean Spice Boneless</t>
  </si>
  <si>
    <t>Combo</t>
  </si>
  <si>
    <t>Food</t>
  </si>
  <si>
    <t>Ddeok-Bokki</t>
  </si>
  <si>
    <t>Rose Ddeok-Bokki</t>
  </si>
  <si>
    <t>Carbonara Ddeok-Bokki</t>
  </si>
  <si>
    <t>Rice Bowl</t>
  </si>
  <si>
    <t>Fried Rice</t>
  </si>
  <si>
    <t>Chicken Fried Rice</t>
  </si>
  <si>
    <t>The Secret Rice Bowl</t>
  </si>
  <si>
    <t>Island Greens Rice Bowl</t>
  </si>
  <si>
    <t>Teriyaki Crunch Rice Bowl</t>
  </si>
  <si>
    <t>Side</t>
  </si>
  <si>
    <t>French Fries (200g)</t>
  </si>
  <si>
    <t>Cheesling Fries</t>
  </si>
  <si>
    <t>Fried Conch</t>
  </si>
  <si>
    <t>Fried Fish (6pcs)</t>
  </si>
  <si>
    <t>Donut Holes</t>
  </si>
  <si>
    <t>Side Sauce(Secret Sauce)</t>
  </si>
  <si>
    <t>Side Sauce(Hot Spicy)</t>
  </si>
  <si>
    <t>Side Sauce(Island Spice)</t>
  </si>
  <si>
    <t>Side Sauce(Gangjeong)</t>
  </si>
  <si>
    <t>Bottle</t>
  </si>
  <si>
    <t>Can</t>
  </si>
  <si>
    <t>KFC Carmichael Rd West (Carmichael Road West Nassau N.P, Bahamas)</t>
  </si>
  <si>
    <t>Pieces</t>
  </si>
  <si>
    <t>8PC CHICKEN ONLY (Original)</t>
  </si>
  <si>
    <t>15PC CHICKEN ONLY (Original)</t>
  </si>
  <si>
    <t>8PC CHICKEN ONLY (Spicy)</t>
  </si>
  <si>
    <t>15PC CHICKEN ONLY (Spicy)</t>
  </si>
  <si>
    <t>Meal Deal Dark (2 pieces chicken: 1 thigh &amp; 1 leg, 1 fries, biscuit, 1 soda)</t>
  </si>
  <si>
    <t>Meal Deal White (2 pieces chicken: 1 Rib &amp; 1 Wing, 1 fries, biscuit, 1 soda)</t>
  </si>
  <si>
    <t>3 Pc Big Box (1 Rib ,1 Thigh &amp; 1 Whole Wing, 1 Fries, Individual Cole Slaw, 22oz drink)</t>
  </si>
  <si>
    <t>6 PC Meal (6 Pc Chicken Meal, 3 individual fries, 3 biscuits)</t>
  </si>
  <si>
    <t>Fries Med</t>
  </si>
  <si>
    <t>Fries Mega</t>
  </si>
  <si>
    <t>Fries Large</t>
  </si>
  <si>
    <t>Bisuit</t>
  </si>
  <si>
    <t>Sauce</t>
  </si>
  <si>
    <t>Sweet &amp; Tangy</t>
  </si>
  <si>
    <t>Honey BBQ</t>
  </si>
  <si>
    <t>Med Soda</t>
  </si>
  <si>
    <t>Small Soda</t>
  </si>
  <si>
    <t>2 Liter Soda</t>
  </si>
  <si>
    <t>픽업 가격</t>
  </si>
  <si>
    <t>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</t>
  </si>
  <si>
    <t>공식 웹사이트</t>
  </si>
  <si>
    <t>https://www.kfcnassau.com/</t>
  </si>
  <si>
    <t>Straw Flower Rd, Nassau, Bahamas</t>
  </si>
  <si>
    <t>2 pcs chicken combo - 2 white meat signature chicken 1 Regular Side, 1 Biscuit, &amp; 1 Regular Drink</t>
  </si>
  <si>
    <t>3 pcs chicken combo - 3 of our signature chicken 1 Regular Side, 1 Biscuit, &amp; 1 Regular Drink</t>
  </si>
  <si>
    <t>4 pcs chicken combo - 4 signature chicken 1 Regular Side, 1 Biscuit, &amp; 1 Regular Drink</t>
  </si>
  <si>
    <t>3 pcs tender combo</t>
  </si>
  <si>
    <t>5 pcs tender combo</t>
  </si>
  <si>
    <t>8 pcs of Chicken or Tender with 1 Lg side, 4 biscuits</t>
  </si>
  <si>
    <t>12 pcs of Chicken or Tender with 2 Lg sides, 6 biscuits</t>
  </si>
  <si>
    <t>16 pcs of Chicken or Tender with 3 Lg sides, 8 biscuits</t>
  </si>
  <si>
    <t>Cajun Fries (Regular)</t>
  </si>
  <si>
    <t>Cajun Fries (Large)</t>
  </si>
  <si>
    <t>Cole Slaw (Regular)</t>
  </si>
  <si>
    <t>Cole Slaw (Large)</t>
  </si>
  <si>
    <t>Red Beans &amp; Rice (Regular)</t>
  </si>
  <si>
    <t>Red Beans &amp; Rice (Large)</t>
  </si>
  <si>
    <t>Sweet Heat</t>
  </si>
  <si>
    <t>BoldBQ</t>
  </si>
  <si>
    <t>Buffalo</t>
  </si>
  <si>
    <t>Medium Soda</t>
  </si>
  <si>
    <t>Large Soda</t>
  </si>
  <si>
    <t>Gofadis 기준</t>
  </si>
  <si>
    <t>https://www.gofadis.com/order/restaurant/popeyes-louisiana-kitchen---robinson-rd-menu/4</t>
  </si>
  <si>
    <t>no.</t>
  </si>
  <si>
    <t>1-2용 Menu Range (combo, 2/3/5/6p 메뉴)</t>
  </si>
  <si>
    <t>$9.95~$19.95</t>
  </si>
  <si>
    <t>각 콤보별 구성 상이 / 파파이스는 일부 콤보 내 음료 포함</t>
  </si>
  <si>
    <t>판매가_07.26_ver</t>
  </si>
  <si>
    <t>Golden Original Whole Chicken, Dark</t>
  </si>
  <si>
    <t>white</t>
  </si>
  <si>
    <t>Secret Sauce Whole Chicken, Dark</t>
  </si>
  <si>
    <t>Hot Spicy Whole Chicken, Dark</t>
  </si>
  <si>
    <t>Add Cheese
 (+2.00)</t>
  </si>
  <si>
    <t>Big Deal ( 3 pieces chicken: 1 thigh, 1 rib &amp; 1 wing, 1 fries, biscuit, 1 soda)</t>
  </si>
  <si>
    <t>3 pcs whole wings combo -</t>
  </si>
  <si>
    <t>4 pcs of Chicken or Tender with 1 Lg side, 4 biscuits</t>
  </si>
  <si>
    <t>Fried</t>
    <phoneticPr fontId="36" type="noConversion"/>
  </si>
  <si>
    <t>Sauced</t>
    <phoneticPr fontId="36" type="noConversion"/>
  </si>
  <si>
    <t>Chicken
(Bone In)</t>
    <phoneticPr fontId="36" type="noConversion"/>
  </si>
  <si>
    <t>Flakes</t>
    <phoneticPr fontId="36" type="noConversion"/>
  </si>
  <si>
    <t>K-Food</t>
    <phoneticPr fontId="36" type="noConversion"/>
  </si>
  <si>
    <t>Onion Rings</t>
    <phoneticPr fontId="36" type="noConversion"/>
  </si>
  <si>
    <t>Extra Sauce</t>
    <phoneticPr fontId="36" type="noConversion"/>
  </si>
  <si>
    <t>Desert</t>
    <phoneticPr fontId="36" type="noConversion"/>
  </si>
  <si>
    <t>Beverage</t>
    <phoneticPr fontId="36" type="noConversion"/>
  </si>
  <si>
    <t>Iced Tea</t>
    <phoneticPr fontId="36" type="noConversion"/>
  </si>
  <si>
    <t>Mineral Water</t>
    <phoneticPr fontId="36" type="noConversion"/>
  </si>
  <si>
    <t>김치베이스</t>
    <phoneticPr fontId="3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</si>
  <si>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  <phoneticPr fontId="36" type="noConversion"/>
  </si>
  <si>
    <t>크런치버터시즈닝</t>
    <phoneticPr fontId="36" type="noConversion"/>
  </si>
  <si>
    <t>Crunch Butter Seasoning S</t>
    <phoneticPr fontId="36" type="noConversion"/>
  </si>
  <si>
    <t>블랙페퍼시즈닝</t>
    <phoneticPr fontId="36" type="noConversion"/>
  </si>
  <si>
    <t xml:space="preserve">Black Pepper Seasoning </t>
    <phoneticPr fontId="36" type="noConversion"/>
  </si>
  <si>
    <t>레드착착시즈닝</t>
    <phoneticPr fontId="36" type="noConversion"/>
  </si>
  <si>
    <t>Red Spicy Seasoning</t>
    <phoneticPr fontId="36" type="noConversion"/>
  </si>
  <si>
    <t>메이플버터갈릭소스</t>
    <phoneticPr fontId="36" type="noConversion"/>
  </si>
  <si>
    <t>Maple Butter Garlic Sauce</t>
    <phoneticPr fontId="36" type="noConversion"/>
  </si>
  <si>
    <t>2kg*5bag</t>
    <phoneticPr fontId="36" type="noConversion"/>
  </si>
  <si>
    <r>
      <rPr>
        <sz val="10"/>
        <color theme="1"/>
        <rFont val="Malgun Gothic"/>
        <family val="2"/>
        <charset val="129"/>
      </rPr>
      <t>원료육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중량대비</t>
    </r>
    <r>
      <rPr>
        <sz val="10"/>
        <color theme="1"/>
        <rFont val="Arial"/>
        <family val="2"/>
      </rPr>
      <t xml:space="preserve"> 10%</t>
    </r>
    <phoneticPr fontId="36" type="noConversion"/>
  </si>
  <si>
    <t>핫크리스피 마리네이드</t>
    <phoneticPr fontId="36" type="noConversion"/>
  </si>
  <si>
    <t>Hot Crispy Seasoning</t>
    <phoneticPr fontId="36" type="noConversion"/>
  </si>
  <si>
    <t>양파튀김</t>
    <phoneticPr fontId="36" type="noConversion"/>
  </si>
  <si>
    <t>fried onion rings</t>
    <phoneticPr fontId="36" type="noConversion"/>
  </si>
  <si>
    <t xml:space="preserve">Battering Powder Mix </t>
    <phoneticPr fontId="36" type="noConversion"/>
  </si>
  <si>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배터믹스</t>
    </r>
    <r>
      <rPr>
        <sz val="10"/>
        <rFont val="Arial"/>
        <family val="2"/>
      </rPr>
      <t xml:space="preserve"> </t>
    </r>
    <r>
      <rPr>
        <sz val="10"/>
        <rFont val="Arial"/>
        <family val="3"/>
        <charset val="129"/>
      </rPr>
      <t>(White)</t>
    </r>
    <phoneticPr fontId="36" type="noConversion"/>
  </si>
  <si>
    <t>H.Q</t>
    <phoneticPr fontId="36" type="noConversion"/>
  </si>
  <si>
    <t>500g*15bag</t>
    <phoneticPr fontId="36" type="noConversion"/>
  </si>
  <si>
    <t xml:space="preserve">Cheese Flavor Seasoning </t>
    <phoneticPr fontId="36" type="noConversion"/>
  </si>
  <si>
    <t>5kg/4bag</t>
    <phoneticPr fontId="36" type="noConversion"/>
  </si>
  <si>
    <t>Vinegar Distilled</t>
    <phoneticPr fontId="36" type="noConversion"/>
  </si>
  <si>
    <t>500g*10bag</t>
    <phoneticPr fontId="36" type="noConversion"/>
  </si>
  <si>
    <t>300g*40bag</t>
    <phoneticPr fontId="36" type="noConversion"/>
  </si>
  <si>
    <t>쌀</t>
    <phoneticPr fontId="36" type="noConversion"/>
  </si>
  <si>
    <t>1#</t>
    <phoneticPr fontId="36" type="noConversion"/>
  </si>
  <si>
    <t>30ea</t>
    <phoneticPr fontId="36" type="noConversion"/>
  </si>
  <si>
    <t>16oz</t>
    <phoneticPr fontId="36" type="noConversion"/>
  </si>
  <si>
    <t>1G</t>
    <phoneticPr fontId="36" type="noConversion"/>
  </si>
  <si>
    <t>20oz</t>
    <phoneticPr fontId="36" type="noConversion"/>
  </si>
  <si>
    <t>모짜렐라 치즈</t>
    <phoneticPr fontId="36" type="noConversion"/>
  </si>
  <si>
    <t>Mozzarella Cheese</t>
    <phoneticPr fontId="36" type="noConversion"/>
  </si>
  <si>
    <t>샐러드 야채(믹스 야채)</t>
    <phoneticPr fontId="36" type="noConversion"/>
  </si>
  <si>
    <t>Mix Vegetable</t>
    <phoneticPr fontId="36" type="noConversion"/>
  </si>
  <si>
    <t>5#</t>
    <phoneticPr fontId="36" type="noConversion"/>
  </si>
  <si>
    <r>
      <rPr>
        <b/>
        <sz val="10"/>
        <rFont val="Malgun Gothic"/>
        <family val="2"/>
        <charset val="129"/>
      </rPr>
      <t>옥수수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스위트콘)</t>
    </r>
    <phoneticPr fontId="36" type="noConversion"/>
  </si>
  <si>
    <t>크러시 피넛</t>
    <phoneticPr fontId="36" type="noConversion"/>
  </si>
  <si>
    <t>Crushed Peanut</t>
    <phoneticPr fontId="36" type="noConversion"/>
  </si>
  <si>
    <t>Sesame Oil</t>
    <phoneticPr fontId="36" type="noConversion"/>
  </si>
  <si>
    <t>체다 치즈</t>
    <phoneticPr fontId="36" type="noConversion"/>
  </si>
  <si>
    <t>Cheddar Cheese</t>
    <phoneticPr fontId="36" type="noConversion"/>
  </si>
  <si>
    <t>기타</t>
    <phoneticPr fontId="36" type="noConversion"/>
  </si>
  <si>
    <t>드라이아이스</t>
    <phoneticPr fontId="36" type="noConversion"/>
  </si>
  <si>
    <t>Dry Ice</t>
    <phoneticPr fontId="36" type="noConversion"/>
  </si>
  <si>
    <t>치킨너겟</t>
    <phoneticPr fontId="36" type="noConversion"/>
  </si>
  <si>
    <t>Chicken Nugget</t>
    <phoneticPr fontId="36" type="noConversion"/>
  </si>
  <si>
    <t>방울 토마토</t>
    <phoneticPr fontId="36" type="noConversion"/>
  </si>
  <si>
    <t>Cherry Tomato</t>
    <phoneticPr fontId="36" type="noConversion"/>
  </si>
  <si>
    <t>Green Leaf Lettuce / Jullienne Lettuce</t>
    <phoneticPr fontId="36" type="noConversion"/>
  </si>
  <si>
    <t>Corn Kernel</t>
    <phoneticPr fontId="36" type="noConversion"/>
  </si>
  <si>
    <t>에다마메</t>
    <phoneticPr fontId="36" type="noConversion"/>
  </si>
  <si>
    <t>Edamame</t>
    <phoneticPr fontId="36" type="noConversion"/>
  </si>
  <si>
    <t>Jalapeno</t>
    <phoneticPr fontId="36" type="noConversion"/>
  </si>
  <si>
    <t>퀴노아</t>
    <phoneticPr fontId="36" type="noConversion"/>
  </si>
  <si>
    <t>Quinoa</t>
    <phoneticPr fontId="36" type="noConversion"/>
  </si>
  <si>
    <t>2.2#</t>
    <phoneticPr fontId="36" type="noConversion"/>
  </si>
  <si>
    <t>해바라기 유</t>
    <phoneticPr fontId="36" type="noConversion"/>
  </si>
  <si>
    <t>Sunflower Oil</t>
    <phoneticPr fontId="36" type="noConversion"/>
  </si>
  <si>
    <t>5L</t>
    <phoneticPr fontId="36" type="noConversion"/>
  </si>
  <si>
    <t>Sysco</t>
  </si>
  <si>
    <t>토마토</t>
    <phoneticPr fontId="36" type="noConversion"/>
  </si>
  <si>
    <t>Tomato</t>
    <phoneticPr fontId="36" type="noConversion"/>
  </si>
  <si>
    <t>Fried Dumpling</t>
    <phoneticPr fontId="36" type="noConversion"/>
  </si>
  <si>
    <t>만두 튀김</t>
    <phoneticPr fontId="36" type="noConversion"/>
  </si>
  <si>
    <t>Ddeok-Bokki_Cheese</t>
    <phoneticPr fontId="36" type="noConversion"/>
  </si>
  <si>
    <t>Rose Ddeok-Bokki_Cheese</t>
    <phoneticPr fontId="36" type="noConversion"/>
  </si>
  <si>
    <t>Stamed Rice</t>
    <phoneticPr fontId="36" type="noConversion"/>
  </si>
  <si>
    <t>600g</t>
    <phoneticPr fontId="36" type="noConversion"/>
  </si>
  <si>
    <t>Prep</t>
    <phoneticPr fontId="36" type="noConversion"/>
  </si>
  <si>
    <t>Extra Sauce(Secret)</t>
    <phoneticPr fontId="36" type="noConversion"/>
  </si>
  <si>
    <t>Extra Sauce(Hot Spicy)</t>
    <phoneticPr fontId="36" type="noConversion"/>
  </si>
  <si>
    <t>Extra Sauce(Honey Garlic)</t>
    <phoneticPr fontId="36" type="noConversion"/>
  </si>
  <si>
    <t>Extra Sauce(Soy Garlic)</t>
    <phoneticPr fontId="36" type="noConversion"/>
  </si>
  <si>
    <t>Extra Sauce(Honey Pepper)</t>
    <phoneticPr fontId="36" type="noConversion"/>
  </si>
  <si>
    <t>Extra Sauce(Mala)</t>
    <phoneticPr fontId="36" type="noConversion"/>
  </si>
  <si>
    <t>Extra Sauce(Galbi)</t>
    <phoneticPr fontId="36" type="noConversion"/>
  </si>
  <si>
    <t>Extra Sauce(Hot Galbi)</t>
    <phoneticPr fontId="36" type="noConversion"/>
  </si>
  <si>
    <t>Menu Item</t>
  </si>
  <si>
    <t>Description</t>
    <phoneticPr fontId="36" type="noConversion"/>
  </si>
  <si>
    <t>Price (JMD)</t>
  </si>
  <si>
    <t>Price (USD)</t>
  </si>
  <si>
    <t>* 1 USD = 156JMD</t>
    <phoneticPr fontId="36" type="noConversion"/>
  </si>
  <si>
    <t>BirdShack</t>
    <phoneticPr fontId="36" type="noConversion"/>
  </si>
  <si>
    <t>Family Meals</t>
    <phoneticPr fontId="36" type="noConversion"/>
  </si>
  <si>
    <t>FLEX 9</t>
  </si>
  <si>
    <t>9pcs Chicken + 12 fries +2colslaw + 1.2L Soda</t>
    <phoneticPr fontId="36" type="noConversion"/>
  </si>
  <si>
    <t>FLEX 12</t>
  </si>
  <si>
    <t>12pcs Chicken + 12 fries +3colslaw + Cornbread Rolls + 1.2L Soda</t>
    <phoneticPr fontId="36" type="noConversion"/>
  </si>
  <si>
    <t>FLEX 15</t>
  </si>
  <si>
    <t>15 pcs Chicken  + 1.2L Soda</t>
    <phoneticPr fontId="36" type="noConversion"/>
  </si>
  <si>
    <t>FLEX 21</t>
  </si>
  <si>
    <t>21 pcs Chicken  + 1.2L Soda</t>
    <phoneticPr fontId="36" type="noConversion"/>
  </si>
  <si>
    <t>FLEX BOX COMBO</t>
  </si>
  <si>
    <t>1pcs Chicken or 3 wings + 1Chicken sandwich + 3 Wedge . Fries + 16oz Soda</t>
    <phoneticPr fontId="36" type="noConversion"/>
  </si>
  <si>
    <t>STARTA BOX</t>
  </si>
  <si>
    <t xml:space="preserve">1pcs Chicken + 3 Potato Wedge or reg fries + 1 Cornbrean Roll + 16 oz Soda </t>
    <phoneticPr fontId="36" type="noConversion"/>
  </si>
  <si>
    <t>Combo</t>
    <phoneticPr fontId="36" type="noConversion"/>
  </si>
  <si>
    <t>Jumbo Wings Combo (6pc)</t>
  </si>
  <si>
    <t>6pcs Wing + 3 wedge fries or reg fries + 16oz Soda</t>
    <phoneticPr fontId="36" type="noConversion"/>
  </si>
  <si>
    <t>Jumbo Wings Combo (10pc)</t>
  </si>
  <si>
    <t>10pcs Wing + 3 wedge fries or reg fries + 16oz Soda</t>
    <phoneticPr fontId="36" type="noConversion"/>
  </si>
  <si>
    <t>Jumbo Wings Combo (16pc)</t>
  </si>
  <si>
    <t>16pcs Wing + 3 wedge fries or reg fries + 16oz Soda</t>
    <phoneticPr fontId="36" type="noConversion"/>
  </si>
  <si>
    <t>Double Up</t>
  </si>
  <si>
    <t>2pc of Chicken + 3 Fries + 16oz Soda</t>
    <phoneticPr fontId="36" type="noConversion"/>
  </si>
  <si>
    <t>Hatrik</t>
  </si>
  <si>
    <t>3pc of Chicken + 3 Fries + 16oz Soda</t>
    <phoneticPr fontId="36" type="noConversion"/>
  </si>
  <si>
    <t>Chicken Sandwich Combo</t>
  </si>
  <si>
    <t>Chicken Sandwich + 3 fries + 16oz Soda</t>
    <phoneticPr fontId="36" type="noConversion"/>
  </si>
  <si>
    <t>Hi-5</t>
  </si>
  <si>
    <t>5pc of Chicken + 3 Fries + 16oz Soda</t>
    <phoneticPr fontId="36" type="noConversion"/>
  </si>
  <si>
    <t>6LUV</t>
  </si>
  <si>
    <t>6pc of Chicken + 6 Fries + Coleslaw + 2 16oz Soda</t>
    <phoneticPr fontId="36" type="noConversion"/>
  </si>
  <si>
    <t>Wedges</t>
  </si>
  <si>
    <t>Regular Fries</t>
  </si>
  <si>
    <t>Cornbread Roll</t>
  </si>
  <si>
    <t>Ranch</t>
  </si>
  <si>
    <t>Honey Mustard</t>
  </si>
  <si>
    <t>Beverages</t>
    <phoneticPr fontId="36" type="noConversion"/>
  </si>
  <si>
    <t>Tru-Juice</t>
  </si>
  <si>
    <t>CranWata</t>
  </si>
  <si>
    <t>Wata</t>
  </si>
  <si>
    <t>KFC</t>
    <phoneticPr fontId="36" type="noConversion"/>
  </si>
  <si>
    <t>Meal Deal</t>
    <phoneticPr fontId="36" type="noConversion"/>
  </si>
  <si>
    <t>2pcs chicken + 1Fries + 1Soda</t>
    <phoneticPr fontId="36" type="noConversion"/>
  </si>
  <si>
    <t>Big Deal</t>
    <phoneticPr fontId="36" type="noConversion"/>
  </si>
  <si>
    <t>3pcs Chicken + 1fries + 1 Soda</t>
    <phoneticPr fontId="36" type="noConversion"/>
  </si>
  <si>
    <t>Big Six</t>
    <phoneticPr fontId="36" type="noConversion"/>
  </si>
  <si>
    <t>6pcs Chicken + 2 fries + 2 Soda + 1Coleslaw</t>
    <phoneticPr fontId="36" type="noConversion"/>
  </si>
  <si>
    <t>Chicken Box</t>
    <phoneticPr fontId="36" type="noConversion"/>
  </si>
  <si>
    <t>1pcs Chicken + 1 bread + fries</t>
    <phoneticPr fontId="36" type="noConversion"/>
  </si>
  <si>
    <t>Chicken Box Combo</t>
    <phoneticPr fontId="36" type="noConversion"/>
  </si>
  <si>
    <t xml:space="preserve">1 Chicken + 1 bread + 1fries + 1 Soda </t>
    <phoneticPr fontId="36" type="noConversion"/>
  </si>
  <si>
    <t>Popeyes</t>
    <phoneticPr fontId="36" type="noConversion"/>
  </si>
  <si>
    <t>Popeyes 2pc Combo</t>
    <phoneticPr fontId="36" type="noConversion"/>
  </si>
  <si>
    <t>2pcs Chicken + 1 bread + 1 side</t>
    <phoneticPr fontId="36" type="noConversion"/>
  </si>
  <si>
    <t>Popeyes 3pc Combo</t>
    <phoneticPr fontId="36" type="noConversion"/>
  </si>
  <si>
    <t>3pcs Chicken + 1 bread + 1 side(fries)</t>
    <phoneticPr fontId="36" type="noConversion"/>
  </si>
  <si>
    <t>Popeyes 5pc Combo</t>
    <phoneticPr fontId="36" type="noConversion"/>
  </si>
  <si>
    <t>5pcs Chicken + 1 bread + 1 side(fries)</t>
    <phoneticPr fontId="36" type="noConversion"/>
  </si>
  <si>
    <t>Popeyes 21pc Combo</t>
    <phoneticPr fontId="36" type="noConversion"/>
  </si>
  <si>
    <t>5pcs Chicken + 2 bread + 2 side(fries)</t>
    <phoneticPr fontId="36" type="noConversion"/>
  </si>
  <si>
    <t>Popeyes 5pc Tenders Combo</t>
    <phoneticPr fontId="36" type="noConversion"/>
  </si>
  <si>
    <t xml:space="preserve">5pc Tender + 1bread + 2 Sauce </t>
    <phoneticPr fontId="36" type="noConversion"/>
  </si>
  <si>
    <t>Popeyes 3pc Tenders Combo</t>
    <phoneticPr fontId="36" type="noConversion"/>
  </si>
  <si>
    <t xml:space="preserve">3pc Tender + 1bread + 1 side </t>
    <phoneticPr fontId="36" type="noConversion"/>
  </si>
  <si>
    <t>Sales Price
USD</t>
    <phoneticPr fontId="36" type="noConversion"/>
  </si>
  <si>
    <t>Soy 80g</t>
    <phoneticPr fontId="36" type="noConversion"/>
  </si>
  <si>
    <t>Spicy 80g</t>
    <phoneticPr fontId="36" type="noConversion"/>
  </si>
  <si>
    <t>Mala hot 80g</t>
    <phoneticPr fontId="36" type="noConversion"/>
  </si>
  <si>
    <t>Secret 80g</t>
    <phoneticPr fontId="36" type="noConversion"/>
  </si>
  <si>
    <t>Hot Spicy 80g</t>
    <phoneticPr fontId="36" type="noConversion"/>
  </si>
  <si>
    <t>Honey Garlic 80g</t>
    <phoneticPr fontId="36" type="noConversion"/>
  </si>
  <si>
    <t>Soy Garlic 80g</t>
    <phoneticPr fontId="36" type="noConversion"/>
  </si>
  <si>
    <t>Gang-Jeong 80g</t>
    <phoneticPr fontId="36" type="noConversion"/>
  </si>
  <si>
    <t>Galbi 80g</t>
    <phoneticPr fontId="36" type="noConversion"/>
  </si>
  <si>
    <t>Hot Galbi 80g</t>
    <phoneticPr fontId="36" type="noConversion"/>
  </si>
  <si>
    <t>Menu</t>
    <phoneticPr fontId="36" type="noConversion"/>
  </si>
  <si>
    <t>2pcs</t>
    <phoneticPr fontId="36" type="noConversion"/>
  </si>
  <si>
    <t>Chili Oil</t>
    <phoneticPr fontId="36" type="noConversion"/>
  </si>
  <si>
    <t>Red Chili Pepper</t>
    <phoneticPr fontId="36" type="noConversion"/>
  </si>
  <si>
    <t>DASHIDA SOGOGI(CJ)</t>
    <phoneticPr fontId="36" type="noConversion"/>
  </si>
  <si>
    <t>MSG (Ajinomodo)</t>
    <phoneticPr fontId="36" type="noConversion"/>
  </si>
  <si>
    <t>F</t>
    <phoneticPr fontId="36" type="noConversion"/>
  </si>
  <si>
    <t>Cabbage</t>
    <phoneticPr fontId="36" type="noConversion"/>
  </si>
  <si>
    <t>Green Bell Pepper</t>
    <phoneticPr fontId="36" type="noConversion"/>
  </si>
  <si>
    <t>Fresh Cucumbers</t>
    <phoneticPr fontId="36" type="noConversion"/>
  </si>
  <si>
    <t>인스턴트 누들</t>
    <phoneticPr fontId="36" type="noConversion"/>
  </si>
  <si>
    <t>Instant Noodle</t>
    <phoneticPr fontId="36" type="noConversion"/>
  </si>
  <si>
    <t>Nissin Chicken Ramen Instant Soups</t>
    <phoneticPr fontId="36" type="noConversion"/>
  </si>
  <si>
    <t>85g/24 unit</t>
    <phoneticPr fontId="36" type="noConversion"/>
  </si>
  <si>
    <t>라면 누들</t>
    <phoneticPr fontId="36" type="noConversion"/>
  </si>
  <si>
    <t>얇은 당면</t>
    <phoneticPr fontId="36" type="noConversion"/>
  </si>
  <si>
    <t>Sweet Potato Niidle</t>
    <phoneticPr fontId="36" type="noConversion"/>
  </si>
  <si>
    <t>일본 라면 누들</t>
    <phoneticPr fontId="36" type="noConversion"/>
  </si>
  <si>
    <t>Soft Noodle</t>
    <phoneticPr fontId="36" type="noConversion"/>
  </si>
  <si>
    <t>Battering Powder Mix-C</t>
    <phoneticPr fontId="36" type="noConversion"/>
  </si>
  <si>
    <t>Pickle Solution Powder Mix [G28484]</t>
    <phoneticPr fontId="36" type="noConversion"/>
  </si>
  <si>
    <t>Marinade No 5</t>
    <phoneticPr fontId="36" type="noConversion"/>
  </si>
  <si>
    <t>Marinade Powder Mix</t>
    <phoneticPr fontId="36" type="noConversion"/>
  </si>
  <si>
    <t>BBQ Secret Spicy Sauce</t>
    <phoneticPr fontId="36" type="noConversion"/>
  </si>
  <si>
    <t>Hot Spicy Sauce</t>
    <phoneticPr fontId="36" type="noConversion"/>
  </si>
  <si>
    <t>Sweet Soy Sauce</t>
    <phoneticPr fontId="36" type="noConversion"/>
  </si>
  <si>
    <t>Garlic Flavor Soy Sauce</t>
    <phoneticPr fontId="36" type="noConversion"/>
  </si>
  <si>
    <t>Mala Hot Sauce</t>
    <phoneticPr fontId="36" type="noConversion"/>
  </si>
  <si>
    <t>Galbi Flavor Sauce</t>
    <phoneticPr fontId="36" type="noConversion"/>
  </si>
  <si>
    <t>Honey Pepper Sauce</t>
    <phoneticPr fontId="36" type="noConversion"/>
  </si>
  <si>
    <t>Shin Alltokkbokki Sauce (New Hot Pepper)</t>
    <phoneticPr fontId="36" type="noConversion"/>
  </si>
  <si>
    <t>Chicken Package (L)</t>
    <phoneticPr fontId="36" type="noConversion"/>
  </si>
  <si>
    <t>Chicken Package (M)</t>
    <phoneticPr fontId="36" type="noConversion"/>
  </si>
  <si>
    <t>Chicken Package (S)</t>
    <phoneticPr fontId="36" type="noConversion"/>
  </si>
  <si>
    <t>To Go Tray (M)</t>
    <phoneticPr fontId="36" type="noConversion"/>
  </si>
  <si>
    <t xml:space="preserve">To Go Tray (S) </t>
    <phoneticPr fontId="36" type="noConversion"/>
  </si>
  <si>
    <t>BBQ New LOGO Napkin</t>
    <phoneticPr fontId="36" type="noConversion"/>
  </si>
  <si>
    <t>Paper Bag (L)</t>
    <phoneticPr fontId="36" type="noConversion"/>
  </si>
  <si>
    <t>Paper Bag (S,M)</t>
    <phoneticPr fontId="36" type="noConversion"/>
  </si>
  <si>
    <t>200pc/1box</t>
    <phoneticPr fontId="36" type="noConversion"/>
  </si>
  <si>
    <t>100pc/1box</t>
    <phoneticPr fontId="36" type="noConversion"/>
  </si>
  <si>
    <t>2kg/5bag</t>
    <phoneticPr fontId="36" type="noConversion"/>
  </si>
  <si>
    <t>2kg/6bag</t>
    <phoneticPr fontId="36" type="noConversion"/>
  </si>
  <si>
    <t>3kg/4bag</t>
    <phoneticPr fontId="36" type="noConversion"/>
  </si>
  <si>
    <t>2kg/10bag</t>
    <phoneticPr fontId="36" type="noConversion"/>
  </si>
  <si>
    <t>500g/15bag</t>
    <phoneticPr fontId="36" type="noConversion"/>
  </si>
  <si>
    <t>Corn Syrup</t>
    <phoneticPr fontId="36" type="noConversion"/>
  </si>
  <si>
    <t>Mayonnaise</t>
    <phoneticPr fontId="36" type="noConversion"/>
  </si>
  <si>
    <t>Lemon Juice</t>
    <phoneticPr fontId="36" type="noConversion"/>
  </si>
  <si>
    <t>White Sugar</t>
    <phoneticPr fontId="36" type="noConversion"/>
  </si>
  <si>
    <t>Salt</t>
    <phoneticPr fontId="36" type="noConversion"/>
  </si>
  <si>
    <t>Black Pepper</t>
    <phoneticPr fontId="36" type="noConversion"/>
  </si>
  <si>
    <t>Sesame Seeds</t>
    <phoneticPr fontId="36" type="noConversion"/>
  </si>
  <si>
    <t>Parsely Flakes</t>
    <phoneticPr fontId="36" type="noConversion"/>
  </si>
  <si>
    <t>Guacamole</t>
    <phoneticPr fontId="36" type="noConversion"/>
  </si>
  <si>
    <t>Onion</t>
    <phoneticPr fontId="36" type="noConversion"/>
  </si>
  <si>
    <t>Spring Onion</t>
    <phoneticPr fontId="36" type="noConversion"/>
  </si>
  <si>
    <t>Carrot</t>
    <phoneticPr fontId="36" type="noConversion"/>
  </si>
  <si>
    <t>Sweet Corn</t>
    <phoneticPr fontId="36" type="noConversion"/>
  </si>
  <si>
    <t>Egg(X-Large)</t>
    <phoneticPr fontId="36" type="noConversion"/>
  </si>
  <si>
    <t>Heavy Cream</t>
    <phoneticPr fontId="36" type="noConversion"/>
  </si>
  <si>
    <t>Hot Galbi Flavor Sauce Mix</t>
    <phoneticPr fontId="36" type="noConversion"/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</si>
  <si>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  <phoneticPr fontId="36" type="noConversion"/>
  </si>
  <si>
    <t>Chicken Sales Unit Configuration (Honduras)</t>
    <phoneticPr fontId="36" type="noConversion"/>
  </si>
  <si>
    <t>Classic Fried Chicken</t>
    <phoneticPr fontId="36" type="noConversion"/>
  </si>
  <si>
    <t>Golden Fried Chicken</t>
    <phoneticPr fontId="36" type="noConversion"/>
  </si>
  <si>
    <t>Secret Sacued Chicken</t>
    <phoneticPr fontId="36" type="noConversion"/>
  </si>
  <si>
    <t>Hot Spicy Chicken</t>
    <phoneticPr fontId="36" type="noConversion"/>
  </si>
  <si>
    <t>Gangnam Style Chicken</t>
    <phoneticPr fontId="36" type="noConversion"/>
  </si>
  <si>
    <t>Gang-Jeong Chicken</t>
    <phoneticPr fontId="36" type="noConversion"/>
  </si>
  <si>
    <t>Hot Galbi Chikcen</t>
    <phoneticPr fontId="36" type="noConversion"/>
  </si>
  <si>
    <t>Galbi Chicken</t>
    <phoneticPr fontId="36" type="noConversion"/>
  </si>
  <si>
    <t>Soy Garlic Chicken</t>
    <phoneticPr fontId="36" type="noConversion"/>
  </si>
  <si>
    <t>Honey Garlic Chicken</t>
    <phoneticPr fontId="36" type="noConversion"/>
  </si>
  <si>
    <t>Mala Hot Chicekn</t>
    <phoneticPr fontId="36" type="noConversion"/>
  </si>
  <si>
    <t>Caribbean Spicy Chicken</t>
    <phoneticPr fontId="36" type="noConversion"/>
  </si>
  <si>
    <t>Creamy Onion Chicekn</t>
    <phoneticPr fontId="36" type="noConversion"/>
  </si>
  <si>
    <t>Creamy Jalapeno Chicken</t>
    <phoneticPr fontId="36" type="noConversion"/>
  </si>
  <si>
    <t xml:space="preserve">Cheesling Chicken </t>
    <phoneticPr fontId="36" type="noConversion"/>
  </si>
  <si>
    <t>Chicken
(Boneless)</t>
    <phoneticPr fontId="36" type="noConversion"/>
  </si>
  <si>
    <t>Golden Fried Tender</t>
    <phoneticPr fontId="36" type="noConversion"/>
  </si>
  <si>
    <t>10 pcs</t>
    <phoneticPr fontId="36" type="noConversion"/>
  </si>
  <si>
    <t>20 pcs</t>
    <phoneticPr fontId="36" type="noConversion"/>
  </si>
  <si>
    <t>Chicken
(Wing)</t>
    <phoneticPr fontId="36" type="noConversion"/>
  </si>
  <si>
    <t>Special Chicken</t>
    <phoneticPr fontId="36" type="noConversion"/>
  </si>
  <si>
    <t>UFO Chicken</t>
    <phoneticPr fontId="36" type="noConversion"/>
  </si>
  <si>
    <t>Grilled Chicken</t>
    <phoneticPr fontId="36" type="noConversion"/>
  </si>
  <si>
    <t>Whole Leg</t>
    <phoneticPr fontId="36" type="noConversion"/>
  </si>
  <si>
    <t>Boneless
Thigh</t>
    <phoneticPr fontId="36" type="noConversion"/>
  </si>
  <si>
    <t>Meal</t>
    <phoneticPr fontId="36" type="noConversion"/>
  </si>
  <si>
    <t>Rice Bowl (Soy Garlic)</t>
  </si>
  <si>
    <t>Rice Bowl (Hot Spicy)</t>
  </si>
  <si>
    <t>Rice Bowl (Secret Sauce)</t>
  </si>
  <si>
    <t>Rice Bowl (Jamaican)</t>
  </si>
  <si>
    <t>Salad Bowl (Soy Garlic)</t>
  </si>
  <si>
    <t>Salad Bowl (Hot Spicy)</t>
  </si>
  <si>
    <t>Salad Bowl (Secret Sauce)</t>
  </si>
  <si>
    <t>Salad Bowl (Jamaican)</t>
  </si>
  <si>
    <t>Fried Chicken 
Rice Bowl</t>
    <phoneticPr fontId="36" type="noConversion"/>
  </si>
  <si>
    <t>Grilled Chicken
Rice Bowl</t>
    <phoneticPr fontId="36" type="noConversion"/>
  </si>
  <si>
    <t>Chicken with 
Meal</t>
    <phoneticPr fontId="36" type="noConversion"/>
  </si>
  <si>
    <t>Appetizer</t>
    <phoneticPr fontId="36" type="noConversion"/>
  </si>
  <si>
    <t>Salad</t>
    <phoneticPr fontId="36" type="noConversion"/>
  </si>
  <si>
    <t>Bb.q Salad</t>
  </si>
  <si>
    <t>Cheese stick</t>
    <phoneticPr fontId="36" type="noConversion"/>
  </si>
  <si>
    <t>Onion Ring</t>
    <phoneticPr fontId="36" type="noConversion"/>
  </si>
  <si>
    <t>ColeSlaw</t>
    <phoneticPr fontId="36" type="noConversion"/>
  </si>
  <si>
    <t>Side Sampler</t>
    <phoneticPr fontId="36" type="noConversion"/>
  </si>
  <si>
    <t>Steamed Rice</t>
    <phoneticPr fontId="36" type="noConversion"/>
  </si>
  <si>
    <t>Jamaican 80g</t>
    <phoneticPr fontId="36" type="noConversion"/>
  </si>
  <si>
    <r>
      <t xml:space="preserve">Dipping 
</t>
    </r>
    <r>
      <rPr>
        <b/>
        <sz val="12"/>
        <color theme="1"/>
        <rFont val="Malgun Gothic"/>
        <family val="3"/>
        <charset val="129"/>
      </rPr>
      <t xml:space="preserve">Mayo </t>
    </r>
    <r>
      <rPr>
        <b/>
        <sz val="12"/>
        <color theme="1"/>
        <rFont val="NEXON Lv1 Gothic Low OTF"/>
        <family val="3"/>
        <charset val="129"/>
      </rPr>
      <t>Sauce</t>
    </r>
    <phoneticPr fontId="36" type="noConversion"/>
  </si>
  <si>
    <t>Local Soursing</t>
    <phoneticPr fontId="36" type="noConversion"/>
  </si>
  <si>
    <t>Ice Cream Croffel</t>
    <phoneticPr fontId="36" type="noConversion"/>
  </si>
  <si>
    <t>Sundae / Ice cream</t>
    <phoneticPr fontId="36" type="noConversion"/>
  </si>
  <si>
    <t>Soft Drinks</t>
    <phoneticPr fontId="36" type="noConversion"/>
  </si>
  <si>
    <t>Fruit Juices</t>
    <phoneticPr fontId="36" type="noConversion"/>
  </si>
  <si>
    <t>Soju</t>
    <phoneticPr fontId="36" type="noConversion"/>
  </si>
  <si>
    <t>Beer</t>
    <phoneticPr fontId="36" type="noConversion"/>
  </si>
  <si>
    <t>Draft Beer</t>
    <phoneticPr fontId="36" type="noConversion"/>
  </si>
  <si>
    <t>Cocktails</t>
    <phoneticPr fontId="36" type="noConversion"/>
  </si>
  <si>
    <t>Alcohol</t>
    <phoneticPr fontId="36" type="noConversion"/>
  </si>
  <si>
    <t>MAYAB</t>
    <phoneticPr fontId="36" type="noConversion"/>
  </si>
  <si>
    <t>팜유</t>
    <phoneticPr fontId="36" type="noConversion"/>
  </si>
  <si>
    <t>Palm Oil</t>
    <phoneticPr fontId="36" type="noConversion"/>
  </si>
  <si>
    <t>올리브오일</t>
    <phoneticPr fontId="36" type="noConversion"/>
  </si>
  <si>
    <t>Oilve Oil</t>
    <phoneticPr fontId="36" type="noConversion"/>
  </si>
  <si>
    <t>혼합유</t>
    <phoneticPr fontId="36" type="noConversion"/>
  </si>
  <si>
    <t>Mix Oil</t>
    <phoneticPr fontId="36" type="noConversion"/>
  </si>
  <si>
    <t>35LB</t>
    <phoneticPr fontId="36" type="noConversion"/>
  </si>
  <si>
    <t>500ea/1box</t>
    <phoneticPr fontId="36" type="noConversion"/>
  </si>
  <si>
    <t>5000ea/1box</t>
    <phoneticPr fontId="36" type="noConversion"/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</si>
  <si>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  <phoneticPr fontId="36" type="noConversion"/>
  </si>
  <si>
    <t>프라스틱 컵</t>
    <phoneticPr fontId="36" type="noConversion"/>
  </si>
  <si>
    <t>Plastic Cup</t>
    <phoneticPr fontId="36" type="noConversion"/>
  </si>
  <si>
    <t>HQ</t>
    <phoneticPr fontId="36" type="noConversion"/>
  </si>
  <si>
    <t>Cardeca</t>
    <phoneticPr fontId="36" type="noConversion"/>
  </si>
  <si>
    <t>1000ea / box</t>
    <phoneticPr fontId="36" type="noConversion"/>
  </si>
  <si>
    <t>종이컵</t>
    <phoneticPr fontId="36" type="noConversion"/>
  </si>
  <si>
    <t>Paper Cup</t>
    <phoneticPr fontId="36" type="noConversion"/>
  </si>
  <si>
    <t>음식 트레디</t>
    <phoneticPr fontId="36" type="noConversion"/>
  </si>
  <si>
    <t>Food Tray</t>
    <phoneticPr fontId="36" type="noConversion"/>
  </si>
  <si>
    <t>800ea/box</t>
    <phoneticPr fontId="36" type="noConversion"/>
  </si>
  <si>
    <t>400ea/1box</t>
    <phoneticPr fontId="0" type="noConversion"/>
  </si>
  <si>
    <t>감자튀김 패키지</t>
    <phoneticPr fontId="36" type="noConversion"/>
  </si>
  <si>
    <t>600ea/box</t>
    <phoneticPr fontId="36" type="noConversion"/>
  </si>
  <si>
    <t>Side Box</t>
    <phoneticPr fontId="36" type="noConversion"/>
  </si>
  <si>
    <t>Burger Box</t>
    <phoneticPr fontId="36" type="noConversion"/>
  </si>
  <si>
    <t>BBQ Wax Paper Logo / Parchment paper</t>
    <phoneticPr fontId="36" type="noConversion"/>
  </si>
  <si>
    <t>2500ea/1box</t>
    <phoneticPr fontId="36" type="noConversion"/>
  </si>
  <si>
    <t>Paper Bowl(L) 750ml</t>
    <phoneticPr fontId="36" type="noConversion"/>
  </si>
  <si>
    <t>300ea/1box</t>
    <phoneticPr fontId="36" type="noConversion"/>
  </si>
  <si>
    <t>라이스볼 (대)</t>
    <phoneticPr fontId="36" type="noConversion"/>
  </si>
  <si>
    <t>라이스볼 (중)</t>
    <phoneticPr fontId="36" type="noConversion"/>
  </si>
  <si>
    <t>Paper Bowl(L) 480ml</t>
    <phoneticPr fontId="36" type="noConversion"/>
  </si>
  <si>
    <t>1000ea/1box</t>
    <phoneticPr fontId="36" type="noConversion"/>
  </si>
  <si>
    <t>치킨버켓</t>
    <phoneticPr fontId="36" type="noConversion"/>
  </si>
  <si>
    <t>Chicken Bucket</t>
    <phoneticPr fontId="36" type="noConversion"/>
  </si>
  <si>
    <t>300ea/1box</t>
    <phoneticPr fontId="0" type="noConversion"/>
  </si>
  <si>
    <t>alza / Belca / Mayab</t>
    <phoneticPr fontId="36" type="noConversion"/>
  </si>
  <si>
    <t>26oz</t>
    <phoneticPr fontId="36" type="noConversion"/>
  </si>
  <si>
    <t>40g</t>
    <phoneticPr fontId="36" type="noConversion"/>
  </si>
  <si>
    <t>FRUTALI</t>
    <phoneticPr fontId="36" type="noConversion"/>
  </si>
  <si>
    <t>Black Pepper (Whole)</t>
    <phoneticPr fontId="36" type="noConversion"/>
  </si>
  <si>
    <t>통후추</t>
    <phoneticPr fontId="36" type="noConversion"/>
  </si>
  <si>
    <t>후추</t>
    <phoneticPr fontId="36" type="noConversion"/>
  </si>
  <si>
    <t>frutver / Frutali</t>
    <phoneticPr fontId="36" type="noConversion"/>
  </si>
  <si>
    <t>400g/1ea</t>
    <phoneticPr fontId="36" type="noConversion"/>
  </si>
  <si>
    <t>mayab</t>
    <phoneticPr fontId="36" type="noConversion"/>
  </si>
  <si>
    <t>180g</t>
    <phoneticPr fontId="36" type="noConversion"/>
  </si>
  <si>
    <t>대파</t>
    <phoneticPr fontId="36" type="noConversion"/>
  </si>
  <si>
    <t>Leek</t>
    <phoneticPr fontId="36" type="noConversion"/>
  </si>
  <si>
    <t>DIDAC</t>
    <phoneticPr fontId="36" type="noConversion"/>
  </si>
  <si>
    <t>야채 믹스</t>
    <phoneticPr fontId="36" type="noConversion"/>
  </si>
  <si>
    <t>Mixed Vege</t>
    <phoneticPr fontId="36" type="noConversion"/>
  </si>
  <si>
    <t>pricesmart</t>
    <phoneticPr fontId="36" type="noConversion"/>
  </si>
  <si>
    <t>세라노</t>
    <phoneticPr fontId="36" type="noConversion"/>
  </si>
  <si>
    <t>Serano</t>
    <phoneticPr fontId="36" type="noConversion"/>
  </si>
  <si>
    <t>FRUTVER</t>
    <phoneticPr fontId="36" type="noConversion"/>
  </si>
  <si>
    <r>
      <rPr>
        <b/>
        <sz val="10"/>
        <rFont val="Malgun Gothic"/>
        <family val="2"/>
        <charset val="129"/>
      </rPr>
      <t>청고추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할라피뇨)</t>
    </r>
    <phoneticPr fontId="36" type="noConversion"/>
  </si>
  <si>
    <t>FECUNDA</t>
    <phoneticPr fontId="36" type="noConversion"/>
  </si>
  <si>
    <t>3.5#</t>
    <phoneticPr fontId="36" type="noConversion"/>
  </si>
  <si>
    <t>Rice Wine(Cook wine)</t>
    <phoneticPr fontId="36" type="noConversion"/>
  </si>
  <si>
    <t>다진 마늘</t>
    <phoneticPr fontId="36" type="noConversion"/>
  </si>
  <si>
    <t>Minced Garlic</t>
    <phoneticPr fontId="36" type="noConversion"/>
  </si>
  <si>
    <t>32oz</t>
    <phoneticPr fontId="36" type="noConversion"/>
  </si>
  <si>
    <t>Garlic(Peeled)</t>
    <phoneticPr fontId="36" type="noConversion"/>
  </si>
  <si>
    <t>1.13kg</t>
    <phoneticPr fontId="36" type="noConversion"/>
  </si>
  <si>
    <t>56oz</t>
    <phoneticPr fontId="36" type="noConversion"/>
  </si>
  <si>
    <t>FIDES</t>
    <phoneticPr fontId="36" type="noConversion"/>
  </si>
  <si>
    <t>1kg</t>
    <phoneticPr fontId="36" type="noConversion"/>
  </si>
  <si>
    <t>comit</t>
    <phoneticPr fontId="36" type="noConversion"/>
  </si>
  <si>
    <t>28g</t>
    <phoneticPr fontId="36" type="noConversion"/>
  </si>
  <si>
    <t>infra</t>
    <phoneticPr fontId="36" type="noConversion"/>
  </si>
  <si>
    <t>플레인 요거트</t>
    <phoneticPr fontId="36" type="noConversion"/>
  </si>
  <si>
    <t>Plain Yogurt</t>
    <phoneticPr fontId="36" type="noConversion"/>
  </si>
  <si>
    <t>LEYDE</t>
    <phoneticPr fontId="36" type="noConversion"/>
  </si>
  <si>
    <t>1.36kg</t>
    <phoneticPr fontId="36" type="noConversion"/>
  </si>
  <si>
    <t>머스타드</t>
    <phoneticPr fontId="36" type="noConversion"/>
  </si>
  <si>
    <t>Mustard</t>
    <phoneticPr fontId="36" type="noConversion"/>
  </si>
  <si>
    <t>AM Foods</t>
    <phoneticPr fontId="36" type="noConversion"/>
  </si>
  <si>
    <t>스모크 리퀴드</t>
    <phoneticPr fontId="36" type="noConversion"/>
  </si>
  <si>
    <t>Somke Liquid</t>
    <phoneticPr fontId="36" type="noConversion"/>
  </si>
  <si>
    <t>Mayab</t>
    <phoneticPr fontId="36" type="noConversion"/>
  </si>
  <si>
    <t>아보카도</t>
    <phoneticPr fontId="36" type="noConversion"/>
  </si>
  <si>
    <t>Avocado</t>
    <phoneticPr fontId="36" type="noConversion"/>
  </si>
  <si>
    <t>200g</t>
    <phoneticPr fontId="6" type="noConversion"/>
  </si>
  <si>
    <t>래몬</t>
    <phoneticPr fontId="36" type="noConversion"/>
  </si>
  <si>
    <t>Lemone</t>
    <phoneticPr fontId="36" type="noConversion"/>
  </si>
  <si>
    <t>ALZA</t>
    <phoneticPr fontId="36" type="noConversion"/>
  </si>
  <si>
    <t>검은 콩</t>
    <phoneticPr fontId="36" type="noConversion"/>
  </si>
  <si>
    <t>Black Bean</t>
    <phoneticPr fontId="36" type="noConversion"/>
  </si>
  <si>
    <t>DINITAS</t>
    <phoneticPr fontId="36" type="noConversion"/>
  </si>
  <si>
    <t>29oz</t>
    <phoneticPr fontId="36" type="noConversion"/>
  </si>
  <si>
    <t>Red Radish</t>
    <phoneticPr fontId="36" type="noConversion"/>
  </si>
  <si>
    <t xml:space="preserve">frutver </t>
    <phoneticPr fontId="36" type="noConversion"/>
  </si>
  <si>
    <t>흰 무</t>
    <phoneticPr fontId="36" type="noConversion"/>
  </si>
  <si>
    <t>White Radish</t>
    <phoneticPr fontId="36" type="noConversion"/>
  </si>
  <si>
    <r>
      <t>Kimchi (</t>
    </r>
    <r>
      <rPr>
        <sz val="10"/>
        <rFont val="Malgun Gothic"/>
        <family val="2"/>
        <charset val="129"/>
      </rPr>
      <t>토바기</t>
    </r>
    <r>
      <rPr>
        <sz val="10"/>
        <rFont val="Arial"/>
        <family val="2"/>
      </rPr>
      <t>) Korea</t>
    </r>
    <phoneticPr fontId="36" type="noConversion"/>
  </si>
  <si>
    <t>1#</t>
    <phoneticPr fontId="6" type="noConversion"/>
  </si>
  <si>
    <t>#</t>
    <phoneticPr fontId="6" type="noConversion"/>
  </si>
  <si>
    <r>
      <rPr>
        <b/>
        <sz val="10"/>
        <color theme="1"/>
        <rFont val="Malgun Gothic"/>
        <family val="2"/>
        <charset val="129"/>
      </rPr>
      <t>케첩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Malgun Gothic"/>
        <family val="2"/>
        <charset val="129"/>
      </rPr>
      <t>벌크)</t>
    </r>
    <phoneticPr fontId="36" type="noConversion"/>
  </si>
  <si>
    <t>Ketchup / bulk</t>
    <phoneticPr fontId="36" type="noConversion"/>
  </si>
  <si>
    <t>케첩(작은사이즈)</t>
    <phoneticPr fontId="36" type="noConversion"/>
  </si>
  <si>
    <t>Tomato Ketchup(Small Packed)</t>
    <phoneticPr fontId="36" type="noConversion"/>
  </si>
  <si>
    <t>1000ea</t>
    <phoneticPr fontId="36" type="noConversion"/>
  </si>
  <si>
    <t>양상추</t>
    <phoneticPr fontId="36" type="noConversion"/>
  </si>
  <si>
    <t>Lettuce</t>
    <phoneticPr fontId="36" type="noConversion"/>
  </si>
  <si>
    <t>줄리앙 양상추</t>
    <phoneticPr fontId="36" type="noConversion"/>
  </si>
  <si>
    <t>jullienne lettuce</t>
    <phoneticPr fontId="36" type="noConversion"/>
  </si>
  <si>
    <t>425g</t>
    <phoneticPr fontId="36" type="noConversion"/>
  </si>
  <si>
    <t>12oz/1can</t>
    <phoneticPr fontId="36" type="noConversion"/>
  </si>
  <si>
    <t>12oz</t>
    <phoneticPr fontId="36" type="noConversion"/>
  </si>
  <si>
    <t>6#</t>
    <phoneticPr fontId="36" type="noConversion"/>
  </si>
  <si>
    <t xml:space="preserve">Cheese Stick </t>
    <phoneticPr fontId="36" type="noConversion"/>
  </si>
  <si>
    <t>2#</t>
    <phoneticPr fontId="36" type="noConversion"/>
  </si>
  <si>
    <t>치즈볼</t>
    <phoneticPr fontId="36" type="noConversion"/>
  </si>
  <si>
    <t>cheese ball</t>
    <phoneticPr fontId="36" type="noConversion"/>
  </si>
  <si>
    <t>BELCA</t>
    <phoneticPr fontId="36" type="noConversion"/>
  </si>
  <si>
    <t>cadeca</t>
    <phoneticPr fontId="36" type="noConversion"/>
  </si>
  <si>
    <t xml:space="preserve">Creamy Onions  Sauce  ※Shelft life : 3 Days </t>
    <phoneticPr fontId="36" type="noConversion"/>
  </si>
  <si>
    <t>Creamy Onions  Sauce</t>
    <phoneticPr fontId="36" type="noConversion"/>
  </si>
  <si>
    <t>크리미 어니언 소스</t>
    <phoneticPr fontId="36" type="noConversion"/>
  </si>
  <si>
    <t>6.4kg</t>
    <phoneticPr fontId="36" type="noConversion"/>
  </si>
  <si>
    <t xml:space="preserve">Creamy Jalapeno Sauce  ※Shelft life : 3 Days </t>
    <phoneticPr fontId="36" type="noConversion"/>
  </si>
  <si>
    <t>6400g</t>
    <phoneticPr fontId="36" type="noConversion"/>
  </si>
  <si>
    <t>2010g</t>
    <phoneticPr fontId="36" type="noConversion"/>
  </si>
  <si>
    <t>크리미 할라피뇨 소스</t>
    <phoneticPr fontId="36" type="noConversion"/>
  </si>
  <si>
    <t>Creamy Jalapeno Sauce</t>
    <phoneticPr fontId="36" type="noConversion"/>
  </si>
  <si>
    <t>2.01kg</t>
    <phoneticPr fontId="36" type="noConversion"/>
  </si>
  <si>
    <t>부재료</t>
    <phoneticPr fontId="36" type="noConversion"/>
  </si>
  <si>
    <t>피클 할라피뇨</t>
    <phoneticPr fontId="36" type="noConversion"/>
  </si>
  <si>
    <t>Pickled Jalapeno La Costena En Escabeche 12 Oz</t>
    <phoneticPr fontId="36" type="noConversion"/>
  </si>
  <si>
    <t xml:space="preserve">Boneless </t>
    <phoneticPr fontId="36" type="noConversion"/>
  </si>
  <si>
    <t>Jamaican Grilled Chicken_Boneless 2ea</t>
    <phoneticPr fontId="36" type="noConversion"/>
  </si>
  <si>
    <t>Jamaican Grilled Chicken_Whole Leg 2ea</t>
    <phoneticPr fontId="36" type="noConversion"/>
  </si>
  <si>
    <t>Soy Grilled Chicken_Whole Leg 2ea</t>
    <phoneticPr fontId="36" type="noConversion"/>
  </si>
  <si>
    <t>Soy Grilled Chicken_Boneless 2ea</t>
    <phoneticPr fontId="36" type="noConversion"/>
  </si>
  <si>
    <t>Spicy Grilled Chicken_Whole Leg 2ea</t>
    <phoneticPr fontId="36" type="noConversion"/>
  </si>
  <si>
    <t>Spicy Grilled Chicken_Boneless 2ea</t>
    <phoneticPr fontId="36" type="noConversion"/>
  </si>
  <si>
    <t>Fried Chicken Mayo Rice Bowl_Soy</t>
    <phoneticPr fontId="36" type="noConversion"/>
  </si>
  <si>
    <t>Fried Chicken Mayo Rice Bowl_Hot</t>
    <phoneticPr fontId="36" type="noConversion"/>
  </si>
  <si>
    <t>Fried Chicken Mayo Rice Bowl_Secret</t>
    <phoneticPr fontId="36" type="noConversion"/>
  </si>
  <si>
    <t>Fried Chicken Mayo Rice Bowl_Jamaican</t>
    <phoneticPr fontId="36" type="noConversion"/>
  </si>
  <si>
    <t>레드 레디쉬</t>
    <phoneticPr fontId="36" type="noConversion"/>
  </si>
  <si>
    <t>bb.q Salad Dressing Sauce</t>
    <phoneticPr fontId="36" type="noConversion"/>
  </si>
  <si>
    <t>비비큐 샐러드 드레싱</t>
    <phoneticPr fontId="36" type="noConversion"/>
  </si>
  <si>
    <t>bb.q Salad Dressing</t>
    <phoneticPr fontId="36" type="noConversion"/>
  </si>
  <si>
    <t>520g</t>
    <phoneticPr fontId="36" type="noConversion"/>
  </si>
  <si>
    <t>Salad Rice Bowl</t>
    <phoneticPr fontId="36" type="noConversion"/>
  </si>
  <si>
    <t>The Scret Rice Bowl</t>
    <phoneticPr fontId="36" type="noConversion"/>
  </si>
  <si>
    <t>Island Greens Rice Bowl</t>
    <phoneticPr fontId="36" type="noConversion"/>
  </si>
  <si>
    <t>Terriyaki Crunch Rice Bowl</t>
    <phoneticPr fontId="36" type="noConversion"/>
  </si>
  <si>
    <t>Grilled Chicken Mayo Rice Bowl_Soy</t>
    <phoneticPr fontId="36" type="noConversion"/>
  </si>
  <si>
    <t>The Secret RiceBowl</t>
    <phoneticPr fontId="36" type="noConversion"/>
  </si>
  <si>
    <t>Teriyaki Crunch Rice Bowl</t>
    <phoneticPr fontId="36" type="noConversion"/>
  </si>
  <si>
    <t>Fried Chicken Meal</t>
    <phoneticPr fontId="36" type="noConversion"/>
  </si>
  <si>
    <t>Dry</t>
    <phoneticPr fontId="36" type="noConversion"/>
  </si>
  <si>
    <t>Grilled Chicken Meal</t>
    <phoneticPr fontId="36" type="noConversion"/>
  </si>
  <si>
    <t>bb.q Salad</t>
    <phoneticPr fontId="36" type="noConversion"/>
  </si>
  <si>
    <t>Secret Fries</t>
    <phoneticPr fontId="36" type="noConversion"/>
  </si>
  <si>
    <t>Soy Garlic Fries</t>
    <phoneticPr fontId="36" type="noConversion"/>
  </si>
  <si>
    <t>Hot Spicy Fries</t>
    <phoneticPr fontId="36" type="noConversion"/>
  </si>
  <si>
    <t>Cheese Stick</t>
    <phoneticPr fontId="36" type="noConversion"/>
  </si>
  <si>
    <t>Soy Mayo</t>
    <phoneticPr fontId="36" type="noConversion"/>
  </si>
  <si>
    <t>Spicy Mayo</t>
    <phoneticPr fontId="36" type="noConversion"/>
  </si>
  <si>
    <t>Jamaican Mayo</t>
    <phoneticPr fontId="36" type="noConversion"/>
  </si>
  <si>
    <t>Mala Mayo</t>
    <phoneticPr fontId="36" type="noConversion"/>
  </si>
  <si>
    <t>마라 마요</t>
    <phoneticPr fontId="36" type="noConversion"/>
  </si>
  <si>
    <t>자메이칸 마요</t>
    <phoneticPr fontId="36" type="noConversion"/>
  </si>
  <si>
    <t>소이 마요</t>
    <phoneticPr fontId="36" type="noConversion"/>
  </si>
  <si>
    <t>스파이시 마요</t>
    <phoneticPr fontId="36" type="noConversion"/>
  </si>
  <si>
    <t>Raw chicken (price per kg)</t>
    <phoneticPr fontId="36" type="noConversion"/>
  </si>
  <si>
    <t>(Add Cheese)</t>
    <phoneticPr fontId="36" type="noConversion"/>
  </si>
  <si>
    <t>Tteok-Bokki</t>
    <phoneticPr fontId="36" type="noConversion"/>
  </si>
  <si>
    <t xml:space="preserve">Rose Tteok-Bokki </t>
    <phoneticPr fontId="36" type="noConversion"/>
  </si>
  <si>
    <r>
      <t xml:space="preserve">French Fries </t>
    </r>
    <r>
      <rPr>
        <b/>
        <sz val="12"/>
        <color theme="1"/>
        <rFont val="Malgun Gothic"/>
        <family val="3"/>
        <charset val="129"/>
      </rPr>
      <t>Plain</t>
    </r>
    <r>
      <rPr>
        <b/>
        <sz val="12"/>
        <color theme="1"/>
        <rFont val="NEXON Lv1 Gothic Low OTF"/>
        <family val="3"/>
        <charset val="129"/>
      </rPr>
      <t>(2</t>
    </r>
    <r>
      <rPr>
        <b/>
        <sz val="12"/>
        <color theme="1"/>
        <rFont val="Malgun Gothic"/>
        <family val="3"/>
        <charset val="129"/>
      </rPr>
      <t>5</t>
    </r>
    <r>
      <rPr>
        <b/>
        <sz val="12"/>
        <color theme="1"/>
        <rFont val="NEXON Lv1 Gothic Low OTF"/>
        <family val="3"/>
        <charset val="129"/>
      </rPr>
      <t>0g)</t>
    </r>
    <phoneticPr fontId="36" type="noConversion"/>
  </si>
  <si>
    <t>Secret Fries (250g)</t>
    <phoneticPr fontId="36" type="noConversion"/>
  </si>
  <si>
    <t>Soy Garlic Fries (250g)</t>
    <phoneticPr fontId="36" type="noConversion"/>
  </si>
  <si>
    <t>Spicy Fries (250g)</t>
    <phoneticPr fontId="36" type="noConversion"/>
  </si>
  <si>
    <t>Cheesling Fries (250g)</t>
    <phoneticPr fontId="36" type="noConversion"/>
  </si>
  <si>
    <r>
      <t xml:space="preserve">Sales Price
</t>
    </r>
    <r>
      <rPr>
        <b/>
        <sz val="12"/>
        <color theme="1"/>
        <rFont val="Malgun Gothic"/>
        <family val="3"/>
        <charset val="129"/>
      </rPr>
      <t>HNL</t>
    </r>
    <phoneticPr fontId="36" type="noConversion"/>
  </si>
  <si>
    <t>TOTAL COST(Dine In)</t>
    <phoneticPr fontId="36" type="noConversion"/>
  </si>
  <si>
    <t>TOTAL COStT(Take Out)</t>
    <phoneticPr fontId="36" type="noConversion"/>
  </si>
  <si>
    <r>
      <t xml:space="preserve">Cost%
</t>
    </r>
    <r>
      <rPr>
        <b/>
        <sz val="14"/>
        <color theme="1"/>
        <rFont val="Malgun Gothic"/>
        <family val="3"/>
        <charset val="129"/>
      </rPr>
      <t>Take Out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</si>
  <si>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Dine In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</si>
  <si>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Take Out</t>
    </r>
    <phoneticPr fontId="36" type="noConversion"/>
  </si>
  <si>
    <r>
      <t xml:space="preserve">Cost%
</t>
    </r>
    <r>
      <rPr>
        <b/>
        <sz val="14"/>
        <color theme="1"/>
        <rFont val="NEXON Lv1 Gothic Low OTF"/>
        <family val="3"/>
      </rPr>
      <t>Dine-In</t>
    </r>
    <phoneticPr fontId="36" type="noConversion"/>
  </si>
  <si>
    <t>Phase 2_Caribbean Spicy Chicken</t>
    <phoneticPr fontId="36" type="noConversion"/>
  </si>
  <si>
    <t>Phase 2_Mala Hot Chicekn</t>
    <phoneticPr fontId="36" type="noConversion"/>
  </si>
  <si>
    <t>Phase 2_Creamy Onion Chicekn</t>
    <phoneticPr fontId="36" type="noConversion"/>
  </si>
  <si>
    <t>Phase 2_Creamy Jalapeno Chicken</t>
    <phoneticPr fontId="36" type="noConversion"/>
  </si>
  <si>
    <t>Phase 2_UFO Chicken</t>
    <phoneticPr fontId="36" type="noConversion"/>
  </si>
  <si>
    <t>Phase 2_Fried Chicken Meal (TBA)</t>
    <phoneticPr fontId="36" type="noConversion"/>
  </si>
  <si>
    <t>Phase 2_Grilled Chicken Meal (TBA)</t>
    <phoneticPr fontId="36" type="noConversion"/>
  </si>
  <si>
    <t>Whole Size(16pcs)</t>
    <phoneticPr fontId="36" type="noConversion"/>
  </si>
  <si>
    <t>Phase 1</t>
    <phoneticPr fontId="36" type="noConversion"/>
  </si>
  <si>
    <t>Price / HNL</t>
    <phoneticPr fontId="36" type="noConversion"/>
  </si>
  <si>
    <t>Half Size (8pcs)</t>
    <phoneticPr fontId="36" type="noConversion"/>
  </si>
  <si>
    <t>Boneless Thigh</t>
    <phoneticPr fontId="36" type="noConversion"/>
  </si>
  <si>
    <t>Fried Chicken - Whole Chicken</t>
    <phoneticPr fontId="36" type="noConversion"/>
  </si>
  <si>
    <t xml:space="preserve">Phase 2 </t>
    <phoneticPr fontId="36" type="noConversion"/>
  </si>
  <si>
    <t>Phase 2</t>
    <phoneticPr fontId="36" type="noConversion"/>
  </si>
  <si>
    <t>20pcs</t>
    <phoneticPr fontId="36" type="noConversion"/>
  </si>
  <si>
    <t>Fried Chicken - Boneless</t>
    <phoneticPr fontId="36" type="noConversion"/>
  </si>
  <si>
    <t>Fried Chicken - wing</t>
    <phoneticPr fontId="36" type="noConversion"/>
  </si>
  <si>
    <t xml:space="preserve">Special Chicken - wing, boneless </t>
    <phoneticPr fontId="36" type="noConversion"/>
  </si>
  <si>
    <t>Chicken Rice Bowl (Soy Garlic)</t>
    <phoneticPr fontId="36" type="noConversion"/>
  </si>
  <si>
    <t>Chicken Rice Bowl (Secret Sauce)</t>
    <phoneticPr fontId="36" type="noConversion"/>
  </si>
  <si>
    <t>Chicken Rice Bowl (Hot Spicy)</t>
    <phoneticPr fontId="36" type="noConversion"/>
  </si>
  <si>
    <t>Chicken Rice Bowl (Jamaican)</t>
    <phoneticPr fontId="36" type="noConversion"/>
  </si>
  <si>
    <t>Fried Chicken</t>
    <phoneticPr fontId="36" type="noConversion"/>
  </si>
  <si>
    <t>Chicken Salad Bowl (Soy Garlic)</t>
    <phoneticPr fontId="36" type="noConversion"/>
  </si>
  <si>
    <t>Chicken Salad Bowl (Hot Spicy)</t>
    <phoneticPr fontId="36" type="noConversion"/>
  </si>
  <si>
    <t>Chicken Salad Bowl (Secret Sauce)</t>
    <phoneticPr fontId="36" type="noConversion"/>
  </si>
  <si>
    <t>Chicken Salad Bowl (Jamaican)</t>
    <phoneticPr fontId="36" type="noConversion"/>
  </si>
  <si>
    <t>No Chicken</t>
    <phoneticPr fontId="36" type="noConversion"/>
  </si>
  <si>
    <t>Rice Bowl, Salad Bowl, Meal</t>
    <phoneticPr fontId="36" type="noConversion"/>
  </si>
  <si>
    <t>BB.Q Salad</t>
    <phoneticPr fontId="36" type="noConversion"/>
  </si>
  <si>
    <t>Jamaican (TBA)</t>
    <phoneticPr fontId="36" type="noConversion"/>
  </si>
  <si>
    <t>Korean Soy(TBA)</t>
    <phoneticPr fontId="36" type="noConversion"/>
  </si>
  <si>
    <t>Korean Gochujang(Spicy)(TBA)</t>
    <phoneticPr fontId="36" type="noConversion"/>
  </si>
  <si>
    <t>Cheese stick (TBA)</t>
    <phoneticPr fontId="36" type="noConversion"/>
  </si>
  <si>
    <t>Onion Ring (TBA)</t>
    <phoneticPr fontId="36" type="noConversion"/>
  </si>
  <si>
    <t>Side Sampler (TBA)</t>
    <phoneticPr fontId="36" type="noConversion"/>
  </si>
  <si>
    <t>Korean Soy (TBA)</t>
    <phoneticPr fontId="36" type="noConversion"/>
  </si>
  <si>
    <t>Korean Gochujang(Spicy) (TBA)</t>
    <phoneticPr fontId="36" type="noConversion"/>
  </si>
  <si>
    <t>K-Food, Side, Dipping Sauce, Extra Sauce</t>
    <phoneticPr fontId="36" type="noConversion"/>
  </si>
  <si>
    <t>Regular</t>
    <phoneticPr fontId="36" type="noConversion"/>
  </si>
  <si>
    <t>Tteok-Bokki  + Add Cheese</t>
    <phoneticPr fontId="36" type="noConversion"/>
  </si>
  <si>
    <t>Rose Tteok-Bokki  + Add Cheese</t>
    <phoneticPr fontId="36" type="noConversion"/>
  </si>
  <si>
    <t>The selling price is high. Consider removing it from the menu.</t>
    <phoneticPr fontId="36" type="noConversion"/>
  </si>
  <si>
    <t>UFO Chicken (Golden, Secret, Honey Garlic, Hot Galbi)</t>
    <phoneticPr fontId="36" type="noConversion"/>
  </si>
  <si>
    <t>Chicken Meal(TBA)</t>
    <phoneticPr fontId="36" type="noConversion"/>
  </si>
  <si>
    <t>Total</t>
    <phoneticPr fontId="36" type="noConversion"/>
  </si>
  <si>
    <t>French Fries Plain(250g)</t>
    <phoneticPr fontId="36" type="noConversion"/>
  </si>
  <si>
    <t>소이갈릭소스</t>
    <phoneticPr fontId="36" type="noConversion"/>
  </si>
  <si>
    <t>Fries bag</t>
    <phoneticPr fontId="36" type="noConversion"/>
  </si>
  <si>
    <t>사이드 박스</t>
    <phoneticPr fontId="36" type="noConversion"/>
  </si>
  <si>
    <t>Honduras (10/6)</t>
    <phoneticPr fontId="36" type="noConversion"/>
  </si>
  <si>
    <t>Whole (1.3~1.4kg) / 2.87~3.08LB</t>
    <phoneticPr fontId="36" type="noConversion"/>
  </si>
  <si>
    <t>Honey Garlic Chicken_Bone In_5PC</t>
    <phoneticPr fontId="36" type="noConversion"/>
  </si>
  <si>
    <t>Soy Garlic Chicken_Bone In_5PC</t>
    <phoneticPr fontId="36" type="noConversion"/>
  </si>
  <si>
    <t>Galbi Chicken_Bone In_5PC</t>
    <phoneticPr fontId="36" type="noConversion"/>
  </si>
  <si>
    <t>Gangjeong Chicken_Bone In_5PC</t>
    <phoneticPr fontId="36" type="noConversion"/>
  </si>
  <si>
    <t>Gangnam Style Chicken_Bone In_5PC</t>
    <phoneticPr fontId="36" type="noConversion"/>
  </si>
  <si>
    <t>Mala Hot Chicken_Bone In_5PC</t>
    <phoneticPr fontId="36" type="noConversion"/>
  </si>
  <si>
    <t>Creamy Onion Chicken_Bone In_5PC</t>
    <phoneticPr fontId="36" type="noConversion"/>
  </si>
  <si>
    <t>Creamy Jalapeno Chicken_Bone In_5PC</t>
    <phoneticPr fontId="36" type="noConversion"/>
  </si>
  <si>
    <t>Cheesling Chicken_Bone In_5PC</t>
    <phoneticPr fontId="36" type="noConversion"/>
  </si>
  <si>
    <r>
      <t xml:space="preserve">AVG
</t>
    </r>
    <r>
      <rPr>
        <b/>
        <sz val="11"/>
        <color theme="1"/>
        <rFont val="NEXON Lv1 Gothic Low OTF"/>
        <family val="3"/>
      </rPr>
      <t>D</t>
    </r>
    <r>
      <rPr>
        <b/>
        <sz val="11"/>
        <color theme="1"/>
        <rFont val="Malgun Gothic"/>
        <family val="3"/>
        <charset val="129"/>
      </rPr>
      <t xml:space="preserve">/I </t>
    </r>
    <r>
      <rPr>
        <b/>
        <sz val="11"/>
        <color theme="1"/>
        <rFont val="NEXON Lv1 Gothic Low OTF"/>
        <family val="3"/>
      </rPr>
      <t xml:space="preserve"> 50% 
+
 T</t>
    </r>
    <r>
      <rPr>
        <b/>
        <sz val="11"/>
        <color theme="1"/>
        <rFont val="Malgun Gothic"/>
        <family val="3"/>
        <charset val="129"/>
      </rPr>
      <t>/G</t>
    </r>
    <r>
      <rPr>
        <b/>
        <sz val="11"/>
        <color theme="1"/>
        <rFont val="NEXON Lv1 Gothic Low OTF"/>
        <family val="3"/>
      </rPr>
      <t xml:space="preserve"> 50%</t>
    </r>
    <phoneticPr fontId="36" type="noConversion"/>
  </si>
  <si>
    <r>
      <t xml:space="preserve">AVG
</t>
    </r>
    <r>
      <rPr>
        <b/>
        <sz val="14"/>
        <color theme="1"/>
        <rFont val="Malgun Gothic"/>
        <family val="3"/>
        <charset val="129"/>
      </rPr>
      <t>Total</t>
    </r>
    <phoneticPr fontId="36" type="noConversion"/>
  </si>
  <si>
    <t>Lempiras</t>
  </si>
  <si>
    <t>Hondu Palma</t>
  </si>
  <si>
    <t>1L</t>
  </si>
  <si>
    <t>Comit</t>
  </si>
  <si>
    <t>1.32 L</t>
  </si>
  <si>
    <t>dinitas</t>
  </si>
  <si>
    <t>3.63kg</t>
  </si>
  <si>
    <t>Dinitas</t>
  </si>
  <si>
    <t>Mayab</t>
  </si>
  <si>
    <t>7 lb</t>
  </si>
  <si>
    <t>ALZA</t>
  </si>
  <si>
    <t>Naranjal</t>
  </si>
  <si>
    <t>MAYAB</t>
  </si>
  <si>
    <t>DINITAS</t>
  </si>
  <si>
    <t>didac</t>
  </si>
  <si>
    <t>2.2#</t>
  </si>
  <si>
    <t>16oz</t>
  </si>
  <si>
    <t>1000 ML</t>
  </si>
  <si>
    <t>pcs (0.5 Bird)</t>
  </si>
  <si>
    <t>pcs (1 Bird)</t>
  </si>
  <si>
    <t>pcs</t>
  </si>
  <si>
    <t>Jamaican Grilled Chicken_Wing pcs</t>
  </si>
  <si>
    <t>Soy Grilled Chicken_Wing pcs</t>
  </si>
  <si>
    <t>Spicy Grilled Chicken_Wing pcs</t>
  </si>
  <si>
    <t>Golden Fried_Bone In_2pcs</t>
  </si>
  <si>
    <t>Golden Fried_Bone In_3pcs</t>
  </si>
  <si>
    <t>Golden Fried_Bone In_5pcs</t>
  </si>
  <si>
    <t>Classic_Bone In_2pcs</t>
  </si>
  <si>
    <t>Classic_Bone In_3pcs</t>
  </si>
  <si>
    <t>Classic_Bone In_5pcs</t>
  </si>
  <si>
    <t>Secret Sauced Chicken_Bone_In_2pcs</t>
  </si>
  <si>
    <t>Secret Sauced Chicken_Bone_In_3pcs</t>
  </si>
  <si>
    <t>Secret Sauced Chicken_Bone_In_5pcs</t>
  </si>
  <si>
    <t>Hot Spicy Chicken_Bone In_5pcs</t>
  </si>
  <si>
    <t>Hot Spicy Chicken_Bone In_3pcs</t>
  </si>
  <si>
    <t>Hot Spicy Chicken_Bone In_2pcs</t>
  </si>
  <si>
    <t>Honey Garlic Chicken_Bone In_2pcs</t>
  </si>
  <si>
    <t>Honey Garlic Chicken_Bone In_3PC</t>
  </si>
  <si>
    <t>Soy Garlic Chicken_Bone In_2pcs</t>
  </si>
  <si>
    <t>Soy Garlic Chicken_Bone In_3PC</t>
  </si>
  <si>
    <t>Galbi Chicken_Bone In_3PC</t>
  </si>
  <si>
    <t>Galbi Chicken_Bone In_2pcs</t>
  </si>
  <si>
    <t>Hot Galbi Chicken_Bone In_5PC</t>
  </si>
  <si>
    <t>Hot Galbi Chicken_Bone In_2pcs</t>
  </si>
  <si>
    <t>Hot Galbi Chicken_Bone In__5PC</t>
  </si>
  <si>
    <t>Gangjeong Chicken_Bone In_5PC</t>
  </si>
  <si>
    <t>Gangjeong Chicken_Bone In_2pcs</t>
  </si>
  <si>
    <t>Gangnam Style Chicken_Bone In_2pcs</t>
  </si>
  <si>
    <t>Gangnam Style Chicken_Bone In_3PC</t>
  </si>
  <si>
    <t>Caribbean Spicy Chicken_Bone In_5PC</t>
  </si>
  <si>
    <t>Caribbean Spicy Chicken_Bone In_2pcs</t>
  </si>
  <si>
    <t>Caribbean Spicy Chicken_Bone In_3PC</t>
  </si>
  <si>
    <t>Mala Hot Chicken_Bone In_2pcs</t>
  </si>
  <si>
    <t>Mala Hot Chicken_Bone In_3PC</t>
  </si>
  <si>
    <t>Creamy Onion Chicken_Bone In_3PC</t>
  </si>
  <si>
    <t>Creamy Onion Chicken_Bone In_2pcs</t>
  </si>
  <si>
    <t>Creamy Jalapeno Chicken_Bone In_2pcs</t>
  </si>
  <si>
    <t>Creamy Jalapeno Chicken_Bone In_3PC</t>
  </si>
  <si>
    <t>Cheesling Chicken_Bone In_3PC</t>
  </si>
  <si>
    <t>Cheesling Chicken_Bone In_2pcs</t>
  </si>
  <si>
    <t>Golden Fried_Boneless_4pcs</t>
  </si>
  <si>
    <t>Golden Fried_Boneless_6pcs</t>
  </si>
  <si>
    <t>Golden Fried_Boneless_8pcs</t>
  </si>
  <si>
    <t>Classic_Boneless_4pcs</t>
  </si>
  <si>
    <t>Classic_Boneless_6pcs</t>
  </si>
  <si>
    <t>Classic_Boneless_8pcs</t>
  </si>
  <si>
    <t>Secret Sauced Chicken_Boneless_4pcs</t>
  </si>
  <si>
    <t>Secret Sauced Chicken_Boneless_6pcs</t>
  </si>
  <si>
    <t>Secret Sauced Chicken_Boneless_8pcs</t>
  </si>
  <si>
    <t>Hot Spicy Chicken_Boneless_4pcs</t>
  </si>
  <si>
    <t>Hot Spicy Chicken_Boneless_6pcs</t>
  </si>
  <si>
    <t>Hot Spicy Chicken_Boneless_8pcs</t>
  </si>
  <si>
    <t>Honey Garlic Chicken_Boneless_4pcs</t>
  </si>
  <si>
    <t>Honey Garlic Chicken_Boneless_6pcs</t>
  </si>
  <si>
    <t>Honey Garlic Chicken_Boneless_8pcs</t>
  </si>
  <si>
    <t>Soy Garlic Chicken_Boneless_4pcs</t>
  </si>
  <si>
    <t>Soy Garlic Chicken_Boneless_6pcs</t>
  </si>
  <si>
    <t>Soy Garlic Chicken_Boneless_8pcs</t>
  </si>
  <si>
    <t>Galbi Chicken_Boneless_4pcs</t>
  </si>
  <si>
    <t>Galbi Chicken_Boneless_6pcs</t>
  </si>
  <si>
    <t>Galbi Chicken_Boneless_8pcs</t>
  </si>
  <si>
    <t>Hot Galbi Chicken_Boneless__4pcs</t>
  </si>
  <si>
    <t>Hot Galbi Chicken_Boneless__6pcs</t>
  </si>
  <si>
    <t>Hot Galbi Chicken_Boneless__8pcs</t>
  </si>
  <si>
    <t>Gangjeong Chicken_Boneless_4pcs</t>
  </si>
  <si>
    <t>Gangjeong Chicken_Boneless_6pcs</t>
  </si>
  <si>
    <t>Gangjeong Chicken_Boneless_8pcs</t>
  </si>
  <si>
    <t>Gangnam Style Chicken_Boneless_4pcs</t>
  </si>
  <si>
    <t>Gangnam Style Chicken_Boneless_6pcs</t>
  </si>
  <si>
    <t>Gangnam Style Chicken_Boneless_8pcs</t>
  </si>
  <si>
    <t>Caribbean Spicy Chicken_Boneless_4pcs</t>
  </si>
  <si>
    <t>Caribbean Spicy Chicken_Boneless_6pcs</t>
  </si>
  <si>
    <t>Caribbean Spicy Chicken_Boneless_8pcs</t>
  </si>
  <si>
    <t>Mala Hot Chicken_Boneless_4pcs</t>
  </si>
  <si>
    <t>Mala Hot Chicken_Boneless_6pcs</t>
  </si>
  <si>
    <t>Mala Hot Chicken_Boneless_8pcs</t>
  </si>
  <si>
    <t>Creamy Onion Chicken_Boneless_4pcs</t>
  </si>
  <si>
    <t>Creamy Onion Chicken_Boneless_6pcs</t>
  </si>
  <si>
    <t>Creamy Onion Chicken_Boneless_8pcs</t>
  </si>
  <si>
    <t>Creamy Jalapeno Chicken_Boneless_4pcs</t>
  </si>
  <si>
    <t>Creamy Jalapeno Chicken_Boneless_6pcs</t>
  </si>
  <si>
    <t>Creamy Jalapeno Chicken_Boneless_8pcs</t>
  </si>
  <si>
    <t>Cheesling Chicken_Boneless_4pcs</t>
  </si>
  <si>
    <t>Cheesling Chicken_Boneless_6pcs</t>
  </si>
  <si>
    <t>Cheesling Chicken_Boneless_8pcs</t>
  </si>
  <si>
    <t>비트</t>
  </si>
  <si>
    <t>Beets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</si>
</sst>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0.00_);[Red]\(\$#,##0.00\)"/>
    <numFmt numFmtId="167" formatCode="0.000"/>
    <numFmt numFmtId="168" formatCode="0.00000"/>
    <numFmt numFmtId="169" formatCode="[$$-409]#,##0.00"/>
    <numFmt numFmtId="170" formatCode="[$-F800]dddd\,\ mmmm\ dd\,\ yyyy"/>
    <numFmt numFmtId="171" formatCode="_-\$* #,##0.00_ ;_-\$* \-#,##0.00\ ;_-\$* &quot;-&quot;??_ ;_-@_ "/>
    <numFmt numFmtId="172" formatCode="_-%* 0.00_;"/>
    <numFmt numFmtId="173" formatCode="0.0"/>
    <numFmt numFmtId="174" formatCode="0.0%"/>
    <numFmt numFmtId="175" formatCode="0.0000"/>
    <numFmt numFmtId="176" formatCode="&quot;$&quot;#,##0.00"/>
    <numFmt numFmtId="177" formatCode="\$#,##0.00"/>
    <numFmt numFmtId="178" formatCode="_-[$L-480A]* #,##0.00_-;\-[$L-480A]* #,##0.00_-;_-[$L-480A]* &quot;-&quot;??_-;_-@_-"/>
    <numFmt numFmtId="179" formatCode="_(&quot;$&quot;* #,##0.000_);_(&quot;$&quot;* \(#,##0.000\);_(&quot;$&quot;* &quot;-&quot;??_);_(@_)"/>
    <numFmt numFmtId="183" formatCode="_-* #,##0_-;\-* #,##0_-;_-* &quot;-&quot;_-;_-@_-"/>
  </numFmts>
  <fonts count="125">
    <font>
      <sz val="11"/>
      <color theme="1"/>
      <name val="Calibri"/>
      <family val="2"/>
      <scheme val="minor"/>
    </font>
    <font>
      <sz val="11"/>
      <color theme="1"/>
      <name val="S-Core Dream 4 Regular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22"/>
      <color indexed="9"/>
      <name val="Arial"/>
      <family val="2"/>
    </font>
    <font>
      <sz val="12"/>
      <color indexed="18"/>
      <name val="Arial"/>
      <family val="2"/>
    </font>
    <font>
      <sz val="12"/>
      <color indexed="63"/>
      <name val="Arial"/>
      <family val="2"/>
    </font>
    <font>
      <u/>
      <sz val="10"/>
      <color indexed="12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sz val="14"/>
      <color indexed="40"/>
      <name val="Arial"/>
      <family val="2"/>
    </font>
    <font>
      <sz val="11"/>
      <color indexed="12"/>
      <name val="Arial"/>
      <family val="2"/>
    </font>
    <font>
      <b/>
      <sz val="12"/>
      <color indexed="9"/>
      <name val="Arial"/>
      <family val="2"/>
    </font>
    <font>
      <sz val="11"/>
      <color indexed="5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Arial Unicode MS"/>
      <family val="2"/>
      <charset val="129"/>
    </font>
    <font>
      <b/>
      <sz val="35"/>
      <name val="Arial"/>
      <family val="2"/>
    </font>
    <font>
      <b/>
      <sz val="15"/>
      <name val="Arial"/>
      <family val="2"/>
    </font>
    <font>
      <sz val="11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ari"/>
    </font>
    <font>
      <sz val="10"/>
      <color theme="1"/>
      <name val="ari"/>
      <family val="2"/>
    </font>
    <font>
      <sz val="10"/>
      <name val="Arial Unicode MS"/>
      <family val="2"/>
      <charset val="129"/>
    </font>
    <font>
      <sz val="10"/>
      <color theme="1"/>
      <name val="Arial"/>
      <family val="3"/>
    </font>
    <font>
      <sz val="10"/>
      <name val="Arial"/>
      <family val="3"/>
    </font>
    <font>
      <sz val="10"/>
      <color theme="1"/>
      <name val="Arial"/>
      <family val="2"/>
      <charset val="129"/>
    </font>
    <font>
      <b/>
      <sz val="10"/>
      <name val="Arial Unicode MS"/>
      <family val="3"/>
      <charset val="129"/>
    </font>
    <font>
      <sz val="10"/>
      <name val="Arial"/>
      <family val="3"/>
      <charset val="129"/>
    </font>
    <font>
      <b/>
      <sz val="10"/>
      <name val="Arial Unicode MS"/>
      <family val="2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 Unicode MS"/>
      <family val="2"/>
      <charset val="129"/>
    </font>
    <font>
      <b/>
      <sz val="14"/>
      <color theme="1"/>
      <name val="NEXON Lv1 Gothic Low OTF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NEXON Lv1 Gothic Low OTF"/>
      <family val="3"/>
      <charset val="129"/>
    </font>
    <font>
      <b/>
      <sz val="12"/>
      <color theme="1"/>
      <name val="NEXON Lv1 Gothic Low OTF"/>
      <family val="3"/>
      <charset val="129"/>
    </font>
    <font>
      <sz val="12"/>
      <color theme="1"/>
      <name val="NEXON Lv1 Gothic Low OTF"/>
      <family val="3"/>
      <charset val="129"/>
    </font>
    <font>
      <sz val="10"/>
      <color theme="1"/>
      <name val="Arial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</font>
    <font>
      <b/>
      <sz val="11"/>
      <color rgb="FFFF0000"/>
      <name val="Exo"/>
    </font>
    <font>
      <b/>
      <sz val="11"/>
      <color rgb="FF38761D"/>
      <name val="Exo"/>
    </font>
    <font>
      <u/>
      <sz val="11"/>
      <color rgb="FF0563C1"/>
      <name val="Exo"/>
    </font>
    <font>
      <b/>
      <sz val="20"/>
      <color theme="1"/>
      <name val="NEXON Lv1 Gothic Low OTF"/>
      <family val="3"/>
      <charset val="129"/>
    </font>
    <font>
      <b/>
      <sz val="11"/>
      <name val="Calibri"/>
      <family val="2"/>
    </font>
    <font>
      <b/>
      <sz val="26"/>
      <color theme="1"/>
      <name val="Calibri"/>
      <family val="3"/>
      <charset val="129"/>
      <scheme val="minor"/>
    </font>
    <font>
      <sz val="11"/>
      <color rgb="FF000000"/>
      <name val="&quot;Malgun Gothic&quot;"/>
    </font>
    <font>
      <b/>
      <sz val="11"/>
      <color rgb="FF000000"/>
      <name val="Calibri"/>
      <family val="2"/>
    </font>
    <font>
      <sz val="11"/>
      <color rgb="FF000000"/>
      <name val="Exo"/>
    </font>
    <font>
      <b/>
      <sz val="11"/>
      <color rgb="FF000000"/>
      <name val="&quot;Malgun Gothic&quot;"/>
    </font>
    <font>
      <b/>
      <sz val="11"/>
      <color rgb="FF000000"/>
      <name val="Exo"/>
    </font>
    <font>
      <sz val="9"/>
      <color rgb="FF000000"/>
      <name val="Exo"/>
    </font>
    <font>
      <sz val="12"/>
      <color rgb="FF000000"/>
      <name val="&quot;Malgun Gothic&quot;"/>
    </font>
    <font>
      <b/>
      <sz val="12"/>
      <color rgb="FF000000"/>
      <name val="Exo"/>
    </font>
    <font>
      <b/>
      <sz val="14"/>
      <color rgb="FF000000"/>
      <name val="Exo"/>
    </font>
    <font>
      <sz val="11"/>
      <color rgb="FF000000"/>
      <name val="Calibri"/>
      <family val="2"/>
    </font>
    <font>
      <b/>
      <sz val="20"/>
      <color theme="1"/>
      <name val="S-Core Dream 4 Regular"/>
      <family val="3"/>
      <charset val="129"/>
    </font>
    <font>
      <b/>
      <sz val="12"/>
      <color theme="1"/>
      <name val="S-Core Dream 4 Regular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4"/>
      <color theme="1"/>
      <name val="NEXON Lv1 Gothic Low OTF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S-Core Dream 4 Regular"/>
      <family val="2"/>
      <charset val="129"/>
    </font>
    <font>
      <b/>
      <sz val="12"/>
      <color theme="1"/>
      <name val="Calibri"/>
      <family val="2"/>
      <scheme val="minor"/>
    </font>
    <font>
      <b/>
      <sz val="12"/>
      <color theme="1"/>
      <name val="S-Core Dream 4 Regular"/>
      <family val="2"/>
      <charset val="129"/>
    </font>
    <font>
      <sz val="12"/>
      <color theme="1"/>
      <name val="S-Core Dream 4 Regular"/>
      <family val="2"/>
      <charset val="129"/>
    </font>
    <font>
      <sz val="10"/>
      <color theme="1"/>
      <name val="BatangChe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Malgun Gothic"/>
      <family val="2"/>
      <charset val="129"/>
    </font>
    <font>
      <b/>
      <sz val="12"/>
      <color rgb="FFFF0000"/>
      <name val="Malgun Gothic"/>
      <family val="2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00"/>
      <name val="S-Core Dream 4 Regular"/>
      <family val="3"/>
      <charset val="129"/>
    </font>
    <font>
      <b/>
      <sz val="11"/>
      <color theme="1"/>
      <name val="Calibri"/>
      <family val="2"/>
      <scheme val="minor"/>
    </font>
    <font>
      <b/>
      <sz val="14"/>
      <color theme="1"/>
      <name val="NEXON Lv1 Gothic Low OTF"/>
      <family val="3"/>
    </font>
    <font>
      <b/>
      <sz val="18"/>
      <color rgb="FFFF0000"/>
      <name val="S-Core Dream 4 Regular"/>
      <family val="2"/>
      <charset val="129"/>
    </font>
    <font>
      <sz val="36"/>
      <color theme="1"/>
      <name val="NEXON Lv1 Gothic Low OTF"/>
      <family val="3"/>
      <charset val="129"/>
    </font>
    <font>
      <b/>
      <sz val="11"/>
      <color rgb="FFFF0000"/>
      <name val="Calibri"/>
      <family val="2"/>
      <scheme val="minor"/>
    </font>
    <font>
      <b/>
      <sz val="12"/>
      <color theme="0"/>
      <name val="Malgun Gothic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NEXON Lv1 Gothic Low OTF"/>
      <family val="3"/>
      <charset val="129"/>
    </font>
    <font>
      <b/>
      <sz val="11"/>
      <color theme="1"/>
      <name val="NEXON Lv1 Gothic Low OTF"/>
      <family val="3"/>
    </font>
    <font>
      <b/>
      <sz val="11"/>
      <color theme="1"/>
      <name val="Malgun Gothic"/>
      <family val="3"/>
      <charset val="129"/>
    </font>
    <font>
      <sz val="11"/>
      <color rgb="FF000000"/>
      <name val="돋움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</font>
    <font>
      <b/>
      <sz val="11"/>
      <color rgb="FF003366"/>
      <name val="Calibri"/>
      <family val="2"/>
    </font>
    <font>
      <sz val="12"/>
      <color rgb="FF000000"/>
      <name val="굴림체"/>
      <family val="3"/>
      <charset val="129"/>
    </font>
    <font>
      <b/>
      <sz val="11"/>
      <color indexed="56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 tint="-4.9989318521683403E-2"/>
        <bgColor rgb="FFC6E0B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55"/>
      </right>
      <top/>
      <bottom/>
      <diagonal/>
    </border>
    <border>
      <left/>
      <right/>
      <top style="hair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</borders>
  <cellStyleXfs count="78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41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4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5" fillId="0" borderId="0">
      <alignment vertical="center"/>
    </xf>
    <xf numFmtId="0" fontId="2" fillId="0" borderId="0"/>
    <xf numFmtId="0" fontId="2" fillId="0" borderId="0">
      <alignment vertical="center"/>
    </xf>
    <xf numFmtId="183" fontId="8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119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183" fontId="120" fillId="0" borderId="0">
      <alignment vertical="center"/>
    </xf>
    <xf numFmtId="9" fontId="119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21" fillId="0" borderId="0">
      <alignment vertical="center"/>
    </xf>
    <xf numFmtId="9" fontId="120" fillId="0" borderId="0">
      <alignment vertical="center"/>
    </xf>
    <xf numFmtId="0" fontId="122" fillId="0" borderId="82"/>
    <xf numFmtId="0" fontId="2" fillId="0" borderId="0">
      <alignment vertical="center"/>
    </xf>
    <xf numFmtId="0" fontId="123" fillId="0" borderId="0"/>
    <xf numFmtId="0" fontId="120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35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4" fillId="0" borderId="8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941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left" vertical="center" wrapText="1"/>
    </xf>
    <xf numFmtId="0" fontId="5" fillId="3" borderId="4" xfId="6" applyFont="1" applyFill="1" applyBorder="1" applyAlignment="1">
      <alignment horizontal="center" vertical="center" shrinkToFit="1"/>
    </xf>
    <xf numFmtId="0" fontId="9" fillId="3" borderId="3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2" fontId="17" fillId="6" borderId="0" xfId="13" applyNumberFormat="1" applyFont="1" applyFill="1" applyBorder="1" applyAlignment="1">
      <alignment vertical="center"/>
    </xf>
    <xf numFmtId="164" fontId="17" fillId="10" borderId="0" xfId="14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9" fontId="5" fillId="5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171" fontId="15" fillId="5" borderId="0" xfId="0" applyNumberFormat="1" applyFont="1" applyFill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3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73" fontId="5" fillId="0" borderId="16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vertical="center"/>
    </xf>
    <xf numFmtId="2" fontId="5" fillId="0" borderId="1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 vertical="center" indent="1"/>
    </xf>
    <xf numFmtId="3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7" fillId="6" borderId="0" xfId="0" applyFont="1" applyFill="1" applyAlignment="1">
      <alignment vertical="center"/>
    </xf>
    <xf numFmtId="173" fontId="17" fillId="6" borderId="0" xfId="0" applyNumberFormat="1" applyFont="1" applyFill="1" applyAlignment="1">
      <alignment vertical="center"/>
    </xf>
    <xf numFmtId="171" fontId="17" fillId="6" borderId="0" xfId="0" applyNumberFormat="1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169" fontId="21" fillId="5" borderId="0" xfId="0" applyNumberFormat="1" applyFont="1" applyFill="1" applyAlignment="1">
      <alignment vertical="center"/>
    </xf>
    <xf numFmtId="0" fontId="17" fillId="8" borderId="0" xfId="0" applyFont="1" applyFill="1" applyAlignment="1">
      <alignment horizontal="left" vertical="center" indent="1"/>
    </xf>
    <xf numFmtId="0" fontId="18" fillId="8" borderId="0" xfId="0" applyFont="1" applyFill="1" applyAlignment="1">
      <alignment vertical="center"/>
    </xf>
    <xf numFmtId="2" fontId="5" fillId="0" borderId="13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horizontal="center" vertical="center"/>
    </xf>
    <xf numFmtId="0" fontId="17" fillId="8" borderId="0" xfId="0" applyFont="1" applyFill="1" applyAlignment="1">
      <alignment vertical="center"/>
    </xf>
    <xf numFmtId="171" fontId="17" fillId="8" borderId="0" xfId="0" applyNumberFormat="1" applyFont="1" applyFill="1" applyAlignment="1">
      <alignment vertical="center"/>
    </xf>
    <xf numFmtId="2" fontId="17" fillId="8" borderId="0" xfId="0" applyNumberFormat="1" applyFont="1" applyFill="1" applyAlignment="1">
      <alignment vertical="center"/>
    </xf>
    <xf numFmtId="0" fontId="17" fillId="10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vertical="center"/>
    </xf>
    <xf numFmtId="172" fontId="15" fillId="5" borderId="0" xfId="0" applyNumberFormat="1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 indent="1"/>
    </xf>
    <xf numFmtId="49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6" applyFont="1" applyBorder="1" applyAlignment="1">
      <alignment horizontal="left" vertical="center" wrapText="1"/>
    </xf>
    <xf numFmtId="0" fontId="5" fillId="0" borderId="1" xfId="6" applyFont="1" applyBorder="1" applyAlignment="1">
      <alignment horizontal="center" vertical="center" shrinkToFi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 vertical="center" indent="1"/>
    </xf>
    <xf numFmtId="0" fontId="9" fillId="11" borderId="1" xfId="1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1" applyNumberFormat="1" applyFont="1" applyFill="1" applyBorder="1" applyAlignment="1">
      <alignment horizontal="center" vertical="center"/>
    </xf>
    <xf numFmtId="168" fontId="9" fillId="15" borderId="1" xfId="0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2" fontId="9" fillId="15" borderId="1" xfId="1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168" fontId="9" fillId="15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9" fillId="0" borderId="5" xfId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9" fillId="0" borderId="0" xfId="0" applyFont="1"/>
    <xf numFmtId="9" fontId="0" fillId="0" borderId="0" xfId="11" applyFont="1"/>
    <xf numFmtId="174" fontId="0" fillId="0" borderId="0" xfId="11" applyNumberFormat="1" applyFont="1"/>
    <xf numFmtId="174" fontId="0" fillId="0" borderId="1" xfId="11" applyNumberFormat="1" applyFont="1" applyBorder="1"/>
    <xf numFmtId="1" fontId="0" fillId="0" borderId="1" xfId="0" applyNumberForma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6" fillId="0" borderId="0" xfId="0" applyFont="1"/>
    <xf numFmtId="0" fontId="0" fillId="0" borderId="46" xfId="0" applyBorder="1" applyAlignment="1">
      <alignment horizontal="center" vertical="center"/>
    </xf>
    <xf numFmtId="9" fontId="0" fillId="0" borderId="1" xfId="11" applyFont="1" applyBorder="1"/>
    <xf numFmtId="10" fontId="0" fillId="0" borderId="1" xfId="11" applyNumberFormat="1" applyFont="1" applyBorder="1"/>
    <xf numFmtId="2" fontId="0" fillId="0" borderId="32" xfId="0" applyNumberFormat="1" applyBorder="1"/>
    <xf numFmtId="0" fontId="0" fillId="0" borderId="44" xfId="0" applyBorder="1" applyAlignment="1">
      <alignment horizontal="center" vertical="center"/>
    </xf>
    <xf numFmtId="174" fontId="0" fillId="0" borderId="48" xfId="11" applyNumberFormat="1" applyFont="1" applyBorder="1"/>
    <xf numFmtId="0" fontId="0" fillId="0" borderId="54" xfId="0" applyBorder="1" applyAlignment="1">
      <alignment horizontal="center" vertical="center"/>
    </xf>
    <xf numFmtId="0" fontId="0" fillId="0" borderId="5" xfId="0" applyBorder="1"/>
    <xf numFmtId="2" fontId="0" fillId="0" borderId="30" xfId="0" applyNumberFormat="1" applyBorder="1"/>
    <xf numFmtId="164" fontId="26" fillId="16" borderId="28" xfId="1" applyFont="1" applyFill="1" applyBorder="1"/>
    <xf numFmtId="9" fontId="0" fillId="0" borderId="48" xfId="11" applyFont="1" applyBorder="1"/>
    <xf numFmtId="0" fontId="0" fillId="0" borderId="51" xfId="0" applyBorder="1" applyAlignment="1">
      <alignment horizontal="center" vertical="center"/>
    </xf>
    <xf numFmtId="0" fontId="0" fillId="0" borderId="30" xfId="0" applyBorder="1"/>
    <xf numFmtId="2" fontId="26" fillId="19" borderId="28" xfId="0" applyNumberFormat="1" applyFont="1" applyFill="1" applyBorder="1" applyAlignment="1">
      <alignment horizontal="center" vertical="center"/>
    </xf>
    <xf numFmtId="9" fontId="0" fillId="0" borderId="48" xfId="1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9" fontId="0" fillId="0" borderId="1" xfId="11" applyFont="1" applyBorder="1" applyAlignment="1">
      <alignment vertical="center"/>
    </xf>
    <xf numFmtId="2" fontId="0" fillId="0" borderId="32" xfId="0" applyNumberFormat="1" applyBorder="1" applyAlignment="1">
      <alignment horizontal="center" vertical="center"/>
    </xf>
    <xf numFmtId="173" fontId="0" fillId="0" borderId="32" xfId="0" applyNumberFormat="1" applyBorder="1" applyAlignment="1">
      <alignment horizontal="center" vertical="center"/>
    </xf>
    <xf numFmtId="173" fontId="0" fillId="0" borderId="32" xfId="0" applyNumberFormat="1" applyBorder="1"/>
    <xf numFmtId="173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54" xfId="0" applyBorder="1" applyAlignment="1">
      <alignment vertical="center"/>
    </xf>
    <xf numFmtId="2" fontId="26" fillId="19" borderId="28" xfId="0" applyNumberFormat="1" applyFont="1" applyFill="1" applyBorder="1" applyAlignment="1">
      <alignment horizontal="center"/>
    </xf>
    <xf numFmtId="164" fontId="26" fillId="16" borderId="28" xfId="1" applyFont="1" applyFill="1" applyBorder="1" applyAlignment="1">
      <alignment horizontal="center"/>
    </xf>
    <xf numFmtId="1" fontId="0" fillId="0" borderId="33" xfId="0" applyNumberFormat="1" applyBorder="1"/>
    <xf numFmtId="173" fontId="0" fillId="0" borderId="1" xfId="0" applyNumberFormat="1" applyBorder="1"/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1" applyFont="1"/>
    <xf numFmtId="164" fontId="26" fillId="17" borderId="28" xfId="1" applyFont="1" applyFill="1" applyBorder="1" applyAlignment="1">
      <alignment horizontal="center"/>
    </xf>
    <xf numFmtId="168" fontId="9" fillId="14" borderId="8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1" fontId="9" fillId="21" borderId="1" xfId="0" applyNumberFormat="1" applyFont="1" applyFill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9" fillId="0" borderId="9" xfId="5" applyFont="1" applyBorder="1" applyAlignment="1">
      <alignment horizontal="center" vertical="center"/>
    </xf>
    <xf numFmtId="2" fontId="17" fillId="10" borderId="0" xfId="0" applyNumberFormat="1" applyFont="1" applyFill="1" applyAlignment="1">
      <alignment vertical="center"/>
    </xf>
    <xf numFmtId="0" fontId="31" fillId="0" borderId="1" xfId="0" applyFont="1" applyBorder="1"/>
    <xf numFmtId="2" fontId="0" fillId="0" borderId="1" xfId="0" applyNumberFormat="1" applyBorder="1" applyAlignment="1">
      <alignment horizontal="center"/>
    </xf>
    <xf numFmtId="2" fontId="26" fillId="19" borderId="58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9" fontId="0" fillId="0" borderId="59" xfId="11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64" fontId="26" fillId="16" borderId="58" xfId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74" fontId="0" fillId="0" borderId="59" xfId="11" applyNumberFormat="1" applyFont="1" applyBorder="1"/>
    <xf numFmtId="1" fontId="0" fillId="0" borderId="60" xfId="0" applyNumberFormat="1" applyBorder="1"/>
    <xf numFmtId="164" fontId="26" fillId="16" borderId="58" xfId="1" applyFont="1" applyFill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49" fontId="3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1" fontId="0" fillId="0" borderId="6" xfId="0" applyNumberFormat="1" applyBorder="1"/>
    <xf numFmtId="1" fontId="26" fillId="19" borderId="58" xfId="0" applyNumberFormat="1" applyFont="1" applyFill="1" applyBorder="1" applyAlignment="1">
      <alignment horizontal="center" vertical="center"/>
    </xf>
    <xf numFmtId="1" fontId="26" fillId="19" borderId="2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0" xfId="0" applyFont="1"/>
    <xf numFmtId="0" fontId="39" fillId="0" borderId="0" xfId="7" applyFont="1" applyAlignment="1">
      <alignment horizontal="center" vertical="center"/>
    </xf>
    <xf numFmtId="0" fontId="40" fillId="0" borderId="0" xfId="7" quotePrefix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15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2" fillId="0" borderId="0" xfId="0" applyNumberFormat="1" applyFont="1"/>
    <xf numFmtId="0" fontId="12" fillId="0" borderId="1" xfId="0" applyFont="1" applyBorder="1"/>
    <xf numFmtId="175" fontId="12" fillId="3" borderId="1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center" vertical="center" shrinkToFit="1"/>
    </xf>
    <xf numFmtId="174" fontId="9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43" fillId="0" borderId="9" xfId="5" applyFont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left" vertical="center" indent="1"/>
    </xf>
    <xf numFmtId="3" fontId="5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horizontal="center" vertical="center"/>
    </xf>
    <xf numFmtId="167" fontId="5" fillId="11" borderId="16" xfId="0" applyNumberFormat="1" applyFont="1" applyFill="1" applyBorder="1" applyAlignment="1">
      <alignment horizontal="center" vertical="center"/>
    </xf>
    <xf numFmtId="173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171" fontId="5" fillId="11" borderId="16" xfId="0" applyNumberFormat="1" applyFont="1" applyFill="1" applyBorder="1" applyAlignment="1">
      <alignment vertical="center"/>
    </xf>
    <xf numFmtId="2" fontId="5" fillId="11" borderId="17" xfId="0" applyNumberFormat="1" applyFont="1" applyFill="1" applyBorder="1" applyAlignment="1">
      <alignment vertical="center"/>
    </xf>
    <xf numFmtId="0" fontId="53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/>
    </xf>
    <xf numFmtId="9" fontId="0" fillId="3" borderId="0" xfId="11" applyFont="1" applyFill="1" applyBorder="1"/>
    <xf numFmtId="164" fontId="26" fillId="0" borderId="0" xfId="1" applyFont="1"/>
    <xf numFmtId="9" fontId="0" fillId="3" borderId="0" xfId="11" applyFont="1" applyFill="1"/>
    <xf numFmtId="0" fontId="57" fillId="20" borderId="66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 wrapText="1"/>
    </xf>
    <xf numFmtId="0" fontId="57" fillId="20" borderId="64" xfId="0" applyFont="1" applyFill="1" applyBorder="1" applyAlignment="1">
      <alignment horizontal="center" vertical="center" wrapText="1"/>
    </xf>
    <xf numFmtId="9" fontId="57" fillId="0" borderId="0" xfId="0" applyNumberFormat="1" applyFont="1" applyAlignment="1">
      <alignment horizontal="center" vertical="center"/>
    </xf>
    <xf numFmtId="1" fontId="5" fillId="0" borderId="16" xfId="0" applyNumberFormat="1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60" fillId="23" borderId="1" xfId="1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" fillId="0" borderId="0" xfId="21" applyAlignment="1">
      <alignment horizontal="center"/>
    </xf>
    <xf numFmtId="0" fontId="3" fillId="0" borderId="0" xfId="21"/>
    <xf numFmtId="0" fontId="71" fillId="0" borderId="0" xfId="24" applyFont="1"/>
    <xf numFmtId="0" fontId="72" fillId="0" borderId="0" xfId="24" applyFont="1"/>
    <xf numFmtId="0" fontId="73" fillId="0" borderId="0" xfId="24" applyFont="1" applyAlignment="1">
      <alignment horizontal="center"/>
    </xf>
    <xf numFmtId="0" fontId="73" fillId="0" borderId="0" xfId="24" applyFont="1"/>
    <xf numFmtId="0" fontId="3" fillId="0" borderId="0" xfId="24"/>
    <xf numFmtId="0" fontId="71" fillId="0" borderId="0" xfId="24" applyFont="1" applyAlignment="1">
      <alignment horizontal="right"/>
    </xf>
    <xf numFmtId="0" fontId="74" fillId="0" borderId="0" xfId="24" applyFont="1"/>
    <xf numFmtId="0" fontId="75" fillId="25" borderId="71" xfId="24" applyFont="1" applyFill="1" applyBorder="1" applyAlignment="1">
      <alignment horizontal="center"/>
    </xf>
    <xf numFmtId="0" fontId="75" fillId="25" borderId="74" xfId="24" applyFont="1" applyFill="1" applyBorder="1" applyAlignment="1">
      <alignment horizontal="center"/>
    </xf>
    <xf numFmtId="0" fontId="75" fillId="26" borderId="72" xfId="24" applyFont="1" applyFill="1" applyBorder="1" applyAlignment="1">
      <alignment horizontal="center"/>
    </xf>
    <xf numFmtId="176" fontId="73" fillId="27" borderId="75" xfId="24" applyNumberFormat="1" applyFont="1" applyFill="1" applyBorder="1" applyAlignment="1">
      <alignment horizontal="center"/>
    </xf>
    <xf numFmtId="176" fontId="73" fillId="0" borderId="75" xfId="24" applyNumberFormat="1" applyFont="1" applyBorder="1" applyAlignment="1">
      <alignment horizontal="center"/>
    </xf>
    <xf numFmtId="10" fontId="65" fillId="28" borderId="75" xfId="24" applyNumberFormat="1" applyFont="1" applyFill="1" applyBorder="1" applyAlignment="1">
      <alignment horizontal="center"/>
    </xf>
    <xf numFmtId="0" fontId="76" fillId="0" borderId="75" xfId="24" applyFont="1" applyBorder="1" applyAlignment="1">
      <alignment horizontal="center"/>
    </xf>
    <xf numFmtId="0" fontId="65" fillId="28" borderId="75" xfId="24" applyFont="1" applyFill="1" applyBorder="1" applyAlignment="1">
      <alignment horizontal="center"/>
    </xf>
    <xf numFmtId="0" fontId="73" fillId="0" borderId="75" xfId="24" applyFont="1" applyBorder="1" applyAlignment="1">
      <alignment horizontal="center"/>
    </xf>
    <xf numFmtId="0" fontId="75" fillId="28" borderId="75" xfId="24" applyFont="1" applyFill="1" applyBorder="1" applyAlignment="1">
      <alignment horizontal="center"/>
    </xf>
    <xf numFmtId="0" fontId="73" fillId="27" borderId="75" xfId="24" applyFont="1" applyFill="1" applyBorder="1" applyAlignment="1">
      <alignment horizontal="center"/>
    </xf>
    <xf numFmtId="10" fontId="66" fillId="28" borderId="75" xfId="24" applyNumberFormat="1" applyFont="1" applyFill="1" applyBorder="1" applyAlignment="1">
      <alignment horizontal="center"/>
    </xf>
    <xf numFmtId="0" fontId="77" fillId="0" borderId="0" xfId="24" applyFont="1"/>
    <xf numFmtId="0" fontId="79" fillId="0" borderId="75" xfId="24" applyFont="1" applyBorder="1" applyAlignment="1">
      <alignment horizontal="center"/>
    </xf>
    <xf numFmtId="0" fontId="78" fillId="0" borderId="75" xfId="24" applyFont="1" applyBorder="1" applyAlignment="1">
      <alignment horizontal="center"/>
    </xf>
    <xf numFmtId="0" fontId="75" fillId="0" borderId="72" xfId="24" applyFont="1" applyBorder="1" applyAlignment="1">
      <alignment horizontal="center"/>
    </xf>
    <xf numFmtId="0" fontId="75" fillId="0" borderId="75" xfId="24" applyFont="1" applyBorder="1" applyAlignment="1">
      <alignment horizontal="center"/>
    </xf>
    <xf numFmtId="176" fontId="75" fillId="0" borderId="75" xfId="24" applyNumberFormat="1" applyFont="1" applyBorder="1" applyAlignment="1">
      <alignment horizontal="center"/>
    </xf>
    <xf numFmtId="0" fontId="80" fillId="0" borderId="75" xfId="24" applyFont="1" applyBorder="1" applyAlignment="1">
      <alignment horizontal="center"/>
    </xf>
    <xf numFmtId="0" fontId="80" fillId="0" borderId="75" xfId="24" applyFont="1" applyBorder="1"/>
    <xf numFmtId="0" fontId="71" fillId="0" borderId="72" xfId="24" applyFont="1" applyBorder="1"/>
    <xf numFmtId="0" fontId="71" fillId="0" borderId="75" xfId="24" applyFont="1" applyBorder="1"/>
    <xf numFmtId="0" fontId="72" fillId="0" borderId="75" xfId="24" applyFont="1" applyBorder="1"/>
    <xf numFmtId="0" fontId="73" fillId="0" borderId="75" xfId="24" applyFont="1" applyBorder="1"/>
    <xf numFmtId="0" fontId="67" fillId="0" borderId="0" xfId="24" applyFont="1" applyAlignment="1">
      <alignment horizontal="center"/>
    </xf>
    <xf numFmtId="0" fontId="9" fillId="3" borderId="2" xfId="1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9" fontId="56" fillId="3" borderId="1" xfId="11" applyFont="1" applyFill="1" applyBorder="1" applyAlignment="1">
      <alignment horizontal="center" vertical="center"/>
    </xf>
    <xf numFmtId="164" fontId="59" fillId="0" borderId="1" xfId="1" applyFont="1" applyFill="1" applyBorder="1" applyAlignment="1">
      <alignment horizontal="center" vertical="center" wrapText="1"/>
    </xf>
    <xf numFmtId="164" fontId="60" fillId="0" borderId="1" xfId="1" applyFont="1" applyFill="1" applyBorder="1" applyAlignment="1">
      <alignment horizontal="center" vertical="center" wrapText="1"/>
    </xf>
    <xf numFmtId="9" fontId="60" fillId="3" borderId="1" xfId="11" applyFont="1" applyFill="1" applyBorder="1" applyAlignment="1">
      <alignment horizontal="center" vertical="center"/>
    </xf>
    <xf numFmtId="0" fontId="9" fillId="11" borderId="2" xfId="1" applyNumberFormat="1" applyFont="1" applyFill="1" applyBorder="1" applyAlignment="1">
      <alignment horizontal="center" vertical="center"/>
    </xf>
    <xf numFmtId="0" fontId="5" fillId="3" borderId="1" xfId="2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9" fillId="0" borderId="1" xfId="1" applyNumberFormat="1" applyFont="1" applyFill="1" applyBorder="1" applyAlignment="1">
      <alignment horizontal="center" vertical="center"/>
    </xf>
    <xf numFmtId="0" fontId="9" fillId="3" borderId="9" xfId="5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 wrapText="1"/>
    </xf>
    <xf numFmtId="0" fontId="5" fillId="3" borderId="1" xfId="6" applyFont="1" applyFill="1" applyBorder="1" applyAlignment="1">
      <alignment horizontal="center" vertical="center" shrinkToFit="1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5" fillId="3" borderId="1" xfId="2" applyFill="1" applyBorder="1" applyAlignment="1">
      <alignment horizontal="left" vertical="center"/>
    </xf>
    <xf numFmtId="0" fontId="5" fillId="3" borderId="1" xfId="4" applyNumberFormat="1" applyFont="1" applyFill="1" applyBorder="1" applyAlignment="1">
      <alignment horizontal="center" vertical="center"/>
    </xf>
    <xf numFmtId="0" fontId="44" fillId="3" borderId="1" xfId="1" applyNumberFormat="1" applyFont="1" applyFill="1" applyBorder="1" applyAlignment="1">
      <alignment horizontal="center" vertical="center"/>
    </xf>
    <xf numFmtId="0" fontId="52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left" vertical="center"/>
    </xf>
    <xf numFmtId="0" fontId="47" fillId="3" borderId="1" xfId="1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/>
    <xf numFmtId="0" fontId="9" fillId="2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5" fillId="3" borderId="3" xfId="2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 wrapText="1"/>
    </xf>
    <xf numFmtId="0" fontId="10" fillId="3" borderId="1" xfId="1" applyNumberFormat="1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left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/>
    </xf>
    <xf numFmtId="9" fontId="0" fillId="0" borderId="1" xfId="0" applyNumberFormat="1" applyBorder="1"/>
    <xf numFmtId="0" fontId="26" fillId="0" borderId="1" xfId="0" applyFont="1" applyBorder="1" applyAlignment="1">
      <alignment horizontal="center" vertical="top"/>
    </xf>
    <xf numFmtId="177" fontId="0" fillId="0" borderId="1" xfId="0" applyNumberFormat="1" applyBorder="1"/>
    <xf numFmtId="177" fontId="0" fillId="21" borderId="1" xfId="0" applyNumberFormat="1" applyFill="1" applyBorder="1"/>
    <xf numFmtId="0" fontId="93" fillId="0" borderId="0" xfId="0" applyFont="1"/>
    <xf numFmtId="9" fontId="94" fillId="3" borderId="1" xfId="1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57" fillId="0" borderId="1" xfId="21" applyFont="1" applyBorder="1" applyAlignment="1">
      <alignment horizontal="left" vertical="center" wrapText="1"/>
    </xf>
    <xf numFmtId="0" fontId="57" fillId="0" borderId="1" xfId="21" quotePrefix="1" applyFont="1" applyBorder="1" applyAlignment="1">
      <alignment horizontal="left" vertical="center" wrapText="1"/>
    </xf>
    <xf numFmtId="166" fontId="26" fillId="34" borderId="1" xfId="21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3" borderId="1" xfId="1" applyFont="1" applyFill="1" applyBorder="1" applyAlignment="1">
      <alignment horizontal="center" vertical="center" wrapText="1"/>
    </xf>
    <xf numFmtId="164" fontId="58" fillId="0" borderId="1" xfId="1" applyFont="1" applyBorder="1" applyAlignment="1">
      <alignment horizontal="center" vertical="center" wrapText="1"/>
    </xf>
    <xf numFmtId="0" fontId="69" fillId="0" borderId="1" xfId="21" applyFont="1" applyBorder="1" applyAlignment="1">
      <alignment vertical="center" wrapText="1"/>
    </xf>
    <xf numFmtId="0" fontId="101" fillId="0" borderId="1" xfId="0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center"/>
    </xf>
    <xf numFmtId="9" fontId="102" fillId="3" borderId="1" xfId="11" applyFont="1" applyFill="1" applyBorder="1" applyAlignment="1">
      <alignment horizontal="center" vertical="center"/>
    </xf>
    <xf numFmtId="9" fontId="102" fillId="23" borderId="1" xfId="11" applyFont="1" applyFill="1" applyBorder="1" applyAlignment="1">
      <alignment horizontal="center" vertical="center"/>
    </xf>
    <xf numFmtId="0" fontId="9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3" borderId="1" xfId="11" applyFont="1" applyFill="1" applyBorder="1"/>
    <xf numFmtId="49" fontId="5" fillId="3" borderId="1" xfId="2" applyNumberForma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0" fontId="5" fillId="3" borderId="9" xfId="2" applyFill="1" applyBorder="1" applyAlignment="1">
      <alignment horizontal="center" vertical="center"/>
    </xf>
    <xf numFmtId="0" fontId="5" fillId="3" borderId="1" xfId="2" applyFill="1" applyBorder="1" applyAlignment="1">
      <alignment vertical="center"/>
    </xf>
    <xf numFmtId="2" fontId="10" fillId="3" borderId="1" xfId="1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5" fillId="3" borderId="3" xfId="2" applyFill="1" applyBorder="1" applyAlignment="1">
      <alignment horizontal="left" vertical="center"/>
    </xf>
    <xf numFmtId="0" fontId="38" fillId="3" borderId="1" xfId="1" applyNumberFormat="1" applyFont="1" applyFill="1" applyBorder="1" applyAlignment="1">
      <alignment horizontal="center" vertical="center"/>
    </xf>
    <xf numFmtId="0" fontId="84" fillId="3" borderId="1" xfId="2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left" vertical="center"/>
    </xf>
    <xf numFmtId="173" fontId="5" fillId="3" borderId="1" xfId="6" applyNumberFormat="1" applyFont="1" applyFill="1" applyBorder="1" applyAlignment="1">
      <alignment horizontal="center" vertical="center" shrinkToFit="1"/>
    </xf>
    <xf numFmtId="0" fontId="55" fillId="3" borderId="1" xfId="5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5" fontId="9" fillId="3" borderId="1" xfId="0" applyNumberFormat="1" applyFont="1" applyFill="1" applyBorder="1" applyAlignment="1">
      <alignment horizontal="center" vertical="center"/>
    </xf>
    <xf numFmtId="0" fontId="51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/>
    </xf>
    <xf numFmtId="0" fontId="5" fillId="3" borderId="1" xfId="6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left" vertical="center"/>
    </xf>
    <xf numFmtId="0" fontId="10" fillId="3" borderId="1" xfId="10" applyFont="1" applyFill="1" applyBorder="1" applyAlignment="1">
      <alignment horizontal="left" vertical="center"/>
    </xf>
    <xf numFmtId="0" fontId="9" fillId="3" borderId="1" xfId="0" applyFont="1" applyFill="1" applyBorder="1"/>
    <xf numFmtId="2" fontId="9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8" fontId="12" fillId="3" borderId="1" xfId="0" applyNumberFormat="1" applyFont="1" applyFill="1" applyBorder="1" applyAlignment="1">
      <alignment horizontal="center"/>
    </xf>
    <xf numFmtId="0" fontId="91" fillId="3" borderId="1" xfId="0" applyFont="1" applyFill="1" applyBorder="1" applyAlignment="1">
      <alignment horizontal="center" vertical="center"/>
    </xf>
    <xf numFmtId="0" fontId="34" fillId="3" borderId="1" xfId="16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/>
    </xf>
    <xf numFmtId="49" fontId="5" fillId="11" borderId="1" xfId="2" applyNumberFormat="1" applyFill="1" applyBorder="1" applyAlignment="1">
      <alignment horizontal="center" vertical="center"/>
    </xf>
    <xf numFmtId="0" fontId="5" fillId="11" borderId="1" xfId="3" applyFont="1" applyFill="1" applyBorder="1" applyAlignment="1">
      <alignment vertical="center"/>
    </xf>
    <xf numFmtId="49" fontId="84" fillId="11" borderId="1" xfId="2" applyNumberFormat="1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" xfId="4" applyNumberFormat="1" applyFont="1" applyFill="1" applyBorder="1" applyAlignment="1">
      <alignment horizontal="center" vertical="center"/>
    </xf>
    <xf numFmtId="0" fontId="87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shrinkToFit="1"/>
    </xf>
    <xf numFmtId="0" fontId="51" fillId="11" borderId="9" xfId="2" applyFont="1" applyFill="1" applyBorder="1" applyAlignment="1">
      <alignment horizontal="center" vertical="center"/>
    </xf>
    <xf numFmtId="0" fontId="5" fillId="11" borderId="1" xfId="2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4" applyNumberFormat="1" applyFont="1" applyFill="1" applyBorder="1" applyAlignment="1">
      <alignment horizontal="center" vertical="center"/>
    </xf>
    <xf numFmtId="0" fontId="32" fillId="11" borderId="9" xfId="2" applyFont="1" applyFill="1" applyBorder="1" applyAlignment="1">
      <alignment horizontal="center" vertical="center"/>
    </xf>
    <xf numFmtId="0" fontId="5" fillId="11" borderId="9" xfId="2" applyFill="1" applyBorder="1" applyAlignment="1">
      <alignment horizontal="center" vertical="center"/>
    </xf>
    <xf numFmtId="0" fontId="5" fillId="11" borderId="1" xfId="2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center"/>
    </xf>
    <xf numFmtId="0" fontId="9" fillId="11" borderId="1" xfId="5" applyFont="1" applyFill="1" applyBorder="1" applyAlignment="1">
      <alignment horizontal="center" vertical="center"/>
    </xf>
    <xf numFmtId="0" fontId="9" fillId="11" borderId="1" xfId="10" applyFont="1" applyFill="1" applyBorder="1" applyAlignment="1">
      <alignment horizontal="left" vertical="center"/>
    </xf>
    <xf numFmtId="0" fontId="5" fillId="11" borderId="1" xfId="6" applyFont="1" applyFill="1" applyBorder="1" applyAlignment="1">
      <alignment horizontal="center" vertical="center"/>
    </xf>
    <xf numFmtId="0" fontId="84" fillId="11" borderId="1" xfId="2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0" fontId="87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/>
    </xf>
    <xf numFmtId="0" fontId="4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103" fillId="11" borderId="1" xfId="0" applyFont="1" applyFill="1" applyBorder="1" applyAlignment="1">
      <alignment horizontal="center"/>
    </xf>
    <xf numFmtId="0" fontId="84" fillId="11" borderId="1" xfId="3" applyFont="1" applyFill="1" applyBorder="1" applyAlignment="1">
      <alignment horizontal="center"/>
    </xf>
    <xf numFmtId="0" fontId="5" fillId="11" borderId="1" xfId="3" applyFont="1" applyFill="1" applyBorder="1" applyAlignment="1">
      <alignment horizontal="left" vertical="center"/>
    </xf>
    <xf numFmtId="0" fontId="9" fillId="11" borderId="1" xfId="3" applyFont="1" applyFill="1" applyBorder="1" applyAlignment="1">
      <alignment horizontal="center" vertical="center"/>
    </xf>
    <xf numFmtId="0" fontId="87" fillId="11" borderId="1" xfId="0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/>
    </xf>
    <xf numFmtId="0" fontId="52" fillId="11" borderId="9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left" vertical="center"/>
    </xf>
    <xf numFmtId="0" fontId="47" fillId="11" borderId="1" xfId="1" applyNumberFormat="1" applyFont="1" applyFill="1" applyBorder="1" applyAlignment="1">
      <alignment horizontal="center" vertical="center"/>
    </xf>
    <xf numFmtId="0" fontId="6" fillId="11" borderId="9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left" vertical="center"/>
    </xf>
    <xf numFmtId="0" fontId="10" fillId="11" borderId="1" xfId="5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 wrapText="1"/>
    </xf>
    <xf numFmtId="0" fontId="10" fillId="11" borderId="9" xfId="5" applyFont="1" applyFill="1" applyBorder="1" applyAlignment="1">
      <alignment horizontal="center" vertical="center"/>
    </xf>
    <xf numFmtId="0" fontId="9" fillId="11" borderId="9" xfId="5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9" fillId="11" borderId="1" xfId="1" applyNumberFormat="1" applyFont="1" applyFill="1" applyBorder="1" applyAlignment="1">
      <alignment horizontal="center"/>
    </xf>
    <xf numFmtId="0" fontId="85" fillId="3" borderId="9" xfId="5" applyFont="1" applyFill="1" applyBorder="1" applyAlignment="1">
      <alignment horizontal="center" vertical="center"/>
    </xf>
    <xf numFmtId="0" fontId="87" fillId="11" borderId="9" xfId="5" applyFont="1" applyFill="1" applyBorder="1" applyAlignment="1">
      <alignment horizontal="center" vertical="center"/>
    </xf>
    <xf numFmtId="0" fontId="84" fillId="11" borderId="3" xfId="2" applyFont="1" applyFill="1" applyBorder="1" applyAlignment="1">
      <alignment horizontal="center" vertical="center"/>
    </xf>
    <xf numFmtId="0" fontId="5" fillId="11" borderId="1" xfId="2" applyFill="1" applyBorder="1" applyAlignment="1">
      <alignment horizontal="left" vertical="center"/>
    </xf>
    <xf numFmtId="0" fontId="84" fillId="11" borderId="9" xfId="2" applyFont="1" applyFill="1" applyBorder="1" applyAlignment="1">
      <alignment horizontal="center" vertical="center"/>
    </xf>
    <xf numFmtId="0" fontId="90" fillId="11" borderId="9" xfId="2" applyFont="1" applyFill="1" applyBorder="1" applyAlignment="1">
      <alignment horizontal="center" vertical="center"/>
    </xf>
    <xf numFmtId="0" fontId="5" fillId="11" borderId="3" xfId="2" applyFill="1" applyBorder="1" applyAlignment="1">
      <alignment horizontal="left" vertical="center"/>
    </xf>
    <xf numFmtId="0" fontId="47" fillId="11" borderId="2" xfId="1" applyNumberFormat="1" applyFont="1" applyFill="1" applyBorder="1" applyAlignment="1">
      <alignment horizontal="center" vertical="center"/>
    </xf>
    <xf numFmtId="0" fontId="52" fillId="11" borderId="3" xfId="2" applyFont="1" applyFill="1" applyBorder="1" applyAlignment="1">
      <alignment horizontal="center" vertical="center"/>
    </xf>
    <xf numFmtId="0" fontId="85" fillId="11" borderId="1" xfId="5" applyFont="1" applyFill="1" applyBorder="1" applyAlignment="1">
      <alignment horizontal="center" vertical="center"/>
    </xf>
    <xf numFmtId="0" fontId="34" fillId="11" borderId="1" xfId="16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/>
    </xf>
    <xf numFmtId="168" fontId="12" fillId="11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89" fillId="11" borderId="1" xfId="2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11" borderId="1" xfId="1" applyNumberFormat="1" applyFont="1" applyFill="1" applyBorder="1" applyAlignment="1">
      <alignment horizontal="left" vertical="center"/>
    </xf>
    <xf numFmtId="0" fontId="87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86" fillId="11" borderId="9" xfId="5" applyFont="1" applyFill="1" applyBorder="1" applyAlignment="1">
      <alignment horizontal="center" vertical="center"/>
    </xf>
    <xf numFmtId="173" fontId="5" fillId="11" borderId="1" xfId="6" applyNumberFormat="1" applyFont="1" applyFill="1" applyBorder="1" applyAlignment="1">
      <alignment horizontal="center" vertical="center" shrinkToFit="1"/>
    </xf>
    <xf numFmtId="0" fontId="88" fillId="11" borderId="1" xfId="5" applyFont="1" applyFill="1" applyBorder="1" applyAlignment="1">
      <alignment horizontal="center" vertical="center"/>
    </xf>
    <xf numFmtId="0" fontId="89" fillId="11" borderId="1" xfId="6" applyFont="1" applyFill="1" applyBorder="1" applyAlignment="1">
      <alignment horizontal="left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" xfId="4" applyNumberFormat="1" applyFont="1" applyFill="1" applyBorder="1" applyAlignment="1">
      <alignment horizontal="center" vertical="center"/>
    </xf>
    <xf numFmtId="175" fontId="9" fillId="11" borderId="1" xfId="0" applyNumberFormat="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9" fontId="26" fillId="34" borderId="1" xfId="21" applyNumberFormat="1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2" fontId="5" fillId="11" borderId="1" xfId="6" applyNumberFormat="1" applyFont="1" applyFill="1" applyBorder="1" applyAlignment="1">
      <alignment horizontal="center" vertical="center" shrinkToFit="1"/>
    </xf>
    <xf numFmtId="173" fontId="9" fillId="11" borderId="1" xfId="1" applyNumberFormat="1" applyFont="1" applyFill="1" applyBorder="1" applyAlignment="1">
      <alignment horizontal="center" vertical="center"/>
    </xf>
    <xf numFmtId="0" fontId="46" fillId="11" borderId="1" xfId="2" applyFont="1" applyFill="1" applyBorder="1" applyAlignment="1">
      <alignment horizontal="center" vertical="center"/>
    </xf>
    <xf numFmtId="0" fontId="50" fillId="11" borderId="1" xfId="2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12" fillId="11" borderId="24" xfId="0" applyFont="1" applyFill="1" applyBorder="1"/>
    <xf numFmtId="0" fontId="12" fillId="11" borderId="3" xfId="0" applyFont="1" applyFill="1" applyBorder="1"/>
    <xf numFmtId="0" fontId="12" fillId="11" borderId="9" xfId="0" applyFont="1" applyFill="1" applyBorder="1"/>
    <xf numFmtId="0" fontId="108" fillId="0" borderId="2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57" fillId="0" borderId="0" xfId="0" applyFont="1"/>
    <xf numFmtId="0" fontId="83" fillId="0" borderId="5" xfId="0" applyFont="1" applyBorder="1" applyAlignment="1">
      <alignment vertical="center"/>
    </xf>
    <xf numFmtId="9" fontId="102" fillId="23" borderId="7" xfId="11" applyFont="1" applyFill="1" applyBorder="1" applyAlignment="1">
      <alignment horizontal="center" vertical="center"/>
    </xf>
    <xf numFmtId="9" fontId="102" fillId="23" borderId="78" xfId="11" applyFont="1" applyFill="1" applyBorder="1" applyAlignment="1">
      <alignment horizontal="center" vertical="center"/>
    </xf>
    <xf numFmtId="9" fontId="56" fillId="23" borderId="1" xfId="11" applyFont="1" applyFill="1" applyBorder="1" applyAlignment="1">
      <alignment horizontal="center" vertical="center" wrapText="1"/>
    </xf>
    <xf numFmtId="9" fontId="60" fillId="35" borderId="1" xfId="11" applyFont="1" applyFill="1" applyBorder="1" applyAlignment="1">
      <alignment horizontal="center" vertical="center"/>
    </xf>
    <xf numFmtId="164" fontId="60" fillId="35" borderId="1" xfId="1" applyFont="1" applyFill="1" applyBorder="1" applyAlignment="1">
      <alignment horizontal="center" vertical="center" wrapText="1"/>
    </xf>
    <xf numFmtId="0" fontId="26" fillId="34" borderId="1" xfId="21" applyFont="1" applyFill="1" applyBorder="1" applyAlignment="1">
      <alignment vertical="center"/>
    </xf>
    <xf numFmtId="0" fontId="26" fillId="0" borderId="1" xfId="21" applyFont="1" applyBorder="1" applyAlignment="1">
      <alignment horizontal="left" vertical="center" wrapText="1"/>
    </xf>
    <xf numFmtId="0" fontId="26" fillId="0" borderId="1" xfId="21" quotePrefix="1" applyFont="1" applyBorder="1" applyAlignment="1">
      <alignment horizontal="left" vertical="center" wrapText="1"/>
    </xf>
    <xf numFmtId="0" fontId="26" fillId="31" borderId="2" xfId="21" applyFont="1" applyFill="1" applyBorder="1" applyAlignment="1">
      <alignment horizontal="center" vertical="center"/>
    </xf>
    <xf numFmtId="0" fontId="113" fillId="3" borderId="1" xfId="21" applyFont="1" applyFill="1" applyBorder="1" applyAlignment="1">
      <alignment horizontal="left" vertical="center" wrapText="1"/>
    </xf>
    <xf numFmtId="0" fontId="57" fillId="3" borderId="1" xfId="21" applyFont="1" applyFill="1" applyBorder="1" applyAlignment="1">
      <alignment horizontal="left" vertical="center" wrapText="1"/>
    </xf>
    <xf numFmtId="0" fontId="57" fillId="3" borderId="1" xfId="21" quotePrefix="1" applyFont="1" applyFill="1" applyBorder="1" applyAlignment="1">
      <alignment horizontal="left" vertical="center" wrapText="1"/>
    </xf>
    <xf numFmtId="0" fontId="26" fillId="3" borderId="1" xfId="21" applyFont="1" applyFill="1" applyBorder="1" applyAlignment="1">
      <alignment horizontal="left" vertical="center" wrapText="1"/>
    </xf>
    <xf numFmtId="0" fontId="26" fillId="3" borderId="1" xfId="21" quotePrefix="1" applyFont="1" applyFill="1" applyBorder="1" applyAlignment="1">
      <alignment horizontal="left" vertical="center" wrapText="1"/>
    </xf>
    <xf numFmtId="0" fontId="69" fillId="0" borderId="2" xfId="21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/>
    </xf>
    <xf numFmtId="0" fontId="106" fillId="0" borderId="1" xfId="0" applyFont="1" applyBorder="1" applyAlignment="1">
      <alignment horizontal="left" vertical="center"/>
    </xf>
    <xf numFmtId="0" fontId="113" fillId="34" borderId="1" xfId="2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/>
    </xf>
    <xf numFmtId="0" fontId="114" fillId="35" borderId="1" xfId="0" applyFont="1" applyFill="1" applyBorder="1" applyAlignment="1">
      <alignment horizontal="left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0" fontId="113" fillId="34" borderId="5" xfId="21" applyFont="1" applyFill="1" applyBorder="1" applyAlignment="1">
      <alignment horizontal="center" vertical="center" wrapText="1"/>
    </xf>
    <xf numFmtId="177" fontId="26" fillId="34" borderId="1" xfId="21" applyNumberFormat="1" applyFont="1" applyFill="1" applyBorder="1" applyAlignment="1">
      <alignment horizontal="center" vertical="center"/>
    </xf>
    <xf numFmtId="0" fontId="104" fillId="0" borderId="1" xfId="25" applyBorder="1" applyAlignment="1">
      <alignment horizontal="center" vertical="center"/>
    </xf>
    <xf numFmtId="0" fontId="104" fillId="0" borderId="1" xfId="25" applyBorder="1" applyAlignment="1">
      <alignment horizontal="center" vertical="center" wrapText="1"/>
    </xf>
    <xf numFmtId="0" fontId="104" fillId="35" borderId="1" xfId="25" applyFill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/>
    </xf>
    <xf numFmtId="0" fontId="104" fillId="0" borderId="24" xfId="25" quotePrefix="1" applyBorder="1" applyAlignment="1">
      <alignment horizontal="center" vertical="center"/>
    </xf>
    <xf numFmtId="0" fontId="95" fillId="0" borderId="24" xfId="0" quotePrefix="1" applyFont="1" applyBorder="1" applyAlignment="1">
      <alignment horizontal="center" vertical="center"/>
    </xf>
    <xf numFmtId="0" fontId="96" fillId="0" borderId="24" xfId="0" applyFont="1" applyBorder="1" applyAlignment="1">
      <alignment horizontal="center" vertical="center" wrapText="1"/>
    </xf>
    <xf numFmtId="0" fontId="104" fillId="0" borderId="24" xfId="25" applyBorder="1" applyAlignment="1">
      <alignment horizontal="center" vertical="center" wrapText="1"/>
    </xf>
    <xf numFmtId="0" fontId="95" fillId="0" borderId="24" xfId="0" applyFont="1" applyBorder="1" applyAlignment="1">
      <alignment horizontal="center" vertical="center" wrapText="1"/>
    </xf>
    <xf numFmtId="0" fontId="0" fillId="0" borderId="24" xfId="0" applyBorder="1"/>
    <xf numFmtId="177" fontId="97" fillId="0" borderId="24" xfId="0" quotePrefix="1" applyNumberFormat="1" applyFont="1" applyBorder="1" applyAlignment="1">
      <alignment horizontal="center" vertical="center"/>
    </xf>
    <xf numFmtId="0" fontId="0" fillId="35" borderId="24" xfId="0" applyFill="1" applyBorder="1"/>
    <xf numFmtId="164" fontId="59" fillId="3" borderId="9" xfId="1" applyFont="1" applyFill="1" applyBorder="1" applyAlignment="1">
      <alignment horizontal="center" vertical="center" wrapText="1"/>
    </xf>
    <xf numFmtId="177" fontId="60" fillId="3" borderId="9" xfId="0" quotePrefix="1" applyNumberFormat="1" applyFont="1" applyFill="1" applyBorder="1" applyAlignment="1">
      <alignment horizontal="center" vertical="center"/>
    </xf>
    <xf numFmtId="177" fontId="60" fillId="35" borderId="9" xfId="0" quotePrefix="1" applyNumberFormat="1" applyFont="1" applyFill="1" applyBorder="1" applyAlignment="1">
      <alignment horizontal="center" vertical="center"/>
    </xf>
    <xf numFmtId="0" fontId="59" fillId="11" borderId="79" xfId="0" applyFont="1" applyFill="1" applyBorder="1" applyAlignment="1">
      <alignment horizontal="center" vertical="center" wrapText="1"/>
    </xf>
    <xf numFmtId="177" fontId="97" fillId="11" borderId="80" xfId="0" quotePrefix="1" applyNumberFormat="1" applyFont="1" applyFill="1" applyBorder="1" applyAlignment="1">
      <alignment horizontal="center" vertical="center"/>
    </xf>
    <xf numFmtId="177" fontId="97" fillId="35" borderId="80" xfId="0" quotePrefix="1" applyNumberFormat="1" applyFont="1" applyFill="1" applyBorder="1" applyAlignment="1">
      <alignment horizontal="center" vertical="center"/>
    </xf>
    <xf numFmtId="177" fontId="97" fillId="11" borderId="81" xfId="0" quotePrefix="1" applyNumberFormat="1" applyFont="1" applyFill="1" applyBorder="1" applyAlignment="1">
      <alignment horizontal="center" vertical="center"/>
    </xf>
    <xf numFmtId="0" fontId="109" fillId="3" borderId="29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32" xfId="1" applyFont="1" applyFill="1" applyBorder="1"/>
    <xf numFmtId="0" fontId="26" fillId="3" borderId="29" xfId="0" applyFont="1" applyFill="1" applyBorder="1" applyAlignment="1">
      <alignment horizontal="center" vertical="center"/>
    </xf>
    <xf numFmtId="164" fontId="0" fillId="3" borderId="32" xfId="1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3" borderId="30" xfId="1" applyFont="1" applyFill="1" applyBorder="1"/>
    <xf numFmtId="0" fontId="26" fillId="3" borderId="68" xfId="0" applyFont="1" applyFill="1" applyBorder="1" applyAlignment="1">
      <alignment horizontal="center" vertical="center"/>
    </xf>
    <xf numFmtId="0" fontId="0" fillId="3" borderId="33" xfId="0" quotePrefix="1" applyFill="1" applyBorder="1" applyAlignment="1">
      <alignment horizontal="center" vertical="center"/>
    </xf>
    <xf numFmtId="164" fontId="0" fillId="3" borderId="69" xfId="1" applyFont="1" applyFill="1" applyBorder="1"/>
    <xf numFmtId="0" fontId="62" fillId="3" borderId="68" xfId="0" applyFont="1" applyFill="1" applyBorder="1" applyAlignment="1">
      <alignment horizontal="center" vertical="center"/>
    </xf>
    <xf numFmtId="0" fontId="63" fillId="3" borderId="33" xfId="0" quotePrefix="1" applyFont="1" applyFill="1" applyBorder="1" applyAlignment="1">
      <alignment horizontal="center" vertical="center"/>
    </xf>
    <xf numFmtId="164" fontId="63" fillId="3" borderId="69" xfId="1" applyFont="1" applyFill="1" applyBorder="1"/>
    <xf numFmtId="164" fontId="9" fillId="32" borderId="1" xfId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9" fontId="56" fillId="20" borderId="1" xfId="11" applyFont="1" applyFill="1" applyBorder="1" applyAlignment="1">
      <alignment horizontal="center" vertical="center" wrapText="1"/>
    </xf>
    <xf numFmtId="9" fontId="116" fillId="20" borderId="1" xfId="11" applyFont="1" applyFill="1" applyBorder="1" applyAlignment="1">
      <alignment horizontal="center" vertical="center" wrapText="1"/>
    </xf>
    <xf numFmtId="178" fontId="12" fillId="0" borderId="0" xfId="0" applyNumberFormat="1" applyFont="1"/>
    <xf numFmtId="179" fontId="9" fillId="32" borderId="1" xfId="1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84" fillId="0" borderId="9" xfId="2" applyFont="1" applyBorder="1" applyAlignment="1">
      <alignment horizontal="center" vertical="center"/>
    </xf>
    <xf numFmtId="0" fontId="5" fillId="0" borderId="1" xfId="2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9" fontId="9" fillId="11" borderId="1" xfId="1" applyNumberFormat="1" applyFont="1" applyFill="1" applyBorder="1" applyAlignment="1">
      <alignment horizontal="center" vertical="center"/>
    </xf>
    <xf numFmtId="178" fontId="39" fillId="0" borderId="0" xfId="26" applyNumberFormat="1" applyFont="1" applyAlignment="1">
      <alignment horizontal="left" vertical="center"/>
    </xf>
    <xf numFmtId="178" fontId="12" fillId="0" borderId="0" xfId="26" applyNumberFormat="1" applyFont="1" applyAlignment="1">
      <alignment horizontal="left"/>
    </xf>
    <xf numFmtId="178" fontId="4" fillId="2" borderId="1" xfId="26" applyNumberFormat="1" applyFont="1" applyFill="1" applyBorder="1" applyAlignment="1">
      <alignment horizontal="left" vertical="center" wrapText="1"/>
    </xf>
    <xf numFmtId="178" fontId="4" fillId="2" borderId="1" xfId="26" applyNumberFormat="1" applyFont="1" applyFill="1" applyBorder="1" applyAlignment="1">
      <alignment horizontal="left" vertical="center"/>
    </xf>
    <xf numFmtId="178" fontId="9" fillId="32" borderId="1" xfId="26" applyNumberFormat="1" applyFont="1" applyFill="1" applyBorder="1" applyAlignment="1">
      <alignment horizontal="left" vertical="center"/>
    </xf>
    <xf numFmtId="178" fontId="9" fillId="15" borderId="1" xfId="26" applyNumberFormat="1" applyFont="1" applyFill="1" applyBorder="1" applyAlignment="1">
      <alignment horizontal="left" vertical="center"/>
    </xf>
    <xf numFmtId="178" fontId="5" fillId="3" borderId="4" xfId="26" applyNumberFormat="1" applyFont="1" applyFill="1" applyBorder="1" applyAlignment="1">
      <alignment horizontal="left" vertical="center" shrinkToFit="1"/>
    </xf>
    <xf numFmtId="178" fontId="7" fillId="11" borderId="2" xfId="26" applyNumberFormat="1" applyFont="1" applyFill="1" applyBorder="1" applyAlignment="1">
      <alignment horizontal="left" vertical="center"/>
    </xf>
    <xf numFmtId="178" fontId="7" fillId="11" borderId="1" xfId="26" applyNumberFormat="1" applyFont="1" applyFill="1" applyBorder="1" applyAlignment="1">
      <alignment horizontal="left" vertical="center"/>
    </xf>
    <xf numFmtId="178" fontId="7" fillId="3" borderId="1" xfId="26" applyNumberFormat="1" applyFont="1" applyFill="1" applyBorder="1" applyAlignment="1">
      <alignment horizontal="left" vertical="center"/>
    </xf>
    <xf numFmtId="178" fontId="5" fillId="11" borderId="1" xfId="26" applyNumberFormat="1" applyFont="1" applyFill="1" applyBorder="1" applyAlignment="1">
      <alignment horizontal="left" vertical="center"/>
    </xf>
    <xf numFmtId="178" fontId="5" fillId="3" borderId="1" xfId="26" applyNumberFormat="1" applyFont="1" applyFill="1" applyBorder="1" applyAlignment="1">
      <alignment horizontal="left" vertical="center"/>
    </xf>
    <xf numFmtId="178" fontId="5" fillId="0" borderId="4" xfId="26" applyNumberFormat="1" applyFont="1" applyBorder="1" applyAlignment="1">
      <alignment horizontal="left" vertical="center" shrinkToFit="1"/>
    </xf>
    <xf numFmtId="178" fontId="9" fillId="11" borderId="1" xfId="26" applyNumberFormat="1" applyFont="1" applyFill="1" applyBorder="1" applyAlignment="1">
      <alignment horizontal="left"/>
    </xf>
    <xf numFmtId="178" fontId="5" fillId="0" borderId="1" xfId="26" applyNumberFormat="1" applyFont="1" applyBorder="1" applyAlignment="1">
      <alignment horizontal="left" vertical="center" shrinkToFit="1"/>
    </xf>
    <xf numFmtId="178" fontId="5" fillId="11" borderId="1" xfId="26" applyNumberFormat="1" applyFont="1" applyFill="1" applyBorder="1" applyAlignment="1">
      <alignment horizontal="left" vertical="center" shrinkToFit="1"/>
    </xf>
    <xf numFmtId="178" fontId="5" fillId="3" borderId="1" xfId="26" applyNumberFormat="1" applyFont="1" applyFill="1" applyBorder="1" applyAlignment="1">
      <alignment horizontal="left" vertical="center" shrinkToFit="1"/>
    </xf>
    <xf numFmtId="178" fontId="5" fillId="0" borderId="1" xfId="26" applyNumberFormat="1" applyFont="1" applyFill="1" applyBorder="1" applyAlignment="1">
      <alignment horizontal="left" vertical="center"/>
    </xf>
    <xf numFmtId="178" fontId="5" fillId="0" borderId="1" xfId="26" applyNumberFormat="1" applyFont="1" applyFill="1" applyBorder="1" applyAlignment="1">
      <alignment horizontal="left" vertical="center" shrinkToFit="1"/>
    </xf>
    <xf numFmtId="178" fontId="9" fillId="3" borderId="1" xfId="26" applyNumberFormat="1" applyFont="1" applyFill="1" applyBorder="1" applyAlignment="1">
      <alignment horizontal="left"/>
    </xf>
    <xf numFmtId="178" fontId="9" fillId="11" borderId="1" xfId="26" applyNumberFormat="1" applyFont="1" applyFill="1" applyBorder="1" applyAlignment="1">
      <alignment horizontal="left" vertical="center"/>
    </xf>
    <xf numFmtId="178" fontId="9" fillId="3" borderId="1" xfId="26" applyNumberFormat="1" applyFont="1" applyFill="1" applyBorder="1" applyAlignment="1">
      <alignment horizontal="left" vertical="center"/>
    </xf>
    <xf numFmtId="178" fontId="12" fillId="3" borderId="1" xfId="26" applyNumberFormat="1" applyFont="1" applyFill="1" applyBorder="1" applyAlignment="1">
      <alignment horizontal="left"/>
    </xf>
    <xf numFmtId="178" fontId="12" fillId="11" borderId="1" xfId="26" applyNumberFormat="1" applyFont="1" applyFill="1" applyBorder="1" applyAlignment="1">
      <alignment horizontal="left"/>
    </xf>
    <xf numFmtId="178" fontId="12" fillId="3" borderId="1" xfId="26" applyNumberFormat="1" applyFont="1" applyFill="1" applyBorder="1" applyAlignment="1">
      <alignment horizontal="left" vertical="center"/>
    </xf>
    <xf numFmtId="178" fontId="12" fillId="11" borderId="1" xfId="26" applyNumberFormat="1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/>
    </xf>
    <xf numFmtId="0" fontId="5" fillId="3" borderId="5" xfId="6" applyFont="1" applyFill="1" applyBorder="1" applyAlignment="1">
      <alignment horizontal="center" vertical="center" shrinkToFit="1"/>
    </xf>
    <xf numFmtId="178" fontId="5" fillId="3" borderId="5" xfId="26" applyNumberFormat="1" applyFont="1" applyFill="1" applyBorder="1" applyAlignment="1">
      <alignment horizontal="left" vertical="center" shrinkToFit="1"/>
    </xf>
    <xf numFmtId="179" fontId="9" fillId="3" borderId="1" xfId="1" applyNumberFormat="1" applyFont="1" applyFill="1" applyBorder="1" applyAlignment="1">
      <alignment horizontal="center" vertical="center"/>
    </xf>
    <xf numFmtId="49" fontId="84" fillId="3" borderId="1" xfId="2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2" xfId="26" applyNumberFormat="1" applyFont="1" applyFill="1" applyBorder="1" applyAlignment="1">
      <alignment horizontal="left" vertical="center"/>
    </xf>
    <xf numFmtId="0" fontId="20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171" fontId="15" fillId="5" borderId="0" xfId="0" applyNumberFormat="1" applyFont="1" applyFill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171" fontId="15" fillId="0" borderId="17" xfId="0" applyNumberFormat="1" applyFont="1" applyBorder="1" applyAlignment="1">
      <alignment horizontal="left" vertical="center"/>
    </xf>
    <xf numFmtId="171" fontId="15" fillId="0" borderId="23" xfId="0" applyNumberFormat="1" applyFont="1" applyBorder="1" applyAlignment="1">
      <alignment horizontal="left" vertical="center"/>
    </xf>
    <xf numFmtId="171" fontId="15" fillId="0" borderId="15" xfId="0" applyNumberFormat="1" applyFont="1" applyBorder="1" applyAlignment="1">
      <alignment horizontal="left" vertical="center"/>
    </xf>
    <xf numFmtId="171" fontId="15" fillId="12" borderId="26" xfId="0" applyNumberFormat="1" applyFont="1" applyFill="1" applyBorder="1" applyAlignment="1">
      <alignment horizontal="center" vertical="center"/>
    </xf>
    <xf numFmtId="171" fontId="15" fillId="12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0" fontId="79" fillId="29" borderId="77" xfId="24" applyFont="1" applyFill="1" applyBorder="1" applyAlignment="1">
      <alignment horizontal="center"/>
    </xf>
    <xf numFmtId="0" fontId="64" fillId="0" borderId="73" xfId="24" applyFont="1" applyBorder="1"/>
    <xf numFmtId="0" fontId="64" fillId="0" borderId="74" xfId="24" applyFont="1" applyBorder="1"/>
    <xf numFmtId="0" fontId="73" fillId="0" borderId="76" xfId="24" applyFont="1" applyBorder="1" applyAlignment="1">
      <alignment horizontal="center"/>
    </xf>
    <xf numFmtId="0" fontId="64" fillId="0" borderId="72" xfId="24" applyFont="1" applyBorder="1"/>
    <xf numFmtId="0" fontId="78" fillId="27" borderId="77" xfId="24" applyFont="1" applyFill="1" applyBorder="1" applyAlignment="1">
      <alignment horizontal="center"/>
    </xf>
    <xf numFmtId="0" fontId="78" fillId="24" borderId="73" xfId="24" applyFont="1" applyFill="1" applyBorder="1" applyAlignment="1">
      <alignment horizontal="center"/>
    </xf>
    <xf numFmtId="0" fontId="79" fillId="0" borderId="77" xfId="24" applyFont="1" applyBorder="1" applyAlignment="1">
      <alignment horizontal="center"/>
    </xf>
    <xf numFmtId="176" fontId="73" fillId="0" borderId="76" xfId="24" applyNumberFormat="1" applyFont="1" applyBorder="1" applyAlignment="1">
      <alignment horizontal="center"/>
    </xf>
    <xf numFmtId="0" fontId="64" fillId="0" borderId="76" xfId="24" applyFont="1" applyBorder="1"/>
    <xf numFmtId="0" fontId="73" fillId="0" borderId="76" xfId="24" applyFont="1" applyBorder="1"/>
    <xf numFmtId="0" fontId="67" fillId="0" borderId="0" xfId="24" applyFont="1"/>
    <xf numFmtId="0" fontId="3" fillId="0" borderId="0" xfId="24"/>
    <xf numFmtId="0" fontId="79" fillId="30" borderId="77" xfId="24" applyFont="1" applyFill="1" applyBorder="1" applyAlignment="1">
      <alignment horizontal="center"/>
    </xf>
    <xf numFmtId="0" fontId="78" fillId="0" borderId="77" xfId="24" applyFont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0" fillId="32" borderId="24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12" fillId="0" borderId="5" xfId="11" applyFont="1" applyFill="1" applyBorder="1" applyAlignment="1">
      <alignment horizontal="center" vertical="center"/>
    </xf>
    <xf numFmtId="9" fontId="112" fillId="0" borderId="6" xfId="11" applyFont="1" applyFill="1" applyBorder="1" applyAlignment="1">
      <alignment horizontal="center" vertical="center"/>
    </xf>
    <xf numFmtId="9" fontId="112" fillId="0" borderId="2" xfId="11" applyFont="1" applyFill="1" applyBorder="1" applyAlignment="1">
      <alignment horizontal="center" vertical="center"/>
    </xf>
    <xf numFmtId="9" fontId="112" fillId="0" borderId="1" xfId="11" applyFont="1" applyFill="1" applyBorder="1" applyAlignment="1">
      <alignment horizontal="center" vertical="center"/>
    </xf>
    <xf numFmtId="0" fontId="106" fillId="0" borderId="5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101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111" fillId="0" borderId="8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78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0" fontId="111" fillId="0" borderId="27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9" fontId="60" fillId="3" borderId="7" xfId="11" applyFont="1" applyFill="1" applyBorder="1" applyAlignment="1">
      <alignment horizontal="center" vertical="center"/>
    </xf>
    <xf numFmtId="9" fontId="60" fillId="3" borderId="8" xfId="11" applyFont="1" applyFill="1" applyBorder="1" applyAlignment="1">
      <alignment horizontal="center" vertical="center"/>
    </xf>
    <xf numFmtId="9" fontId="60" fillId="3" borderId="78" xfId="11" applyFont="1" applyFill="1" applyBorder="1" applyAlignment="1">
      <alignment horizontal="center" vertical="center"/>
    </xf>
    <xf numFmtId="9" fontId="60" fillId="3" borderId="0" xfId="1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2" fillId="0" borderId="5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 wrapText="1"/>
    </xf>
    <xf numFmtId="0" fontId="109" fillId="0" borderId="65" xfId="0" applyFont="1" applyBorder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0" borderId="1" xfId="1" applyFont="1" applyBorder="1" applyAlignment="1">
      <alignment horizontal="center" vertical="center" wrapText="1"/>
    </xf>
    <xf numFmtId="164" fontId="58" fillId="0" borderId="5" xfId="1" applyFont="1" applyBorder="1" applyAlignment="1">
      <alignment horizontal="center" vertical="center" wrapText="1"/>
    </xf>
    <xf numFmtId="0" fontId="68" fillId="0" borderId="49" xfId="0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8" fillId="0" borderId="70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107" fillId="0" borderId="5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/>
    </xf>
    <xf numFmtId="9" fontId="112" fillId="3" borderId="5" xfId="11" applyFont="1" applyFill="1" applyBorder="1" applyAlignment="1">
      <alignment horizontal="center" vertical="center"/>
    </xf>
    <xf numFmtId="9" fontId="112" fillId="3" borderId="6" xfId="11" applyFont="1" applyFill="1" applyBorder="1" applyAlignment="1">
      <alignment horizontal="center" vertical="center"/>
    </xf>
    <xf numFmtId="9" fontId="112" fillId="3" borderId="2" xfId="11" applyFont="1" applyFill="1" applyBorder="1" applyAlignment="1">
      <alignment horizontal="center" vertical="center"/>
    </xf>
    <xf numFmtId="0" fontId="96" fillId="0" borderId="7" xfId="0" applyFont="1" applyBorder="1" applyAlignment="1">
      <alignment horizontal="center" vertical="center" wrapText="1"/>
    </xf>
    <xf numFmtId="0" fontId="96" fillId="0" borderId="78" xfId="0" applyFont="1" applyBorder="1" applyAlignment="1">
      <alignment horizontal="center" vertical="center" wrapText="1"/>
    </xf>
    <xf numFmtId="0" fontId="96" fillId="0" borderId="27" xfId="0" applyFont="1" applyBorder="1" applyAlignment="1">
      <alignment horizontal="center" vertical="center" wrapText="1"/>
    </xf>
    <xf numFmtId="0" fontId="95" fillId="0" borderId="7" xfId="0" quotePrefix="1" applyFont="1" applyBorder="1" applyAlignment="1">
      <alignment horizontal="center" vertical="center"/>
    </xf>
    <xf numFmtId="0" fontId="95" fillId="0" borderId="78" xfId="0" quotePrefix="1" applyFont="1" applyBorder="1" applyAlignment="1">
      <alignment horizontal="center" vertical="center"/>
    </xf>
    <xf numFmtId="0" fontId="95" fillId="0" borderId="27" xfId="0" quotePrefix="1" applyFont="1" applyBorder="1" applyAlignment="1">
      <alignment horizontal="center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166" fontId="115" fillId="37" borderId="9" xfId="21" applyNumberFormat="1" applyFont="1" applyFill="1" applyBorder="1" applyAlignment="1">
      <alignment horizontal="center" vertical="center" wrapText="1"/>
    </xf>
    <xf numFmtId="9" fontId="26" fillId="34" borderId="5" xfId="21" applyNumberFormat="1" applyFont="1" applyFill="1" applyBorder="1" applyAlignment="1">
      <alignment horizontal="center" vertical="center"/>
    </xf>
    <xf numFmtId="9" fontId="26" fillId="34" borderId="6" xfId="21" applyNumberFormat="1" applyFont="1" applyFill="1" applyBorder="1" applyAlignment="1">
      <alignment horizontal="center" vertical="center"/>
    </xf>
    <xf numFmtId="9" fontId="26" fillId="34" borderId="2" xfId="21" applyNumberFormat="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/>
    </xf>
    <xf numFmtId="0" fontId="26" fillId="34" borderId="6" xfId="21" applyFont="1" applyFill="1" applyBorder="1" applyAlignment="1">
      <alignment horizontal="center" vertical="center"/>
    </xf>
    <xf numFmtId="0" fontId="26" fillId="34" borderId="2" xfId="21" applyFont="1" applyFill="1" applyBorder="1" applyAlignment="1">
      <alignment horizontal="center" vertical="center"/>
    </xf>
    <xf numFmtId="9" fontId="69" fillId="0" borderId="5" xfId="21" applyNumberFormat="1" applyFont="1" applyBorder="1" applyAlignment="1">
      <alignment horizontal="center" vertical="center"/>
    </xf>
    <xf numFmtId="0" fontId="69" fillId="0" borderId="6" xfId="21" applyFont="1" applyBorder="1" applyAlignment="1">
      <alignment horizontal="center" vertical="center"/>
    </xf>
    <xf numFmtId="0" fontId="69" fillId="0" borderId="2" xfId="21" applyFont="1" applyBorder="1" applyAlignment="1">
      <alignment horizontal="center" vertical="center"/>
    </xf>
    <xf numFmtId="166" fontId="26" fillId="34" borderId="5" xfId="21" applyNumberFormat="1" applyFont="1" applyFill="1" applyBorder="1" applyAlignment="1">
      <alignment horizontal="center" vertical="center"/>
    </xf>
    <xf numFmtId="166" fontId="26" fillId="34" borderId="6" xfId="21" applyNumberFormat="1" applyFont="1" applyFill="1" applyBorder="1" applyAlignment="1">
      <alignment horizontal="center" vertical="center"/>
    </xf>
    <xf numFmtId="166" fontId="26" fillId="34" borderId="2" xfId="21" applyNumberFormat="1" applyFont="1" applyFill="1" applyBorder="1" applyAlignment="1">
      <alignment horizontal="center" vertical="center"/>
    </xf>
    <xf numFmtId="166" fontId="26" fillId="34" borderId="24" xfId="21" applyNumberFormat="1" applyFont="1" applyFill="1" applyBorder="1" applyAlignment="1">
      <alignment horizontal="center" vertical="center"/>
    </xf>
    <xf numFmtId="166" fontId="26" fillId="34" borderId="9" xfId="21" applyNumberFormat="1" applyFont="1" applyFill="1" applyBorder="1" applyAlignment="1">
      <alignment horizontal="center" vertical="center"/>
    </xf>
    <xf numFmtId="177" fontId="26" fillId="34" borderId="5" xfId="21" applyNumberFormat="1" applyFont="1" applyFill="1" applyBorder="1" applyAlignment="1">
      <alignment horizontal="center" vertical="center"/>
    </xf>
    <xf numFmtId="177" fontId="26" fillId="34" borderId="2" xfId="21" applyNumberFormat="1" applyFont="1" applyFill="1" applyBorder="1" applyAlignment="1">
      <alignment horizontal="center" vertical="center"/>
    </xf>
    <xf numFmtId="177" fontId="26" fillId="34" borderId="6" xfId="21" applyNumberFormat="1" applyFont="1" applyFill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 wrapText="1"/>
    </xf>
    <xf numFmtId="0" fontId="113" fillId="34" borderId="1" xfId="21" applyFont="1" applyFill="1" applyBorder="1" applyAlignment="1">
      <alignment horizontal="center" vertical="center" wrapText="1"/>
    </xf>
    <xf numFmtId="0" fontId="26" fillId="34" borderId="5" xfId="21" applyFont="1" applyFill="1" applyBorder="1" applyAlignment="1">
      <alignment horizontal="center" vertical="center" wrapText="1"/>
    </xf>
    <xf numFmtId="0" fontId="26" fillId="34" borderId="6" xfId="21" applyFont="1" applyFill="1" applyBorder="1" applyAlignment="1">
      <alignment horizontal="center" vertical="center" wrapText="1"/>
    </xf>
    <xf numFmtId="0" fontId="26" fillId="34" borderId="2" xfId="21" applyFont="1" applyFill="1" applyBorder="1" applyAlignment="1">
      <alignment horizontal="center" vertical="center" wrapText="1"/>
    </xf>
    <xf numFmtId="0" fontId="26" fillId="34" borderId="7" xfId="21" applyFont="1" applyFill="1" applyBorder="1" applyAlignment="1">
      <alignment horizontal="center" vertical="center"/>
    </xf>
    <xf numFmtId="0" fontId="26" fillId="34" borderId="11" xfId="21" applyFont="1" applyFill="1" applyBorder="1" applyAlignment="1">
      <alignment horizontal="center" vertical="center"/>
    </xf>
    <xf numFmtId="0" fontId="26" fillId="34" borderId="78" xfId="21" applyFont="1" applyFill="1" applyBorder="1" applyAlignment="1">
      <alignment horizontal="center" vertical="center"/>
    </xf>
    <xf numFmtId="0" fontId="26" fillId="34" borderId="12" xfId="21" applyFont="1" applyFill="1" applyBorder="1" applyAlignment="1">
      <alignment horizontal="center" vertical="center"/>
    </xf>
    <xf numFmtId="0" fontId="26" fillId="34" borderId="27" xfId="21" applyFont="1" applyFill="1" applyBorder="1" applyAlignment="1">
      <alignment horizontal="center" vertical="center"/>
    </xf>
    <xf numFmtId="0" fontId="26" fillId="34" borderId="10" xfId="21" applyFont="1" applyFill="1" applyBorder="1" applyAlignment="1">
      <alignment horizontal="center" vertical="center"/>
    </xf>
    <xf numFmtId="166" fontId="26" fillId="34" borderId="7" xfId="21" applyNumberFormat="1" applyFont="1" applyFill="1" applyBorder="1" applyAlignment="1">
      <alignment horizontal="center" vertical="center"/>
    </xf>
    <xf numFmtId="166" fontId="26" fillId="34" borderId="11" xfId="21" applyNumberFormat="1" applyFont="1" applyFill="1" applyBorder="1" applyAlignment="1">
      <alignment horizontal="center" vertical="center"/>
    </xf>
    <xf numFmtId="166" fontId="26" fillId="34" borderId="27" xfId="21" applyNumberFormat="1" applyFont="1" applyFill="1" applyBorder="1" applyAlignment="1">
      <alignment horizontal="center" vertical="center"/>
    </xf>
    <xf numFmtId="166" fontId="26" fillId="34" borderId="10" xfId="21" applyNumberFormat="1" applyFont="1" applyFill="1" applyBorder="1" applyAlignment="1">
      <alignment horizontal="center" vertical="center"/>
    </xf>
    <xf numFmtId="166" fontId="26" fillId="34" borderId="78" xfId="21" applyNumberFormat="1" applyFont="1" applyFill="1" applyBorder="1" applyAlignment="1">
      <alignment horizontal="center" vertical="center"/>
    </xf>
    <xf numFmtId="166" fontId="26" fillId="34" borderId="12" xfId="21" applyNumberFormat="1" applyFont="1" applyFill="1" applyBorder="1" applyAlignment="1">
      <alignment horizontal="center" vertical="center"/>
    </xf>
    <xf numFmtId="0" fontId="26" fillId="31" borderId="24" xfId="21" applyFont="1" applyFill="1" applyBorder="1" applyAlignment="1">
      <alignment horizontal="center" vertical="center"/>
    </xf>
    <xf numFmtId="0" fontId="26" fillId="31" borderId="3" xfId="21" applyFont="1" applyFill="1" applyBorder="1" applyAlignment="1">
      <alignment horizontal="center" vertical="center"/>
    </xf>
    <xf numFmtId="0" fontId="26" fillId="31" borderId="9" xfId="21" applyFont="1" applyFill="1" applyBorder="1" applyAlignment="1">
      <alignment horizontal="center" vertical="center"/>
    </xf>
    <xf numFmtId="0" fontId="26" fillId="0" borderId="5" xfId="21" applyFont="1" applyBorder="1" applyAlignment="1">
      <alignment horizontal="center" vertical="center"/>
    </xf>
    <xf numFmtId="0" fontId="26" fillId="0" borderId="6" xfId="21" applyFont="1" applyBorder="1" applyAlignment="1">
      <alignment horizontal="center" vertical="center"/>
    </xf>
    <xf numFmtId="0" fontId="26" fillId="0" borderId="2" xfId="21" applyFont="1" applyBorder="1" applyAlignment="1">
      <alignment horizontal="center" vertical="center"/>
    </xf>
    <xf numFmtId="0" fontId="26" fillId="36" borderId="24" xfId="21" applyFont="1" applyFill="1" applyBorder="1" applyAlignment="1">
      <alignment horizontal="center" vertical="center"/>
    </xf>
    <xf numFmtId="0" fontId="26" fillId="36" borderId="3" xfId="21" applyFont="1" applyFill="1" applyBorder="1" applyAlignment="1">
      <alignment horizontal="center" vertical="center"/>
    </xf>
    <xf numFmtId="0" fontId="26" fillId="36" borderId="9" xfId="21" applyFont="1" applyFill="1" applyBorder="1" applyAlignment="1">
      <alignment horizontal="center" vertical="center"/>
    </xf>
    <xf numFmtId="166" fontId="26" fillId="34" borderId="8" xfId="21" applyNumberFormat="1" applyFont="1" applyFill="1" applyBorder="1" applyAlignment="1">
      <alignment horizontal="center" vertical="center"/>
    </xf>
    <xf numFmtId="166" fontId="26" fillId="34" borderId="0" xfId="21" applyNumberFormat="1" applyFont="1" applyFill="1" applyAlignment="1">
      <alignment horizontal="center" vertical="center"/>
    </xf>
    <xf numFmtId="166" fontId="26" fillId="34" borderId="4" xfId="21" applyNumberFormat="1" applyFont="1" applyFill="1" applyBorder="1" applyAlignment="1">
      <alignment horizontal="center" vertical="center"/>
    </xf>
    <xf numFmtId="0" fontId="70" fillId="0" borderId="0" xfId="21" applyFont="1" applyAlignment="1">
      <alignment horizontal="center"/>
    </xf>
    <xf numFmtId="0" fontId="57" fillId="31" borderId="1" xfId="21" applyFont="1" applyFill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9" fontId="26" fillId="38" borderId="1" xfId="21" applyNumberFormat="1" applyFont="1" applyFill="1" applyBorder="1" applyAlignment="1">
      <alignment horizontal="center" vertical="center"/>
    </xf>
    <xf numFmtId="9" fontId="26" fillId="34" borderId="5" xfId="21" applyNumberFormat="1" applyFont="1" applyFill="1" applyBorder="1" applyAlignment="1">
      <alignment horizontal="center" vertical="center" wrapText="1"/>
    </xf>
    <xf numFmtId="9" fontId="26" fillId="34" borderId="6" xfId="21" applyNumberFormat="1" applyFont="1" applyFill="1" applyBorder="1" applyAlignment="1">
      <alignment horizontal="center" vertical="center" wrapText="1"/>
    </xf>
    <xf numFmtId="9" fontId="26" fillId="34" borderId="2" xfId="21" applyNumberFormat="1" applyFont="1" applyFill="1" applyBorder="1" applyAlignment="1">
      <alignment horizontal="center" vertical="center" wrapText="1"/>
    </xf>
    <xf numFmtId="0" fontId="26" fillId="31" borderId="5" xfId="21" applyFont="1" applyFill="1" applyBorder="1" applyAlignment="1">
      <alignment horizontal="center" vertical="center"/>
    </xf>
    <xf numFmtId="0" fontId="26" fillId="31" borderId="2" xfId="21" applyFont="1" applyFill="1" applyBorder="1" applyAlignment="1">
      <alignment horizontal="center" vertical="center"/>
    </xf>
    <xf numFmtId="0" fontId="26" fillId="3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49" fillId="0" borderId="1" xfId="0" applyNumberFormat="1" applyFont="1" applyBorder="1" applyAlignment="1">
      <alignment horizontal="center" vertical="center"/>
    </xf>
    <xf numFmtId="0" fontId="12" fillId="13" borderId="24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167" fontId="9" fillId="11" borderId="24" xfId="0" applyNumberFormat="1" applyFont="1" applyFill="1" applyBorder="1" applyAlignment="1">
      <alignment horizontal="center" vertical="center"/>
    </xf>
    <xf numFmtId="167" fontId="9" fillId="11" borderId="3" xfId="0" applyNumberFormat="1" applyFont="1" applyFill="1" applyBorder="1" applyAlignment="1">
      <alignment horizontal="center" vertical="center"/>
    </xf>
    <xf numFmtId="167" fontId="9" fillId="11" borderId="9" xfId="0" applyNumberFormat="1" applyFont="1" applyFill="1" applyBorder="1" applyAlignment="1">
      <alignment horizontal="center" vertical="center"/>
    </xf>
    <xf numFmtId="9" fontId="9" fillId="0" borderId="24" xfId="11" applyFont="1" applyFill="1" applyBorder="1" applyAlignment="1">
      <alignment horizontal="center" vertical="center"/>
    </xf>
    <xf numFmtId="9" fontId="9" fillId="0" borderId="3" xfId="11" applyFont="1" applyFill="1" applyBorder="1" applyAlignment="1">
      <alignment horizontal="center" vertical="center"/>
    </xf>
    <xf numFmtId="9" fontId="9" fillId="0" borderId="9" xfId="1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" fontId="9" fillId="21" borderId="1" xfId="0" applyNumberFormat="1" applyFont="1" applyFill="1" applyBorder="1" applyAlignment="1">
      <alignment horizontal="center" vertical="center"/>
    </xf>
    <xf numFmtId="0" fontId="86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74" fontId="9" fillId="3" borderId="1" xfId="11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1" fontId="9" fillId="15" borderId="24" xfId="0" applyNumberFormat="1" applyFont="1" applyFill="1" applyBorder="1" applyAlignment="1">
      <alignment horizontal="center" vertical="center"/>
    </xf>
    <xf numFmtId="1" fontId="9" fillId="15" borderId="9" xfId="0" applyNumberFormat="1" applyFont="1" applyFill="1" applyBorder="1" applyAlignment="1">
      <alignment horizontal="center" vertical="center"/>
    </xf>
    <xf numFmtId="9" fontId="9" fillId="0" borderId="2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74" fontId="9" fillId="0" borderId="24" xfId="0" applyNumberFormat="1" applyFont="1" applyBorder="1" applyAlignment="1">
      <alignment horizontal="center" vertical="center"/>
    </xf>
    <xf numFmtId="174" fontId="9" fillId="0" borderId="9" xfId="0" applyNumberFormat="1" applyFont="1" applyBorder="1" applyAlignment="1">
      <alignment horizontal="center" vertical="center"/>
    </xf>
    <xf numFmtId="9" fontId="9" fillId="3" borderId="24" xfId="0" applyNumberFormat="1" applyFont="1" applyFill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9" fontId="9" fillId="3" borderId="9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9" fillId="13" borderId="24" xfId="11" applyFont="1" applyFill="1" applyBorder="1" applyAlignment="1">
      <alignment horizontal="center" vertical="center"/>
    </xf>
    <xf numFmtId="9" fontId="9" fillId="13" borderId="3" xfId="11" applyFont="1" applyFill="1" applyBorder="1" applyAlignment="1">
      <alignment horizontal="center" vertical="center"/>
    </xf>
    <xf numFmtId="9" fontId="9" fillId="13" borderId="9" xfId="11" applyFont="1" applyFill="1" applyBorder="1" applyAlignment="1">
      <alignment horizontal="center" vertical="center"/>
    </xf>
    <xf numFmtId="0" fontId="39" fillId="0" borderId="55" xfId="7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61" fillId="3" borderId="5" xfId="1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14" borderId="8" xfId="1" applyNumberFormat="1" applyFont="1" applyFill="1" applyBorder="1" applyAlignment="1">
      <alignment horizontal="center" vertical="center"/>
    </xf>
    <xf numFmtId="0" fontId="9" fillId="14" borderId="1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9" fillId="3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64" fontId="38" fillId="15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164" fontId="9" fillId="15" borderId="5" xfId="1" applyFont="1" applyFill="1" applyBorder="1" applyAlignment="1">
      <alignment horizontal="center" vertical="center" wrapText="1"/>
    </xf>
    <xf numFmtId="164" fontId="9" fillId="15" borderId="6" xfId="1" applyFont="1" applyFill="1" applyBorder="1" applyAlignment="1">
      <alignment horizontal="center" vertical="center"/>
    </xf>
    <xf numFmtId="164" fontId="9" fillId="15" borderId="2" xfId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0" fontId="9" fillId="15" borderId="8" xfId="1" applyNumberFormat="1" applyFont="1" applyFill="1" applyBorder="1" applyAlignment="1">
      <alignment horizontal="center" vertical="center"/>
    </xf>
    <xf numFmtId="0" fontId="9" fillId="15" borderId="11" xfId="1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 vertical="center"/>
    </xf>
    <xf numFmtId="174" fontId="9" fillId="0" borderId="1" xfId="11" applyNumberFormat="1" applyFont="1" applyFill="1" applyBorder="1" applyAlignment="1">
      <alignment horizontal="center" vertical="center"/>
    </xf>
    <xf numFmtId="174" fontId="9" fillId="11" borderId="1" xfId="11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67" fontId="9" fillId="13" borderId="24" xfId="0" applyNumberFormat="1" applyFont="1" applyFill="1" applyBorder="1" applyAlignment="1">
      <alignment horizontal="center" vertical="center"/>
    </xf>
    <xf numFmtId="167" fontId="9" fillId="13" borderId="3" xfId="0" applyNumberFormat="1" applyFont="1" applyFill="1" applyBorder="1" applyAlignment="1">
      <alignment horizontal="center" vertical="center"/>
    </xf>
    <xf numFmtId="167" fontId="9" fillId="13" borderId="9" xfId="0" applyNumberFormat="1" applyFont="1" applyFill="1" applyBorder="1" applyAlignment="1">
      <alignment horizontal="center" vertical="center"/>
    </xf>
    <xf numFmtId="174" fontId="9" fillId="3" borderId="24" xfId="11" applyNumberFormat="1" applyFont="1" applyFill="1" applyBorder="1" applyAlignment="1">
      <alignment horizontal="center" vertical="center"/>
    </xf>
    <xf numFmtId="174" fontId="9" fillId="3" borderId="3" xfId="11" applyNumberFormat="1" applyFont="1" applyFill="1" applyBorder="1" applyAlignment="1">
      <alignment horizontal="center" vertical="center"/>
    </xf>
    <xf numFmtId="174" fontId="9" fillId="3" borderId="9" xfId="11" applyNumberFormat="1" applyFont="1" applyFill="1" applyBorder="1" applyAlignment="1">
      <alignment horizontal="center" vertical="center"/>
    </xf>
    <xf numFmtId="174" fontId="9" fillId="0" borderId="24" xfId="11" applyNumberFormat="1" applyFont="1" applyFill="1" applyBorder="1" applyAlignment="1">
      <alignment horizontal="center" vertical="center"/>
    </xf>
    <xf numFmtId="174" fontId="9" fillId="0" borderId="3" xfId="11" applyNumberFormat="1" applyFont="1" applyFill="1" applyBorder="1" applyAlignment="1">
      <alignment horizontal="center" vertical="center"/>
    </xf>
    <xf numFmtId="174" fontId="9" fillId="0" borderId="9" xfId="11" applyNumberFormat="1" applyFont="1" applyFill="1" applyBorder="1" applyAlignment="1">
      <alignment horizontal="center" vertical="center"/>
    </xf>
    <xf numFmtId="174" fontId="9" fillId="3" borderId="24" xfId="0" applyNumberFormat="1" applyFont="1" applyFill="1" applyBorder="1" applyAlignment="1">
      <alignment horizontal="center" vertical="center"/>
    </xf>
    <xf numFmtId="174" fontId="9" fillId="3" borderId="3" xfId="0" applyNumberFormat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6" xfId="1" applyNumberFormat="1" applyFont="1" applyFill="1" applyBorder="1" applyAlignment="1">
      <alignment horizontal="center" vertical="center"/>
    </xf>
    <xf numFmtId="0" fontId="9" fillId="3" borderId="2" xfId="1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86" fillId="3" borderId="8" xfId="0" applyFont="1" applyFill="1" applyBorder="1" applyAlignment="1">
      <alignment horizontal="center" vertical="center" wrapText="1"/>
    </xf>
    <xf numFmtId="9" fontId="9" fillId="2" borderId="24" xfId="11" applyFont="1" applyFill="1" applyBorder="1" applyAlignment="1">
      <alignment horizontal="center" vertical="center"/>
    </xf>
    <xf numFmtId="9" fontId="9" fillId="2" borderId="3" xfId="11" applyFont="1" applyFill="1" applyBorder="1" applyAlignment="1">
      <alignment horizontal="center" vertical="center"/>
    </xf>
    <xf numFmtId="9" fontId="9" fillId="2" borderId="9" xfId="11" applyFont="1" applyFill="1" applyBorder="1" applyAlignment="1">
      <alignment horizontal="center" vertical="center"/>
    </xf>
    <xf numFmtId="9" fontId="9" fillId="3" borderId="24" xfId="11" applyFont="1" applyFill="1" applyBorder="1" applyAlignment="1">
      <alignment horizontal="center" vertical="center"/>
    </xf>
    <xf numFmtId="9" fontId="9" fillId="3" borderId="3" xfId="11" applyFont="1" applyFill="1" applyBorder="1" applyAlignment="1">
      <alignment horizontal="center" vertical="center"/>
    </xf>
    <xf numFmtId="9" fontId="9" fillId="3" borderId="9" xfId="11" applyFont="1" applyFill="1" applyBorder="1" applyAlignment="1">
      <alignment horizontal="center" vertical="center"/>
    </xf>
    <xf numFmtId="0" fontId="28" fillId="17" borderId="38" xfId="0" applyFont="1" applyFill="1" applyBorder="1" applyAlignment="1">
      <alignment horizontal="center" vertical="center"/>
    </xf>
    <xf numFmtId="0" fontId="28" fillId="17" borderId="39" xfId="0" applyFont="1" applyFill="1" applyBorder="1" applyAlignment="1">
      <alignment horizontal="center" vertical="center"/>
    </xf>
    <xf numFmtId="0" fontId="28" fillId="17" borderId="40" xfId="0" applyFont="1" applyFill="1" applyBorder="1" applyAlignment="1">
      <alignment horizontal="center" vertical="center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9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9" fontId="26" fillId="18" borderId="2" xfId="11" applyFont="1" applyFill="1" applyBorder="1" applyAlignment="1">
      <alignment horizontal="center" vertical="center" wrapText="1"/>
    </xf>
    <xf numFmtId="9" fontId="26" fillId="18" borderId="1" xfId="11" applyFont="1" applyFill="1" applyBorder="1" applyAlignment="1">
      <alignment horizontal="center" vertical="center" wrapText="1"/>
    </xf>
    <xf numFmtId="0" fontId="26" fillId="18" borderId="31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26" fillId="19" borderId="41" xfId="0" applyFont="1" applyFill="1" applyBorder="1" applyAlignment="1">
      <alignment horizontal="center" vertical="center"/>
    </xf>
    <xf numFmtId="0" fontId="26" fillId="19" borderId="43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/>
    </xf>
    <xf numFmtId="0" fontId="28" fillId="17" borderId="42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1" fontId="26" fillId="19" borderId="41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0" fontId="26" fillId="19" borderId="56" xfId="0" applyFont="1" applyFill="1" applyBorder="1" applyAlignment="1">
      <alignment horizontal="center" vertical="center"/>
    </xf>
    <xf numFmtId="0" fontId="26" fillId="19" borderId="57" xfId="0" applyFont="1" applyFill="1" applyBorder="1" applyAlignment="1">
      <alignment horizontal="center" vertical="center"/>
    </xf>
    <xf numFmtId="174" fontId="26" fillId="18" borderId="2" xfId="11" applyNumberFormat="1" applyFont="1" applyFill="1" applyBorder="1" applyAlignment="1">
      <alignment horizontal="center" vertical="center" wrapText="1"/>
    </xf>
    <xf numFmtId="174" fontId="26" fillId="18" borderId="1" xfId="11" applyNumberFormat="1" applyFont="1" applyFill="1" applyBorder="1" applyAlignment="1">
      <alignment horizontal="center" vertical="center" wrapText="1"/>
    </xf>
    <xf numFmtId="0" fontId="28" fillId="17" borderId="38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28" fillId="17" borderId="40" xfId="0" applyFont="1" applyFill="1" applyBorder="1" applyAlignment="1">
      <alignment horizontal="center"/>
    </xf>
    <xf numFmtId="0" fontId="26" fillId="18" borderId="34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9" fontId="26" fillId="18" borderId="10" xfId="11" applyFont="1" applyFill="1" applyBorder="1" applyAlignment="1">
      <alignment horizontal="center" vertical="center" wrapText="1"/>
    </xf>
    <xf numFmtId="9" fontId="26" fillId="18" borderId="9" xfId="11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1" fontId="26" fillId="19" borderId="62" xfId="0" applyNumberFormat="1" applyFont="1" applyFill="1" applyBorder="1" applyAlignment="1">
      <alignment horizontal="center" vertical="center"/>
    </xf>
    <xf numFmtId="1" fontId="26" fillId="19" borderId="63" xfId="0" applyNumberFormat="1" applyFont="1" applyFill="1" applyBorder="1" applyAlignment="1">
      <alignment horizontal="center" vertical="center"/>
    </xf>
    <xf numFmtId="0" fontId="26" fillId="18" borderId="64" xfId="0" applyFont="1" applyFill="1" applyBorder="1" applyAlignment="1">
      <alignment horizontal="center" vertical="center" wrapText="1"/>
    </xf>
    <xf numFmtId="1" fontId="26" fillId="19" borderId="56" xfId="0" applyNumberFormat="1" applyFont="1" applyFill="1" applyBorder="1" applyAlignment="1">
      <alignment horizontal="center" vertical="center"/>
    </xf>
    <xf numFmtId="0" fontId="26" fillId="19" borderId="42" xfId="0" applyFont="1" applyFill="1" applyBorder="1" applyAlignment="1">
      <alignment horizontal="center" vertical="center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6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5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18" borderId="52" xfId="0" applyFont="1" applyFill="1" applyBorder="1" applyAlignment="1">
      <alignment horizontal="center" vertical="center" wrapText="1"/>
    </xf>
    <xf numFmtId="0" fontId="26" fillId="18" borderId="35" xfId="0" applyFont="1" applyFill="1" applyBorder="1" applyAlignment="1">
      <alignment horizontal="center" vertical="center" wrapText="1"/>
    </xf>
    <xf numFmtId="0" fontId="26" fillId="18" borderId="47" xfId="0" applyFont="1" applyFill="1" applyBorder="1" applyAlignment="1">
      <alignment horizontal="center" vertical="center" wrapText="1"/>
    </xf>
    <xf numFmtId="2" fontId="26" fillId="19" borderId="41" xfId="0" applyNumberFormat="1" applyFont="1" applyFill="1" applyBorder="1" applyAlignment="1">
      <alignment horizontal="center"/>
    </xf>
    <xf numFmtId="2" fontId="26" fillId="19" borderId="43" xfId="0" applyNumberFormat="1" applyFont="1" applyFill="1" applyBorder="1" applyAlignment="1">
      <alignment horizontal="center"/>
    </xf>
    <xf numFmtId="9" fontId="26" fillId="18" borderId="52" xfId="11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5" xfId="11" applyFont="1" applyBorder="1" applyAlignment="1">
      <alignment vertical="center"/>
    </xf>
    <xf numFmtId="9" fontId="0" fillId="0" borderId="2" xfId="11" applyFont="1" applyBorder="1" applyAlignment="1">
      <alignment vertical="center"/>
    </xf>
    <xf numFmtId="0" fontId="28" fillId="17" borderId="41" xfId="0" applyFont="1" applyFill="1" applyBorder="1" applyAlignment="1">
      <alignment horizontal="center" vertical="center"/>
    </xf>
    <xf numFmtId="0" fontId="28" fillId="17" borderId="42" xfId="0" applyFont="1" applyFill="1" applyBorder="1" applyAlignment="1">
      <alignment horizontal="center" vertical="center"/>
    </xf>
    <xf numFmtId="0" fontId="28" fillId="17" borderId="43" xfId="0" applyFont="1" applyFill="1" applyBorder="1" applyAlignment="1">
      <alignment horizontal="center" vertical="center"/>
    </xf>
    <xf numFmtId="0" fontId="5" fillId="11" borderId="17" xfId="0" applyNumberFormat="1" applyFont="1" applyFill="1" applyBorder="1" applyAlignment="1">
      <alignment vertical="center"/>
    </xf>
    <xf numFmtId="0" fontId="0" fillId="0" borderId="0" xfId="0"/>
  </cellXfs>
  <cellStyles count="78">
    <cellStyle name="Comma [0] 2" xfId="4" xr:uid="{A269256D-7EBB-4423-B440-A196F2518A74}"/>
    <cellStyle name="Comma [0] 2 2" xfId="66" xr:uid="{0A215D39-26DC-45E2-9E14-F01AF61341B7}"/>
    <cellStyle name="Currency 2" xfId="14" xr:uid="{ECBEAE54-E403-4300-8803-5CDB7A51A31F}"/>
    <cellStyle name="Heading 3 2 72 8 3" xfId="52" xr:uid="{E93195F8-0D18-4333-94EA-881DA1E48439}"/>
    <cellStyle name="Hyperlink 2" xfId="12" xr:uid="{EE9332D7-5460-494D-9677-2C34F767FA57}"/>
    <cellStyle name="Normal 11 2" xfId="56" xr:uid="{E1361582-0202-4F8F-9D71-B9CFBB656D46}"/>
    <cellStyle name="Normal 11 2 4" xfId="17" xr:uid="{B9F505C0-5519-4EDC-AB29-67D91FE531D2}"/>
    <cellStyle name="Normal 2 2" xfId="61" xr:uid="{0A7D1A09-83B6-453B-ADD0-5C670C4F60F3}"/>
    <cellStyle name="Normal 2 2 2" xfId="58" xr:uid="{6311060D-C505-443C-B6B4-4FA5F083BB27}"/>
    <cellStyle name="Normal 2 3 3" xfId="42" xr:uid="{B355371D-0DBF-4EE2-97B5-560D7476A61C}"/>
    <cellStyle name="Normal 2 4" xfId="2" xr:uid="{EED815E7-7ADA-4172-852A-1302A68A8392}"/>
    <cellStyle name="Normal 2 4 2" xfId="48" xr:uid="{72646857-25C0-40F0-BDE5-497C8399A8AA}"/>
    <cellStyle name="Normal 2 6 3" xfId="15" xr:uid="{B3946C32-A1E6-4115-954A-6E6E5F097324}"/>
    <cellStyle name="Normal 2 7" xfId="28" xr:uid="{55758F26-F2DD-4736-8CC8-15257558564A}"/>
    <cellStyle name="Normal 2 8" xfId="50" xr:uid="{4F89D04F-FCA9-45AD-A103-F1B33FA46A10}"/>
    <cellStyle name="Normal 26 2" xfId="29" xr:uid="{AE89CC2A-61C5-40AC-9F29-C2CB521472B8}"/>
    <cellStyle name="Normal 3 2" xfId="35" xr:uid="{A61FC20B-A8DA-4D19-9F80-3DB186175FF5}"/>
    <cellStyle name="Normal 4" xfId="75" xr:uid="{97775831-BFAD-41A3-A9BB-75F950FEFE9B}"/>
    <cellStyle name="Normal 4 3" xfId="34" xr:uid="{6FF63D10-4B96-4480-9D11-FA806F8B495F}"/>
    <cellStyle name="Percent 2" xfId="13" xr:uid="{AF42F13B-5F3D-4A91-93C8-5114F58F70F8}"/>
    <cellStyle name="Percent 2 2" xfId="60" xr:uid="{3B570746-0E92-4EFC-8B26-12F798F336FA}"/>
    <cellStyle name="백분율" xfId="11" builtinId="5"/>
    <cellStyle name="백분율 2" xfId="19" xr:uid="{B25F0A7E-E98D-431C-9F39-023B487635B4}"/>
    <cellStyle name="백분율 2 2" xfId="43" xr:uid="{EA1BC405-4E9B-4FFF-8100-4B9728E4CBDC}"/>
    <cellStyle name="백분율 2 6" xfId="40" xr:uid="{95391542-B939-42AE-8039-73BBCF26671A}"/>
    <cellStyle name="백분율 6 13 2" xfId="67" xr:uid="{0B27B866-2962-402D-9FFE-075C9A622A86}"/>
    <cellStyle name="백분율 6 2 3 13" xfId="51" xr:uid="{91610D2E-1CA4-45FC-99E6-665E5F5D1E02}"/>
    <cellStyle name="백분율 6 2 3 14" xfId="45" xr:uid="{7C30FD61-CA75-4C36-8870-B627CECEC2BF}"/>
    <cellStyle name="백분율 6 2 3 3" xfId="47" xr:uid="{E762F97C-DF2F-4F97-852B-E33630A2CB7E}"/>
    <cellStyle name="백분율 6 20" xfId="64" xr:uid="{42F839C1-4807-4774-A1EF-5A9ADA630027}"/>
    <cellStyle name="쉼표" xfId="26" builtinId="3"/>
    <cellStyle name="쉼표 [0] 2 6" xfId="30" xr:uid="{8C0B5A4F-D052-4530-ADEC-9465D7084815}"/>
    <cellStyle name="쉼표 [0] 3 2 2" xfId="32" xr:uid="{7C83FE10-6B42-4700-B5C8-61D922713D7D}"/>
    <cellStyle name="쉼표 [0] 8 13 2" xfId="65" xr:uid="{4019B486-1F5C-4874-A6F9-F633D810D88D}"/>
    <cellStyle name="쉼표 [0] 8 2 3" xfId="31" xr:uid="{FF8BAEB5-E464-4740-8FE5-8A9C51D42ADE}"/>
    <cellStyle name="쉼표 [0] 8 2 3 10" xfId="57" xr:uid="{2C3D553B-84F7-4BE6-894D-5835FDB1B116}"/>
    <cellStyle name="쉼표 [0] 8 2 3 14" xfId="39" xr:uid="{72B8E937-5484-456B-9FE9-F9FA7E03E4C8}"/>
    <cellStyle name="쉼표 [0] 8 2 3 15" xfId="44" xr:uid="{50B0B553-317B-48ED-B1B0-7EF2C64DD664}"/>
    <cellStyle name="쉼표 [0] 8 2 3 16 2" xfId="59" xr:uid="{A1635489-0159-4125-B5F6-DAB377F536B4}"/>
    <cellStyle name="쉼표 [0] 8 2 3 3" xfId="46" xr:uid="{44032D61-C1EF-46FB-88D8-0BC24C3931B6}"/>
    <cellStyle name="제목 3 3 73 8" xfId="70" xr:uid="{60197729-6A89-4577-BA23-C093879D17CA}"/>
    <cellStyle name="통화" xfId="1" builtinId="4"/>
    <cellStyle name="통화 2" xfId="20" xr:uid="{35167944-E63D-4CEE-B72D-4B3180023FA3}"/>
    <cellStyle name="표준" xfId="0" builtinId="0"/>
    <cellStyle name="표준 11" xfId="18" xr:uid="{99EFDC5A-DC17-4741-88E6-3CA82B8AE9A8}"/>
    <cellStyle name="표준 11 2" xfId="27" xr:uid="{44E8BFCC-4549-4FE5-9AC9-596AD11111DD}"/>
    <cellStyle name="표준 11 4" xfId="41" xr:uid="{87DFCCFD-EAB4-4269-9E52-9957E5F071A8}"/>
    <cellStyle name="표준 118" xfId="6" xr:uid="{FAE368CE-0259-496E-BF0A-70EB9C6CB865}"/>
    <cellStyle name="표준 12" xfId="16" xr:uid="{9A8916C4-3AF0-413D-A0AD-DD080F856B8B}"/>
    <cellStyle name="표준 12 2" xfId="76" xr:uid="{54CEF0B7-46DB-40AF-A747-AD94CAD09AA4}"/>
    <cellStyle name="표준 12 4" xfId="38" xr:uid="{C175EFCB-5D96-48A4-A517-26EB49F91428}"/>
    <cellStyle name="표준 12 4 3" xfId="9" xr:uid="{1473246B-F46D-43B6-930A-2C4A5CE7DB36}"/>
    <cellStyle name="표준 13 3 2" xfId="3" xr:uid="{174FEFA9-084E-4FFB-BF69-012F98306D73}"/>
    <cellStyle name="표준 14" xfId="33" xr:uid="{68528BD4-5C28-4065-9CA2-2DE4D9FE28D3}"/>
    <cellStyle name="표준 14 7" xfId="37" xr:uid="{66C1474E-8E13-4931-BCEF-EAAB2BA4961F}"/>
    <cellStyle name="표준 16 2 2" xfId="63" xr:uid="{A920E936-0105-406C-A2F1-1B7523783443}"/>
    <cellStyle name="표준 2" xfId="21" xr:uid="{9E64345B-38F8-45D1-90BB-D6E91D0B10ED}"/>
    <cellStyle name="표준 2 2" xfId="7" xr:uid="{F9916D32-C14F-4C6D-AC5F-6F89666AD690}"/>
    <cellStyle name="표준 2 2 2" xfId="49" xr:uid="{E6ECA3A9-10E3-4C2C-9E2A-0515DECD99EA}"/>
    <cellStyle name="표준 2 2 2 3 2" xfId="36" xr:uid="{CB8E685D-895B-441A-B359-135D46F73F1E}"/>
    <cellStyle name="표준 2 2 2 5" xfId="55" xr:uid="{6ADF2872-1630-4D3E-A988-2B13909DF70B}"/>
    <cellStyle name="표준 2 2 3" xfId="62" xr:uid="{30399EE7-8307-40B2-A69E-F982AD40ECEC}"/>
    <cellStyle name="표준 2 3 4" xfId="54" xr:uid="{E9474808-98B3-4EDA-BE0D-4ABB8E0C66B7}"/>
    <cellStyle name="표준 23 5" xfId="69" xr:uid="{755DBF14-E079-410A-87F0-B04EA25FFDA8}"/>
    <cellStyle name="표준 23 6" xfId="68" xr:uid="{4D11F15F-D9F9-496B-BA3D-B59C2594AA41}"/>
    <cellStyle name="표준 27" xfId="72" xr:uid="{3A567A78-6E83-4C4C-B6F0-E07223406E0B}"/>
    <cellStyle name="표준 28" xfId="74" xr:uid="{4E475F59-FAF0-4271-ACA4-DDA02F4E02BF}"/>
    <cellStyle name="표준 29" xfId="73" xr:uid="{5B594808-37AD-4827-8165-946ED6241B22}"/>
    <cellStyle name="표준 29 3" xfId="5" xr:uid="{7B7724C0-3F0C-4504-BDDB-281F9617618F}"/>
    <cellStyle name="표준 3" xfId="22" xr:uid="{2182D316-7CAD-4790-8CE5-C13344F0F095}"/>
    <cellStyle name="표준 38" xfId="71" xr:uid="{C5B6EC75-5548-497D-A171-BEAD4A98DB3C}"/>
    <cellStyle name="표준 4" xfId="23" xr:uid="{8A5F605C-8B93-4980-A851-A64CB498AF39}"/>
    <cellStyle name="표준 4 2" xfId="77" xr:uid="{AD278DCA-B347-4420-8698-1985648765E2}"/>
    <cellStyle name="표준 4 8" xfId="53" xr:uid="{0F310B57-76B4-4AFC-B6B0-8C597E56FE8F}"/>
    <cellStyle name="표준 43" xfId="8" xr:uid="{729F92A9-DC01-4627-B413-A34EB4AE0289}"/>
    <cellStyle name="표준 5" xfId="24" xr:uid="{E7C8E7F7-AEBA-4F33-804F-6F85199D6BF8}"/>
    <cellStyle name="표준 9 2 3" xfId="10" xr:uid="{34949F3D-146F-4215-ADA1-16C9C36E961B}"/>
    <cellStyle name="하이퍼링크" xfId="2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eetMetadata" Target="metadata.xml"/><Relationship Id="rId155" Type="http://schemas.microsoft.com/office/2017/06/relationships/rdSupportingPropertyBag" Target="richData/rdsupportingpropertybag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microsoft.com/office/2017/06/relationships/rdRichValue" Target="richData/rdrichvalue.xml"/><Relationship Id="rId156" Type="http://schemas.microsoft.com/office/2017/06/relationships/rdRichValueTypes" Target="richData/rdRichValueTyp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microsoft.com/office/2017/06/relationships/rdRichValueStructure" Target="richData/rdrichvaluestructure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microsoft.com/office/2017/06/relationships/richStyles" Target="richData/rich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microsoft.com/office/2017/06/relationships/rdSupportingPropertyBagStructure" Target="richData/rdsupportingpropertybagstructure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224118</xdr:colOff>
      <xdr:row>9</xdr:row>
      <xdr:rowOff>123265</xdr:rowOff>
    </xdr:from>
    <xdr:to>
      <xdr:col>23</xdr:col>
      <xdr:colOff>436030</xdr:colOff>
      <xdr:row>20</xdr:row>
      <xdr:rowOff>208656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2032CC-6805-53A8-DE9F-C407D7FE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030" y="3272118"/>
          <a:ext cx="9187824" cy="2610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3FFF0B-911B-4BF3-99DC-1102CDEAB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8E4DA7A-3349-4FA9-B81B-9362B8778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3A34C8-7CE4-4917-9FE1-32F80E8E2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CF834DF-D2EF-4DD1-B78F-F002996269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75DA14-6979-49ED-BEC9-B8E63755B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3CCFC5B-7375-4441-8E3B-21838C39E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9A8958-F77C-4E83-B692-B857A52B7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256961A-0173-4962-957A-4E1DE4274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35CC83-0D00-4467-ACE3-F9E2F23C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F8F8FE-7B8E-41AD-AA5F-91971DCFD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B62539-E55F-48C7-B69C-F0DFA1F50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19AC73-9CBF-45CB-9377-51A627AB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5BC335D-544A-4D5F-B437-44151DA5E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E0A51A4-DB25-4A37-B5B8-D0EDFDE08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DB2B91-AEA8-4AF9-99B1-2B01A1074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E30FF99-49A4-4071-8E4F-3650E6219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76F106-065F-428C-9833-2A9ACE64C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BB1ACB-D9EF-4F38-A975-CFDA6673B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5C0BD59-54AE-4838-BD6F-2B77F0370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EA934E6-65E5-4391-AFD3-88C28ED76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028019-9751-454C-974F-1FCED4DA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5C2C288-D0FF-4CD3-8353-2B2F7DC46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E528CD2-D7D9-4CC9-A26F-FBE752DF0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2F1C72-25C9-4947-89D5-CA4E47128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0439A3C-8238-4F9A-A4B6-1C373D333B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7C9C54-FECB-4BD6-BCCA-4A38178AA5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FE8179-5D5E-4329-93F9-84097836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CDE00EC-9164-4BAC-85EE-1A308FDD3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F1ABCB9-3844-484A-8A69-26E499FC8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58C44C5-923C-4AB6-82DE-5D7C847E1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813CC26-E6C6-46AB-A8D9-D6570A55A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608F8D1-09FA-4701-B6B7-75CF93C3F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9C076B-C806-4586-8BB5-F59EE494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95C3518-7E19-4892-99DB-B2A31984CA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BFB999-D904-4B17-87D1-397BEEEBE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62E2D7-507F-4744-88D4-5CF248CB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7379216-D59D-40F0-9C9A-365F45CA5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0A6561-F74F-4EB2-9B7A-EBCBF4C20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F1920C-4936-4BDD-A108-8C7CFB223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E726499-6D7E-472A-8031-AFD5477ED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4546CA-302E-4961-BD06-C52F667E2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B022FA-B231-44BF-8F84-BE3CF46B2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4A45975-20A3-4B49-A793-EBB7513B2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C14474B-964B-4ABC-9816-A85D815B5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249A13F-057E-4675-8F66-E8B92355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8EEE37-642E-4F88-AFEC-73AADB6CF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04A8C8-24EF-464A-BBF3-A0D4A3ECC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EA2F2D-F6ED-438A-A472-FB624CB111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2B9066A-A0C0-43A6-B621-6907CD5BA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B56AECB-5C49-49F7-8D98-D6B1134D4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D1C55FE-05C4-41C0-9161-AC8FB5842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A2047AC-8F84-4016-B2E4-EE51A8D1E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574191A-75B6-4D41-8BE4-2FC84B5B4B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62EE4E2-00B7-4AA8-A806-B5ECE75D4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57E43E-B56F-4295-B38B-662B2DC8E6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13BD116-F39C-4E98-AE91-4DBC083DD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5698DFC-60C7-48DD-A751-D34543D63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4868A5F-9086-40C3-8A37-52B70BC2F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40873F8-C7B4-4B1F-9130-21837A4B2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1A87FEC-133B-4CA5-B707-5E56E1E02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C4182B6-0067-4EAB-934F-E18C8BAA9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00864E-68AA-4F7C-B068-296DAC7CA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C8604D-C7DF-43A0-9E64-8EC44CCE8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57BAB72-A170-4551-B69E-939D4CDEC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8F00A90-7EC2-412F-9476-D66C1F785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2403820-E3BD-404A-82CC-7FBDC2EF0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C9AFDE2-E007-46CC-8B91-85CAA2425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6051AA-AB12-46C0-8350-3B2F8B1F7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DE3E23E-E72A-4EB1-AAD0-433250BF41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FDD9A4-D66E-432B-9139-81446C54E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2886860-8004-4F37-BD8E-6B6E6C77D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D9DC637-B2D6-4E3A-831A-3CC1C5B5D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6CB96E-F011-41B3-BE98-67840E168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DC7F9F6-222A-4E46-B953-20AD54F1EA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F63C74A-AEA6-4257-8087-D15B9988F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A56A480-7040-4D0A-905D-DA02C1894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5ED3BD5-C114-4347-9E8F-B36FD34E1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6DB804-661C-4D7E-A6B8-C5CB10231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8E3796-FF0E-46B0-8E1F-A22E04319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DCBD48-C620-466A-830B-E62E6525A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2F85AA8-170A-431E-B754-4058C2293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697F0C4-FD82-442E-9CB8-90A7E25FA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78D2D1B-B1FF-4B25-9149-CBA845E57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33E54EA-E84B-417E-AAAF-D8AECC0004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01790F7-38CB-4B0E-AB8A-5DDD91722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BF77415-5604-4B01-AE0D-FE59D71D5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4DCB328-A350-4D6F-B8B9-71D23B03F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1A98B2F-45E1-420F-AAED-EFE7D9D40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09A5AD-6915-44CF-A75A-EEE32AB6D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41296E8-7F4F-44AD-A628-BCBEE8785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1BA673F-9F47-4F60-A284-6B181CA4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96056B-DA1D-457C-AADB-F960D435C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0B5D26-4DC7-4C07-9037-CF64592D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DCEAA9-886F-425A-9E2B-8010AD91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17F40A0-6587-4D5C-BCD4-AF7EB817FA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D6EEF-B75D-4EEF-BE85-D3580ADA0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05C775-865B-48C3-B289-BCB7442BC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73744-712B-49C7-B77F-FB4C60A8A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725838E-62A1-4AFF-90AD-D7085D3E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F4362B-A3D1-4AFE-8C66-45F50CDDC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670270-C2A2-4271-9526-76D92028F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2FDBDA-2312-403D-B0F9-D52352FB4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250B475-E804-4AEB-B6C0-47BDEA9D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7CD889-B3B3-473C-B704-BE2F0D128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179ED4-A7F3-4A23-AD0E-69A4AEE592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FD9F84-F517-48BB-8167-6DC5B2F0D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949419-28AB-44EA-B522-C4EBCDAAA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5DA6E7-C9EC-482F-AE17-3EA9C9049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CAA653-85F5-4B6F-AFCD-EFCF99884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C9F028-C334-4B5C-8A09-A47BDAEC2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5472184-2C77-4F95-ACC6-E8556FB992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AC52298-B8DC-4877-ABE8-69847EEC6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C84364D-1343-4126-98A9-9314CED52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4F1F326-CE06-43EE-8B59-21A2A076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C9AB67B-0444-40A3-B79F-383144F7F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7FB0B8-56AF-493E-8558-F153604FA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138182-B7F3-4D69-933F-A7D77E88B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C1FB9E3-0A72-4ED5-B9DF-5F3F3B5BA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0E395B9-34A2-4A69-A933-707BA4CEA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03DD41-B064-40F8-BA80-48124F969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269F86-56AB-4692-A293-6564DA52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1B0B22-1645-46C5-A014-02FDD2B3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29657B-8681-479F-AECE-D5B7B030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9ED799-8D9D-441A-ACEA-25185E66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A6B5ED-EFBB-4992-86B3-30E32DAD9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AA0F0-3D2D-4DA7-8097-F847061E5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132A99-E5D5-46CD-B007-B5E841A36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CF10C7-11F3-4ADE-9592-E23CE02F0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6E1FB4-EDEF-4AE3-AB26-0AFCBC90D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E097CA-9C29-46A5-AD08-AD800778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CD10F2D-0C25-4B4F-B210-00F7C55A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064BA4F-E61C-4E27-B68F-6A4E17BC1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2E1AEA1-F5EE-40DF-A612-E43CA91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0386AA-D096-4910-84C8-412202096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DC16A3-C435-4A9E-9BF7-5ED5CF7C1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46E715-771F-4DD4-B35C-34D5AD447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33A593-FFEA-48B3-B887-9586EB803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BF8B9B-5F33-44E0-9834-3E5BFD7B2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845D04B-36FF-4547-8FA0-67429F39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97FF996-C336-4FC6-A5BE-4AC545AD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avynw7</v>
    <v>268435456</v>
    <v>1</v>
    <v>Con tecnología de Refinitiv</v>
    <v>0</v>
    <v>1</v>
    <v>USD/HNL</v>
    <v>3</v>
    <v>4</v>
    <v>Finance</v>
    <v>5</v>
    <v>26.355499999999999</v>
    <v>2.46E-2</v>
    <v>9.3340000000000003E-4</v>
    <v>26.355499999999999</v>
    <v>USD</v>
    <v>46048.834340277775</v>
    <v>26.411000000000001</v>
    <v>26.441299999999998</v>
    <v>26.233000000000001</v>
    <v>25.35</v>
    <v>HNL</v>
    <v>US Dollar/Honduras Lempira FX Spot Rate</v>
    <v>26.380099999999999</v>
    <v>USDHNL</v>
    <v>Par de divisa</v>
    <v>USD/HNL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_-[$L-es-HN]* #,##0.00_-;-[$L-es-HN]* #,##0.00_-;_-[$L-es-HN]*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fadis.com/order/restaurant/popeyes-louisiana-kitchen---robinson-rd-menu/4" TargetMode="External"/><Relationship Id="rId2" Type="http://schemas.openxmlformats.org/officeDocument/2006/relationships/hyperlink" Target="https://www.kfcnassau.com/" TargetMode="External"/><Relationship Id="rId1" Type="http://schemas.openxmlformats.org/officeDocument/2006/relationships/hyperlink" Target="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57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58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5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0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1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4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5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6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6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68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69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0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1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2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3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4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5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6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77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78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79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0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1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2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3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4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5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86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87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88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89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0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2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3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4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5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96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97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98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99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0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1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2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3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4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5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06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07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08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09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0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1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2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3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4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5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16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17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18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19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0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1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2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3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4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5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26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31.bin"/><Relationship Id="rId4" Type="http://schemas.openxmlformats.org/officeDocument/2006/relationships/comments" Target="../comments127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2.bin"/><Relationship Id="rId4" Type="http://schemas.openxmlformats.org/officeDocument/2006/relationships/comments" Target="../comments128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3.bin"/><Relationship Id="rId4" Type="http://schemas.openxmlformats.org/officeDocument/2006/relationships/comments" Target="../comments129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4.bin"/><Relationship Id="rId4" Type="http://schemas.openxmlformats.org/officeDocument/2006/relationships/comments" Target="../comments130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5.bin"/><Relationship Id="rId4" Type="http://schemas.openxmlformats.org/officeDocument/2006/relationships/comments" Target="../comments131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132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7.bin"/><Relationship Id="rId4" Type="http://schemas.openxmlformats.org/officeDocument/2006/relationships/comments" Target="../comments133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8.bin"/><Relationship Id="rId4" Type="http://schemas.openxmlformats.org/officeDocument/2006/relationships/comments" Target="../comments134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9.bin"/><Relationship Id="rId4" Type="http://schemas.openxmlformats.org/officeDocument/2006/relationships/comments" Target="../comments135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136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41.bin"/><Relationship Id="rId4" Type="http://schemas.openxmlformats.org/officeDocument/2006/relationships/comments" Target="../comments137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8.vml"/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42.bin"/><Relationship Id="rId4" Type="http://schemas.openxmlformats.org/officeDocument/2006/relationships/comments" Target="../comments138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3.bin"/><Relationship Id="rId4" Type="http://schemas.openxmlformats.org/officeDocument/2006/relationships/comments" Target="../comments139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0.vml"/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4.bin"/><Relationship Id="rId4" Type="http://schemas.openxmlformats.org/officeDocument/2006/relationships/comments" Target="../comments1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859-B8DC-4BF2-8943-FBC1A7DF916F}">
  <sheetPr codeName="Sheet3">
    <outlinePr summaryBelow="0" summaryRight="0"/>
  </sheetPr>
  <dimension ref="A1:Z1019"/>
  <sheetViews>
    <sheetView zoomScale="70" zoomScaleNormal="70" workbookViewId="0">
      <selection activeCell="D60" sqref="D60"/>
    </sheetView>
  </sheetViews>
  <sheetFormatPr defaultColWidth="12.5703125" defaultRowHeight="15" customHeight="1"/>
  <cols>
    <col min="1" max="1" width="12.5703125" style="233"/>
    <col min="2" max="2" width="44.28515625" style="233" customWidth="1"/>
    <col min="3" max="3" width="17.140625" style="233" customWidth="1"/>
    <col min="4" max="4" width="34.7109375" style="233" customWidth="1"/>
    <col min="5" max="5" width="12.5703125" style="233"/>
    <col min="6" max="6" width="19.85546875" style="233" customWidth="1"/>
    <col min="7" max="7" width="15.42578125" style="233" customWidth="1"/>
    <col min="8" max="8" width="54.42578125" style="233" bestFit="1" customWidth="1"/>
    <col min="9" max="16384" width="12.5703125" style="233"/>
  </cols>
  <sheetData>
    <row r="1" spans="1:26" ht="15" customHeight="1">
      <c r="A1" s="229"/>
      <c r="B1" s="229"/>
      <c r="C1" s="229"/>
      <c r="D1" s="229"/>
      <c r="E1" s="229"/>
      <c r="F1" s="230"/>
      <c r="G1" s="231"/>
      <c r="H1" s="232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5" customHeight="1">
      <c r="A2" s="229"/>
      <c r="B2" s="229"/>
      <c r="C2" s="229"/>
      <c r="D2" s="229"/>
      <c r="E2" s="229"/>
      <c r="F2" s="229"/>
      <c r="G2" s="231"/>
      <c r="H2" s="234" t="s">
        <v>423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spans="1:26" ht="15" customHeight="1">
      <c r="A3" s="229"/>
      <c r="B3" s="229"/>
      <c r="C3" s="229"/>
      <c r="D3" s="229"/>
      <c r="E3" s="229"/>
      <c r="F3" s="229"/>
      <c r="G3" s="231"/>
      <c r="H3" s="234" t="s">
        <v>424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 spans="1:26" ht="15" customHeight="1">
      <c r="A4" s="235"/>
      <c r="B4" s="236" t="s">
        <v>425</v>
      </c>
      <c r="C4" s="237" t="s">
        <v>426</v>
      </c>
      <c r="D4" s="237" t="s">
        <v>427</v>
      </c>
      <c r="E4" s="237" t="s">
        <v>428</v>
      </c>
      <c r="F4" s="237" t="s">
        <v>429</v>
      </c>
      <c r="G4" s="237" t="s">
        <v>430</v>
      </c>
      <c r="H4" s="237" t="s">
        <v>3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 spans="1:26" ht="15" customHeight="1">
      <c r="A5" s="229"/>
      <c r="B5" s="238" t="s">
        <v>221</v>
      </c>
      <c r="C5" s="239">
        <v>4.12</v>
      </c>
      <c r="D5" s="240">
        <v>2.61</v>
      </c>
      <c r="E5" s="241">
        <v>-0.36580000000000001</v>
      </c>
      <c r="F5" s="242" t="s">
        <v>431</v>
      </c>
      <c r="G5" s="243"/>
      <c r="H5" s="244" t="s">
        <v>432</v>
      </c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spans="1:26" ht="15" customHeight="1">
      <c r="A6" s="229"/>
      <c r="B6" s="238" t="s">
        <v>433</v>
      </c>
      <c r="C6" s="239">
        <v>1.61</v>
      </c>
      <c r="D6" s="244" t="s">
        <v>119</v>
      </c>
      <c r="E6" s="245"/>
      <c r="F6" s="244" t="s">
        <v>119</v>
      </c>
      <c r="G6" s="245"/>
      <c r="H6" s="590" t="s">
        <v>434</v>
      </c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 spans="1:26" ht="15" customHeight="1">
      <c r="A7" s="229"/>
      <c r="B7" s="238" t="s">
        <v>435</v>
      </c>
      <c r="C7" s="239">
        <v>1.62</v>
      </c>
      <c r="D7" s="244" t="s">
        <v>119</v>
      </c>
      <c r="E7" s="245"/>
      <c r="F7" s="244" t="s">
        <v>119</v>
      </c>
      <c r="G7" s="245"/>
      <c r="H7" s="591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26" ht="15" customHeight="1">
      <c r="A8" s="229"/>
      <c r="B8" s="238" t="s">
        <v>533</v>
      </c>
      <c r="C8" s="246" t="s">
        <v>534</v>
      </c>
      <c r="D8" s="244" t="s">
        <v>436</v>
      </c>
      <c r="E8" s="245"/>
      <c r="F8" s="244" t="s">
        <v>437</v>
      </c>
      <c r="G8" s="245"/>
      <c r="H8" s="244" t="s">
        <v>535</v>
      </c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 spans="1:26" ht="15" customHeight="1">
      <c r="A9" s="229"/>
      <c r="B9" s="238" t="s">
        <v>438</v>
      </c>
      <c r="C9" s="239">
        <v>4.95</v>
      </c>
      <c r="D9" s="240">
        <v>4.09</v>
      </c>
      <c r="E9" s="241">
        <v>-0.17369999999999999</v>
      </c>
      <c r="F9" s="240">
        <v>5.65</v>
      </c>
      <c r="G9" s="247">
        <v>0.1414</v>
      </c>
      <c r="H9" s="244" t="s">
        <v>439</v>
      </c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 spans="1:26" ht="15" customHeight="1">
      <c r="A10" s="229"/>
      <c r="B10" s="238" t="s">
        <v>440</v>
      </c>
      <c r="C10" s="239">
        <v>1.95</v>
      </c>
      <c r="D10" s="240">
        <v>0.28000000000000003</v>
      </c>
      <c r="E10" s="241">
        <v>-0.85640000000000005</v>
      </c>
      <c r="F10" s="240">
        <v>0.65</v>
      </c>
      <c r="G10" s="241">
        <v>-0.66669999999999996</v>
      </c>
      <c r="H10" s="244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 spans="1:26" ht="15" customHeight="1">
      <c r="A11" s="229"/>
      <c r="B11" s="238" t="s">
        <v>441</v>
      </c>
      <c r="C11" s="239">
        <v>2.38</v>
      </c>
      <c r="D11" s="240">
        <v>2.27</v>
      </c>
      <c r="E11" s="241">
        <v>-4.6199999999999998E-2</v>
      </c>
      <c r="F11" s="240">
        <v>3.25</v>
      </c>
      <c r="G11" s="247">
        <v>0.36549999999999999</v>
      </c>
      <c r="H11" s="244" t="s">
        <v>442</v>
      </c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 spans="1:26" ht="15" customHeight="1">
      <c r="A12" s="229"/>
      <c r="B12" s="229"/>
      <c r="C12" s="229"/>
      <c r="D12" s="229"/>
      <c r="E12" s="229"/>
      <c r="F12" s="229"/>
      <c r="G12" s="231"/>
      <c r="H12" s="232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 spans="1:26" ht="15" customHeight="1">
      <c r="A13" s="229"/>
      <c r="B13" s="229"/>
      <c r="C13" s="229"/>
      <c r="D13" s="229"/>
      <c r="E13" s="229"/>
      <c r="F13" s="229"/>
      <c r="G13" s="231"/>
      <c r="H13" s="232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 spans="1:26" ht="15" customHeight="1">
      <c r="A14" s="229"/>
      <c r="B14" s="229"/>
      <c r="C14" s="229"/>
      <c r="D14" s="229"/>
      <c r="E14" s="229"/>
      <c r="F14" s="229"/>
      <c r="G14" s="231"/>
      <c r="H14" s="232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 spans="1:26" ht="15" customHeight="1">
      <c r="A15" s="248"/>
      <c r="B15" s="592" t="s">
        <v>443</v>
      </c>
      <c r="C15" s="588"/>
      <c r="D15" s="589"/>
      <c r="E15" s="593" t="s">
        <v>536</v>
      </c>
      <c r="F15" s="588"/>
      <c r="G15" s="588"/>
      <c r="H15" s="589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 spans="1:26" ht="15" customHeight="1">
      <c r="A16" s="229"/>
      <c r="B16" s="594" t="s">
        <v>396</v>
      </c>
      <c r="C16" s="589"/>
      <c r="D16" s="249" t="s">
        <v>397</v>
      </c>
      <c r="E16" s="249" t="s">
        <v>398</v>
      </c>
      <c r="F16" s="250" t="s">
        <v>399</v>
      </c>
      <c r="G16" s="250" t="s">
        <v>444</v>
      </c>
      <c r="H16" s="250" t="s">
        <v>445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 spans="1:26" ht="15" customHeight="1">
      <c r="A17" s="229"/>
      <c r="B17" s="251" t="s">
        <v>446</v>
      </c>
      <c r="C17" s="252" t="s">
        <v>402</v>
      </c>
      <c r="D17" s="244" t="s">
        <v>537</v>
      </c>
      <c r="E17" s="252">
        <v>2</v>
      </c>
      <c r="F17" s="253">
        <v>11.95</v>
      </c>
      <c r="G17" s="240">
        <v>5.98</v>
      </c>
      <c r="H17" s="595">
        <v>4.12</v>
      </c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 spans="1:26" ht="15" customHeight="1">
      <c r="A18" s="229"/>
      <c r="B18" s="251" t="s">
        <v>446</v>
      </c>
      <c r="C18" s="252" t="s">
        <v>402</v>
      </c>
      <c r="D18" s="244" t="s">
        <v>538</v>
      </c>
      <c r="E18" s="252">
        <v>3</v>
      </c>
      <c r="F18" s="253">
        <v>12.95</v>
      </c>
      <c r="G18" s="240">
        <v>4.32</v>
      </c>
      <c r="H18" s="596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spans="1:26" ht="15" customHeight="1">
      <c r="A19" s="229"/>
      <c r="B19" s="251" t="s">
        <v>446</v>
      </c>
      <c r="C19" s="252" t="s">
        <v>402</v>
      </c>
      <c r="D19" s="244" t="s">
        <v>447</v>
      </c>
      <c r="E19" s="252">
        <v>5</v>
      </c>
      <c r="F19" s="253">
        <v>17.95</v>
      </c>
      <c r="G19" s="240">
        <v>3.59</v>
      </c>
      <c r="H19" s="596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spans="1:26" ht="15" customHeight="1">
      <c r="A20" s="229"/>
      <c r="B20" s="251" t="s">
        <v>446</v>
      </c>
      <c r="C20" s="252" t="s">
        <v>402</v>
      </c>
      <c r="D20" s="244" t="s">
        <v>448</v>
      </c>
      <c r="E20" s="252">
        <v>10</v>
      </c>
      <c r="F20" s="253">
        <v>31.95</v>
      </c>
      <c r="G20" s="240">
        <v>3.2</v>
      </c>
      <c r="H20" s="596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spans="1:26" ht="15" customHeight="1">
      <c r="A21" s="229"/>
      <c r="B21" s="251" t="s">
        <v>446</v>
      </c>
      <c r="C21" s="252" t="s">
        <v>402</v>
      </c>
      <c r="D21" s="244" t="s">
        <v>539</v>
      </c>
      <c r="E21" s="244">
        <v>2</v>
      </c>
      <c r="F21" s="240">
        <v>11.95</v>
      </c>
      <c r="G21" s="240">
        <v>5.98</v>
      </c>
      <c r="H21" s="596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spans="1:26" ht="15" customHeight="1">
      <c r="A22" s="229"/>
      <c r="B22" s="251" t="s">
        <v>446</v>
      </c>
      <c r="C22" s="252" t="s">
        <v>402</v>
      </c>
      <c r="D22" s="244" t="s">
        <v>538</v>
      </c>
      <c r="E22" s="244">
        <v>3</v>
      </c>
      <c r="F22" s="240">
        <v>12.95</v>
      </c>
      <c r="G22" s="240">
        <v>4.32</v>
      </c>
      <c r="H22" s="596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spans="1:26" ht="15" customHeight="1">
      <c r="A23" s="229"/>
      <c r="B23" s="251" t="s">
        <v>446</v>
      </c>
      <c r="C23" s="252" t="s">
        <v>402</v>
      </c>
      <c r="D23" s="244" t="s">
        <v>447</v>
      </c>
      <c r="E23" s="244">
        <v>5</v>
      </c>
      <c r="F23" s="240">
        <v>17.95</v>
      </c>
      <c r="G23" s="240">
        <v>3.59</v>
      </c>
      <c r="H23" s="596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1:26" ht="15" customHeight="1">
      <c r="A24" s="229"/>
      <c r="B24" s="251" t="s">
        <v>446</v>
      </c>
      <c r="C24" s="252" t="s">
        <v>402</v>
      </c>
      <c r="D24" s="244" t="s">
        <v>448</v>
      </c>
      <c r="E24" s="244">
        <v>10</v>
      </c>
      <c r="F24" s="240">
        <v>31.95</v>
      </c>
      <c r="G24" s="240">
        <v>3.2</v>
      </c>
      <c r="H24" s="596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spans="1:26" ht="15" customHeight="1">
      <c r="A25" s="229"/>
      <c r="B25" s="251" t="s">
        <v>446</v>
      </c>
      <c r="C25" s="252" t="s">
        <v>402</v>
      </c>
      <c r="D25" s="244" t="s">
        <v>540</v>
      </c>
      <c r="E25" s="244">
        <v>2</v>
      </c>
      <c r="F25" s="240">
        <v>11.95</v>
      </c>
      <c r="G25" s="240">
        <v>5.98</v>
      </c>
      <c r="H25" s="596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ht="15" customHeight="1">
      <c r="A26" s="229"/>
      <c r="B26" s="251" t="s">
        <v>446</v>
      </c>
      <c r="C26" s="252" t="s">
        <v>402</v>
      </c>
      <c r="D26" s="244" t="s">
        <v>538</v>
      </c>
      <c r="E26" s="244">
        <v>3</v>
      </c>
      <c r="F26" s="240">
        <v>12.95</v>
      </c>
      <c r="G26" s="240">
        <v>4.32</v>
      </c>
      <c r="H26" s="596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spans="1:26" ht="15" customHeight="1">
      <c r="A27" s="229"/>
      <c r="B27" s="251" t="s">
        <v>446</v>
      </c>
      <c r="C27" s="252" t="s">
        <v>402</v>
      </c>
      <c r="D27" s="244" t="s">
        <v>447</v>
      </c>
      <c r="E27" s="244">
        <v>5</v>
      </c>
      <c r="F27" s="240">
        <v>17.95</v>
      </c>
      <c r="G27" s="240">
        <v>3.59</v>
      </c>
      <c r="H27" s="596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spans="1:26" ht="15" customHeight="1">
      <c r="A28" s="229"/>
      <c r="B28" s="251" t="s">
        <v>446</v>
      </c>
      <c r="C28" s="252" t="s">
        <v>402</v>
      </c>
      <c r="D28" s="244" t="s">
        <v>448</v>
      </c>
      <c r="E28" s="244">
        <v>10</v>
      </c>
      <c r="F28" s="240">
        <v>31.95</v>
      </c>
      <c r="G28" s="240">
        <v>3.2</v>
      </c>
      <c r="H28" s="596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spans="1:26" ht="15" customHeight="1">
      <c r="A29" s="229"/>
      <c r="B29" s="251" t="s">
        <v>406</v>
      </c>
      <c r="C29" s="252" t="s">
        <v>402</v>
      </c>
      <c r="D29" s="244" t="s">
        <v>407</v>
      </c>
      <c r="E29" s="244">
        <v>10</v>
      </c>
      <c r="F29" s="240">
        <v>31.95</v>
      </c>
      <c r="G29" s="240">
        <v>3.2</v>
      </c>
      <c r="H29" s="596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spans="1:26" ht="15" customHeight="1">
      <c r="A30" s="229"/>
      <c r="B30" s="251" t="s">
        <v>406</v>
      </c>
      <c r="C30" s="252" t="s">
        <v>402</v>
      </c>
      <c r="D30" s="244" t="s">
        <v>408</v>
      </c>
      <c r="E30" s="244">
        <v>10</v>
      </c>
      <c r="F30" s="240">
        <v>31.95</v>
      </c>
      <c r="G30" s="240">
        <v>3.2</v>
      </c>
      <c r="H30" s="591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spans="1:26" ht="15" customHeight="1">
      <c r="A31" s="229"/>
      <c r="B31" s="251" t="s">
        <v>446</v>
      </c>
      <c r="C31" s="252" t="s">
        <v>409</v>
      </c>
      <c r="D31" s="244" t="s">
        <v>410</v>
      </c>
      <c r="E31" s="252">
        <v>6</v>
      </c>
      <c r="F31" s="253">
        <v>10.95</v>
      </c>
      <c r="G31" s="240">
        <v>1.83</v>
      </c>
      <c r="H31" s="595">
        <v>1.7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spans="1:26" ht="15" customHeight="1">
      <c r="A32" s="229"/>
      <c r="B32" s="251" t="s">
        <v>446</v>
      </c>
      <c r="C32" s="252" t="s">
        <v>409</v>
      </c>
      <c r="D32" s="244"/>
      <c r="E32" s="252">
        <v>12</v>
      </c>
      <c r="F32" s="253">
        <v>19.95</v>
      </c>
      <c r="G32" s="240">
        <v>1.66</v>
      </c>
      <c r="H32" s="596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spans="1:26" ht="15" customHeight="1">
      <c r="A33" s="229"/>
      <c r="B33" s="251" t="s">
        <v>446</v>
      </c>
      <c r="C33" s="252" t="s">
        <v>409</v>
      </c>
      <c r="D33" s="244"/>
      <c r="E33" s="252">
        <v>18</v>
      </c>
      <c r="F33" s="253">
        <v>28.95</v>
      </c>
      <c r="G33" s="240">
        <v>1.61</v>
      </c>
      <c r="H33" s="596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 spans="1:26" ht="15" customHeight="1">
      <c r="A34" s="229"/>
      <c r="B34" s="251" t="s">
        <v>446</v>
      </c>
      <c r="C34" s="252" t="s">
        <v>409</v>
      </c>
      <c r="D34" s="244" t="s">
        <v>411</v>
      </c>
      <c r="E34" s="244">
        <v>6</v>
      </c>
      <c r="F34" s="240">
        <v>10.95</v>
      </c>
      <c r="G34" s="240">
        <v>1.83</v>
      </c>
      <c r="H34" s="596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 spans="1:26" ht="15" customHeight="1">
      <c r="A35" s="229"/>
      <c r="B35" s="251" t="s">
        <v>446</v>
      </c>
      <c r="C35" s="252" t="s">
        <v>409</v>
      </c>
      <c r="D35" s="244"/>
      <c r="E35" s="244">
        <v>12</v>
      </c>
      <c r="F35" s="240">
        <v>19.95</v>
      </c>
      <c r="G35" s="240">
        <v>1.66</v>
      </c>
      <c r="H35" s="596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 spans="1:26" ht="15" customHeight="1">
      <c r="A36" s="229"/>
      <c r="B36" s="251" t="s">
        <v>446</v>
      </c>
      <c r="C36" s="252" t="s">
        <v>409</v>
      </c>
      <c r="D36" s="244"/>
      <c r="E36" s="244">
        <v>18</v>
      </c>
      <c r="F36" s="240">
        <v>28.95</v>
      </c>
      <c r="G36" s="240">
        <v>1.61</v>
      </c>
      <c r="H36" s="596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 spans="1:26" ht="15" customHeight="1">
      <c r="A37" s="229"/>
      <c r="B37" s="251" t="s">
        <v>446</v>
      </c>
      <c r="C37" s="252" t="s">
        <v>409</v>
      </c>
      <c r="D37" s="244" t="s">
        <v>412</v>
      </c>
      <c r="E37" s="244">
        <v>6</v>
      </c>
      <c r="F37" s="240">
        <v>10.95</v>
      </c>
      <c r="G37" s="240">
        <v>1.83</v>
      </c>
      <c r="H37" s="596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 spans="1:26" ht="15" customHeight="1">
      <c r="A38" s="229"/>
      <c r="B38" s="251" t="s">
        <v>446</v>
      </c>
      <c r="C38" s="252" t="s">
        <v>409</v>
      </c>
      <c r="D38" s="244"/>
      <c r="E38" s="244">
        <v>12</v>
      </c>
      <c r="F38" s="240">
        <v>19.95</v>
      </c>
      <c r="G38" s="240">
        <v>1.66</v>
      </c>
      <c r="H38" s="596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 spans="1:26" ht="15" customHeight="1">
      <c r="A39" s="229"/>
      <c r="B39" s="251" t="s">
        <v>446</v>
      </c>
      <c r="C39" s="252" t="s">
        <v>409</v>
      </c>
      <c r="D39" s="244"/>
      <c r="E39" s="244">
        <v>18</v>
      </c>
      <c r="F39" s="240">
        <v>28.95</v>
      </c>
      <c r="G39" s="240">
        <v>1.61</v>
      </c>
      <c r="H39" s="596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 spans="1:26" ht="15" customHeight="1">
      <c r="A40" s="229"/>
      <c r="B40" s="251" t="s">
        <v>446</v>
      </c>
      <c r="C40" s="252" t="s">
        <v>409</v>
      </c>
      <c r="D40" s="244" t="s">
        <v>449</v>
      </c>
      <c r="E40" s="244">
        <v>6</v>
      </c>
      <c r="F40" s="240">
        <v>10.95</v>
      </c>
      <c r="G40" s="240">
        <v>1.83</v>
      </c>
      <c r="H40" s="596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 spans="1:26" ht="15" customHeight="1">
      <c r="A41" s="229"/>
      <c r="B41" s="251" t="s">
        <v>446</v>
      </c>
      <c r="C41" s="252" t="s">
        <v>409</v>
      </c>
      <c r="D41" s="244"/>
      <c r="E41" s="244">
        <v>12</v>
      </c>
      <c r="F41" s="240">
        <v>19.95</v>
      </c>
      <c r="G41" s="240">
        <v>1.66</v>
      </c>
      <c r="H41" s="596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 spans="1:26" ht="15" customHeight="1">
      <c r="A42" s="229"/>
      <c r="B42" s="251" t="s">
        <v>446</v>
      </c>
      <c r="C42" s="252" t="s">
        <v>409</v>
      </c>
      <c r="D42" s="244"/>
      <c r="E42" s="244">
        <v>18</v>
      </c>
      <c r="F42" s="240">
        <v>28.95</v>
      </c>
      <c r="G42" s="240">
        <v>1.61</v>
      </c>
      <c r="H42" s="596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 spans="1:26" ht="15" customHeight="1">
      <c r="A43" s="229"/>
      <c r="B43" s="251" t="s">
        <v>446</v>
      </c>
      <c r="C43" s="252" t="s">
        <v>409</v>
      </c>
      <c r="D43" s="244" t="s">
        <v>450</v>
      </c>
      <c r="E43" s="244">
        <v>6</v>
      </c>
      <c r="F43" s="240">
        <v>10.95</v>
      </c>
      <c r="G43" s="240">
        <v>1.83</v>
      </c>
      <c r="H43" s="596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 spans="1:26" ht="15" customHeight="1">
      <c r="A44" s="229"/>
      <c r="B44" s="251" t="s">
        <v>446</v>
      </c>
      <c r="C44" s="252" t="s">
        <v>409</v>
      </c>
      <c r="D44" s="244"/>
      <c r="E44" s="244">
        <v>12</v>
      </c>
      <c r="F44" s="240">
        <v>19.95</v>
      </c>
      <c r="G44" s="240">
        <v>1.66</v>
      </c>
      <c r="H44" s="596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 spans="1:26" ht="15" customHeight="1">
      <c r="A45" s="229"/>
      <c r="B45" s="251" t="s">
        <v>446</v>
      </c>
      <c r="C45" s="252" t="s">
        <v>409</v>
      </c>
      <c r="D45" s="244"/>
      <c r="E45" s="244">
        <v>18</v>
      </c>
      <c r="F45" s="240">
        <v>28.95</v>
      </c>
      <c r="G45" s="240">
        <v>1.61</v>
      </c>
      <c r="H45" s="596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 spans="1:26" ht="15" customHeight="1">
      <c r="A46" s="229"/>
      <c r="B46" s="251" t="s">
        <v>446</v>
      </c>
      <c r="C46" s="252" t="s">
        <v>409</v>
      </c>
      <c r="D46" s="244" t="s">
        <v>413</v>
      </c>
      <c r="E46" s="244">
        <v>6</v>
      </c>
      <c r="F46" s="240">
        <v>10.95</v>
      </c>
      <c r="G46" s="240">
        <v>1.83</v>
      </c>
      <c r="H46" s="596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 spans="1:26" ht="15" customHeight="1">
      <c r="A47" s="229"/>
      <c r="B47" s="251" t="s">
        <v>446</v>
      </c>
      <c r="C47" s="252" t="s">
        <v>409</v>
      </c>
      <c r="D47" s="244"/>
      <c r="E47" s="244">
        <v>12</v>
      </c>
      <c r="F47" s="240">
        <v>19.95</v>
      </c>
      <c r="G47" s="240">
        <v>1.66</v>
      </c>
      <c r="H47" s="596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 spans="1:26" ht="15" customHeight="1">
      <c r="A48" s="229"/>
      <c r="B48" s="251" t="s">
        <v>446</v>
      </c>
      <c r="C48" s="252" t="s">
        <v>409</v>
      </c>
      <c r="D48" s="244"/>
      <c r="E48" s="244">
        <v>18</v>
      </c>
      <c r="F48" s="240">
        <v>28.95</v>
      </c>
      <c r="G48" s="240">
        <v>1.61</v>
      </c>
      <c r="H48" s="596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 spans="1:26" ht="15" customHeight="1">
      <c r="A49" s="229"/>
      <c r="B49" s="251" t="s">
        <v>446</v>
      </c>
      <c r="C49" s="252" t="s">
        <v>409</v>
      </c>
      <c r="D49" s="244" t="s">
        <v>414</v>
      </c>
      <c r="E49" s="244">
        <v>6</v>
      </c>
      <c r="F49" s="240">
        <v>10.95</v>
      </c>
      <c r="G49" s="240">
        <v>1.83</v>
      </c>
      <c r="H49" s="596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spans="1:26" ht="15" customHeight="1">
      <c r="A50" s="229"/>
      <c r="B50" s="251" t="s">
        <v>446</v>
      </c>
      <c r="C50" s="252" t="s">
        <v>409</v>
      </c>
      <c r="D50" s="244"/>
      <c r="E50" s="244">
        <v>12</v>
      </c>
      <c r="F50" s="240">
        <v>19.95</v>
      </c>
      <c r="G50" s="240">
        <v>1.66</v>
      </c>
      <c r="H50" s="596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 spans="1:26" ht="15" customHeight="1">
      <c r="A51" s="229"/>
      <c r="B51" s="251" t="s">
        <v>446</v>
      </c>
      <c r="C51" s="252" t="s">
        <v>409</v>
      </c>
      <c r="D51" s="244"/>
      <c r="E51" s="244">
        <v>18</v>
      </c>
      <c r="F51" s="240">
        <v>28.95</v>
      </c>
      <c r="G51" s="240">
        <v>1.61</v>
      </c>
      <c r="H51" s="596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spans="1:26" ht="15" customHeight="1">
      <c r="A52" s="229"/>
      <c r="B52" s="251" t="s">
        <v>446</v>
      </c>
      <c r="C52" s="252" t="s">
        <v>409</v>
      </c>
      <c r="D52" s="244" t="s">
        <v>451</v>
      </c>
      <c r="E52" s="244">
        <v>6</v>
      </c>
      <c r="F52" s="240">
        <v>10.95</v>
      </c>
      <c r="G52" s="240">
        <v>1.83</v>
      </c>
      <c r="H52" s="596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spans="1:26" ht="15" customHeight="1">
      <c r="A53" s="229"/>
      <c r="B53" s="251" t="s">
        <v>446</v>
      </c>
      <c r="C53" s="252" t="s">
        <v>409</v>
      </c>
      <c r="D53" s="244"/>
      <c r="E53" s="244">
        <v>12</v>
      </c>
      <c r="F53" s="240">
        <v>19.95</v>
      </c>
      <c r="G53" s="240">
        <v>1.66</v>
      </c>
      <c r="H53" s="596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 spans="1:26" ht="15" customHeight="1">
      <c r="A54" s="229"/>
      <c r="B54" s="251" t="s">
        <v>446</v>
      </c>
      <c r="C54" s="252" t="s">
        <v>409</v>
      </c>
      <c r="D54" s="244"/>
      <c r="E54" s="244">
        <v>18</v>
      </c>
      <c r="F54" s="240">
        <v>28.95</v>
      </c>
      <c r="G54" s="240">
        <v>1.61</v>
      </c>
      <c r="H54" s="596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 spans="1:26" ht="15" customHeight="1">
      <c r="A55" s="229"/>
      <c r="B55" s="251" t="s">
        <v>446</v>
      </c>
      <c r="C55" s="252" t="s">
        <v>409</v>
      </c>
      <c r="D55" s="244" t="s">
        <v>452</v>
      </c>
      <c r="E55" s="244">
        <v>6</v>
      </c>
      <c r="F55" s="240">
        <v>10.95</v>
      </c>
      <c r="G55" s="240">
        <v>1.83</v>
      </c>
      <c r="H55" s="596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 spans="1:26" ht="15" customHeight="1">
      <c r="A56" s="229"/>
      <c r="B56" s="251" t="s">
        <v>446</v>
      </c>
      <c r="C56" s="252" t="s">
        <v>409</v>
      </c>
      <c r="D56" s="244"/>
      <c r="E56" s="244">
        <v>12</v>
      </c>
      <c r="F56" s="240">
        <v>19.95</v>
      </c>
      <c r="G56" s="240">
        <v>1.66</v>
      </c>
      <c r="H56" s="596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 spans="1:26" ht="15" customHeight="1">
      <c r="A57" s="229"/>
      <c r="B57" s="251" t="s">
        <v>446</v>
      </c>
      <c r="C57" s="252" t="s">
        <v>409</v>
      </c>
      <c r="D57" s="244"/>
      <c r="E57" s="244">
        <v>18</v>
      </c>
      <c r="F57" s="240">
        <v>28.95</v>
      </c>
      <c r="G57" s="240">
        <v>1.61</v>
      </c>
      <c r="H57" s="596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spans="1:26" ht="15" customHeight="1">
      <c r="A58" s="229"/>
      <c r="B58" s="251" t="s">
        <v>446</v>
      </c>
      <c r="C58" s="252" t="s">
        <v>409</v>
      </c>
      <c r="D58" s="244" t="s">
        <v>415</v>
      </c>
      <c r="E58" s="244">
        <v>6</v>
      </c>
      <c r="F58" s="240">
        <v>10.95</v>
      </c>
      <c r="G58" s="240">
        <v>1.83</v>
      </c>
      <c r="H58" s="596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spans="1:26" ht="15" customHeight="1">
      <c r="A59" s="229"/>
      <c r="B59" s="251" t="s">
        <v>446</v>
      </c>
      <c r="C59" s="252" t="s">
        <v>409</v>
      </c>
      <c r="D59" s="244"/>
      <c r="E59" s="244">
        <v>12</v>
      </c>
      <c r="F59" s="240">
        <v>19.95</v>
      </c>
      <c r="G59" s="240">
        <v>1.66</v>
      </c>
      <c r="H59" s="596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spans="1:26" ht="15" customHeight="1">
      <c r="A60" s="229"/>
      <c r="B60" s="251" t="s">
        <v>446</v>
      </c>
      <c r="C60" s="252" t="s">
        <v>409</v>
      </c>
      <c r="D60" s="244"/>
      <c r="E60" s="244">
        <v>18</v>
      </c>
      <c r="F60" s="240">
        <v>28.95</v>
      </c>
      <c r="G60" s="240">
        <v>1.61</v>
      </c>
      <c r="H60" s="591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spans="1:26" ht="15" customHeight="1">
      <c r="A61" s="229"/>
      <c r="B61" s="251" t="s">
        <v>446</v>
      </c>
      <c r="C61" s="252" t="s">
        <v>416</v>
      </c>
      <c r="D61" s="244" t="s">
        <v>453</v>
      </c>
      <c r="E61" s="252">
        <v>6</v>
      </c>
      <c r="F61" s="253">
        <v>9.9499999999999993</v>
      </c>
      <c r="G61" s="240">
        <v>1.66</v>
      </c>
      <c r="H61" s="595">
        <v>1.6</v>
      </c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spans="1:26" ht="15" customHeight="1">
      <c r="A62" s="229"/>
      <c r="B62" s="251" t="s">
        <v>446</v>
      </c>
      <c r="C62" s="252" t="s">
        <v>416</v>
      </c>
      <c r="D62" s="244"/>
      <c r="E62" s="252">
        <v>12</v>
      </c>
      <c r="F62" s="253">
        <v>18.95</v>
      </c>
      <c r="G62" s="240">
        <v>1.58</v>
      </c>
      <c r="H62" s="596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spans="1:26" ht="15" customHeight="1">
      <c r="A63" s="229"/>
      <c r="B63" s="251" t="s">
        <v>446</v>
      </c>
      <c r="C63" s="252" t="s">
        <v>416</v>
      </c>
      <c r="D63" s="244"/>
      <c r="E63" s="252">
        <v>18</v>
      </c>
      <c r="F63" s="253">
        <v>27.95</v>
      </c>
      <c r="G63" s="240">
        <v>1.55</v>
      </c>
      <c r="H63" s="596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spans="1:26" ht="15" customHeight="1">
      <c r="A64" s="229"/>
      <c r="B64" s="251" t="s">
        <v>446</v>
      </c>
      <c r="C64" s="252" t="s">
        <v>416</v>
      </c>
      <c r="D64" s="244" t="s">
        <v>454</v>
      </c>
      <c r="E64" s="244">
        <v>6</v>
      </c>
      <c r="F64" s="240">
        <v>9.9499999999999993</v>
      </c>
      <c r="G64" s="240">
        <v>1.66</v>
      </c>
      <c r="H64" s="596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spans="1:26" ht="15" customHeight="1">
      <c r="A65" s="229"/>
      <c r="B65" s="251" t="s">
        <v>446</v>
      </c>
      <c r="C65" s="252" t="s">
        <v>416</v>
      </c>
      <c r="D65" s="244"/>
      <c r="E65" s="244">
        <v>12</v>
      </c>
      <c r="F65" s="240">
        <v>18.95</v>
      </c>
      <c r="G65" s="240">
        <v>1.58</v>
      </c>
      <c r="H65" s="596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spans="1:26" ht="15" customHeight="1">
      <c r="A66" s="229"/>
      <c r="B66" s="251" t="s">
        <v>446</v>
      </c>
      <c r="C66" s="252" t="s">
        <v>416</v>
      </c>
      <c r="D66" s="244"/>
      <c r="E66" s="244">
        <v>18</v>
      </c>
      <c r="F66" s="240">
        <v>27.95</v>
      </c>
      <c r="G66" s="240">
        <v>1.55</v>
      </c>
      <c r="H66" s="596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spans="1:26" ht="15" customHeight="1">
      <c r="A67" s="229"/>
      <c r="B67" s="251" t="s">
        <v>446</v>
      </c>
      <c r="C67" s="252" t="s">
        <v>416</v>
      </c>
      <c r="D67" s="244" t="s">
        <v>455</v>
      </c>
      <c r="E67" s="244">
        <v>6</v>
      </c>
      <c r="F67" s="240">
        <v>9.9499999999999993</v>
      </c>
      <c r="G67" s="240">
        <v>1.66</v>
      </c>
      <c r="H67" s="596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spans="1:26" ht="15" customHeight="1">
      <c r="A68" s="229"/>
      <c r="B68" s="251" t="s">
        <v>446</v>
      </c>
      <c r="C68" s="252" t="s">
        <v>416</v>
      </c>
      <c r="D68" s="244"/>
      <c r="E68" s="244">
        <v>12</v>
      </c>
      <c r="F68" s="240">
        <v>18.95</v>
      </c>
      <c r="G68" s="240">
        <v>1.58</v>
      </c>
      <c r="H68" s="596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spans="1:26" ht="15" customHeight="1">
      <c r="A69" s="229"/>
      <c r="B69" s="251" t="s">
        <v>446</v>
      </c>
      <c r="C69" s="252" t="s">
        <v>416</v>
      </c>
      <c r="D69" s="244"/>
      <c r="E69" s="244">
        <v>18</v>
      </c>
      <c r="F69" s="240">
        <v>27.95</v>
      </c>
      <c r="G69" s="240">
        <v>1.55</v>
      </c>
      <c r="H69" s="596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spans="1:26" ht="15" customHeight="1">
      <c r="A70" s="229"/>
      <c r="B70" s="251" t="s">
        <v>446</v>
      </c>
      <c r="C70" s="252" t="s">
        <v>416</v>
      </c>
      <c r="D70" s="244" t="s">
        <v>456</v>
      </c>
      <c r="E70" s="244">
        <v>6</v>
      </c>
      <c r="F70" s="240">
        <v>9.9499999999999993</v>
      </c>
      <c r="G70" s="240">
        <v>1.66</v>
      </c>
      <c r="H70" s="596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spans="1:26" ht="15" customHeight="1">
      <c r="A71" s="229"/>
      <c r="B71" s="251" t="s">
        <v>446</v>
      </c>
      <c r="C71" s="252" t="s">
        <v>416</v>
      </c>
      <c r="D71" s="244"/>
      <c r="E71" s="244">
        <v>12</v>
      </c>
      <c r="F71" s="240">
        <v>18.95</v>
      </c>
      <c r="G71" s="240">
        <v>1.58</v>
      </c>
      <c r="H71" s="596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spans="1:26" ht="15" customHeight="1">
      <c r="A72" s="229"/>
      <c r="B72" s="251" t="s">
        <v>446</v>
      </c>
      <c r="C72" s="252" t="s">
        <v>416</v>
      </c>
      <c r="D72" s="244"/>
      <c r="E72" s="244">
        <v>18</v>
      </c>
      <c r="F72" s="240">
        <v>27.95</v>
      </c>
      <c r="G72" s="240">
        <v>1.55</v>
      </c>
      <c r="H72" s="596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spans="1:26" ht="15" customHeight="1">
      <c r="A73" s="229"/>
      <c r="B73" s="251" t="s">
        <v>446</v>
      </c>
      <c r="C73" s="252" t="s">
        <v>416</v>
      </c>
      <c r="D73" s="244" t="s">
        <v>457</v>
      </c>
      <c r="E73" s="244">
        <v>6</v>
      </c>
      <c r="F73" s="240">
        <v>9.9499999999999993</v>
      </c>
      <c r="G73" s="240">
        <v>1.66</v>
      </c>
      <c r="H73" s="596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spans="1:26" ht="15" customHeight="1">
      <c r="A74" s="229"/>
      <c r="B74" s="251" t="s">
        <v>446</v>
      </c>
      <c r="C74" s="252" t="s">
        <v>416</v>
      </c>
      <c r="D74" s="244"/>
      <c r="E74" s="244">
        <v>12</v>
      </c>
      <c r="F74" s="240">
        <v>18.95</v>
      </c>
      <c r="G74" s="240">
        <v>1.58</v>
      </c>
      <c r="H74" s="596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spans="1:26" ht="15" customHeight="1">
      <c r="A75" s="229"/>
      <c r="B75" s="251" t="s">
        <v>446</v>
      </c>
      <c r="C75" s="252" t="s">
        <v>416</v>
      </c>
      <c r="D75" s="244"/>
      <c r="E75" s="244">
        <v>18</v>
      </c>
      <c r="F75" s="240">
        <v>27.95</v>
      </c>
      <c r="G75" s="240">
        <v>1.55</v>
      </c>
      <c r="H75" s="596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spans="1:26" ht="15" customHeight="1">
      <c r="A76" s="229"/>
      <c r="B76" s="251" t="s">
        <v>446</v>
      </c>
      <c r="C76" s="252" t="s">
        <v>416</v>
      </c>
      <c r="D76" s="244" t="s">
        <v>458</v>
      </c>
      <c r="E76" s="244">
        <v>6</v>
      </c>
      <c r="F76" s="240">
        <v>9.9499999999999993</v>
      </c>
      <c r="G76" s="240">
        <v>1.66</v>
      </c>
      <c r="H76" s="596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spans="1:26" ht="15" customHeight="1">
      <c r="A77" s="229"/>
      <c r="B77" s="251" t="s">
        <v>446</v>
      </c>
      <c r="C77" s="252" t="s">
        <v>416</v>
      </c>
      <c r="D77" s="244"/>
      <c r="E77" s="244">
        <v>12</v>
      </c>
      <c r="F77" s="240">
        <v>18.95</v>
      </c>
      <c r="G77" s="240">
        <v>1.58</v>
      </c>
      <c r="H77" s="596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spans="1:26" ht="15" customHeight="1">
      <c r="A78" s="229"/>
      <c r="B78" s="251" t="s">
        <v>446</v>
      </c>
      <c r="C78" s="252" t="s">
        <v>416</v>
      </c>
      <c r="D78" s="244"/>
      <c r="E78" s="244">
        <v>18</v>
      </c>
      <c r="F78" s="240">
        <v>27.95</v>
      </c>
      <c r="G78" s="240">
        <v>1.55</v>
      </c>
      <c r="H78" s="596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spans="1:26" ht="15" customHeight="1">
      <c r="A79" s="229"/>
      <c r="B79" s="251" t="s">
        <v>446</v>
      </c>
      <c r="C79" s="252" t="s">
        <v>416</v>
      </c>
      <c r="D79" s="244" t="s">
        <v>459</v>
      </c>
      <c r="E79" s="244">
        <v>6</v>
      </c>
      <c r="F79" s="240">
        <v>9.9499999999999993</v>
      </c>
      <c r="G79" s="240">
        <v>1.66</v>
      </c>
      <c r="H79" s="596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spans="1:26" ht="15" customHeight="1">
      <c r="A80" s="229"/>
      <c r="B80" s="251" t="s">
        <v>446</v>
      </c>
      <c r="C80" s="252" t="s">
        <v>416</v>
      </c>
      <c r="D80" s="244"/>
      <c r="E80" s="244">
        <v>12</v>
      </c>
      <c r="F80" s="240">
        <v>18.95</v>
      </c>
      <c r="G80" s="240">
        <v>1.58</v>
      </c>
      <c r="H80" s="596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spans="1:26" ht="15" customHeight="1">
      <c r="A81" s="229"/>
      <c r="B81" s="251" t="s">
        <v>446</v>
      </c>
      <c r="C81" s="252" t="s">
        <v>416</v>
      </c>
      <c r="D81" s="244"/>
      <c r="E81" s="244">
        <v>18</v>
      </c>
      <c r="F81" s="240">
        <v>27.95</v>
      </c>
      <c r="G81" s="240">
        <v>1.55</v>
      </c>
      <c r="H81" s="596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spans="1:26" ht="15" customHeight="1">
      <c r="A82" s="229"/>
      <c r="B82" s="251" t="s">
        <v>446</v>
      </c>
      <c r="C82" s="252" t="s">
        <v>416</v>
      </c>
      <c r="D82" s="244" t="s">
        <v>460</v>
      </c>
      <c r="E82" s="244">
        <v>6</v>
      </c>
      <c r="F82" s="240">
        <v>9.9499999999999993</v>
      </c>
      <c r="G82" s="240">
        <v>1.66</v>
      </c>
      <c r="H82" s="596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spans="1:26" ht="15" customHeight="1">
      <c r="A83" s="229"/>
      <c r="B83" s="251" t="s">
        <v>446</v>
      </c>
      <c r="C83" s="252" t="s">
        <v>416</v>
      </c>
      <c r="D83" s="244"/>
      <c r="E83" s="244">
        <v>12</v>
      </c>
      <c r="F83" s="240">
        <v>18.95</v>
      </c>
      <c r="G83" s="240">
        <v>1.58</v>
      </c>
      <c r="H83" s="596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spans="1:26" ht="15" customHeight="1">
      <c r="A84" s="229"/>
      <c r="B84" s="251" t="s">
        <v>446</v>
      </c>
      <c r="C84" s="252" t="s">
        <v>416</v>
      </c>
      <c r="D84" s="244"/>
      <c r="E84" s="244">
        <v>18</v>
      </c>
      <c r="F84" s="240">
        <v>27.95</v>
      </c>
      <c r="G84" s="240">
        <v>1.55</v>
      </c>
      <c r="H84" s="596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spans="1:26" ht="15" customHeight="1">
      <c r="A85" s="229"/>
      <c r="B85" s="251" t="s">
        <v>446</v>
      </c>
      <c r="C85" s="252" t="s">
        <v>416</v>
      </c>
      <c r="D85" s="244" t="s">
        <v>461</v>
      </c>
      <c r="E85" s="244">
        <v>6</v>
      </c>
      <c r="F85" s="240">
        <v>9.9499999999999993</v>
      </c>
      <c r="G85" s="240">
        <v>1.66</v>
      </c>
      <c r="H85" s="596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spans="1:26" ht="15" customHeight="1">
      <c r="A86" s="229"/>
      <c r="B86" s="251" t="s">
        <v>446</v>
      </c>
      <c r="C86" s="252" t="s">
        <v>416</v>
      </c>
      <c r="D86" s="244"/>
      <c r="E86" s="244">
        <v>12</v>
      </c>
      <c r="F86" s="240">
        <v>18.95</v>
      </c>
      <c r="G86" s="240">
        <v>1.58</v>
      </c>
      <c r="H86" s="596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spans="1:26" ht="15" customHeight="1">
      <c r="A87" s="229"/>
      <c r="B87" s="251" t="s">
        <v>446</v>
      </c>
      <c r="C87" s="252" t="s">
        <v>416</v>
      </c>
      <c r="D87" s="244"/>
      <c r="E87" s="244">
        <v>18</v>
      </c>
      <c r="F87" s="240">
        <v>27.95</v>
      </c>
      <c r="G87" s="240">
        <v>1.55</v>
      </c>
      <c r="H87" s="596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spans="1:26" ht="15" customHeight="1">
      <c r="A88" s="229"/>
      <c r="B88" s="251" t="s">
        <v>446</v>
      </c>
      <c r="C88" s="252" t="s">
        <v>416</v>
      </c>
      <c r="D88" s="244" t="s">
        <v>462</v>
      </c>
      <c r="E88" s="244">
        <v>6</v>
      </c>
      <c r="F88" s="240">
        <v>9.9499999999999993</v>
      </c>
      <c r="G88" s="240">
        <v>1.66</v>
      </c>
      <c r="H88" s="596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spans="1:26" ht="15" customHeight="1">
      <c r="A89" s="229"/>
      <c r="B89" s="251" t="s">
        <v>446</v>
      </c>
      <c r="C89" s="252" t="s">
        <v>416</v>
      </c>
      <c r="D89" s="244"/>
      <c r="E89" s="244">
        <v>12</v>
      </c>
      <c r="F89" s="240">
        <v>18.95</v>
      </c>
      <c r="G89" s="240">
        <v>1.58</v>
      </c>
      <c r="H89" s="596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spans="1:26" ht="15" customHeight="1">
      <c r="A90" s="229"/>
      <c r="B90" s="251" t="s">
        <v>446</v>
      </c>
      <c r="C90" s="252" t="s">
        <v>416</v>
      </c>
      <c r="D90" s="244"/>
      <c r="E90" s="244">
        <v>18</v>
      </c>
      <c r="F90" s="240">
        <v>27.95</v>
      </c>
      <c r="G90" s="240">
        <v>1.55</v>
      </c>
      <c r="H90" s="591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spans="1:26" ht="15" customHeight="1">
      <c r="A91" s="229"/>
      <c r="B91" s="251" t="s">
        <v>464</v>
      </c>
      <c r="C91" s="252" t="s">
        <v>465</v>
      </c>
      <c r="D91" s="244" t="s">
        <v>465</v>
      </c>
      <c r="E91" s="254" t="s">
        <v>541</v>
      </c>
      <c r="F91" s="253">
        <v>13.95</v>
      </c>
      <c r="G91" s="240">
        <v>13.95</v>
      </c>
      <c r="H91" s="597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spans="1:26" ht="15" customHeight="1">
      <c r="A92" s="229"/>
      <c r="B92" s="251" t="s">
        <v>464</v>
      </c>
      <c r="C92" s="252" t="s">
        <v>465</v>
      </c>
      <c r="D92" s="244" t="s">
        <v>466</v>
      </c>
      <c r="E92" s="254" t="s">
        <v>541</v>
      </c>
      <c r="F92" s="253">
        <v>14.95</v>
      </c>
      <c r="G92" s="240">
        <v>14.95</v>
      </c>
      <c r="H92" s="596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spans="1:26" ht="15" customHeight="1">
      <c r="A93" s="229"/>
      <c r="B93" s="251" t="s">
        <v>464</v>
      </c>
      <c r="C93" s="252" t="s">
        <v>465</v>
      </c>
      <c r="D93" s="244" t="s">
        <v>467</v>
      </c>
      <c r="E93" s="254" t="s">
        <v>541</v>
      </c>
      <c r="F93" s="253">
        <v>14.95</v>
      </c>
      <c r="G93" s="240">
        <v>14.95</v>
      </c>
      <c r="H93" s="596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spans="1:26" ht="15" customHeight="1">
      <c r="A94" s="229"/>
      <c r="B94" s="251" t="s">
        <v>464</v>
      </c>
      <c r="C94" s="252" t="s">
        <v>468</v>
      </c>
      <c r="D94" s="244" t="s">
        <v>469</v>
      </c>
      <c r="E94" s="254" t="s">
        <v>541</v>
      </c>
      <c r="F94" s="253">
        <v>7.95</v>
      </c>
      <c r="G94" s="240">
        <v>7.95</v>
      </c>
      <c r="H94" s="596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spans="1:26" ht="15" customHeight="1">
      <c r="A95" s="229"/>
      <c r="B95" s="251" t="s">
        <v>464</v>
      </c>
      <c r="C95" s="252" t="s">
        <v>468</v>
      </c>
      <c r="D95" s="244" t="s">
        <v>470</v>
      </c>
      <c r="E95" s="254" t="s">
        <v>541</v>
      </c>
      <c r="F95" s="253">
        <v>9.9499999999999993</v>
      </c>
      <c r="G95" s="240">
        <v>9.9499999999999993</v>
      </c>
      <c r="H95" s="596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spans="1:26" ht="15" customHeight="1">
      <c r="A96" s="229"/>
      <c r="B96" s="251" t="s">
        <v>464</v>
      </c>
      <c r="C96" s="252" t="s">
        <v>468</v>
      </c>
      <c r="D96" s="244" t="s">
        <v>471</v>
      </c>
      <c r="E96" s="254"/>
      <c r="F96" s="253">
        <v>10.95</v>
      </c>
      <c r="G96" s="240">
        <v>10.95</v>
      </c>
      <c r="H96" s="596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spans="1:26" ht="15" customHeight="1">
      <c r="A97" s="229"/>
      <c r="B97" s="251" t="s">
        <v>464</v>
      </c>
      <c r="C97" s="252" t="s">
        <v>468</v>
      </c>
      <c r="D97" s="244" t="s">
        <v>472</v>
      </c>
      <c r="E97" s="254"/>
      <c r="F97" s="253">
        <v>10.95</v>
      </c>
      <c r="G97" s="240">
        <v>10.95</v>
      </c>
      <c r="H97" s="596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spans="1:26" ht="15" customHeight="1">
      <c r="A98" s="229"/>
      <c r="B98" s="251" t="s">
        <v>464</v>
      </c>
      <c r="C98" s="252" t="s">
        <v>468</v>
      </c>
      <c r="D98" s="244" t="s">
        <v>473</v>
      </c>
      <c r="E98" s="254"/>
      <c r="F98" s="253">
        <v>10.95</v>
      </c>
      <c r="G98" s="240">
        <v>10.95</v>
      </c>
      <c r="H98" s="591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spans="1:26" ht="15" customHeight="1">
      <c r="A99" s="229"/>
      <c r="B99" s="251" t="s">
        <v>474</v>
      </c>
      <c r="C99" s="252" t="s">
        <v>474</v>
      </c>
      <c r="D99" s="244" t="s">
        <v>475</v>
      </c>
      <c r="E99" s="255"/>
      <c r="F99" s="253">
        <v>4.95</v>
      </c>
      <c r="G99" s="240">
        <v>4.95</v>
      </c>
      <c r="H99" s="597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spans="1:26" ht="15" customHeight="1">
      <c r="A100" s="229"/>
      <c r="B100" s="251" t="s">
        <v>474</v>
      </c>
      <c r="C100" s="252" t="s">
        <v>474</v>
      </c>
      <c r="D100" s="244" t="s">
        <v>476</v>
      </c>
      <c r="E100" s="255"/>
      <c r="F100" s="253">
        <v>7.95</v>
      </c>
      <c r="G100" s="240">
        <v>7.95</v>
      </c>
      <c r="H100" s="596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spans="1:26" ht="15" customHeight="1">
      <c r="A101" s="229"/>
      <c r="B101" s="251" t="s">
        <v>474</v>
      </c>
      <c r="C101" s="252" t="s">
        <v>474</v>
      </c>
      <c r="D101" s="244" t="s">
        <v>477</v>
      </c>
      <c r="E101" s="255"/>
      <c r="F101" s="253">
        <v>11.95</v>
      </c>
      <c r="G101" s="240">
        <v>11.95</v>
      </c>
      <c r="H101" s="596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spans="1:26" ht="15" customHeight="1">
      <c r="A102" s="229"/>
      <c r="B102" s="251" t="s">
        <v>474</v>
      </c>
      <c r="C102" s="252" t="s">
        <v>474</v>
      </c>
      <c r="D102" s="244" t="s">
        <v>478</v>
      </c>
      <c r="E102" s="255"/>
      <c r="F102" s="253">
        <v>9.9499999999999993</v>
      </c>
      <c r="G102" s="240">
        <v>9.9499999999999993</v>
      </c>
      <c r="H102" s="596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spans="1:26" ht="15" customHeight="1">
      <c r="A103" s="229"/>
      <c r="B103" s="251" t="s">
        <v>474</v>
      </c>
      <c r="C103" s="252" t="s">
        <v>474</v>
      </c>
      <c r="D103" s="244" t="s">
        <v>122</v>
      </c>
      <c r="E103" s="255"/>
      <c r="F103" s="253">
        <v>4.95</v>
      </c>
      <c r="G103" s="240">
        <v>4.95</v>
      </c>
      <c r="H103" s="596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spans="1:26" ht="15" customHeight="1">
      <c r="A104" s="229"/>
      <c r="B104" s="251" t="s">
        <v>474</v>
      </c>
      <c r="C104" s="252" t="s">
        <v>474</v>
      </c>
      <c r="D104" s="244" t="s">
        <v>139</v>
      </c>
      <c r="E104" s="255"/>
      <c r="F104" s="253">
        <v>1.95</v>
      </c>
      <c r="G104" s="240">
        <v>1.95</v>
      </c>
      <c r="H104" s="596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spans="1:26" ht="15" customHeight="1">
      <c r="A105" s="229"/>
      <c r="B105" s="251" t="s">
        <v>474</v>
      </c>
      <c r="C105" s="252" t="s">
        <v>474</v>
      </c>
      <c r="D105" s="244" t="s">
        <v>479</v>
      </c>
      <c r="E105" s="255"/>
      <c r="F105" s="253">
        <v>5.95</v>
      </c>
      <c r="G105" s="240">
        <v>5.95</v>
      </c>
      <c r="H105" s="596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spans="1:26" ht="15" customHeight="1">
      <c r="A106" s="229"/>
      <c r="B106" s="251" t="s">
        <v>474</v>
      </c>
      <c r="C106" s="252" t="s">
        <v>474</v>
      </c>
      <c r="D106" s="244" t="s">
        <v>480</v>
      </c>
      <c r="E106" s="255"/>
      <c r="F106" s="253">
        <v>1.95</v>
      </c>
      <c r="G106" s="240">
        <v>1.95</v>
      </c>
      <c r="H106" s="596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spans="1:26" ht="15" customHeight="1">
      <c r="A107" s="229"/>
      <c r="B107" s="251" t="s">
        <v>474</v>
      </c>
      <c r="C107" s="252" t="s">
        <v>474</v>
      </c>
      <c r="D107" s="244" t="s">
        <v>481</v>
      </c>
      <c r="E107" s="255"/>
      <c r="F107" s="253">
        <v>1.95</v>
      </c>
      <c r="G107" s="240">
        <v>1.95</v>
      </c>
      <c r="H107" s="596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spans="1:26" ht="15" customHeight="1">
      <c r="A108" s="229"/>
      <c r="B108" s="251" t="s">
        <v>474</v>
      </c>
      <c r="C108" s="252" t="s">
        <v>474</v>
      </c>
      <c r="D108" s="244" t="s">
        <v>482</v>
      </c>
      <c r="E108" s="255"/>
      <c r="F108" s="253">
        <v>1.95</v>
      </c>
      <c r="G108" s="240">
        <v>1.95</v>
      </c>
      <c r="H108" s="596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spans="1:26" ht="15" customHeight="1">
      <c r="A109" s="229"/>
      <c r="B109" s="251" t="s">
        <v>474</v>
      </c>
      <c r="C109" s="252" t="s">
        <v>474</v>
      </c>
      <c r="D109" s="244" t="s">
        <v>483</v>
      </c>
      <c r="E109" s="255"/>
      <c r="F109" s="253">
        <v>1.95</v>
      </c>
      <c r="G109" s="240">
        <v>1.95</v>
      </c>
      <c r="H109" s="591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spans="1:26" ht="15" customHeight="1">
      <c r="A110" s="229"/>
      <c r="B110" s="251" t="s">
        <v>441</v>
      </c>
      <c r="C110" s="252" t="s">
        <v>441</v>
      </c>
      <c r="D110" s="244" t="s">
        <v>484</v>
      </c>
      <c r="E110" s="255"/>
      <c r="F110" s="253">
        <v>2.75</v>
      </c>
      <c r="G110" s="240">
        <v>2.75</v>
      </c>
      <c r="H110" s="597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spans="1:26" ht="15" customHeight="1">
      <c r="A111" s="229"/>
      <c r="B111" s="251" t="s">
        <v>441</v>
      </c>
      <c r="C111" s="252" t="s">
        <v>441</v>
      </c>
      <c r="D111" s="244" t="s">
        <v>485</v>
      </c>
      <c r="E111" s="255"/>
      <c r="F111" s="253">
        <v>2</v>
      </c>
      <c r="G111" s="240">
        <v>2</v>
      </c>
      <c r="H111" s="591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spans="1:26" ht="15" customHeight="1">
      <c r="A112" s="229"/>
      <c r="B112" s="256"/>
      <c r="C112" s="257"/>
      <c r="D112" s="257"/>
      <c r="E112" s="257"/>
      <c r="F112" s="258"/>
      <c r="G112" s="244"/>
      <c r="H112" s="25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spans="1:26" ht="15" customHeight="1">
      <c r="A113" s="229"/>
      <c r="B113" s="256"/>
      <c r="C113" s="257"/>
      <c r="D113" s="257"/>
      <c r="E113" s="257"/>
      <c r="F113" s="258"/>
      <c r="G113" s="244"/>
      <c r="H113" s="25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spans="1:26" ht="15" customHeight="1">
      <c r="A114" s="229"/>
      <c r="B114" s="587" t="s">
        <v>427</v>
      </c>
      <c r="C114" s="588"/>
      <c r="D114" s="588"/>
      <c r="E114" s="588"/>
      <c r="F114" s="588"/>
      <c r="G114" s="588"/>
      <c r="H114" s="58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spans="1:26" ht="15" customHeight="1">
      <c r="A115" s="229"/>
      <c r="B115" s="587" t="s">
        <v>486</v>
      </c>
      <c r="C115" s="588"/>
      <c r="D115" s="588"/>
      <c r="E115" s="588"/>
      <c r="F115" s="588"/>
      <c r="G115" s="588"/>
      <c r="H115" s="58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spans="1:26" ht="15" customHeight="1">
      <c r="A116" s="229"/>
      <c r="B116" s="594" t="s">
        <v>396</v>
      </c>
      <c r="C116" s="589"/>
      <c r="D116" s="250" t="s">
        <v>397</v>
      </c>
      <c r="E116" s="250" t="s">
        <v>487</v>
      </c>
      <c r="F116" s="250" t="s">
        <v>55</v>
      </c>
      <c r="G116" s="250" t="s">
        <v>444</v>
      </c>
      <c r="H116" s="250" t="s">
        <v>445</v>
      </c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spans="1:26" ht="15" customHeight="1">
      <c r="A117" s="229"/>
      <c r="B117" s="251" t="s">
        <v>446</v>
      </c>
      <c r="C117" s="252" t="s">
        <v>402</v>
      </c>
      <c r="D117" s="244" t="s">
        <v>488</v>
      </c>
      <c r="E117" s="244">
        <v>8</v>
      </c>
      <c r="F117" s="253">
        <v>20.91</v>
      </c>
      <c r="G117" s="240">
        <v>2.61</v>
      </c>
      <c r="H117" s="595">
        <v>2.61</v>
      </c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spans="1:26" ht="15" customHeight="1">
      <c r="A118" s="229"/>
      <c r="B118" s="251" t="s">
        <v>446</v>
      </c>
      <c r="C118" s="252" t="s">
        <v>402</v>
      </c>
      <c r="D118" s="244" t="s">
        <v>489</v>
      </c>
      <c r="E118" s="244">
        <v>15</v>
      </c>
      <c r="F118" s="253">
        <v>39.090000000000003</v>
      </c>
      <c r="G118" s="240">
        <v>2.61</v>
      </c>
      <c r="H118" s="596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spans="1:26" ht="15" customHeight="1">
      <c r="A119" s="229"/>
      <c r="B119" s="251" t="s">
        <v>446</v>
      </c>
      <c r="C119" s="252" t="s">
        <v>402</v>
      </c>
      <c r="D119" s="244" t="s">
        <v>490</v>
      </c>
      <c r="E119" s="244">
        <v>8</v>
      </c>
      <c r="F119" s="253">
        <v>20.91</v>
      </c>
      <c r="G119" s="240">
        <v>2.61</v>
      </c>
      <c r="H119" s="596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spans="1:26" ht="15" customHeight="1">
      <c r="A120" s="229"/>
      <c r="B120" s="251" t="s">
        <v>446</v>
      </c>
      <c r="C120" s="252" t="s">
        <v>402</v>
      </c>
      <c r="D120" s="244" t="s">
        <v>491</v>
      </c>
      <c r="E120" s="244">
        <v>15</v>
      </c>
      <c r="F120" s="253">
        <v>39.090000000000003</v>
      </c>
      <c r="G120" s="240">
        <v>2.61</v>
      </c>
      <c r="H120" s="591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spans="1:26" ht="15" customHeight="1">
      <c r="A121" s="229"/>
      <c r="B121" s="251" t="s">
        <v>463</v>
      </c>
      <c r="C121" s="252" t="s">
        <v>463</v>
      </c>
      <c r="D121" s="244" t="s">
        <v>492</v>
      </c>
      <c r="E121" s="244">
        <v>2</v>
      </c>
      <c r="F121" s="253">
        <v>7.77</v>
      </c>
      <c r="G121" s="240">
        <v>3.89</v>
      </c>
      <c r="H121" s="595">
        <v>3.71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spans="1:26" ht="15" customHeight="1">
      <c r="A122" s="229"/>
      <c r="B122" s="251" t="s">
        <v>463</v>
      </c>
      <c r="C122" s="252" t="s">
        <v>463</v>
      </c>
      <c r="D122" s="244" t="s">
        <v>493</v>
      </c>
      <c r="E122" s="244">
        <v>2</v>
      </c>
      <c r="F122" s="253">
        <v>8.14</v>
      </c>
      <c r="G122" s="240">
        <v>4.07</v>
      </c>
      <c r="H122" s="596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spans="1:26" ht="15" customHeight="1">
      <c r="A123" s="229"/>
      <c r="B123" s="251" t="s">
        <v>463</v>
      </c>
      <c r="C123" s="252" t="s">
        <v>463</v>
      </c>
      <c r="D123" s="244" t="s">
        <v>542</v>
      </c>
      <c r="E123" s="244">
        <v>3</v>
      </c>
      <c r="F123" s="253">
        <v>9.9499999999999993</v>
      </c>
      <c r="G123" s="240">
        <v>3.32</v>
      </c>
      <c r="H123" s="596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spans="1:26" ht="15" customHeight="1">
      <c r="A124" s="229"/>
      <c r="B124" s="251" t="s">
        <v>463</v>
      </c>
      <c r="C124" s="252" t="s">
        <v>463</v>
      </c>
      <c r="D124" s="244" t="s">
        <v>494</v>
      </c>
      <c r="E124" s="244">
        <v>3</v>
      </c>
      <c r="F124" s="253">
        <v>11.77</v>
      </c>
      <c r="G124" s="240">
        <v>3.92</v>
      </c>
      <c r="H124" s="596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spans="1:26" ht="15" customHeight="1">
      <c r="A125" s="229"/>
      <c r="B125" s="251" t="s">
        <v>463</v>
      </c>
      <c r="C125" s="252" t="s">
        <v>463</v>
      </c>
      <c r="D125" s="244" t="s">
        <v>495</v>
      </c>
      <c r="E125" s="244">
        <v>6</v>
      </c>
      <c r="F125" s="253">
        <v>20</v>
      </c>
      <c r="G125" s="240">
        <v>3.33</v>
      </c>
      <c r="H125" s="591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spans="1:26" ht="15" customHeight="1">
      <c r="A126" s="229"/>
      <c r="B126" s="251" t="s">
        <v>474</v>
      </c>
      <c r="C126" s="252" t="s">
        <v>474</v>
      </c>
      <c r="D126" s="244" t="s">
        <v>496</v>
      </c>
      <c r="E126" s="244">
        <v>1</v>
      </c>
      <c r="F126" s="253">
        <v>2.27</v>
      </c>
      <c r="G126" s="240">
        <v>2.27</v>
      </c>
      <c r="H126" s="590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spans="1:26" ht="15" customHeight="1">
      <c r="A127" s="229"/>
      <c r="B127" s="251" t="s">
        <v>474</v>
      </c>
      <c r="C127" s="252" t="s">
        <v>474</v>
      </c>
      <c r="D127" s="244" t="s">
        <v>497</v>
      </c>
      <c r="E127" s="244">
        <v>1</v>
      </c>
      <c r="F127" s="253">
        <v>2.95</v>
      </c>
      <c r="G127" s="240">
        <v>2.95</v>
      </c>
      <c r="H127" s="596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spans="1:26" ht="15" customHeight="1">
      <c r="A128" s="229"/>
      <c r="B128" s="251" t="s">
        <v>474</v>
      </c>
      <c r="C128" s="252" t="s">
        <v>474</v>
      </c>
      <c r="D128" s="244" t="s">
        <v>498</v>
      </c>
      <c r="E128" s="244">
        <v>1</v>
      </c>
      <c r="F128" s="253">
        <v>4.09</v>
      </c>
      <c r="G128" s="240">
        <v>4.09</v>
      </c>
      <c r="H128" s="596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spans="1:26" ht="15" customHeight="1">
      <c r="A129" s="229"/>
      <c r="B129" s="251" t="s">
        <v>474</v>
      </c>
      <c r="C129" s="252" t="s">
        <v>474</v>
      </c>
      <c r="D129" s="244" t="s">
        <v>122</v>
      </c>
      <c r="E129" s="244">
        <v>1</v>
      </c>
      <c r="F129" s="253">
        <v>2.27</v>
      </c>
      <c r="G129" s="240">
        <v>2.27</v>
      </c>
      <c r="H129" s="596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spans="1:26" ht="15" customHeight="1">
      <c r="A130" s="229"/>
      <c r="B130" s="251" t="s">
        <v>474</v>
      </c>
      <c r="C130" s="252" t="s">
        <v>474</v>
      </c>
      <c r="D130" s="244" t="s">
        <v>499</v>
      </c>
      <c r="E130" s="244">
        <v>1</v>
      </c>
      <c r="F130" s="253">
        <v>0.91</v>
      </c>
      <c r="G130" s="240">
        <v>0.91</v>
      </c>
      <c r="H130" s="596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spans="1:26" ht="15" customHeight="1">
      <c r="A131" s="229"/>
      <c r="B131" s="251" t="s">
        <v>474</v>
      </c>
      <c r="C131" s="252" t="s">
        <v>500</v>
      </c>
      <c r="D131" s="244" t="s">
        <v>501</v>
      </c>
      <c r="E131" s="244">
        <v>1</v>
      </c>
      <c r="F131" s="253">
        <v>0.28000000000000003</v>
      </c>
      <c r="G131" s="240">
        <v>0.28000000000000003</v>
      </c>
      <c r="H131" s="596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spans="1:26" ht="15" customHeight="1">
      <c r="A132" s="229"/>
      <c r="B132" s="251" t="s">
        <v>474</v>
      </c>
      <c r="C132" s="252" t="s">
        <v>500</v>
      </c>
      <c r="D132" s="244" t="s">
        <v>502</v>
      </c>
      <c r="E132" s="244">
        <v>1</v>
      </c>
      <c r="F132" s="253">
        <v>0.28000000000000003</v>
      </c>
      <c r="G132" s="240">
        <v>0.28000000000000003</v>
      </c>
      <c r="H132" s="591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spans="1:26" ht="15" customHeight="1">
      <c r="A133" s="229"/>
      <c r="B133" s="251" t="s">
        <v>441</v>
      </c>
      <c r="C133" s="252" t="s">
        <v>441</v>
      </c>
      <c r="D133" s="244" t="s">
        <v>503</v>
      </c>
      <c r="E133" s="244">
        <v>1</v>
      </c>
      <c r="F133" s="240">
        <v>2.27</v>
      </c>
      <c r="G133" s="240">
        <v>2.27</v>
      </c>
      <c r="H133" s="590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spans="1:26" ht="15" customHeight="1">
      <c r="A134" s="229"/>
      <c r="B134" s="251" t="s">
        <v>441</v>
      </c>
      <c r="C134" s="252" t="s">
        <v>441</v>
      </c>
      <c r="D134" s="244" t="s">
        <v>504</v>
      </c>
      <c r="E134" s="244">
        <v>1</v>
      </c>
      <c r="F134" s="240">
        <v>1.86</v>
      </c>
      <c r="G134" s="240">
        <v>1.86</v>
      </c>
      <c r="H134" s="596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spans="1:26" ht="15" customHeight="1">
      <c r="A135" s="229"/>
      <c r="B135" s="251" t="s">
        <v>441</v>
      </c>
      <c r="C135" s="252" t="s">
        <v>441</v>
      </c>
      <c r="D135" s="244" t="s">
        <v>505</v>
      </c>
      <c r="E135" s="244">
        <v>1</v>
      </c>
      <c r="F135" s="240">
        <v>5.35</v>
      </c>
      <c r="G135" s="240">
        <v>5.35</v>
      </c>
      <c r="H135" s="591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spans="1:26" ht="15" customHeight="1">
      <c r="A136" s="229"/>
      <c r="B136" s="231" t="s">
        <v>506</v>
      </c>
      <c r="C136" s="260" t="s">
        <v>507</v>
      </c>
      <c r="D136" s="229"/>
      <c r="E136" s="229"/>
      <c r="F136" s="229"/>
      <c r="G136" s="232"/>
      <c r="H136" s="232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spans="1:26" ht="15" customHeight="1">
      <c r="A137" s="229"/>
      <c r="B137" s="231" t="s">
        <v>508</v>
      </c>
      <c r="C137" s="260" t="s">
        <v>509</v>
      </c>
      <c r="D137" s="229"/>
      <c r="E137" s="229"/>
      <c r="F137" s="229"/>
      <c r="G137" s="232"/>
      <c r="H137" s="232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spans="1:26" ht="15" customHeight="1">
      <c r="A138" s="229"/>
      <c r="B138" s="229"/>
      <c r="C138" s="229"/>
      <c r="D138" s="229"/>
      <c r="E138" s="229"/>
      <c r="F138" s="229"/>
      <c r="G138" s="232"/>
      <c r="H138" s="232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spans="1:26" ht="15" customHeight="1">
      <c r="A139" s="229"/>
      <c r="B139" s="229"/>
      <c r="C139" s="229"/>
      <c r="D139" s="229"/>
      <c r="E139" s="229"/>
      <c r="F139" s="229"/>
      <c r="G139" s="232"/>
      <c r="H139" s="232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spans="1:26" ht="15" customHeight="1">
      <c r="A140" s="229"/>
      <c r="B140" s="600" t="s">
        <v>429</v>
      </c>
      <c r="C140" s="588"/>
      <c r="D140" s="588"/>
      <c r="E140" s="588"/>
      <c r="F140" s="588"/>
      <c r="G140" s="588"/>
      <c r="H140" s="58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spans="1:26" ht="15" customHeight="1">
      <c r="A141" s="229"/>
      <c r="B141" s="600" t="s">
        <v>510</v>
      </c>
      <c r="C141" s="588"/>
      <c r="D141" s="588"/>
      <c r="E141" s="588"/>
      <c r="F141" s="588"/>
      <c r="G141" s="588"/>
      <c r="H141" s="58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spans="1:26" ht="15" customHeight="1">
      <c r="A142" s="229"/>
      <c r="B142" s="601" t="s">
        <v>396</v>
      </c>
      <c r="C142" s="589"/>
      <c r="D142" s="250" t="s">
        <v>397</v>
      </c>
      <c r="E142" s="250" t="s">
        <v>487</v>
      </c>
      <c r="F142" s="250" t="s">
        <v>55</v>
      </c>
      <c r="G142" s="250" t="s">
        <v>444</v>
      </c>
      <c r="H142" s="250" t="s">
        <v>445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spans="1:26" ht="15" customHeight="1">
      <c r="A143" s="229"/>
      <c r="B143" s="251" t="s">
        <v>463</v>
      </c>
      <c r="C143" s="252" t="s">
        <v>463</v>
      </c>
      <c r="D143" s="244" t="s">
        <v>511</v>
      </c>
      <c r="E143" s="244">
        <v>2</v>
      </c>
      <c r="F143" s="253">
        <v>11.25</v>
      </c>
      <c r="G143" s="240">
        <v>5.63</v>
      </c>
      <c r="H143" s="595">
        <v>3.99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spans="1:26" ht="15" customHeight="1">
      <c r="A144" s="229"/>
      <c r="B144" s="251" t="s">
        <v>463</v>
      </c>
      <c r="C144" s="252" t="s">
        <v>463</v>
      </c>
      <c r="D144" s="244" t="s">
        <v>512</v>
      </c>
      <c r="E144" s="244">
        <v>3</v>
      </c>
      <c r="F144" s="253">
        <v>13.65</v>
      </c>
      <c r="G144" s="240">
        <v>4.55</v>
      </c>
      <c r="H144" s="596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spans="1:26" ht="15" customHeight="1">
      <c r="A145" s="229"/>
      <c r="B145" s="251" t="s">
        <v>463</v>
      </c>
      <c r="C145" s="252" t="s">
        <v>463</v>
      </c>
      <c r="D145" s="244" t="s">
        <v>513</v>
      </c>
      <c r="E145" s="244">
        <v>4</v>
      </c>
      <c r="F145" s="253">
        <v>15.35</v>
      </c>
      <c r="G145" s="240">
        <v>3.84</v>
      </c>
      <c r="H145" s="596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spans="1:26" ht="15" customHeight="1">
      <c r="A146" s="229"/>
      <c r="B146" s="251" t="s">
        <v>463</v>
      </c>
      <c r="C146" s="252" t="s">
        <v>463</v>
      </c>
      <c r="D146" s="244" t="s">
        <v>543</v>
      </c>
      <c r="E146" s="244">
        <v>3</v>
      </c>
      <c r="F146" s="253">
        <v>9.15</v>
      </c>
      <c r="G146" s="240">
        <v>3.05</v>
      </c>
      <c r="H146" s="596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spans="1:26" ht="15" customHeight="1">
      <c r="A147" s="229"/>
      <c r="B147" s="251" t="s">
        <v>463</v>
      </c>
      <c r="C147" s="252" t="s">
        <v>463</v>
      </c>
      <c r="D147" s="244" t="s">
        <v>514</v>
      </c>
      <c r="E147" s="244">
        <v>3</v>
      </c>
      <c r="F147" s="253">
        <v>10.55</v>
      </c>
      <c r="G147" s="240">
        <v>3.52</v>
      </c>
      <c r="H147" s="596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spans="1:26" ht="15" customHeight="1">
      <c r="A148" s="229"/>
      <c r="B148" s="251" t="s">
        <v>463</v>
      </c>
      <c r="C148" s="252" t="s">
        <v>463</v>
      </c>
      <c r="D148" s="244" t="s">
        <v>515</v>
      </c>
      <c r="E148" s="244">
        <v>5</v>
      </c>
      <c r="F148" s="253">
        <v>13.15</v>
      </c>
      <c r="G148" s="240">
        <v>2.63</v>
      </c>
      <c r="H148" s="596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spans="1:26" ht="15" customHeight="1">
      <c r="A149" s="229"/>
      <c r="B149" s="251" t="s">
        <v>463</v>
      </c>
      <c r="C149" s="252" t="s">
        <v>463</v>
      </c>
      <c r="D149" s="244" t="s">
        <v>544</v>
      </c>
      <c r="E149" s="244">
        <v>4</v>
      </c>
      <c r="F149" s="253">
        <v>22.55</v>
      </c>
      <c r="G149" s="240">
        <v>5.64</v>
      </c>
      <c r="H149" s="596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spans="1:26" ht="15" customHeight="1">
      <c r="A150" s="229"/>
      <c r="B150" s="251" t="s">
        <v>463</v>
      </c>
      <c r="C150" s="252" t="s">
        <v>463</v>
      </c>
      <c r="D150" s="244" t="s">
        <v>516</v>
      </c>
      <c r="E150" s="244">
        <v>8</v>
      </c>
      <c r="F150" s="253">
        <v>31.95</v>
      </c>
      <c r="G150" s="240">
        <v>3.99</v>
      </c>
      <c r="H150" s="596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spans="1:26" ht="15" customHeight="1">
      <c r="A151" s="229"/>
      <c r="B151" s="251" t="s">
        <v>463</v>
      </c>
      <c r="C151" s="252" t="s">
        <v>463</v>
      </c>
      <c r="D151" s="244" t="s">
        <v>517</v>
      </c>
      <c r="E151" s="244">
        <v>12</v>
      </c>
      <c r="F151" s="253">
        <v>42.15</v>
      </c>
      <c r="G151" s="240">
        <v>3.51</v>
      </c>
      <c r="H151" s="596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spans="1:26" ht="15" customHeight="1">
      <c r="A152" s="229"/>
      <c r="B152" s="251" t="s">
        <v>463</v>
      </c>
      <c r="C152" s="252" t="s">
        <v>463</v>
      </c>
      <c r="D152" s="244" t="s">
        <v>518</v>
      </c>
      <c r="E152" s="244">
        <v>16</v>
      </c>
      <c r="F152" s="253">
        <v>56.42</v>
      </c>
      <c r="G152" s="240">
        <v>3.53</v>
      </c>
      <c r="H152" s="591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spans="1:26" ht="15" customHeight="1">
      <c r="A153" s="229"/>
      <c r="B153" s="251" t="s">
        <v>474</v>
      </c>
      <c r="C153" s="252" t="s">
        <v>474</v>
      </c>
      <c r="D153" s="244" t="s">
        <v>519</v>
      </c>
      <c r="E153" s="244">
        <v>1</v>
      </c>
      <c r="F153" s="253">
        <v>3.05</v>
      </c>
      <c r="G153" s="240">
        <v>3.05</v>
      </c>
      <c r="H153" s="597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spans="1:26" ht="15" customHeight="1">
      <c r="A154" s="229"/>
      <c r="B154" s="251" t="s">
        <v>474</v>
      </c>
      <c r="C154" s="252" t="s">
        <v>474</v>
      </c>
      <c r="D154" s="244" t="s">
        <v>520</v>
      </c>
      <c r="E154" s="244">
        <v>1</v>
      </c>
      <c r="F154" s="253">
        <v>5.65</v>
      </c>
      <c r="G154" s="240">
        <v>5.65</v>
      </c>
      <c r="H154" s="596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spans="1:26" ht="15" customHeight="1">
      <c r="A155" s="229"/>
      <c r="B155" s="251" t="s">
        <v>474</v>
      </c>
      <c r="C155" s="252" t="s">
        <v>474</v>
      </c>
      <c r="D155" s="244" t="s">
        <v>521</v>
      </c>
      <c r="E155" s="244">
        <v>1</v>
      </c>
      <c r="F155" s="253">
        <v>3.05</v>
      </c>
      <c r="G155" s="240">
        <v>3.05</v>
      </c>
      <c r="H155" s="596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spans="1:26" ht="15" customHeight="1">
      <c r="A156" s="229"/>
      <c r="B156" s="251" t="s">
        <v>474</v>
      </c>
      <c r="C156" s="252" t="s">
        <v>474</v>
      </c>
      <c r="D156" s="244" t="s">
        <v>522</v>
      </c>
      <c r="E156" s="244">
        <v>1</v>
      </c>
      <c r="F156" s="253">
        <v>5.65</v>
      </c>
      <c r="G156" s="240">
        <v>5.65</v>
      </c>
      <c r="H156" s="596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spans="1:26" ht="15" customHeight="1">
      <c r="A157" s="229"/>
      <c r="B157" s="251" t="s">
        <v>474</v>
      </c>
      <c r="C157" s="252" t="s">
        <v>474</v>
      </c>
      <c r="D157" s="244" t="s">
        <v>523</v>
      </c>
      <c r="E157" s="244">
        <v>1</v>
      </c>
      <c r="F157" s="253">
        <v>3.05</v>
      </c>
      <c r="G157" s="240">
        <v>3.05</v>
      </c>
      <c r="H157" s="596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spans="1:26" ht="15" customHeight="1">
      <c r="A158" s="229"/>
      <c r="B158" s="251" t="s">
        <v>474</v>
      </c>
      <c r="C158" s="252" t="s">
        <v>474</v>
      </c>
      <c r="D158" s="244" t="s">
        <v>524</v>
      </c>
      <c r="E158" s="244">
        <v>1</v>
      </c>
      <c r="F158" s="253">
        <v>5.65</v>
      </c>
      <c r="G158" s="240">
        <v>5.65</v>
      </c>
      <c r="H158" s="596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spans="1:26" ht="15" customHeight="1">
      <c r="A159" s="229"/>
      <c r="B159" s="251" t="s">
        <v>474</v>
      </c>
      <c r="C159" s="252" t="s">
        <v>500</v>
      </c>
      <c r="D159" s="244" t="s">
        <v>525</v>
      </c>
      <c r="E159" s="244">
        <v>1</v>
      </c>
      <c r="F159" s="253">
        <v>0.65</v>
      </c>
      <c r="G159" s="240">
        <v>0.65</v>
      </c>
      <c r="H159" s="596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spans="1:26" ht="15" customHeight="1">
      <c r="A160" s="229"/>
      <c r="B160" s="251" t="s">
        <v>474</v>
      </c>
      <c r="C160" s="252" t="s">
        <v>500</v>
      </c>
      <c r="D160" s="244" t="s">
        <v>526</v>
      </c>
      <c r="E160" s="244">
        <v>1</v>
      </c>
      <c r="F160" s="253">
        <v>0.65</v>
      </c>
      <c r="G160" s="240">
        <v>0.65</v>
      </c>
      <c r="H160" s="596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spans="1:26" ht="15" customHeight="1">
      <c r="A161" s="229"/>
      <c r="B161" s="251" t="s">
        <v>474</v>
      </c>
      <c r="C161" s="252" t="s">
        <v>500</v>
      </c>
      <c r="D161" s="244" t="s">
        <v>527</v>
      </c>
      <c r="E161" s="244">
        <v>1</v>
      </c>
      <c r="F161" s="253">
        <v>0.65</v>
      </c>
      <c r="G161" s="240">
        <v>0.65</v>
      </c>
      <c r="H161" s="591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spans="1:26" ht="15" customHeight="1">
      <c r="A162" s="229"/>
      <c r="B162" s="251" t="s">
        <v>441</v>
      </c>
      <c r="C162" s="252" t="s">
        <v>441</v>
      </c>
      <c r="D162" s="244" t="s">
        <v>504</v>
      </c>
      <c r="E162" s="244">
        <v>1</v>
      </c>
      <c r="F162" s="253">
        <v>3.05</v>
      </c>
      <c r="G162" s="240">
        <v>3.05</v>
      </c>
      <c r="H162" s="597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spans="1:26" ht="15" customHeight="1">
      <c r="A163" s="229"/>
      <c r="B163" s="251" t="s">
        <v>441</v>
      </c>
      <c r="C163" s="252" t="s">
        <v>441</v>
      </c>
      <c r="D163" s="244" t="s">
        <v>528</v>
      </c>
      <c r="E163" s="244">
        <v>1</v>
      </c>
      <c r="F163" s="253">
        <v>3.25</v>
      </c>
      <c r="G163" s="240">
        <v>3.25</v>
      </c>
      <c r="H163" s="596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spans="1:26" ht="15" customHeight="1">
      <c r="A164" s="229"/>
      <c r="B164" s="251" t="s">
        <v>441</v>
      </c>
      <c r="C164" s="252" t="s">
        <v>441</v>
      </c>
      <c r="D164" s="244" t="s">
        <v>529</v>
      </c>
      <c r="E164" s="244">
        <v>1</v>
      </c>
      <c r="F164" s="253">
        <v>3.75</v>
      </c>
      <c r="G164" s="240">
        <v>3.75</v>
      </c>
      <c r="H164" s="591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spans="1:26" ht="15" customHeight="1">
      <c r="A165" s="229"/>
      <c r="B165" s="231" t="s">
        <v>530</v>
      </c>
      <c r="C165" s="598" t="s">
        <v>531</v>
      </c>
      <c r="D165" s="599"/>
      <c r="E165" s="599"/>
      <c r="F165" s="599"/>
      <c r="G165" s="232"/>
      <c r="H165" s="232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spans="1:26" ht="15" customHeight="1">
      <c r="A166" s="229"/>
      <c r="B166" s="229"/>
      <c r="C166" s="229"/>
      <c r="D166" s="229"/>
      <c r="E166" s="229"/>
      <c r="F166" s="229"/>
      <c r="G166" s="232"/>
      <c r="H166" s="232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spans="1:26" ht="15" customHeight="1">
      <c r="A167" s="229"/>
      <c r="B167" s="229"/>
      <c r="C167" s="229"/>
      <c r="D167" s="229"/>
      <c r="E167" s="229"/>
      <c r="F167" s="229"/>
      <c r="G167" s="232"/>
      <c r="H167" s="232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spans="1:26" ht="15" customHeight="1">
      <c r="A168" s="229"/>
      <c r="B168" s="229"/>
      <c r="C168" s="229"/>
      <c r="D168" s="229"/>
      <c r="E168" s="229"/>
      <c r="F168" s="230"/>
      <c r="G168" s="231"/>
      <c r="H168" s="232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spans="1:26" ht="15" customHeight="1">
      <c r="A169" s="229"/>
      <c r="B169" s="229"/>
      <c r="C169" s="229"/>
      <c r="D169" s="229"/>
      <c r="E169" s="229"/>
      <c r="F169" s="230"/>
      <c r="G169" s="231"/>
      <c r="H169" s="232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spans="1:26" ht="15" customHeight="1">
      <c r="A170" s="229"/>
      <c r="B170" s="229"/>
      <c r="C170" s="229"/>
      <c r="D170" s="229"/>
      <c r="E170" s="229"/>
      <c r="F170" s="230"/>
      <c r="G170" s="231"/>
      <c r="H170" s="232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spans="1:26" ht="15" customHeight="1">
      <c r="A171" s="229"/>
      <c r="B171" s="229"/>
      <c r="C171" s="229"/>
      <c r="D171" s="229"/>
      <c r="E171" s="229"/>
      <c r="F171" s="230"/>
      <c r="G171" s="231"/>
      <c r="H171" s="232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spans="1:26" ht="15" customHeight="1">
      <c r="A172" s="229"/>
      <c r="B172" s="229"/>
      <c r="C172" s="229"/>
      <c r="D172" s="229"/>
      <c r="E172" s="229"/>
      <c r="F172" s="230"/>
      <c r="G172" s="231"/>
      <c r="H172" s="232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spans="1:26" ht="15" customHeight="1">
      <c r="A173" s="229"/>
      <c r="B173" s="229"/>
      <c r="C173" s="229"/>
      <c r="D173" s="229"/>
      <c r="E173" s="229"/>
      <c r="F173" s="230"/>
      <c r="G173" s="231"/>
      <c r="H173" s="232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spans="1:26" ht="15" customHeight="1">
      <c r="A174" s="229"/>
      <c r="B174" s="229"/>
      <c r="C174" s="229"/>
      <c r="D174" s="229"/>
      <c r="E174" s="229"/>
      <c r="F174" s="230"/>
      <c r="G174" s="231"/>
      <c r="H174" s="232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spans="1:26" ht="15" customHeight="1">
      <c r="A175" s="229"/>
      <c r="B175" s="229"/>
      <c r="C175" s="229"/>
      <c r="D175" s="229"/>
      <c r="E175" s="229"/>
      <c r="F175" s="230"/>
      <c r="G175" s="231"/>
      <c r="H175" s="232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spans="1:26" ht="15" customHeight="1">
      <c r="A176" s="229"/>
      <c r="B176" s="229"/>
      <c r="C176" s="229"/>
      <c r="D176" s="229"/>
      <c r="E176" s="229"/>
      <c r="F176" s="230"/>
      <c r="G176" s="231"/>
      <c r="H176" s="232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spans="1:26" ht="15" customHeight="1">
      <c r="A177" s="229"/>
      <c r="B177" s="229"/>
      <c r="C177" s="229"/>
      <c r="D177" s="229"/>
      <c r="E177" s="229"/>
      <c r="F177" s="230"/>
      <c r="G177" s="231"/>
      <c r="H177" s="232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spans="1:26" ht="15" customHeight="1">
      <c r="A178" s="229"/>
      <c r="B178" s="229"/>
      <c r="C178" s="229"/>
      <c r="D178" s="229"/>
      <c r="E178" s="229"/>
      <c r="F178" s="230"/>
      <c r="G178" s="231"/>
      <c r="H178" s="232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spans="1:26" ht="15" customHeight="1">
      <c r="A179" s="229"/>
      <c r="B179" s="229"/>
      <c r="C179" s="229"/>
      <c r="D179" s="229"/>
      <c r="E179" s="229"/>
      <c r="F179" s="230"/>
      <c r="G179" s="231"/>
      <c r="H179" s="232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spans="1:26" ht="15" customHeight="1">
      <c r="A180" s="229"/>
      <c r="B180" s="229"/>
      <c r="C180" s="229"/>
      <c r="D180" s="229"/>
      <c r="E180" s="229"/>
      <c r="F180" s="230"/>
      <c r="G180" s="231"/>
      <c r="H180" s="232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spans="1:26" ht="15" customHeight="1">
      <c r="A181" s="229"/>
      <c r="B181" s="229"/>
      <c r="C181" s="229"/>
      <c r="D181" s="229"/>
      <c r="E181" s="229"/>
      <c r="F181" s="230"/>
      <c r="G181" s="231"/>
      <c r="H181" s="232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1:26" ht="15" customHeight="1">
      <c r="A182" s="229"/>
      <c r="B182" s="229"/>
      <c r="C182" s="229"/>
      <c r="D182" s="229"/>
      <c r="E182" s="229"/>
      <c r="F182" s="230"/>
      <c r="G182" s="231"/>
      <c r="H182" s="232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spans="1:26" ht="15" customHeight="1">
      <c r="A183" s="229"/>
      <c r="B183" s="229"/>
      <c r="C183" s="229"/>
      <c r="D183" s="229"/>
      <c r="E183" s="229"/>
      <c r="F183" s="230"/>
      <c r="G183" s="231"/>
      <c r="H183" s="232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spans="1:26" ht="15" customHeight="1">
      <c r="A184" s="229"/>
      <c r="B184" s="229"/>
      <c r="C184" s="229"/>
      <c r="D184" s="229"/>
      <c r="E184" s="229"/>
      <c r="F184" s="230"/>
      <c r="G184" s="231"/>
      <c r="H184" s="232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spans="1:26" ht="15" customHeight="1">
      <c r="A185" s="229"/>
      <c r="B185" s="229"/>
      <c r="C185" s="229"/>
      <c r="D185" s="229"/>
      <c r="E185" s="229"/>
      <c r="F185" s="230"/>
      <c r="G185" s="231"/>
      <c r="H185" s="232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spans="1:26" ht="15" customHeight="1">
      <c r="A186" s="229"/>
      <c r="B186" s="229"/>
      <c r="C186" s="229"/>
      <c r="D186" s="229"/>
      <c r="E186" s="229"/>
      <c r="F186" s="230"/>
      <c r="G186" s="231"/>
      <c r="H186" s="232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spans="1:26" ht="15" customHeight="1">
      <c r="A187" s="229"/>
      <c r="B187" s="229"/>
      <c r="C187" s="229"/>
      <c r="D187" s="229"/>
      <c r="E187" s="229"/>
      <c r="F187" s="230"/>
      <c r="G187" s="231"/>
      <c r="H187" s="232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spans="1:26" ht="15" customHeight="1">
      <c r="A188" s="229"/>
      <c r="B188" s="229"/>
      <c r="C188" s="229"/>
      <c r="D188" s="229"/>
      <c r="E188" s="229"/>
      <c r="F188" s="230"/>
      <c r="G188" s="231"/>
      <c r="H188" s="232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spans="1:26" ht="15" customHeight="1">
      <c r="A189" s="229"/>
      <c r="B189" s="229"/>
      <c r="C189" s="229"/>
      <c r="D189" s="229"/>
      <c r="E189" s="229"/>
      <c r="F189" s="230"/>
      <c r="G189" s="231"/>
      <c r="H189" s="232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spans="1:26" ht="15" customHeight="1">
      <c r="A190" s="229"/>
      <c r="B190" s="229"/>
      <c r="C190" s="229"/>
      <c r="D190" s="229"/>
      <c r="E190" s="229"/>
      <c r="F190" s="230"/>
      <c r="G190" s="231"/>
      <c r="H190" s="232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spans="1:26" ht="15" customHeight="1">
      <c r="A191" s="229"/>
      <c r="B191" s="229"/>
      <c r="C191" s="229"/>
      <c r="D191" s="229"/>
      <c r="E191" s="229"/>
      <c r="F191" s="230"/>
      <c r="G191" s="231"/>
      <c r="H191" s="232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spans="1:26" ht="15" customHeight="1">
      <c r="A192" s="229"/>
      <c r="B192" s="229"/>
      <c r="C192" s="229"/>
      <c r="D192" s="229"/>
      <c r="E192" s="229"/>
      <c r="F192" s="230"/>
      <c r="G192" s="231"/>
      <c r="H192" s="232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spans="1:26" ht="15" customHeight="1">
      <c r="A193" s="229"/>
      <c r="B193" s="229"/>
      <c r="C193" s="229"/>
      <c r="D193" s="229"/>
      <c r="E193" s="229"/>
      <c r="F193" s="230"/>
      <c r="G193" s="231"/>
      <c r="H193" s="232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spans="1:26" ht="15" customHeight="1">
      <c r="A194" s="229"/>
      <c r="B194" s="229"/>
      <c r="C194" s="229"/>
      <c r="D194" s="229"/>
      <c r="E194" s="229"/>
      <c r="F194" s="230"/>
      <c r="G194" s="231"/>
      <c r="H194" s="232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spans="1:26" ht="15" customHeight="1">
      <c r="A195" s="229"/>
      <c r="B195" s="229"/>
      <c r="C195" s="229"/>
      <c r="D195" s="229"/>
      <c r="E195" s="229"/>
      <c r="F195" s="230"/>
      <c r="G195" s="231"/>
      <c r="H195" s="232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spans="1:26" ht="15" customHeight="1">
      <c r="A196" s="229"/>
      <c r="B196" s="229"/>
      <c r="C196" s="229"/>
      <c r="D196" s="229"/>
      <c r="E196" s="229"/>
      <c r="F196" s="230"/>
      <c r="G196" s="231"/>
      <c r="H196" s="232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spans="1:26" ht="15" customHeight="1">
      <c r="A197" s="229"/>
      <c r="B197" s="229"/>
      <c r="C197" s="229"/>
      <c r="D197" s="229"/>
      <c r="E197" s="229"/>
      <c r="F197" s="230"/>
      <c r="G197" s="231"/>
      <c r="H197" s="232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spans="1:26" ht="15" customHeight="1">
      <c r="A198" s="229"/>
      <c r="B198" s="229"/>
      <c r="C198" s="229"/>
      <c r="D198" s="229"/>
      <c r="E198" s="229"/>
      <c r="F198" s="230"/>
      <c r="G198" s="231"/>
      <c r="H198" s="232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spans="1:26" ht="15" customHeight="1">
      <c r="A199" s="229"/>
      <c r="B199" s="229"/>
      <c r="C199" s="229"/>
      <c r="D199" s="229"/>
      <c r="E199" s="229"/>
      <c r="F199" s="230"/>
      <c r="G199" s="231"/>
      <c r="H199" s="232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1:26" ht="15" customHeight="1">
      <c r="A200" s="229"/>
      <c r="B200" s="229"/>
      <c r="C200" s="229"/>
      <c r="D200" s="229"/>
      <c r="E200" s="229"/>
      <c r="F200" s="230"/>
      <c r="G200" s="231"/>
      <c r="H200" s="232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1:26" ht="15" customHeight="1">
      <c r="A201" s="229"/>
      <c r="B201" s="229"/>
      <c r="C201" s="229"/>
      <c r="D201" s="229"/>
      <c r="E201" s="229"/>
      <c r="F201" s="230"/>
      <c r="G201" s="231"/>
      <c r="H201" s="232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spans="1:26" ht="15" customHeight="1">
      <c r="A202" s="229"/>
      <c r="B202" s="229"/>
      <c r="C202" s="229"/>
      <c r="D202" s="229"/>
      <c r="E202" s="229"/>
      <c r="F202" s="230"/>
      <c r="G202" s="231"/>
      <c r="H202" s="232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spans="1:26" ht="15" customHeight="1">
      <c r="A203" s="229"/>
      <c r="B203" s="229"/>
      <c r="C203" s="229"/>
      <c r="D203" s="229"/>
      <c r="E203" s="229"/>
      <c r="F203" s="230"/>
      <c r="G203" s="231"/>
      <c r="H203" s="232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spans="1:26" ht="15" customHeight="1">
      <c r="A204" s="229"/>
      <c r="B204" s="229"/>
      <c r="C204" s="229"/>
      <c r="D204" s="229"/>
      <c r="E204" s="229"/>
      <c r="F204" s="230"/>
      <c r="G204" s="231"/>
      <c r="H204" s="232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spans="1:26" ht="15" customHeight="1">
      <c r="A205" s="229"/>
      <c r="B205" s="229"/>
      <c r="C205" s="229"/>
      <c r="D205" s="229"/>
      <c r="E205" s="229"/>
      <c r="F205" s="230"/>
      <c r="G205" s="231"/>
      <c r="H205" s="232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spans="1:26" ht="15" customHeight="1">
      <c r="A206" s="229"/>
      <c r="B206" s="229"/>
      <c r="C206" s="229"/>
      <c r="D206" s="229"/>
      <c r="E206" s="229"/>
      <c r="F206" s="230"/>
      <c r="G206" s="231"/>
      <c r="H206" s="232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spans="1:26" ht="15" customHeight="1">
      <c r="A207" s="229"/>
      <c r="B207" s="229"/>
      <c r="C207" s="229"/>
      <c r="D207" s="229"/>
      <c r="E207" s="229"/>
      <c r="F207" s="230"/>
      <c r="G207" s="231"/>
      <c r="H207" s="232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spans="1:26" ht="15" customHeight="1">
      <c r="A208" s="229"/>
      <c r="B208" s="229"/>
      <c r="C208" s="229"/>
      <c r="D208" s="229"/>
      <c r="E208" s="229"/>
      <c r="F208" s="230"/>
      <c r="G208" s="231"/>
      <c r="H208" s="232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spans="1:26" ht="15" customHeight="1">
      <c r="A209" s="229"/>
      <c r="B209" s="229"/>
      <c r="C209" s="229"/>
      <c r="D209" s="229"/>
      <c r="E209" s="229"/>
      <c r="F209" s="230"/>
      <c r="G209" s="231"/>
      <c r="H209" s="232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spans="1:26" ht="15" customHeight="1">
      <c r="A210" s="229"/>
      <c r="B210" s="229"/>
      <c r="C210" s="229"/>
      <c r="D210" s="229"/>
      <c r="E210" s="229"/>
      <c r="F210" s="230"/>
      <c r="G210" s="231"/>
      <c r="H210" s="232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spans="1:26" ht="15" customHeight="1">
      <c r="A211" s="229"/>
      <c r="B211" s="229"/>
      <c r="C211" s="229"/>
      <c r="D211" s="229"/>
      <c r="E211" s="229"/>
      <c r="F211" s="230"/>
      <c r="G211" s="231"/>
      <c r="H211" s="232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spans="1:26" ht="15" customHeight="1">
      <c r="A212" s="229"/>
      <c r="B212" s="229"/>
      <c r="C212" s="229"/>
      <c r="D212" s="229"/>
      <c r="E212" s="229"/>
      <c r="F212" s="230"/>
      <c r="G212" s="231"/>
      <c r="H212" s="232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spans="1:26" ht="15" customHeight="1">
      <c r="A213" s="229"/>
      <c r="B213" s="229"/>
      <c r="C213" s="229"/>
      <c r="D213" s="229"/>
      <c r="E213" s="229"/>
      <c r="F213" s="230"/>
      <c r="G213" s="231"/>
      <c r="H213" s="232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spans="1:26" ht="15" customHeight="1">
      <c r="A214" s="229"/>
      <c r="B214" s="229"/>
      <c r="C214" s="229"/>
      <c r="D214" s="229"/>
      <c r="E214" s="229"/>
      <c r="F214" s="230"/>
      <c r="G214" s="231"/>
      <c r="H214" s="232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spans="1:26" ht="15" customHeight="1">
      <c r="A215" s="229"/>
      <c r="B215" s="229"/>
      <c r="C215" s="229"/>
      <c r="D215" s="229"/>
      <c r="E215" s="229"/>
      <c r="F215" s="230"/>
      <c r="G215" s="231"/>
      <c r="H215" s="232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spans="1:26" ht="15" customHeight="1">
      <c r="A216" s="229"/>
      <c r="B216" s="229"/>
      <c r="C216" s="229"/>
      <c r="D216" s="229"/>
      <c r="E216" s="229"/>
      <c r="F216" s="230"/>
      <c r="G216" s="231"/>
      <c r="H216" s="232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spans="1:26" ht="15" customHeight="1">
      <c r="A217" s="229"/>
      <c r="B217" s="229"/>
      <c r="C217" s="229"/>
      <c r="D217" s="229"/>
      <c r="E217" s="229"/>
      <c r="F217" s="230"/>
      <c r="G217" s="231"/>
      <c r="H217" s="232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spans="1:26" ht="15" customHeight="1">
      <c r="A218" s="229"/>
      <c r="B218" s="229"/>
      <c r="C218" s="229"/>
      <c r="D218" s="229"/>
      <c r="E218" s="229"/>
      <c r="F218" s="230"/>
      <c r="G218" s="231"/>
      <c r="H218" s="232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spans="1:26" ht="15" customHeight="1">
      <c r="A219" s="229"/>
      <c r="B219" s="229"/>
      <c r="C219" s="229"/>
      <c r="D219" s="229"/>
      <c r="E219" s="229"/>
      <c r="F219" s="230"/>
      <c r="G219" s="231"/>
      <c r="H219" s="232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spans="1:26" ht="15" customHeight="1">
      <c r="A220" s="229"/>
      <c r="B220" s="229"/>
      <c r="C220" s="229"/>
      <c r="D220" s="229"/>
      <c r="E220" s="229"/>
      <c r="F220" s="230"/>
      <c r="G220" s="231"/>
      <c r="H220" s="232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spans="1:26" ht="15" customHeight="1">
      <c r="A221" s="229"/>
      <c r="B221" s="229"/>
      <c r="C221" s="229"/>
      <c r="D221" s="229"/>
      <c r="E221" s="229"/>
      <c r="F221" s="230"/>
      <c r="G221" s="231"/>
      <c r="H221" s="232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spans="1:26" ht="15" customHeight="1">
      <c r="A222" s="229"/>
      <c r="B222" s="229"/>
      <c r="C222" s="229"/>
      <c r="D222" s="229"/>
      <c r="E222" s="229"/>
      <c r="F222" s="230"/>
      <c r="G222" s="231"/>
      <c r="H222" s="232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spans="1:26" ht="15" customHeight="1">
      <c r="A223" s="229"/>
      <c r="B223" s="229"/>
      <c r="C223" s="229"/>
      <c r="D223" s="229"/>
      <c r="E223" s="229"/>
      <c r="F223" s="230"/>
      <c r="G223" s="231"/>
      <c r="H223" s="232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spans="1:26" ht="15" customHeight="1">
      <c r="A224" s="229"/>
      <c r="B224" s="229"/>
      <c r="C224" s="229"/>
      <c r="D224" s="229"/>
      <c r="E224" s="229"/>
      <c r="F224" s="230"/>
      <c r="G224" s="231"/>
      <c r="H224" s="232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spans="1:26" ht="15" customHeight="1">
      <c r="A225" s="229"/>
      <c r="B225" s="229"/>
      <c r="C225" s="229"/>
      <c r="D225" s="229"/>
      <c r="E225" s="229"/>
      <c r="F225" s="230"/>
      <c r="G225" s="231"/>
      <c r="H225" s="232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spans="1:26" ht="15" customHeight="1">
      <c r="A226" s="229"/>
      <c r="B226" s="229"/>
      <c r="C226" s="229"/>
      <c r="D226" s="229"/>
      <c r="E226" s="229"/>
      <c r="F226" s="230"/>
      <c r="G226" s="231"/>
      <c r="H226" s="232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spans="1:26" ht="15" customHeight="1">
      <c r="A227" s="229"/>
      <c r="B227" s="229"/>
      <c r="C227" s="229"/>
      <c r="D227" s="229"/>
      <c r="E227" s="229"/>
      <c r="F227" s="230"/>
      <c r="G227" s="231"/>
      <c r="H227" s="232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spans="1:26" ht="15" customHeight="1">
      <c r="A228" s="229"/>
      <c r="B228" s="229"/>
      <c r="C228" s="229"/>
      <c r="D228" s="229"/>
      <c r="E228" s="229"/>
      <c r="F228" s="230"/>
      <c r="G228" s="231"/>
      <c r="H228" s="232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spans="1:26" ht="15" customHeight="1">
      <c r="A229" s="229"/>
      <c r="B229" s="229"/>
      <c r="C229" s="229"/>
      <c r="D229" s="229"/>
      <c r="E229" s="229"/>
      <c r="F229" s="230"/>
      <c r="G229" s="231"/>
      <c r="H229" s="232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spans="1:26" ht="15" customHeight="1">
      <c r="A230" s="229"/>
      <c r="B230" s="229"/>
      <c r="C230" s="229"/>
      <c r="D230" s="229"/>
      <c r="E230" s="229"/>
      <c r="F230" s="230"/>
      <c r="G230" s="231"/>
      <c r="H230" s="232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spans="1:26" ht="15" customHeight="1">
      <c r="A231" s="229"/>
      <c r="B231" s="229"/>
      <c r="C231" s="229"/>
      <c r="D231" s="229"/>
      <c r="E231" s="229"/>
      <c r="F231" s="230"/>
      <c r="G231" s="231"/>
      <c r="H231" s="232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spans="1:26" ht="15" customHeight="1">
      <c r="A232" s="229"/>
      <c r="B232" s="229"/>
      <c r="C232" s="229"/>
      <c r="D232" s="229"/>
      <c r="E232" s="229"/>
      <c r="F232" s="230"/>
      <c r="G232" s="231"/>
      <c r="H232" s="232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spans="1:26" ht="15" customHeight="1">
      <c r="A233" s="229"/>
      <c r="B233" s="229"/>
      <c r="C233" s="229"/>
      <c r="D233" s="229"/>
      <c r="E233" s="229"/>
      <c r="F233" s="230"/>
      <c r="G233" s="231"/>
      <c r="H233" s="232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spans="1:26" ht="15" customHeight="1">
      <c r="A234" s="229"/>
      <c r="B234" s="229"/>
      <c r="C234" s="229"/>
      <c r="D234" s="229"/>
      <c r="E234" s="229"/>
      <c r="F234" s="230"/>
      <c r="G234" s="231"/>
      <c r="H234" s="232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spans="1:26" ht="15" customHeight="1">
      <c r="A235" s="229"/>
      <c r="B235" s="229"/>
      <c r="C235" s="229"/>
      <c r="D235" s="229"/>
      <c r="E235" s="229"/>
      <c r="F235" s="230"/>
      <c r="G235" s="231"/>
      <c r="H235" s="232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spans="1:26" ht="15" customHeight="1">
      <c r="A236" s="229"/>
      <c r="B236" s="229"/>
      <c r="C236" s="229"/>
      <c r="D236" s="229"/>
      <c r="E236" s="229"/>
      <c r="F236" s="230"/>
      <c r="G236" s="231"/>
      <c r="H236" s="232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spans="1:26" ht="15" customHeight="1">
      <c r="A237" s="229"/>
      <c r="B237" s="229"/>
      <c r="C237" s="229"/>
      <c r="D237" s="229"/>
      <c r="E237" s="229"/>
      <c r="F237" s="230"/>
      <c r="G237" s="231"/>
      <c r="H237" s="232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spans="1:26" ht="15" customHeight="1">
      <c r="A238" s="229"/>
      <c r="B238" s="229"/>
      <c r="C238" s="229"/>
      <c r="D238" s="229"/>
      <c r="E238" s="229"/>
      <c r="F238" s="230"/>
      <c r="G238" s="231"/>
      <c r="H238" s="232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spans="1:26" ht="15" customHeight="1">
      <c r="A239" s="229"/>
      <c r="B239" s="229"/>
      <c r="C239" s="229"/>
      <c r="D239" s="229"/>
      <c r="E239" s="229"/>
      <c r="F239" s="230"/>
      <c r="G239" s="231"/>
      <c r="H239" s="232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spans="1:26" ht="15" customHeight="1">
      <c r="A240" s="229"/>
      <c r="B240" s="229"/>
      <c r="C240" s="229"/>
      <c r="D240" s="229"/>
      <c r="E240" s="229"/>
      <c r="F240" s="230"/>
      <c r="G240" s="231"/>
      <c r="H240" s="232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spans="1:26" ht="15" customHeight="1">
      <c r="A241" s="229"/>
      <c r="B241" s="229"/>
      <c r="C241" s="229"/>
      <c r="D241" s="229"/>
      <c r="E241" s="229"/>
      <c r="F241" s="230"/>
      <c r="G241" s="231"/>
      <c r="H241" s="232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spans="1:26" ht="15" customHeight="1">
      <c r="A242" s="229"/>
      <c r="B242" s="229"/>
      <c r="C242" s="229"/>
      <c r="D242" s="229"/>
      <c r="E242" s="229"/>
      <c r="F242" s="230"/>
      <c r="G242" s="231"/>
      <c r="H242" s="232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spans="1:26" ht="15" customHeight="1">
      <c r="A243" s="229"/>
      <c r="B243" s="229"/>
      <c r="C243" s="229"/>
      <c r="D243" s="229"/>
      <c r="E243" s="229"/>
      <c r="F243" s="230"/>
      <c r="G243" s="231"/>
      <c r="H243" s="232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spans="1:26" ht="15" customHeight="1">
      <c r="A244" s="229"/>
      <c r="B244" s="229"/>
      <c r="C244" s="229"/>
      <c r="D244" s="229"/>
      <c r="E244" s="229"/>
      <c r="F244" s="230"/>
      <c r="G244" s="231"/>
      <c r="H244" s="232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spans="1:26" ht="15" customHeight="1">
      <c r="A245" s="229"/>
      <c r="B245" s="229"/>
      <c r="C245" s="229"/>
      <c r="D245" s="229"/>
      <c r="E245" s="229"/>
      <c r="F245" s="230"/>
      <c r="G245" s="231"/>
      <c r="H245" s="232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spans="1:26" ht="15" customHeight="1">
      <c r="A246" s="229"/>
      <c r="B246" s="229"/>
      <c r="C246" s="229"/>
      <c r="D246" s="229"/>
      <c r="E246" s="229"/>
      <c r="F246" s="230"/>
      <c r="G246" s="231"/>
      <c r="H246" s="232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spans="1:26" ht="15" customHeight="1">
      <c r="A247" s="229"/>
      <c r="B247" s="229"/>
      <c r="C247" s="229"/>
      <c r="D247" s="229"/>
      <c r="E247" s="229"/>
      <c r="F247" s="230"/>
      <c r="G247" s="231"/>
      <c r="H247" s="232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spans="1:26" ht="15" customHeight="1">
      <c r="A248" s="229"/>
      <c r="B248" s="229"/>
      <c r="C248" s="229"/>
      <c r="D248" s="229"/>
      <c r="E248" s="229"/>
      <c r="F248" s="230"/>
      <c r="G248" s="231"/>
      <c r="H248" s="232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spans="1:26" ht="15" customHeight="1">
      <c r="A249" s="229"/>
      <c r="B249" s="229"/>
      <c r="C249" s="229"/>
      <c r="D249" s="229"/>
      <c r="E249" s="229"/>
      <c r="F249" s="230"/>
      <c r="G249" s="231"/>
      <c r="H249" s="232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spans="1:26" ht="15" customHeight="1">
      <c r="A250" s="229"/>
      <c r="B250" s="229"/>
      <c r="C250" s="229"/>
      <c r="D250" s="229"/>
      <c r="E250" s="229"/>
      <c r="F250" s="230"/>
      <c r="G250" s="231"/>
      <c r="H250" s="232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spans="1:26" ht="15" customHeight="1">
      <c r="A251" s="229"/>
      <c r="B251" s="229"/>
      <c r="C251" s="229"/>
      <c r="D251" s="229"/>
      <c r="E251" s="229"/>
      <c r="F251" s="230"/>
      <c r="G251" s="231"/>
      <c r="H251" s="232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spans="1:26" ht="15" customHeight="1">
      <c r="A252" s="229"/>
      <c r="B252" s="229"/>
      <c r="C252" s="229"/>
      <c r="D252" s="229"/>
      <c r="E252" s="229"/>
      <c r="F252" s="230"/>
      <c r="G252" s="231"/>
      <c r="H252" s="232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spans="1:26" ht="15" customHeight="1">
      <c r="A253" s="229"/>
      <c r="B253" s="229"/>
      <c r="C253" s="229"/>
      <c r="D253" s="229"/>
      <c r="E253" s="229"/>
      <c r="F253" s="230"/>
      <c r="G253" s="231"/>
      <c r="H253" s="232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spans="1:26" ht="15" customHeight="1">
      <c r="A254" s="229"/>
      <c r="B254" s="229"/>
      <c r="C254" s="229"/>
      <c r="D254" s="229"/>
      <c r="E254" s="229"/>
      <c r="F254" s="230"/>
      <c r="G254" s="231"/>
      <c r="H254" s="232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spans="1:26" ht="15" customHeight="1">
      <c r="A255" s="229"/>
      <c r="B255" s="229"/>
      <c r="C255" s="229"/>
      <c r="D255" s="229"/>
      <c r="E255" s="229"/>
      <c r="F255" s="230"/>
      <c r="G255" s="231"/>
      <c r="H255" s="232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spans="1:26" ht="15" customHeight="1">
      <c r="A256" s="229"/>
      <c r="B256" s="229"/>
      <c r="C256" s="229"/>
      <c r="D256" s="229"/>
      <c r="E256" s="229"/>
      <c r="F256" s="230"/>
      <c r="G256" s="231"/>
      <c r="H256" s="232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spans="1:26" ht="15" customHeight="1">
      <c r="A257" s="229"/>
      <c r="B257" s="229"/>
      <c r="C257" s="229"/>
      <c r="D257" s="229"/>
      <c r="E257" s="229"/>
      <c r="F257" s="230"/>
      <c r="G257" s="231"/>
      <c r="H257" s="232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spans="1:26" ht="15" customHeight="1">
      <c r="A258" s="229"/>
      <c r="B258" s="229"/>
      <c r="C258" s="229"/>
      <c r="D258" s="229"/>
      <c r="E258" s="229"/>
      <c r="F258" s="230"/>
      <c r="G258" s="231"/>
      <c r="H258" s="232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spans="1:26" ht="15" customHeight="1">
      <c r="A259" s="229"/>
      <c r="B259" s="229"/>
      <c r="C259" s="229"/>
      <c r="D259" s="229"/>
      <c r="E259" s="229"/>
      <c r="F259" s="230"/>
      <c r="G259" s="231"/>
      <c r="H259" s="232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spans="1:26" ht="15" customHeight="1">
      <c r="A260" s="229"/>
      <c r="B260" s="229"/>
      <c r="C260" s="229"/>
      <c r="D260" s="229"/>
      <c r="E260" s="229"/>
      <c r="F260" s="230"/>
      <c r="G260" s="231"/>
      <c r="H260" s="232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spans="1:26" ht="15" customHeight="1">
      <c r="A261" s="229"/>
      <c r="B261" s="229"/>
      <c r="C261" s="229"/>
      <c r="D261" s="229"/>
      <c r="E261" s="229"/>
      <c r="F261" s="230"/>
      <c r="G261" s="231"/>
      <c r="H261" s="232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spans="1:26" ht="15" customHeight="1">
      <c r="A262" s="229"/>
      <c r="B262" s="229"/>
      <c r="C262" s="229"/>
      <c r="D262" s="229"/>
      <c r="E262" s="229"/>
      <c r="F262" s="230"/>
      <c r="G262" s="231"/>
      <c r="H262" s="232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spans="1:26" ht="15" customHeight="1">
      <c r="A263" s="229"/>
      <c r="B263" s="229"/>
      <c r="C263" s="229"/>
      <c r="D263" s="229"/>
      <c r="E263" s="229"/>
      <c r="F263" s="230"/>
      <c r="G263" s="231"/>
      <c r="H263" s="232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spans="1:26" ht="15" customHeight="1">
      <c r="A264" s="229"/>
      <c r="B264" s="229"/>
      <c r="C264" s="229"/>
      <c r="D264" s="229"/>
      <c r="E264" s="229"/>
      <c r="F264" s="230"/>
      <c r="G264" s="231"/>
      <c r="H264" s="232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spans="1:26" ht="15" customHeight="1">
      <c r="A265" s="229"/>
      <c r="B265" s="229"/>
      <c r="C265" s="229"/>
      <c r="D265" s="229"/>
      <c r="E265" s="229"/>
      <c r="F265" s="230"/>
      <c r="G265" s="231"/>
      <c r="H265" s="232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spans="1:26" ht="15" customHeight="1">
      <c r="A266" s="229"/>
      <c r="B266" s="229"/>
      <c r="C266" s="229"/>
      <c r="D266" s="229"/>
      <c r="E266" s="229"/>
      <c r="F266" s="230"/>
      <c r="G266" s="231"/>
      <c r="H266" s="232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spans="1:26" ht="15" customHeight="1">
      <c r="A267" s="229"/>
      <c r="B267" s="229"/>
      <c r="C267" s="229"/>
      <c r="D267" s="229"/>
      <c r="E267" s="229"/>
      <c r="F267" s="230"/>
      <c r="G267" s="231"/>
      <c r="H267" s="232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spans="1:26" ht="15" customHeight="1">
      <c r="A268" s="229"/>
      <c r="B268" s="229"/>
      <c r="C268" s="229"/>
      <c r="D268" s="229"/>
      <c r="E268" s="229"/>
      <c r="F268" s="230"/>
      <c r="G268" s="231"/>
      <c r="H268" s="232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spans="1:26" ht="15" customHeight="1">
      <c r="A269" s="229"/>
      <c r="B269" s="229"/>
      <c r="C269" s="229"/>
      <c r="D269" s="229"/>
      <c r="E269" s="229"/>
      <c r="F269" s="230"/>
      <c r="G269" s="231"/>
      <c r="H269" s="232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spans="1:26" ht="15" customHeight="1">
      <c r="A270" s="229"/>
      <c r="B270" s="229"/>
      <c r="C270" s="229"/>
      <c r="D270" s="229"/>
      <c r="E270" s="229"/>
      <c r="F270" s="230"/>
      <c r="G270" s="231"/>
      <c r="H270" s="232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spans="1:26" ht="15" customHeight="1">
      <c r="A271" s="229"/>
      <c r="B271" s="229"/>
      <c r="C271" s="229"/>
      <c r="D271" s="229"/>
      <c r="E271" s="229"/>
      <c r="F271" s="230"/>
      <c r="G271" s="231"/>
      <c r="H271" s="232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spans="1:26" ht="15" customHeight="1">
      <c r="A272" s="229"/>
      <c r="B272" s="229"/>
      <c r="C272" s="229"/>
      <c r="D272" s="229"/>
      <c r="E272" s="229"/>
      <c r="F272" s="230"/>
      <c r="G272" s="231"/>
      <c r="H272" s="232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spans="1:26" ht="15" customHeight="1">
      <c r="A273" s="229"/>
      <c r="B273" s="229"/>
      <c r="C273" s="229"/>
      <c r="D273" s="229"/>
      <c r="E273" s="229"/>
      <c r="F273" s="230"/>
      <c r="G273" s="231"/>
      <c r="H273" s="232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spans="1:26" ht="15" customHeight="1">
      <c r="A274" s="229"/>
      <c r="B274" s="229"/>
      <c r="C274" s="229"/>
      <c r="D274" s="229"/>
      <c r="E274" s="229"/>
      <c r="F274" s="230"/>
      <c r="G274" s="231"/>
      <c r="H274" s="232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spans="1:26" ht="15" customHeight="1">
      <c r="A275" s="229"/>
      <c r="B275" s="229"/>
      <c r="C275" s="229"/>
      <c r="D275" s="229"/>
      <c r="E275" s="229"/>
      <c r="F275" s="230"/>
      <c r="G275" s="231"/>
      <c r="H275" s="232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spans="1:26" ht="15" customHeight="1">
      <c r="A276" s="229"/>
      <c r="B276" s="229"/>
      <c r="C276" s="229"/>
      <c r="D276" s="229"/>
      <c r="E276" s="229"/>
      <c r="F276" s="230"/>
      <c r="G276" s="231"/>
      <c r="H276" s="232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spans="1:26" ht="15" customHeight="1">
      <c r="A277" s="229"/>
      <c r="B277" s="229"/>
      <c r="C277" s="229"/>
      <c r="D277" s="229"/>
      <c r="E277" s="229"/>
      <c r="F277" s="230"/>
      <c r="G277" s="231"/>
      <c r="H277" s="232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spans="1:26" ht="15" customHeight="1">
      <c r="A278" s="229"/>
      <c r="B278" s="229"/>
      <c r="C278" s="229"/>
      <c r="D278" s="229"/>
      <c r="E278" s="229"/>
      <c r="F278" s="230"/>
      <c r="G278" s="231"/>
      <c r="H278" s="232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spans="1:26" ht="15" customHeight="1">
      <c r="A279" s="229"/>
      <c r="B279" s="229"/>
      <c r="C279" s="229"/>
      <c r="D279" s="229"/>
      <c r="E279" s="229"/>
      <c r="F279" s="230"/>
      <c r="G279" s="231"/>
      <c r="H279" s="232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spans="1:26" ht="15" customHeight="1">
      <c r="A280" s="229"/>
      <c r="B280" s="229"/>
      <c r="C280" s="229"/>
      <c r="D280" s="229"/>
      <c r="E280" s="229"/>
      <c r="F280" s="230"/>
      <c r="G280" s="231"/>
      <c r="H280" s="232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spans="1:26" ht="15" customHeight="1">
      <c r="A281" s="229"/>
      <c r="B281" s="229"/>
      <c r="C281" s="229"/>
      <c r="D281" s="229"/>
      <c r="E281" s="229"/>
      <c r="F281" s="230"/>
      <c r="G281" s="231"/>
      <c r="H281" s="232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spans="1:26" ht="15" customHeight="1">
      <c r="A282" s="229"/>
      <c r="B282" s="229"/>
      <c r="C282" s="229"/>
      <c r="D282" s="229"/>
      <c r="E282" s="229"/>
      <c r="F282" s="230"/>
      <c r="G282" s="231"/>
      <c r="H282" s="232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spans="1:26" ht="15" customHeight="1">
      <c r="A283" s="229"/>
      <c r="B283" s="229"/>
      <c r="C283" s="229"/>
      <c r="D283" s="229"/>
      <c r="E283" s="229"/>
      <c r="F283" s="230"/>
      <c r="G283" s="231"/>
      <c r="H283" s="232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spans="1:26" ht="15" customHeight="1">
      <c r="A284" s="229"/>
      <c r="B284" s="229"/>
      <c r="C284" s="229"/>
      <c r="D284" s="229"/>
      <c r="E284" s="229"/>
      <c r="F284" s="230"/>
      <c r="G284" s="231"/>
      <c r="H284" s="232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spans="1:26" ht="15" customHeight="1">
      <c r="A285" s="229"/>
      <c r="B285" s="229"/>
      <c r="C285" s="229"/>
      <c r="D285" s="229"/>
      <c r="E285" s="229"/>
      <c r="F285" s="230"/>
      <c r="G285" s="231"/>
      <c r="H285" s="232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spans="1:26" ht="15" customHeight="1">
      <c r="A286" s="229"/>
      <c r="B286" s="229"/>
      <c r="C286" s="229"/>
      <c r="D286" s="229"/>
      <c r="E286" s="229"/>
      <c r="F286" s="230"/>
      <c r="G286" s="231"/>
      <c r="H286" s="232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spans="1:26" ht="15" customHeight="1">
      <c r="A287" s="229"/>
      <c r="B287" s="229"/>
      <c r="C287" s="229"/>
      <c r="D287" s="229"/>
      <c r="E287" s="229"/>
      <c r="F287" s="230"/>
      <c r="G287" s="231"/>
      <c r="H287" s="232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spans="1:26" ht="15" customHeight="1">
      <c r="A288" s="229"/>
      <c r="B288" s="229"/>
      <c r="C288" s="229"/>
      <c r="D288" s="229"/>
      <c r="E288" s="229"/>
      <c r="F288" s="230"/>
      <c r="G288" s="231"/>
      <c r="H288" s="232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spans="1:26" ht="15" customHeight="1">
      <c r="A289" s="229"/>
      <c r="B289" s="229"/>
      <c r="C289" s="229"/>
      <c r="D289" s="229"/>
      <c r="E289" s="229"/>
      <c r="F289" s="230"/>
      <c r="G289" s="231"/>
      <c r="H289" s="232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spans="1:26" ht="15" customHeight="1">
      <c r="A290" s="229"/>
      <c r="B290" s="229"/>
      <c r="C290" s="229"/>
      <c r="D290" s="229"/>
      <c r="E290" s="229"/>
      <c r="F290" s="230"/>
      <c r="G290" s="231"/>
      <c r="H290" s="232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spans="1:26" ht="15" customHeight="1">
      <c r="A291" s="229"/>
      <c r="B291" s="229"/>
      <c r="C291" s="229"/>
      <c r="D291" s="229"/>
      <c r="E291" s="229"/>
      <c r="F291" s="230"/>
      <c r="G291" s="231"/>
      <c r="H291" s="232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spans="1:26" ht="15" customHeight="1">
      <c r="A292" s="229"/>
      <c r="B292" s="229"/>
      <c r="C292" s="229"/>
      <c r="D292" s="229"/>
      <c r="E292" s="229"/>
      <c r="F292" s="230"/>
      <c r="G292" s="231"/>
      <c r="H292" s="232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spans="1:26" ht="15" customHeight="1">
      <c r="A293" s="229"/>
      <c r="B293" s="229"/>
      <c r="C293" s="229"/>
      <c r="D293" s="229"/>
      <c r="E293" s="229"/>
      <c r="F293" s="230"/>
      <c r="G293" s="231"/>
      <c r="H293" s="232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spans="1:26" ht="15" customHeight="1">
      <c r="A294" s="229"/>
      <c r="B294" s="229"/>
      <c r="C294" s="229"/>
      <c r="D294" s="229"/>
      <c r="E294" s="229"/>
      <c r="F294" s="230"/>
      <c r="G294" s="231"/>
      <c r="H294" s="232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spans="1:26" ht="15" customHeight="1">
      <c r="A295" s="229"/>
      <c r="B295" s="229"/>
      <c r="C295" s="229"/>
      <c r="D295" s="229"/>
      <c r="E295" s="229"/>
      <c r="F295" s="230"/>
      <c r="G295" s="231"/>
      <c r="H295" s="232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spans="1:26" ht="15" customHeight="1">
      <c r="A296" s="229"/>
      <c r="B296" s="229"/>
      <c r="C296" s="229"/>
      <c r="D296" s="229"/>
      <c r="E296" s="229"/>
      <c r="F296" s="230"/>
      <c r="G296" s="231"/>
      <c r="H296" s="232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spans="1:26" ht="15" customHeight="1">
      <c r="A297" s="229"/>
      <c r="B297" s="229"/>
      <c r="C297" s="229"/>
      <c r="D297" s="229"/>
      <c r="E297" s="229"/>
      <c r="F297" s="230"/>
      <c r="G297" s="231"/>
      <c r="H297" s="232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spans="1:26" ht="15" customHeight="1">
      <c r="A298" s="229"/>
      <c r="B298" s="229"/>
      <c r="C298" s="229"/>
      <c r="D298" s="229"/>
      <c r="E298" s="229"/>
      <c r="F298" s="230"/>
      <c r="G298" s="231"/>
      <c r="H298" s="232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spans="1:26" ht="15" customHeight="1">
      <c r="A299" s="229"/>
      <c r="B299" s="229"/>
      <c r="C299" s="229"/>
      <c r="D299" s="229"/>
      <c r="E299" s="229"/>
      <c r="F299" s="230"/>
      <c r="G299" s="231"/>
      <c r="H299" s="232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spans="1:26" ht="15" customHeight="1">
      <c r="A300" s="229"/>
      <c r="B300" s="229"/>
      <c r="C300" s="229"/>
      <c r="D300" s="229"/>
      <c r="E300" s="229"/>
      <c r="F300" s="230"/>
      <c r="G300" s="231"/>
      <c r="H300" s="232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spans="1:26" ht="15" customHeight="1">
      <c r="A301" s="229"/>
      <c r="B301" s="229"/>
      <c r="C301" s="229"/>
      <c r="D301" s="229"/>
      <c r="E301" s="229"/>
      <c r="F301" s="230"/>
      <c r="G301" s="231"/>
      <c r="H301" s="232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spans="1:26" ht="15" customHeight="1">
      <c r="A302" s="229"/>
      <c r="B302" s="229"/>
      <c r="C302" s="229"/>
      <c r="D302" s="229"/>
      <c r="E302" s="229"/>
      <c r="F302" s="230"/>
      <c r="G302" s="231"/>
      <c r="H302" s="232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spans="1:26" ht="15" customHeight="1">
      <c r="A303" s="229"/>
      <c r="B303" s="229"/>
      <c r="C303" s="229"/>
      <c r="D303" s="229"/>
      <c r="E303" s="229"/>
      <c r="F303" s="230"/>
      <c r="G303" s="231"/>
      <c r="H303" s="232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spans="1:26" ht="15" customHeight="1">
      <c r="A304" s="229"/>
      <c r="B304" s="229"/>
      <c r="C304" s="229"/>
      <c r="D304" s="229"/>
      <c r="E304" s="229"/>
      <c r="F304" s="230"/>
      <c r="G304" s="231"/>
      <c r="H304" s="232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spans="1:26" ht="15" customHeight="1">
      <c r="A305" s="229"/>
      <c r="B305" s="229"/>
      <c r="C305" s="229"/>
      <c r="D305" s="229"/>
      <c r="E305" s="229"/>
      <c r="F305" s="230"/>
      <c r="G305" s="231"/>
      <c r="H305" s="232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spans="1:26" ht="15" customHeight="1">
      <c r="A306" s="229"/>
      <c r="B306" s="229"/>
      <c r="C306" s="229"/>
      <c r="D306" s="229"/>
      <c r="E306" s="229"/>
      <c r="F306" s="230"/>
      <c r="G306" s="231"/>
      <c r="H306" s="232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spans="1:26" ht="15" customHeight="1">
      <c r="A307" s="229"/>
      <c r="B307" s="229"/>
      <c r="C307" s="229"/>
      <c r="D307" s="229"/>
      <c r="E307" s="229"/>
      <c r="F307" s="230"/>
      <c r="G307" s="231"/>
      <c r="H307" s="232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spans="1:26" ht="15" customHeight="1">
      <c r="A308" s="229"/>
      <c r="B308" s="229"/>
      <c r="C308" s="229"/>
      <c r="D308" s="229"/>
      <c r="E308" s="229"/>
      <c r="F308" s="230"/>
      <c r="G308" s="231"/>
      <c r="H308" s="232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spans="1:26" ht="15" customHeight="1">
      <c r="A309" s="229"/>
      <c r="B309" s="229"/>
      <c r="C309" s="229"/>
      <c r="D309" s="229"/>
      <c r="E309" s="229"/>
      <c r="F309" s="230"/>
      <c r="G309" s="231"/>
      <c r="H309" s="232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spans="1:26" ht="15" customHeight="1">
      <c r="A310" s="229"/>
      <c r="B310" s="229"/>
      <c r="C310" s="229"/>
      <c r="D310" s="229"/>
      <c r="E310" s="229"/>
      <c r="F310" s="230"/>
      <c r="G310" s="231"/>
      <c r="H310" s="232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spans="1:26" ht="15" customHeight="1">
      <c r="A311" s="229"/>
      <c r="B311" s="229"/>
      <c r="C311" s="229"/>
      <c r="D311" s="229"/>
      <c r="E311" s="229"/>
      <c r="F311" s="230"/>
      <c r="G311" s="231"/>
      <c r="H311" s="232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spans="1:26" ht="15" customHeight="1">
      <c r="A312" s="229"/>
      <c r="B312" s="229"/>
      <c r="C312" s="229"/>
      <c r="D312" s="229"/>
      <c r="E312" s="229"/>
      <c r="F312" s="230"/>
      <c r="G312" s="231"/>
      <c r="H312" s="232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spans="1:26" ht="15" customHeight="1">
      <c r="A313" s="229"/>
      <c r="B313" s="229"/>
      <c r="C313" s="229"/>
      <c r="D313" s="229"/>
      <c r="E313" s="229"/>
      <c r="F313" s="230"/>
      <c r="G313" s="231"/>
      <c r="H313" s="232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spans="1:26" ht="15" customHeight="1">
      <c r="A314" s="229"/>
      <c r="B314" s="229"/>
      <c r="C314" s="229"/>
      <c r="D314" s="229"/>
      <c r="E314" s="229"/>
      <c r="F314" s="230"/>
      <c r="G314" s="231"/>
      <c r="H314" s="232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spans="1:26" ht="15" customHeight="1">
      <c r="A315" s="229"/>
      <c r="B315" s="229"/>
      <c r="C315" s="229"/>
      <c r="D315" s="229"/>
      <c r="E315" s="229"/>
      <c r="F315" s="230"/>
      <c r="G315" s="231"/>
      <c r="H315" s="232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spans="1:26" ht="15" customHeight="1">
      <c r="A316" s="229"/>
      <c r="B316" s="229"/>
      <c r="C316" s="229"/>
      <c r="D316" s="229"/>
      <c r="E316" s="229"/>
      <c r="F316" s="230"/>
      <c r="G316" s="231"/>
      <c r="H316" s="232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spans="1:26" ht="15" customHeight="1">
      <c r="A317" s="229"/>
      <c r="B317" s="229"/>
      <c r="C317" s="229"/>
      <c r="D317" s="229"/>
      <c r="E317" s="229"/>
      <c r="F317" s="230"/>
      <c r="G317" s="231"/>
      <c r="H317" s="232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spans="1:26" ht="15" customHeight="1">
      <c r="A318" s="229"/>
      <c r="B318" s="229"/>
      <c r="C318" s="229"/>
      <c r="D318" s="229"/>
      <c r="E318" s="229"/>
      <c r="F318" s="230"/>
      <c r="G318" s="231"/>
      <c r="H318" s="232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spans="1:26" ht="15" customHeight="1">
      <c r="A319" s="229"/>
      <c r="B319" s="229"/>
      <c r="C319" s="229"/>
      <c r="D319" s="229"/>
      <c r="E319" s="229"/>
      <c r="F319" s="230"/>
      <c r="G319" s="231"/>
      <c r="H319" s="232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spans="1:26" ht="15" customHeight="1">
      <c r="A320" s="229"/>
      <c r="B320" s="229"/>
      <c r="C320" s="229"/>
      <c r="D320" s="229"/>
      <c r="E320" s="229"/>
      <c r="F320" s="230"/>
      <c r="G320" s="231"/>
      <c r="H320" s="232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spans="1:26" ht="15" customHeight="1">
      <c r="A321" s="229"/>
      <c r="B321" s="229"/>
      <c r="C321" s="229"/>
      <c r="D321" s="229"/>
      <c r="E321" s="229"/>
      <c r="F321" s="230"/>
      <c r="G321" s="231"/>
      <c r="H321" s="232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spans="1:26" ht="15" customHeight="1">
      <c r="A322" s="229"/>
      <c r="B322" s="229"/>
      <c r="C322" s="229"/>
      <c r="D322" s="229"/>
      <c r="E322" s="229"/>
      <c r="F322" s="230"/>
      <c r="G322" s="231"/>
      <c r="H322" s="232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spans="1:26" ht="15" customHeight="1">
      <c r="A323" s="229"/>
      <c r="B323" s="229"/>
      <c r="C323" s="229"/>
      <c r="D323" s="229"/>
      <c r="E323" s="229"/>
      <c r="F323" s="230"/>
      <c r="G323" s="231"/>
      <c r="H323" s="232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spans="1:26" ht="15" customHeight="1">
      <c r="A324" s="229"/>
      <c r="B324" s="229"/>
      <c r="C324" s="229"/>
      <c r="D324" s="229"/>
      <c r="E324" s="229"/>
      <c r="F324" s="230"/>
      <c r="G324" s="231"/>
      <c r="H324" s="232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spans="1:26" ht="15" customHeight="1">
      <c r="A325" s="229"/>
      <c r="B325" s="229"/>
      <c r="C325" s="229"/>
      <c r="D325" s="229"/>
      <c r="E325" s="229"/>
      <c r="F325" s="230"/>
      <c r="G325" s="231"/>
      <c r="H325" s="232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spans="1:26" ht="15" customHeight="1">
      <c r="A326" s="229"/>
      <c r="B326" s="229"/>
      <c r="C326" s="229"/>
      <c r="D326" s="229"/>
      <c r="E326" s="229"/>
      <c r="F326" s="230"/>
      <c r="G326" s="231"/>
      <c r="H326" s="232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spans="1:26" ht="15" customHeight="1">
      <c r="A327" s="229"/>
      <c r="B327" s="229"/>
      <c r="C327" s="229"/>
      <c r="D327" s="229"/>
      <c r="E327" s="229"/>
      <c r="F327" s="230"/>
      <c r="G327" s="231"/>
      <c r="H327" s="232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spans="1:26" ht="15" customHeight="1">
      <c r="A328" s="229"/>
      <c r="B328" s="229"/>
      <c r="C328" s="229"/>
      <c r="D328" s="229"/>
      <c r="E328" s="229"/>
      <c r="F328" s="230"/>
      <c r="G328" s="231"/>
      <c r="H328" s="232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spans="1:26" ht="15" customHeight="1">
      <c r="A329" s="229"/>
      <c r="B329" s="229"/>
      <c r="C329" s="229"/>
      <c r="D329" s="229"/>
      <c r="E329" s="229"/>
      <c r="F329" s="230"/>
      <c r="G329" s="231"/>
      <c r="H329" s="232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spans="1:26" ht="15" customHeight="1">
      <c r="A330" s="229"/>
      <c r="B330" s="229"/>
      <c r="C330" s="229"/>
      <c r="D330" s="229"/>
      <c r="E330" s="229"/>
      <c r="F330" s="230"/>
      <c r="G330" s="231"/>
      <c r="H330" s="232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spans="1:26" ht="15" customHeight="1">
      <c r="A331" s="229"/>
      <c r="B331" s="229"/>
      <c r="C331" s="229"/>
      <c r="D331" s="229"/>
      <c r="E331" s="229"/>
      <c r="F331" s="230"/>
      <c r="G331" s="231"/>
      <c r="H331" s="232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spans="1:26" ht="15" customHeight="1">
      <c r="A332" s="229"/>
      <c r="B332" s="229"/>
      <c r="C332" s="229"/>
      <c r="D332" s="229"/>
      <c r="E332" s="229"/>
      <c r="F332" s="230"/>
      <c r="G332" s="231"/>
      <c r="H332" s="232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spans="1:26" ht="15" customHeight="1">
      <c r="A333" s="229"/>
      <c r="B333" s="229"/>
      <c r="C333" s="229"/>
      <c r="D333" s="229"/>
      <c r="E333" s="229"/>
      <c r="F333" s="230"/>
      <c r="G333" s="231"/>
      <c r="H333" s="232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spans="1:26" ht="15" customHeight="1">
      <c r="A334" s="229"/>
      <c r="B334" s="229"/>
      <c r="C334" s="229"/>
      <c r="D334" s="229"/>
      <c r="E334" s="229"/>
      <c r="F334" s="230"/>
      <c r="G334" s="231"/>
      <c r="H334" s="232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spans="1:26" ht="15" customHeight="1">
      <c r="A335" s="229"/>
      <c r="B335" s="229"/>
      <c r="C335" s="229"/>
      <c r="D335" s="229"/>
      <c r="E335" s="229"/>
      <c r="F335" s="230"/>
      <c r="G335" s="231"/>
      <c r="H335" s="232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spans="1:26" ht="15" customHeight="1">
      <c r="A336" s="229"/>
      <c r="B336" s="229"/>
      <c r="C336" s="229"/>
      <c r="D336" s="229"/>
      <c r="E336" s="229"/>
      <c r="F336" s="230"/>
      <c r="G336" s="231"/>
      <c r="H336" s="232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spans="1:26" ht="15" customHeight="1">
      <c r="A337" s="229"/>
      <c r="B337" s="229"/>
      <c r="C337" s="229"/>
      <c r="D337" s="229"/>
      <c r="E337" s="229"/>
      <c r="F337" s="230"/>
      <c r="G337" s="231"/>
      <c r="H337" s="232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spans="1:26" ht="15" customHeight="1">
      <c r="A338" s="229"/>
      <c r="B338" s="229"/>
      <c r="C338" s="229"/>
      <c r="D338" s="229"/>
      <c r="E338" s="229"/>
      <c r="F338" s="230"/>
      <c r="G338" s="231"/>
      <c r="H338" s="232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spans="1:26" ht="15" customHeight="1">
      <c r="A339" s="229"/>
      <c r="B339" s="229"/>
      <c r="C339" s="229"/>
      <c r="D339" s="229"/>
      <c r="E339" s="229"/>
      <c r="F339" s="230"/>
      <c r="G339" s="231"/>
      <c r="H339" s="232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spans="1:26" ht="15" customHeight="1">
      <c r="A340" s="229"/>
      <c r="B340" s="229"/>
      <c r="C340" s="229"/>
      <c r="D340" s="229"/>
      <c r="E340" s="229"/>
      <c r="F340" s="230"/>
      <c r="G340" s="231"/>
      <c r="H340" s="232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spans="1:26" ht="15" customHeight="1">
      <c r="A341" s="229"/>
      <c r="B341" s="229"/>
      <c r="C341" s="229"/>
      <c r="D341" s="229"/>
      <c r="E341" s="229"/>
      <c r="F341" s="230"/>
      <c r="G341" s="231"/>
      <c r="H341" s="232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spans="1:26" ht="15" customHeight="1">
      <c r="A342" s="229"/>
      <c r="B342" s="229"/>
      <c r="C342" s="229"/>
      <c r="D342" s="229"/>
      <c r="E342" s="229"/>
      <c r="F342" s="230"/>
      <c r="G342" s="231"/>
      <c r="H342" s="232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spans="1:26" ht="15" customHeight="1">
      <c r="A343" s="229"/>
      <c r="B343" s="229"/>
      <c r="C343" s="229"/>
      <c r="D343" s="229"/>
      <c r="E343" s="229"/>
      <c r="F343" s="230"/>
      <c r="G343" s="231"/>
      <c r="H343" s="232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spans="1:26" ht="15" customHeight="1">
      <c r="A344" s="229"/>
      <c r="B344" s="229"/>
      <c r="C344" s="229"/>
      <c r="D344" s="229"/>
      <c r="E344" s="229"/>
      <c r="F344" s="230"/>
      <c r="G344" s="231"/>
      <c r="H344" s="232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spans="1:26" ht="15" customHeight="1">
      <c r="A345" s="229"/>
      <c r="B345" s="229"/>
      <c r="C345" s="229"/>
      <c r="D345" s="229"/>
      <c r="E345" s="229"/>
      <c r="F345" s="230"/>
      <c r="G345" s="231"/>
      <c r="H345" s="232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spans="1:26" ht="15" customHeight="1">
      <c r="A346" s="229"/>
      <c r="B346" s="229"/>
      <c r="C346" s="229"/>
      <c r="D346" s="229"/>
      <c r="E346" s="229"/>
      <c r="F346" s="230"/>
      <c r="G346" s="231"/>
      <c r="H346" s="232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spans="1:26" ht="15" customHeight="1">
      <c r="A347" s="229"/>
      <c r="B347" s="229"/>
      <c r="C347" s="229"/>
      <c r="D347" s="229"/>
      <c r="E347" s="229"/>
      <c r="F347" s="230"/>
      <c r="G347" s="231"/>
      <c r="H347" s="232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spans="1:26" ht="15" customHeight="1">
      <c r="A348" s="229"/>
      <c r="B348" s="229"/>
      <c r="C348" s="229"/>
      <c r="D348" s="229"/>
      <c r="E348" s="229"/>
      <c r="F348" s="230"/>
      <c r="G348" s="231"/>
      <c r="H348" s="232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spans="1:26" ht="15" customHeight="1">
      <c r="A349" s="229"/>
      <c r="B349" s="229"/>
      <c r="C349" s="229"/>
      <c r="D349" s="229"/>
      <c r="E349" s="229"/>
      <c r="F349" s="230"/>
      <c r="G349" s="231"/>
      <c r="H349" s="232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spans="1:26" ht="15" customHeight="1">
      <c r="A350" s="229"/>
      <c r="B350" s="229"/>
      <c r="C350" s="229"/>
      <c r="D350" s="229"/>
      <c r="E350" s="229"/>
      <c r="F350" s="230"/>
      <c r="G350" s="231"/>
      <c r="H350" s="232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spans="1:26" ht="15" customHeight="1">
      <c r="A351" s="229"/>
      <c r="B351" s="229"/>
      <c r="C351" s="229"/>
      <c r="D351" s="229"/>
      <c r="E351" s="229"/>
      <c r="F351" s="230"/>
      <c r="G351" s="231"/>
      <c r="H351" s="232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spans="1:26" ht="15" customHeight="1">
      <c r="A352" s="229"/>
      <c r="B352" s="229"/>
      <c r="C352" s="229"/>
      <c r="D352" s="229"/>
      <c r="E352" s="229"/>
      <c r="F352" s="230"/>
      <c r="G352" s="231"/>
      <c r="H352" s="232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spans="1:26" ht="15" customHeight="1">
      <c r="A353" s="229"/>
      <c r="B353" s="229"/>
      <c r="C353" s="229"/>
      <c r="D353" s="229"/>
      <c r="E353" s="229"/>
      <c r="F353" s="230"/>
      <c r="G353" s="231"/>
      <c r="H353" s="232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spans="1:26" ht="15" customHeight="1">
      <c r="A354" s="229"/>
      <c r="B354" s="229"/>
      <c r="C354" s="229"/>
      <c r="D354" s="229"/>
      <c r="E354" s="229"/>
      <c r="F354" s="230"/>
      <c r="G354" s="231"/>
      <c r="H354" s="232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spans="1:26" ht="15" customHeight="1">
      <c r="A355" s="229"/>
      <c r="B355" s="229"/>
      <c r="C355" s="229"/>
      <c r="D355" s="229"/>
      <c r="E355" s="229"/>
      <c r="F355" s="230"/>
      <c r="G355" s="231"/>
      <c r="H355" s="232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spans="1:26" ht="15" customHeight="1">
      <c r="A356" s="229"/>
      <c r="B356" s="229"/>
      <c r="C356" s="229"/>
      <c r="D356" s="229"/>
      <c r="E356" s="229"/>
      <c r="F356" s="230"/>
      <c r="G356" s="231"/>
      <c r="H356" s="232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spans="1:26" ht="15" customHeight="1">
      <c r="A357" s="229"/>
      <c r="B357" s="229"/>
      <c r="C357" s="229"/>
      <c r="D357" s="229"/>
      <c r="E357" s="229"/>
      <c r="F357" s="230"/>
      <c r="G357" s="231"/>
      <c r="H357" s="232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spans="1:26" ht="15" customHeight="1">
      <c r="A358" s="229"/>
      <c r="B358" s="229"/>
      <c r="C358" s="229"/>
      <c r="D358" s="229"/>
      <c r="E358" s="229"/>
      <c r="F358" s="230"/>
      <c r="G358" s="231"/>
      <c r="H358" s="232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spans="1:26" ht="15" customHeight="1">
      <c r="A359" s="229"/>
      <c r="B359" s="229"/>
      <c r="C359" s="229"/>
      <c r="D359" s="229"/>
      <c r="E359" s="229"/>
      <c r="F359" s="230"/>
      <c r="G359" s="231"/>
      <c r="H359" s="232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spans="1:26" ht="15" customHeight="1">
      <c r="A360" s="229"/>
      <c r="B360" s="229"/>
      <c r="C360" s="229"/>
      <c r="D360" s="229"/>
      <c r="E360" s="229"/>
      <c r="F360" s="230"/>
      <c r="G360" s="231"/>
      <c r="H360" s="232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spans="1:26" ht="15" customHeight="1">
      <c r="A361" s="229"/>
      <c r="B361" s="229"/>
      <c r="C361" s="229"/>
      <c r="D361" s="229"/>
      <c r="E361" s="229"/>
      <c r="F361" s="230"/>
      <c r="G361" s="231"/>
      <c r="H361" s="232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spans="1:26" ht="15" customHeight="1">
      <c r="A362" s="229"/>
      <c r="B362" s="229"/>
      <c r="C362" s="229"/>
      <c r="D362" s="229"/>
      <c r="E362" s="229"/>
      <c r="F362" s="230"/>
      <c r="G362" s="231"/>
      <c r="H362" s="232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spans="1:26" ht="15" customHeight="1">
      <c r="A363" s="229"/>
      <c r="B363" s="229"/>
      <c r="C363" s="229"/>
      <c r="D363" s="229"/>
      <c r="E363" s="229"/>
      <c r="F363" s="230"/>
      <c r="G363" s="231"/>
      <c r="H363" s="232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spans="1:26" ht="15" customHeight="1">
      <c r="A364" s="229"/>
      <c r="B364" s="229"/>
      <c r="C364" s="229"/>
      <c r="D364" s="229"/>
      <c r="E364" s="229"/>
      <c r="F364" s="230"/>
      <c r="G364" s="231"/>
      <c r="H364" s="232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spans="1:26" ht="15" customHeight="1">
      <c r="A365" s="229"/>
      <c r="B365" s="229"/>
      <c r="C365" s="229"/>
      <c r="D365" s="229"/>
      <c r="E365" s="229"/>
      <c r="F365" s="230"/>
      <c r="G365" s="231"/>
      <c r="H365" s="232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spans="1:26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spans="1:26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spans="1:26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spans="1:26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spans="1:26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spans="1:26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spans="1:26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spans="1:26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spans="1:26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spans="1:26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spans="1:26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spans="1:26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spans="1:26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spans="1:26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spans="1:26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spans="1:26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spans="1:26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spans="1:26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spans="1:26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spans="1:26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spans="1:26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spans="1:26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spans="1:26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spans="1:26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spans="1:26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spans="1:26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spans="1:26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spans="1:26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spans="1:26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spans="1:26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spans="1:26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spans="1:26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spans="1:26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spans="1:26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spans="1:26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spans="1:26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spans="1:26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spans="1:26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spans="1:26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spans="1:26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spans="1:26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spans="1:26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spans="1:26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spans="1:26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spans="1:26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spans="1:26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spans="1:26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spans="1:26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spans="1:26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spans="1:26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spans="1:26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spans="1:26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spans="1:26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spans="1:26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spans="1:26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spans="1:26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spans="1:26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spans="1:26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spans="1:26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spans="1:26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spans="1:26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spans="1:26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spans="1:26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spans="1:26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spans="1:26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spans="1:26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spans="1:26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spans="1:26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spans="1:26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spans="1:26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spans="1:26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spans="1:26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spans="1:26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spans="1:26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spans="1:26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spans="1:26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spans="1:26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spans="1:26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spans="1:26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spans="1:26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spans="1:26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spans="1:26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spans="1:26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spans="1:26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spans="1:26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spans="1:26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spans="1:26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spans="1:26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spans="1:26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spans="1:26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spans="1:26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spans="1:26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spans="1:26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spans="1:26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spans="1:26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spans="1:26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spans="1:26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spans="1:26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spans="1:26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spans="1:26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spans="1:26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spans="1:26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spans="1:26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spans="1:26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spans="1:26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spans="1:26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spans="1:26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spans="1:26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spans="1:26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spans="1:26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spans="1:26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spans="1:26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spans="1:26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spans="1:26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spans="1:26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spans="1:26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spans="1:26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spans="1:26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spans="1:26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spans="1:26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spans="1:26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spans="1:26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spans="1:26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spans="1:26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spans="1:26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spans="1:26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spans="1:26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spans="1:26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spans="1:26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spans="1:26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spans="1:26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spans="1:26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spans="1:26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spans="1:26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spans="1:26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spans="1:26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spans="1:26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spans="1:26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spans="1:26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spans="1:26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spans="1:26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spans="1:26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spans="1:26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spans="1:26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spans="1:26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spans="1:26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spans="1:26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spans="1:26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spans="1:26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spans="1:26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spans="1:26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spans="1:26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spans="1:26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spans="1:26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spans="1:26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spans="1:26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spans="1:26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spans="1:26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spans="1:26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spans="1:26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spans="1:26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spans="1:26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spans="1:26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spans="1:26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spans="1:26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spans="1:26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spans="1:26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spans="1:26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spans="1:26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spans="1:26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spans="1:26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spans="1:26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spans="1:26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spans="1:26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spans="1:26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spans="1:26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spans="1:26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spans="1:26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spans="1:26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spans="1:26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spans="1:26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spans="1:26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spans="1:26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spans="1:26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spans="1:26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spans="1:26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spans="1:26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spans="1:26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spans="1:26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spans="1:26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spans="1:26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spans="1:26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spans="1:26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spans="1:26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spans="1:26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spans="1:26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spans="1:26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spans="1:26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spans="1:26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spans="1:26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spans="1:26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spans="1:26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spans="1:26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spans="1:26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spans="1:26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spans="1:26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spans="1:26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spans="1:26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spans="1:26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spans="1:26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spans="1:26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spans="1:26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spans="1:26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spans="1:26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spans="1:26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spans="1:26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spans="1:26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spans="1:26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spans="1:26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spans="1:26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spans="1:26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spans="1:26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spans="1:26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spans="1:26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spans="1:26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spans="1:26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spans="1:26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spans="1:26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spans="1:26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spans="1:26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spans="1:26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spans="1:26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spans="1:26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spans="1:26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spans="1:26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spans="1:26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spans="1:26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spans="1:26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spans="1:26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spans="1:26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spans="1:26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spans="1:26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spans="1:26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spans="1:26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spans="1:26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spans="1:26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spans="1:26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spans="1:26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spans="1:26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spans="1:26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spans="1:26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spans="1:26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spans="1:26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spans="1:26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spans="1:26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spans="1:26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spans="1:26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spans="1:26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spans="1:26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spans="1:26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spans="1:26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spans="1:26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spans="1:26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spans="1:26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spans="1:26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spans="1:26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spans="1:26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spans="1:26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spans="1:26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spans="1:26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spans="1:26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spans="1:26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spans="1:26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spans="1:26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spans="1:26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spans="1:26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spans="1:26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spans="1:26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spans="1:26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spans="1:26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spans="1:26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spans="1:26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spans="1:26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spans="1:26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spans="1:26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spans="1:26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spans="1:26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spans="1:26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spans="1:26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spans="1:26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spans="1:26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spans="1:26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spans="1:26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spans="1:26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spans="1:26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spans="1:26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spans="1:26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spans="1:26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spans="1:26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spans="1:26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spans="1:26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spans="1:26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spans="1:26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spans="1:26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spans="1:26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spans="1:26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spans="1:26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spans="1:26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spans="1:26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spans="1:26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spans="1:26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spans="1:26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spans="1:26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spans="1:26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spans="1:26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spans="1:26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spans="1:26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spans="1:26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spans="1:26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spans="1:26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spans="1:26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spans="1:26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spans="1:26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spans="1:26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spans="1:26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spans="1:26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spans="1:26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spans="1:26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spans="1:26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spans="1:26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spans="1:26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spans="1:26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spans="1:26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spans="1:26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spans="1:26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spans="1:26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spans="1:26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spans="1:26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spans="1:26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spans="1:26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spans="1:26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spans="1:26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spans="1:26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spans="1:26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spans="1:26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spans="1:26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spans="1:26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spans="1:26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spans="1:26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spans="1:26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spans="1:26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spans="1:26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spans="1:26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spans="1:26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spans="1:26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spans="1:26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spans="1:26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spans="1:26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spans="1:26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spans="1:26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spans="1:26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spans="1:26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spans="1:26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spans="1:26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spans="1:26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spans="1:26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spans="1:26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spans="1:26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spans="1:26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spans="1:26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spans="1:26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spans="1:26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spans="1:26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spans="1:26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spans="1:26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spans="1:26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spans="1:26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spans="1:26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spans="1:26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spans="1:26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spans="1:26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spans="1:26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spans="1:26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spans="1:26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spans="1:26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spans="1:26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spans="1:26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spans="1:26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spans="1:26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spans="1:26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spans="1:26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spans="1:26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spans="1:26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spans="1:26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spans="1:26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spans="1:26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spans="1:26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spans="1:26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spans="1:26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spans="1:26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spans="1:26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spans="1:26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spans="1:26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spans="1:26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spans="1:26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spans="1:26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spans="1:26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spans="1:26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spans="1:26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spans="1:26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spans="1:26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spans="1:26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spans="1:26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spans="1:26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spans="1:26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spans="1:26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spans="1:26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spans="1:26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spans="1:26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spans="1:26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spans="1:26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spans="1:26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spans="1:26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spans="1:26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spans="1:26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spans="1:26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spans="1:26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spans="1:26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spans="1:26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spans="1:26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spans="1:26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spans="1:26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spans="1:26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spans="1:26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spans="1:26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spans="1:26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spans="1:26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spans="1:26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spans="1:26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spans="1:26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spans="1:26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spans="1:26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spans="1:26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spans="1:26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spans="1:26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spans="1:26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spans="1:26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spans="1:26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spans="1:26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spans="1:26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spans="1:26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spans="1:26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spans="1:26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spans="1:26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spans="1:26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spans="1:26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spans="1:26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spans="1:26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spans="1:26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spans="1:26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spans="1:26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spans="1:26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spans="1:26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spans="1:26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spans="1:26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spans="1:26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spans="1:26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spans="1:26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spans="1:26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spans="1:26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spans="1:26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spans="1:26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spans="1:26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spans="1:26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spans="1:26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spans="1:26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spans="1:26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spans="1:26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spans="1:26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spans="1:26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spans="1:26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spans="1:26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spans="1:26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spans="1:26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spans="1:26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spans="1:26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spans="1:26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spans="1:26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spans="1:26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spans="1:26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spans="1:26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spans="1:26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spans="1:26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spans="1:26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spans="1:26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spans="1:26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spans="1:26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spans="1:26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spans="1:26" ht="1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spans="1:26" ht="1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spans="1:26" ht="1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spans="1:26" ht="1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spans="1:26" ht="1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spans="1:26" ht="1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spans="1:26" ht="1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spans="1:26" ht="1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spans="1:26" ht="1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spans="1:26" ht="1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spans="1:26" ht="1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spans="1:26" ht="1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spans="1:26" ht="1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spans="1:26" ht="1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spans="1:26" ht="1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spans="1:26" ht="1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spans="1:26" ht="1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spans="1:26" ht="1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spans="1:26" ht="1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spans="1:26" ht="1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spans="1:26" ht="1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spans="1:26" ht="1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spans="1:26" ht="1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spans="1:26" ht="1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spans="1:26" ht="1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spans="1:26" ht="1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spans="1:26" ht="1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spans="1:26" ht="1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spans="1:26" ht="1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spans="1:26" ht="1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spans="1:26" ht="1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spans="1:26" ht="1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spans="1:26" ht="1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spans="1:26" ht="1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spans="1:26" ht="1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spans="1:26" ht="1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spans="1:26" ht="1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spans="1:26" ht="1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spans="1:26" ht="1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spans="1:26" ht="1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spans="1:26" ht="1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spans="1:26" ht="1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spans="1:26" ht="1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spans="1:26" ht="1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spans="1:26" ht="1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spans="1:26" ht="1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spans="1:26" ht="1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spans="1:26" ht="1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spans="1:26" ht="1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spans="1:26" ht="1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spans="1:26" ht="1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spans="1:26" ht="1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spans="1:26" ht="1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spans="1:26" ht="1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spans="1:26" ht="1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spans="1:26" ht="1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spans="1:26" ht="1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spans="1:26" ht="1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spans="1:26" ht="1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spans="1:26" ht="1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spans="1:26" ht="1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spans="1:26" ht="1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spans="1:26" ht="1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spans="1:26" ht="1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spans="1:26" ht="1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spans="1:26" ht="1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spans="1:26" ht="1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spans="1:26" ht="1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spans="1:26" ht="1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spans="1:26" ht="1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spans="1:26" ht="1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spans="1:26" ht="1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spans="1:26" ht="1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spans="1:26" ht="1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spans="1:26" ht="1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spans="1:26" ht="1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spans="1:26" ht="1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spans="1:26" ht="1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spans="1:26" ht="1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spans="1:26" ht="1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spans="1:26" ht="1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spans="1:26" ht="1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spans="1:26" ht="1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spans="1:26" ht="1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spans="1:26" ht="1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spans="1:26" ht="1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spans="1:26" ht="1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spans="1:26" ht="1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spans="1:26" ht="1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spans="1:26" ht="1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spans="1:26" ht="1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spans="1:26" ht="1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spans="1:26" ht="1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spans="1:26" ht="1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spans="1:26" ht="1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spans="1:26" ht="1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spans="1:26" ht="1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spans="1:26" ht="1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spans="1:26" ht="1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spans="1:26" ht="1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spans="1:26" ht="1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spans="1:26" ht="1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spans="1:26" ht="1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spans="1:26" ht="1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spans="1:26" ht="1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spans="1:26" ht="1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spans="1:26" ht="1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spans="1:26" ht="1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spans="1:26" ht="1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spans="1:26" ht="1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spans="1:26" ht="1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spans="1:26" ht="1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spans="1:26" ht="1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spans="1:26" ht="1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spans="1:26" ht="1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spans="1:26" ht="1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spans="1:26" ht="1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spans="1:26" ht="1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spans="1:26" ht="1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spans="1:26" ht="1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spans="1:26" ht="1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spans="1:26" ht="1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spans="1:26" ht="1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spans="1:26" ht="1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spans="1:26" ht="1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spans="1:26" ht="1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spans="1:26" ht="1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spans="1:26" ht="1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spans="1:26" ht="1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spans="1:26" ht="1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spans="1:26" ht="1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spans="1:26" ht="1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spans="1:26" ht="1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 spans="1:26" ht="1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 spans="1:26" ht="1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 spans="1:26" ht="1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 spans="1:26" ht="1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  <row r="1001" spans="1:26" ht="15" customHeight="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</row>
    <row r="1002" spans="1:26" ht="15" customHeight="1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</row>
    <row r="1003" spans="1:26" ht="15" customHeight="1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</row>
    <row r="1004" spans="1:26" ht="15" customHeight="1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</row>
    <row r="1005" spans="1:26" ht="15" customHeight="1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</row>
    <row r="1006" spans="1:26" ht="15" customHeight="1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</row>
    <row r="1007" spans="1:26" ht="15" customHeight="1">
      <c r="A1007" s="229"/>
      <c r="B1007" s="229"/>
      <c r="C1007" s="229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</row>
    <row r="1008" spans="1:26" ht="15" customHeight="1">
      <c r="A1008" s="229"/>
      <c r="B1008" s="229"/>
      <c r="C1008" s="229"/>
      <c r="D1008" s="229"/>
      <c r="E1008" s="229"/>
      <c r="F1008" s="229"/>
      <c r="G1008" s="229"/>
      <c r="H1008" s="229"/>
      <c r="I1008" s="229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  <c r="X1008" s="229"/>
      <c r="Y1008" s="229"/>
      <c r="Z1008" s="229"/>
    </row>
    <row r="1009" spans="1:26" ht="15" customHeight="1">
      <c r="A1009" s="229"/>
      <c r="B1009" s="229"/>
      <c r="C1009" s="229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  <c r="X1009" s="229"/>
      <c r="Y1009" s="229"/>
      <c r="Z1009" s="229"/>
    </row>
    <row r="1010" spans="1:26" ht="15" customHeight="1">
      <c r="A1010" s="229"/>
      <c r="B1010" s="229"/>
      <c r="C1010" s="229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  <c r="X1010" s="229"/>
      <c r="Y1010" s="229"/>
      <c r="Z1010" s="229"/>
    </row>
    <row r="1011" spans="1:26" ht="15" customHeight="1">
      <c r="A1011" s="229"/>
      <c r="B1011" s="229"/>
      <c r="C1011" s="229"/>
      <c r="D1011" s="229"/>
      <c r="E1011" s="229"/>
      <c r="F1011" s="229"/>
      <c r="G1011" s="229"/>
      <c r="H1011" s="229"/>
      <c r="I1011" s="229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  <c r="X1011" s="229"/>
      <c r="Y1011" s="229"/>
      <c r="Z1011" s="229"/>
    </row>
    <row r="1012" spans="1:26" ht="15" customHeight="1">
      <c r="A1012" s="229"/>
      <c r="B1012" s="229"/>
      <c r="C1012" s="229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  <c r="X1012" s="229"/>
      <c r="Y1012" s="229"/>
      <c r="Z1012" s="229"/>
    </row>
    <row r="1013" spans="1:26" ht="15" customHeight="1">
      <c r="A1013" s="229"/>
      <c r="B1013" s="229"/>
      <c r="C1013" s="229"/>
      <c r="D1013" s="229"/>
      <c r="E1013" s="229"/>
      <c r="F1013" s="229"/>
      <c r="G1013" s="229"/>
      <c r="H1013" s="229"/>
      <c r="I1013" s="229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  <c r="X1013" s="229"/>
      <c r="Y1013" s="229"/>
      <c r="Z1013" s="229"/>
    </row>
    <row r="1014" spans="1:26" ht="15" customHeight="1">
      <c r="A1014" s="229"/>
      <c r="B1014" s="229"/>
      <c r="C1014" s="22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  <c r="X1014" s="229"/>
      <c r="Y1014" s="229"/>
      <c r="Z1014" s="229"/>
    </row>
    <row r="1015" spans="1:26" ht="15" customHeight="1">
      <c r="A1015" s="229"/>
      <c r="B1015" s="229"/>
      <c r="C1015" s="229"/>
      <c r="D1015" s="229"/>
      <c r="E1015" s="229"/>
      <c r="F1015" s="229"/>
      <c r="G1015" s="229"/>
      <c r="H1015" s="229"/>
      <c r="I1015" s="229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  <c r="X1015" s="229"/>
      <c r="Y1015" s="229"/>
      <c r="Z1015" s="229"/>
    </row>
    <row r="1016" spans="1:26" ht="15" customHeight="1">
      <c r="A1016" s="229"/>
      <c r="B1016" s="229"/>
      <c r="C1016" s="229"/>
      <c r="D1016" s="229"/>
      <c r="E1016" s="229"/>
      <c r="F1016" s="229"/>
      <c r="G1016" s="229"/>
      <c r="H1016" s="229"/>
      <c r="I1016" s="229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  <c r="X1016" s="229"/>
      <c r="Y1016" s="229"/>
      <c r="Z1016" s="229"/>
    </row>
    <row r="1017" spans="1:26" ht="15" customHeight="1">
      <c r="A1017" s="229"/>
      <c r="B1017" s="229"/>
      <c r="C1017" s="229"/>
      <c r="D1017" s="229"/>
      <c r="E1017" s="229"/>
      <c r="F1017" s="229"/>
      <c r="G1017" s="229"/>
      <c r="H1017" s="229"/>
      <c r="I1017" s="229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  <c r="X1017" s="229"/>
      <c r="Y1017" s="229"/>
      <c r="Z1017" s="229"/>
    </row>
    <row r="1018" spans="1:26" ht="15" customHeight="1">
      <c r="A1018" s="229"/>
      <c r="B1018" s="229"/>
      <c r="C1018" s="229"/>
      <c r="D1018" s="229"/>
      <c r="E1018" s="229"/>
      <c r="F1018" s="229"/>
      <c r="G1018" s="229"/>
      <c r="H1018" s="229"/>
      <c r="I1018" s="229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  <c r="X1018" s="229"/>
      <c r="Y1018" s="229"/>
      <c r="Z1018" s="229"/>
    </row>
    <row r="1019" spans="1:26" ht="15" customHeight="1">
      <c r="A1019" s="229"/>
      <c r="B1019" s="229"/>
      <c r="C1019" s="229"/>
      <c r="D1019" s="229"/>
      <c r="E1019" s="229"/>
      <c r="F1019" s="229"/>
      <c r="G1019" s="229"/>
      <c r="H1019" s="229"/>
      <c r="I1019" s="229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  <c r="X1019" s="229"/>
      <c r="Y1019" s="229"/>
      <c r="Z1019" s="229"/>
    </row>
  </sheetData>
  <mergeCells count="24">
    <mergeCell ref="C165:F165"/>
    <mergeCell ref="B116:C116"/>
    <mergeCell ref="H117:H120"/>
    <mergeCell ref="H121:H125"/>
    <mergeCell ref="H126:H132"/>
    <mergeCell ref="H133:H135"/>
    <mergeCell ref="B140:H140"/>
    <mergeCell ref="B141:H141"/>
    <mergeCell ref="B142:C142"/>
    <mergeCell ref="H143:H152"/>
    <mergeCell ref="H153:H161"/>
    <mergeCell ref="H162:H164"/>
    <mergeCell ref="B115:H115"/>
    <mergeCell ref="H6:H7"/>
    <mergeCell ref="B15:D15"/>
    <mergeCell ref="E15:H15"/>
    <mergeCell ref="B16:C16"/>
    <mergeCell ref="H17:H30"/>
    <mergeCell ref="H31:H60"/>
    <mergeCell ref="H61:H90"/>
    <mergeCell ref="H91:H98"/>
    <mergeCell ref="H99:H109"/>
    <mergeCell ref="H110:H111"/>
    <mergeCell ref="B114:H114"/>
  </mergeCells>
  <phoneticPr fontId="36" type="noConversion"/>
  <hyperlinks>
    <hyperlink ref="C136" r:id="rId1" xr:uid="{4EA216F2-0356-4CFF-949E-9DB02C6DA618}"/>
    <hyperlink ref="C137" r:id="rId2" xr:uid="{D33060D8-5E91-402A-BD26-FB610D69603B}"/>
    <hyperlink ref="C165" r:id="rId3" xr:uid="{59A1478D-C08C-4896-B386-BE855BF6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91-7B59-4E5D-8D7A-278D0D2FB4D4}">
  <sheetPr codeName="Sheet4">
    <outlinePr summaryBelow="0" summaryRight="0"/>
  </sheetPr>
  <dimension ref="A1:Q863"/>
  <sheetViews>
    <sheetView topLeftCell="A4" zoomScale="85" zoomScaleNormal="85" workbookViewId="0">
      <selection activeCell="C27" sqref="C27"/>
    </sheetView>
  </sheetViews>
  <sheetFormatPr defaultColWidth="12.5703125" defaultRowHeight="15" customHeight="1"/>
  <cols>
    <col min="1" max="1" width="12.42578125" style="233" bestFit="1" customWidth="1"/>
    <col min="2" max="2" width="28.140625" style="233" bestFit="1" customWidth="1"/>
    <col min="3" max="3" width="76.42578125" style="233" bestFit="1" customWidth="1"/>
    <col min="4" max="4" width="12.5703125" style="233"/>
    <col min="5" max="5" width="14.42578125" style="233" customWidth="1"/>
    <col min="6" max="16384" width="12.5703125" style="233"/>
  </cols>
  <sheetData>
    <row r="1" spans="1:17" ht="1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 ht="15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</row>
    <row r="3" spans="1:17" ht="1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</row>
    <row r="4" spans="1:17" ht="15" customHeight="1">
      <c r="A4" s="89"/>
      <c r="B4" s="303" t="s">
        <v>634</v>
      </c>
      <c r="C4" s="303" t="s">
        <v>635</v>
      </c>
      <c r="D4" s="303" t="s">
        <v>636</v>
      </c>
      <c r="E4" s="303" t="s">
        <v>637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</row>
    <row r="5" spans="1:17" ht="15" customHeight="1">
      <c r="A5" s="603" t="s">
        <v>638</v>
      </c>
      <c r="B5" s="604"/>
      <c r="C5" s="604"/>
      <c r="D5" s="604"/>
      <c r="E5" s="605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</row>
    <row r="6" spans="1:17" ht="15" customHeight="1">
      <c r="A6" s="606" t="s">
        <v>639</v>
      </c>
      <c r="B6" s="607"/>
      <c r="C6" s="607"/>
      <c r="D6" s="607"/>
      <c r="E6" s="608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ht="15" customHeight="1">
      <c r="A7" s="609" t="s">
        <v>640</v>
      </c>
      <c r="B7" s="89" t="s">
        <v>641</v>
      </c>
      <c r="C7" s="89" t="s">
        <v>642</v>
      </c>
      <c r="D7" s="304">
        <v>5125</v>
      </c>
      <c r="E7" s="305">
        <f>D7/156</f>
        <v>32.852564102564102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</row>
    <row r="8" spans="1:17" ht="15" customHeight="1">
      <c r="A8" s="610"/>
      <c r="B8" s="89" t="s">
        <v>643</v>
      </c>
      <c r="C8" s="89" t="s">
        <v>644</v>
      </c>
      <c r="D8" s="304">
        <v>6745</v>
      </c>
      <c r="E8" s="305">
        <f t="shared" ref="E8:E30" si="0">D8/156</f>
        <v>43.237179487179489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5" customHeight="1">
      <c r="A9" s="610"/>
      <c r="B9" s="89" t="s">
        <v>645</v>
      </c>
      <c r="C9" s="89" t="s">
        <v>646</v>
      </c>
      <c r="D9" s="304">
        <v>6535</v>
      </c>
      <c r="E9" s="305">
        <f t="shared" si="0"/>
        <v>41.891025641025642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15" customHeight="1">
      <c r="A10" s="611"/>
      <c r="B10" s="89" t="s">
        <v>647</v>
      </c>
      <c r="C10" s="89" t="s">
        <v>648</v>
      </c>
      <c r="D10" s="304">
        <v>8735</v>
      </c>
      <c r="E10" s="305">
        <f t="shared" si="0"/>
        <v>55.993589743589745</v>
      </c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</row>
    <row r="11" spans="1:17" ht="15" customHeight="1">
      <c r="A11" s="612"/>
      <c r="B11" s="89" t="s">
        <v>649</v>
      </c>
      <c r="C11" s="89" t="s">
        <v>650</v>
      </c>
      <c r="D11" s="304">
        <v>1800</v>
      </c>
      <c r="E11" s="305">
        <f t="shared" si="0"/>
        <v>11.538461538461538</v>
      </c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</row>
    <row r="12" spans="1:17" ht="15" customHeight="1">
      <c r="A12" s="612"/>
      <c r="B12" s="89" t="s">
        <v>651</v>
      </c>
      <c r="C12" s="89" t="s">
        <v>652</v>
      </c>
      <c r="D12" s="304">
        <v>690</v>
      </c>
      <c r="E12" s="305">
        <f t="shared" si="0"/>
        <v>4.4230769230769234</v>
      </c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</row>
    <row r="13" spans="1:17" ht="15" customHeight="1">
      <c r="A13" s="612" t="s">
        <v>653</v>
      </c>
      <c r="B13" s="89" t="s">
        <v>654</v>
      </c>
      <c r="C13" s="89" t="s">
        <v>655</v>
      </c>
      <c r="D13" s="304">
        <v>1320</v>
      </c>
      <c r="E13" s="305">
        <f t="shared" si="0"/>
        <v>8.4615384615384617</v>
      </c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</row>
    <row r="14" spans="1:17" ht="15" customHeight="1">
      <c r="A14" s="612"/>
      <c r="B14" s="89" t="s">
        <v>656</v>
      </c>
      <c r="C14" s="89" t="s">
        <v>657</v>
      </c>
      <c r="D14" s="304">
        <v>1950</v>
      </c>
      <c r="E14" s="305">
        <f t="shared" si="0"/>
        <v>12.5</v>
      </c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</row>
    <row r="15" spans="1:17" ht="15" customHeight="1">
      <c r="A15" s="612"/>
      <c r="B15" s="89" t="s">
        <v>658</v>
      </c>
      <c r="C15" s="89" t="s">
        <v>659</v>
      </c>
      <c r="D15" s="304">
        <v>2750</v>
      </c>
      <c r="E15" s="305">
        <f t="shared" si="0"/>
        <v>17.628205128205128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</row>
    <row r="16" spans="1:17" ht="15" customHeight="1">
      <c r="A16" s="612"/>
      <c r="B16" s="89" t="s">
        <v>660</v>
      </c>
      <c r="C16" s="89" t="s">
        <v>661</v>
      </c>
      <c r="D16" s="304">
        <v>1045</v>
      </c>
      <c r="E16" s="305">
        <f t="shared" si="0"/>
        <v>6.6987179487179489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</row>
    <row r="17" spans="1:17" ht="15" customHeight="1">
      <c r="A17" s="612"/>
      <c r="B17" s="89" t="s">
        <v>662</v>
      </c>
      <c r="C17" s="89" t="s">
        <v>663</v>
      </c>
      <c r="D17" s="304">
        <v>1415</v>
      </c>
      <c r="E17" s="305">
        <f t="shared" si="0"/>
        <v>9.0705128205128212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</row>
    <row r="18" spans="1:17" ht="15" customHeight="1">
      <c r="A18" s="612"/>
      <c r="B18" s="89" t="s">
        <v>664</v>
      </c>
      <c r="C18" s="89" t="s">
        <v>665</v>
      </c>
      <c r="D18" s="304">
        <v>1200</v>
      </c>
      <c r="E18" s="305">
        <f t="shared" si="0"/>
        <v>7.6923076923076925</v>
      </c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</row>
    <row r="19" spans="1:17" ht="15" customHeight="1">
      <c r="A19" s="612"/>
      <c r="B19" s="89" t="s">
        <v>666</v>
      </c>
      <c r="C19" s="89" t="s">
        <v>667</v>
      </c>
      <c r="D19" s="304">
        <v>2445</v>
      </c>
      <c r="E19" s="305">
        <f t="shared" si="0"/>
        <v>15.673076923076923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</row>
    <row r="20" spans="1:17" ht="15" customHeight="1">
      <c r="A20" s="612"/>
      <c r="B20" s="89" t="s">
        <v>668</v>
      </c>
      <c r="C20" s="89" t="s">
        <v>669</v>
      </c>
      <c r="D20" s="304">
        <v>2935</v>
      </c>
      <c r="E20" s="305">
        <f t="shared" si="0"/>
        <v>18.814102564102566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</row>
    <row r="21" spans="1:17" ht="15" customHeight="1">
      <c r="A21" s="612" t="s">
        <v>417</v>
      </c>
      <c r="B21" s="89" t="s">
        <v>670</v>
      </c>
      <c r="C21" s="89"/>
      <c r="D21" s="304">
        <v>250</v>
      </c>
      <c r="E21" s="305">
        <f t="shared" si="0"/>
        <v>1.6025641025641026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</row>
    <row r="22" spans="1:17" ht="15" customHeight="1">
      <c r="A22" s="612"/>
      <c r="B22" s="89" t="s">
        <v>671</v>
      </c>
      <c r="C22" s="89"/>
      <c r="D22" s="304">
        <v>250</v>
      </c>
      <c r="E22" s="305">
        <f t="shared" si="0"/>
        <v>1.6025641025641026</v>
      </c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</row>
    <row r="23" spans="1:17" ht="15" customHeight="1">
      <c r="A23" s="612"/>
      <c r="B23" s="89" t="s">
        <v>122</v>
      </c>
      <c r="C23" s="89"/>
      <c r="D23" s="304">
        <v>300</v>
      </c>
      <c r="E23" s="305">
        <f t="shared" si="0"/>
        <v>1.9230769230769231</v>
      </c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</row>
    <row r="24" spans="1:17" ht="15" customHeight="1">
      <c r="A24" s="612"/>
      <c r="B24" s="89" t="s">
        <v>672</v>
      </c>
      <c r="C24" s="89"/>
      <c r="D24" s="304">
        <v>150</v>
      </c>
      <c r="E24" s="305">
        <f t="shared" si="0"/>
        <v>0.96153846153846156</v>
      </c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7" ht="15" customHeight="1">
      <c r="A25" s="612"/>
      <c r="B25" s="89" t="s">
        <v>673</v>
      </c>
      <c r="C25" s="89"/>
      <c r="D25" s="304">
        <v>120</v>
      </c>
      <c r="E25" s="305">
        <f t="shared" si="0"/>
        <v>0.76923076923076927</v>
      </c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7" ht="15" customHeight="1">
      <c r="A26" s="612"/>
      <c r="B26" s="89" t="s">
        <v>674</v>
      </c>
      <c r="C26" s="89"/>
      <c r="D26" s="304">
        <v>120</v>
      </c>
      <c r="E26" s="305">
        <f t="shared" si="0"/>
        <v>0.76923076923076927</v>
      </c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7" ht="15" customHeight="1">
      <c r="A27" s="612" t="s">
        <v>675</v>
      </c>
      <c r="B27" s="89" t="s">
        <v>676</v>
      </c>
      <c r="C27" s="89"/>
      <c r="D27" s="304">
        <v>300</v>
      </c>
      <c r="E27" s="305">
        <f t="shared" si="0"/>
        <v>1.9230769230769231</v>
      </c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  <row r="28" spans="1:17" ht="15" customHeight="1">
      <c r="A28" s="612"/>
      <c r="B28" s="89" t="s">
        <v>677</v>
      </c>
      <c r="C28" s="89"/>
      <c r="D28" s="304">
        <v>225</v>
      </c>
      <c r="E28" s="305">
        <f t="shared" si="0"/>
        <v>1.4423076923076923</v>
      </c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</row>
    <row r="29" spans="1:17" ht="15" customHeight="1">
      <c r="A29" s="612"/>
      <c r="B29" s="89" t="s">
        <v>678</v>
      </c>
      <c r="C29" s="89"/>
      <c r="D29" s="304">
        <v>150</v>
      </c>
      <c r="E29" s="305">
        <f t="shared" si="0"/>
        <v>0.96153846153846156</v>
      </c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</row>
    <row r="30" spans="1:17" ht="15" customHeight="1">
      <c r="A30" s="612"/>
      <c r="B30" s="89" t="s">
        <v>441</v>
      </c>
      <c r="C30" s="89"/>
      <c r="D30" s="304">
        <v>225</v>
      </c>
      <c r="E30" s="305">
        <f t="shared" si="0"/>
        <v>1.4423076923076923</v>
      </c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</row>
    <row r="31" spans="1:17" ht="15" customHeight="1">
      <c r="A31" s="602" t="s">
        <v>679</v>
      </c>
      <c r="B31" s="602"/>
      <c r="C31" s="602"/>
      <c r="D31" s="602"/>
      <c r="E31" s="602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</row>
    <row r="32" spans="1:17" ht="15" customHeight="1">
      <c r="A32" s="602"/>
      <c r="B32" s="602"/>
      <c r="C32" s="602"/>
      <c r="D32" s="602"/>
      <c r="E32" s="602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</row>
    <row r="33" spans="1:17" ht="15" customHeight="1">
      <c r="A33" s="89"/>
      <c r="B33" s="89" t="s">
        <v>680</v>
      </c>
      <c r="C33" s="89" t="s">
        <v>681</v>
      </c>
      <c r="D33" s="304">
        <v>1050</v>
      </c>
      <c r="E33" s="305">
        <f t="shared" ref="E33:E37" si="1">D33/156</f>
        <v>6.7307692307692308</v>
      </c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</row>
    <row r="34" spans="1:17" ht="15" customHeight="1">
      <c r="A34" s="89"/>
      <c r="B34" s="89" t="s">
        <v>682</v>
      </c>
      <c r="C34" s="89" t="s">
        <v>683</v>
      </c>
      <c r="D34" s="304">
        <v>1420</v>
      </c>
      <c r="E34" s="305">
        <f t="shared" si="1"/>
        <v>9.1025641025641022</v>
      </c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</row>
    <row r="35" spans="1:17" ht="15" customHeight="1">
      <c r="A35" s="89"/>
      <c r="B35" s="89" t="s">
        <v>684</v>
      </c>
      <c r="C35" s="89" t="s">
        <v>685</v>
      </c>
      <c r="D35" s="304">
        <v>2940</v>
      </c>
      <c r="E35" s="305">
        <f t="shared" si="1"/>
        <v>18.846153846153847</v>
      </c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</row>
    <row r="36" spans="1:17" ht="15" customHeight="1">
      <c r="A36" s="89"/>
      <c r="B36" s="89" t="s">
        <v>686</v>
      </c>
      <c r="C36" s="89" t="s">
        <v>687</v>
      </c>
      <c r="D36" s="304">
        <v>600</v>
      </c>
      <c r="E36" s="305">
        <f t="shared" si="1"/>
        <v>3.8461538461538463</v>
      </c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</row>
    <row r="37" spans="1:17" ht="15" customHeight="1">
      <c r="A37" s="89"/>
      <c r="B37" s="89" t="s">
        <v>688</v>
      </c>
      <c r="C37" s="89" t="s">
        <v>689</v>
      </c>
      <c r="D37" s="304">
        <v>680</v>
      </c>
      <c r="E37" s="305">
        <f t="shared" si="1"/>
        <v>4.3589743589743586</v>
      </c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</row>
    <row r="38" spans="1:17" ht="15" customHeight="1">
      <c r="A38" s="602" t="s">
        <v>690</v>
      </c>
      <c r="B38" s="602"/>
      <c r="C38" s="602"/>
      <c r="D38" s="602"/>
      <c r="E38" s="602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</row>
    <row r="39" spans="1:17" ht="15" customHeight="1">
      <c r="A39" s="602"/>
      <c r="B39" s="602"/>
      <c r="C39" s="602"/>
      <c r="D39" s="602"/>
      <c r="E39" s="602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</row>
    <row r="40" spans="1:17" ht="15" customHeight="1">
      <c r="A40" s="89"/>
      <c r="B40" s="89" t="s">
        <v>691</v>
      </c>
      <c r="C40" s="89" t="s">
        <v>692</v>
      </c>
      <c r="D40" s="304">
        <v>1060</v>
      </c>
      <c r="E40" s="305">
        <f t="shared" ref="E40:E45" si="2">D40/156</f>
        <v>6.7948717948717947</v>
      </c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</row>
    <row r="41" spans="1:17" ht="15" customHeight="1">
      <c r="A41" s="89"/>
      <c r="B41" s="89" t="s">
        <v>693</v>
      </c>
      <c r="C41" s="89" t="s">
        <v>694</v>
      </c>
      <c r="D41" s="304">
        <v>1410</v>
      </c>
      <c r="E41" s="305">
        <f t="shared" si="2"/>
        <v>9.0384615384615383</v>
      </c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</row>
    <row r="42" spans="1:17" ht="15" customHeight="1">
      <c r="A42" s="89"/>
      <c r="B42" s="89" t="s">
        <v>695</v>
      </c>
      <c r="C42" s="89" t="s">
        <v>696</v>
      </c>
      <c r="D42" s="304">
        <v>2370</v>
      </c>
      <c r="E42" s="305">
        <f t="shared" si="2"/>
        <v>15.192307692307692</v>
      </c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</row>
    <row r="43" spans="1:17" ht="15" customHeight="1">
      <c r="A43" s="89"/>
      <c r="B43" s="89" t="s">
        <v>697</v>
      </c>
      <c r="C43" s="89" t="s">
        <v>698</v>
      </c>
      <c r="D43" s="304">
        <v>7850</v>
      </c>
      <c r="E43" s="305">
        <f t="shared" si="2"/>
        <v>50.320512820512818</v>
      </c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</row>
    <row r="44" spans="1:17" ht="15" customHeight="1">
      <c r="A44" s="89"/>
      <c r="B44" s="89" t="s">
        <v>699</v>
      </c>
      <c r="C44" s="89" t="s">
        <v>700</v>
      </c>
      <c r="D44" s="304">
        <v>1490</v>
      </c>
      <c r="E44" s="305">
        <f t="shared" si="2"/>
        <v>9.5512820512820511</v>
      </c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</row>
    <row r="45" spans="1:17" ht="15" customHeight="1">
      <c r="A45" s="89"/>
      <c r="B45" s="89" t="s">
        <v>701</v>
      </c>
      <c r="C45" s="89" t="s">
        <v>702</v>
      </c>
      <c r="D45" s="304">
        <v>990</v>
      </c>
      <c r="E45" s="305">
        <f t="shared" si="2"/>
        <v>6.3461538461538458</v>
      </c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</row>
    <row r="46" spans="1:17" ht="15" customHeight="1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</row>
    <row r="47" spans="1:17" ht="15" customHeight="1">
      <c r="A47" s="229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</row>
    <row r="48" spans="1:17" ht="15" customHeight="1">
      <c r="A48" s="229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</row>
    <row r="49" spans="1:17" ht="15" customHeight="1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</row>
    <row r="50" spans="1:17" ht="1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</row>
    <row r="51" spans="1:17" ht="15" customHeight="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</row>
    <row r="52" spans="1:17" ht="15" customHeight="1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</row>
    <row r="53" spans="1:17" ht="15" customHeight="1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</row>
    <row r="54" spans="1:17" ht="1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</row>
    <row r="55" spans="1:17" ht="15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</row>
    <row r="56" spans="1:17" ht="15" customHeight="1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</row>
    <row r="57" spans="1:17" ht="15" customHeight="1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</row>
    <row r="58" spans="1:17" ht="15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</row>
    <row r="59" spans="1:17" ht="15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</row>
    <row r="60" spans="1:17" ht="1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</row>
    <row r="61" spans="1:17" ht="15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</row>
    <row r="62" spans="1:17" ht="15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</row>
    <row r="63" spans="1:17" ht="15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</row>
    <row r="64" spans="1:17" ht="15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</row>
    <row r="65" spans="1:17" ht="1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</row>
    <row r="66" spans="1:17" ht="15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</row>
    <row r="67" spans="1:17" ht="15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</row>
    <row r="68" spans="1:17" ht="15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</row>
    <row r="69" spans="1:17" ht="15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</row>
    <row r="70" spans="1:17" ht="15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</row>
    <row r="71" spans="1:17" ht="15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</row>
    <row r="72" spans="1:17" ht="15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</row>
    <row r="73" spans="1:17" ht="1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</row>
    <row r="74" spans="1:17" ht="15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</row>
    <row r="75" spans="1:17" ht="15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</row>
    <row r="76" spans="1:17" ht="15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</row>
    <row r="77" spans="1:17" ht="1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</row>
    <row r="78" spans="1:17" ht="1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</row>
    <row r="79" spans="1:17" ht="1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</row>
    <row r="80" spans="1:17" ht="1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</row>
    <row r="81" spans="1:17" ht="1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</row>
    <row r="82" spans="1:17" ht="1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</row>
    <row r="83" spans="1:17" ht="1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</row>
    <row r="84" spans="1:17" ht="1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</row>
    <row r="85" spans="1:17" ht="1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</row>
    <row r="86" spans="1:17" ht="1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</row>
    <row r="87" spans="1:17" ht="1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</row>
    <row r="88" spans="1:17" ht="1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</row>
    <row r="89" spans="1:17" ht="1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</row>
    <row r="90" spans="1:17" ht="1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</row>
    <row r="91" spans="1:17" ht="1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</row>
    <row r="92" spans="1:17" ht="1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</row>
    <row r="93" spans="1:17" ht="1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</row>
    <row r="94" spans="1:17" ht="1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</row>
    <row r="95" spans="1:17" ht="1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</row>
    <row r="96" spans="1:17" ht="1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</row>
    <row r="97" spans="1:17" ht="1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</row>
    <row r="98" spans="1:17" ht="1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</row>
    <row r="99" spans="1:17" ht="1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</row>
    <row r="100" spans="1:17" ht="1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</row>
    <row r="101" spans="1:17" ht="1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</row>
    <row r="102" spans="1:17" ht="1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</row>
    <row r="103" spans="1:17" ht="1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</row>
    <row r="104" spans="1:17" ht="1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</row>
    <row r="105" spans="1:17" ht="1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</row>
    <row r="106" spans="1:17" ht="1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</row>
    <row r="107" spans="1:17" ht="1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</row>
    <row r="108" spans="1:17" ht="1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</row>
    <row r="109" spans="1:17" ht="1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</row>
    <row r="110" spans="1:17" ht="1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</row>
    <row r="111" spans="1:17" ht="1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</row>
    <row r="112" spans="1:17" ht="1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</row>
    <row r="113" spans="1:17" ht="1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</row>
    <row r="114" spans="1:17" ht="1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</row>
    <row r="115" spans="1:17" ht="1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</row>
    <row r="116" spans="1:17" ht="1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</row>
    <row r="117" spans="1:17" ht="1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</row>
    <row r="118" spans="1:17" ht="1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</row>
    <row r="119" spans="1:17" ht="1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</row>
    <row r="120" spans="1:17" ht="1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</row>
    <row r="121" spans="1:17" ht="1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</row>
    <row r="122" spans="1:17" ht="1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</row>
    <row r="123" spans="1:17" ht="1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</row>
    <row r="124" spans="1:17" ht="1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</row>
    <row r="125" spans="1:17" ht="1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</row>
    <row r="126" spans="1:17" ht="1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</row>
    <row r="127" spans="1:17" ht="1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</row>
    <row r="128" spans="1:17" ht="1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</row>
    <row r="129" spans="1:17" ht="1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</row>
    <row r="130" spans="1:17" ht="1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</row>
    <row r="131" spans="1:17" ht="1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</row>
    <row r="132" spans="1:17" ht="1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</row>
    <row r="133" spans="1:17" ht="1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</row>
    <row r="134" spans="1:17" ht="1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</row>
    <row r="135" spans="1:17" ht="1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</row>
    <row r="136" spans="1:17" ht="1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</row>
    <row r="137" spans="1:17" ht="1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</row>
    <row r="138" spans="1:17" ht="1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</row>
    <row r="139" spans="1:17" ht="1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</row>
    <row r="140" spans="1:17" ht="1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</row>
    <row r="141" spans="1:17" ht="1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</row>
    <row r="142" spans="1:17" ht="1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</row>
    <row r="143" spans="1:17" ht="1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</row>
    <row r="144" spans="1:17" ht="1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</row>
    <row r="145" spans="1:17" ht="1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</row>
    <row r="146" spans="1:17" ht="1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</row>
    <row r="147" spans="1:17" ht="1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</row>
    <row r="148" spans="1:17" ht="1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</row>
    <row r="149" spans="1:17" ht="1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</row>
    <row r="150" spans="1:17" ht="1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</row>
    <row r="151" spans="1:17" ht="1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</row>
    <row r="152" spans="1:17" ht="1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</row>
    <row r="153" spans="1:17" ht="1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</row>
    <row r="154" spans="1:17" ht="1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</row>
    <row r="155" spans="1:17" ht="1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</row>
    <row r="156" spans="1:17" ht="1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</row>
    <row r="157" spans="1:17" ht="1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</row>
    <row r="158" spans="1:17" ht="1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</row>
    <row r="159" spans="1:17" ht="1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</row>
    <row r="160" spans="1:17" ht="1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</row>
    <row r="161" spans="1:17" ht="1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</row>
    <row r="162" spans="1:17" ht="1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</row>
    <row r="163" spans="1:17" ht="1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</row>
    <row r="164" spans="1:17" ht="1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</row>
    <row r="165" spans="1:17" ht="1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</row>
    <row r="166" spans="1:17" ht="1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</row>
    <row r="167" spans="1:17" ht="1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</row>
    <row r="168" spans="1:17" ht="1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</row>
    <row r="169" spans="1:17" ht="1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</row>
    <row r="170" spans="1:17" ht="1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</row>
    <row r="171" spans="1:17" ht="1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</row>
    <row r="172" spans="1:17" ht="1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</row>
    <row r="173" spans="1:17" ht="1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</row>
    <row r="174" spans="1:17" ht="1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</row>
    <row r="175" spans="1:17" ht="1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</row>
    <row r="176" spans="1:17" ht="1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</row>
    <row r="177" spans="1:17" ht="1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</row>
    <row r="178" spans="1:17" ht="1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</row>
    <row r="179" spans="1:17" ht="1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</row>
    <row r="180" spans="1:17" ht="1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</row>
    <row r="181" spans="1:17" ht="1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</row>
    <row r="182" spans="1:17" ht="1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</row>
    <row r="183" spans="1:17" ht="1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</row>
    <row r="184" spans="1:17" ht="1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</row>
    <row r="185" spans="1:17" ht="1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</row>
    <row r="186" spans="1:17" ht="1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</row>
    <row r="187" spans="1:17" ht="1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</row>
    <row r="188" spans="1:17" ht="1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</row>
    <row r="189" spans="1:17" ht="1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</row>
    <row r="190" spans="1:17" ht="1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</row>
    <row r="191" spans="1:17" ht="1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</row>
    <row r="192" spans="1:17" ht="1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</row>
    <row r="193" spans="1:17" ht="1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</row>
    <row r="194" spans="1:17" ht="1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</row>
    <row r="195" spans="1:17" ht="1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</row>
    <row r="196" spans="1:17" ht="1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</row>
    <row r="197" spans="1:17" ht="1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</row>
    <row r="198" spans="1:17" ht="1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</row>
    <row r="199" spans="1:17" ht="1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</row>
    <row r="200" spans="1:17" ht="1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</row>
    <row r="201" spans="1:17" ht="1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</row>
    <row r="202" spans="1:17" ht="1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</row>
    <row r="203" spans="1:17" ht="1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</row>
    <row r="204" spans="1:17" ht="1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</row>
    <row r="205" spans="1:17" ht="1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</row>
    <row r="206" spans="1:17" ht="1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</row>
    <row r="207" spans="1:17" ht="1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</row>
    <row r="208" spans="1:17" ht="1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</row>
    <row r="209" spans="1:17" ht="1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</row>
    <row r="210" spans="1:17" ht="1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</row>
    <row r="211" spans="1:17" ht="1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</row>
    <row r="212" spans="1:17" ht="1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</row>
    <row r="213" spans="1:17" ht="1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</row>
    <row r="214" spans="1:17" ht="1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</row>
    <row r="215" spans="1:17" ht="1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</row>
    <row r="216" spans="1:17" ht="1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</row>
    <row r="217" spans="1:17" ht="1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</row>
    <row r="218" spans="1:17" ht="1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</row>
    <row r="219" spans="1:17" ht="1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</row>
    <row r="220" spans="1:17" ht="1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</row>
    <row r="221" spans="1:17" ht="1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</row>
    <row r="222" spans="1:17" ht="1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</row>
    <row r="223" spans="1:17" ht="1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</row>
    <row r="224" spans="1:17" ht="1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</row>
    <row r="225" spans="1:17" ht="1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</row>
    <row r="226" spans="1:17" ht="1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</row>
    <row r="227" spans="1:17" ht="1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</row>
    <row r="228" spans="1:17" ht="1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</row>
    <row r="229" spans="1:17" ht="1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</row>
    <row r="230" spans="1:17" ht="1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</row>
    <row r="231" spans="1:17" ht="1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</row>
    <row r="232" spans="1:17" ht="1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</row>
    <row r="233" spans="1:17" ht="1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</row>
    <row r="234" spans="1:17" ht="1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</row>
    <row r="235" spans="1:17" ht="1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</row>
    <row r="236" spans="1:17" ht="1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</row>
    <row r="237" spans="1:17" ht="1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</row>
    <row r="238" spans="1:17" ht="1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</row>
    <row r="239" spans="1:17" ht="1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</row>
    <row r="240" spans="1:17" ht="1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</row>
    <row r="241" spans="1:17" ht="1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</row>
    <row r="242" spans="1:17" ht="1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</row>
    <row r="243" spans="1:17" ht="1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</row>
    <row r="244" spans="1:17" ht="1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</row>
    <row r="245" spans="1:17" ht="1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</row>
    <row r="246" spans="1:17" ht="1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</row>
    <row r="247" spans="1:17" ht="1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</row>
    <row r="248" spans="1:17" ht="1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</row>
    <row r="249" spans="1:17" ht="1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</row>
    <row r="250" spans="1:17" ht="1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</row>
    <row r="251" spans="1:17" ht="1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</row>
    <row r="252" spans="1:17" ht="1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</row>
    <row r="253" spans="1:17" ht="1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</row>
    <row r="254" spans="1:17" ht="1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</row>
    <row r="255" spans="1:17" ht="1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</row>
    <row r="256" spans="1:17" ht="1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</row>
    <row r="257" spans="1:17" ht="1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</row>
    <row r="258" spans="1:17" ht="1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</row>
    <row r="259" spans="1:17" ht="1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</row>
    <row r="260" spans="1:17" ht="1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</row>
    <row r="261" spans="1:17" ht="1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</row>
    <row r="262" spans="1:17" ht="1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</row>
    <row r="263" spans="1:17" ht="1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</row>
    <row r="264" spans="1:17" ht="1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</row>
    <row r="265" spans="1:17" ht="1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</row>
    <row r="266" spans="1:17" ht="1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</row>
    <row r="267" spans="1:17" ht="1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</row>
    <row r="268" spans="1:17" ht="1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</row>
    <row r="269" spans="1:17" ht="1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</row>
    <row r="270" spans="1:17" ht="1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</row>
    <row r="271" spans="1:17" ht="1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</row>
    <row r="272" spans="1:17" ht="1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</row>
    <row r="273" spans="1:17" ht="1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</row>
    <row r="274" spans="1:17" ht="1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</row>
    <row r="275" spans="1:17" ht="1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</row>
    <row r="276" spans="1:17" ht="1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</row>
    <row r="277" spans="1:17" ht="1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</row>
    <row r="278" spans="1:17" ht="1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</row>
    <row r="279" spans="1:17" ht="1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</row>
    <row r="280" spans="1:17" ht="1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</row>
    <row r="281" spans="1:17" ht="1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</row>
    <row r="282" spans="1:17" ht="1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</row>
    <row r="283" spans="1:17" ht="1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</row>
    <row r="284" spans="1:17" ht="1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</row>
    <row r="285" spans="1:17" ht="1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</row>
    <row r="286" spans="1:17" ht="1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</row>
    <row r="287" spans="1:17" ht="1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</row>
    <row r="288" spans="1:17" ht="1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</row>
    <row r="289" spans="1:17" ht="1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</row>
    <row r="290" spans="1:17" ht="1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</row>
    <row r="291" spans="1:17" ht="1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</row>
    <row r="292" spans="1:17" ht="1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</row>
    <row r="293" spans="1:17" ht="1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</row>
    <row r="294" spans="1:17" ht="1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</row>
    <row r="295" spans="1:17" ht="1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</row>
    <row r="296" spans="1:17" ht="1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</row>
    <row r="297" spans="1:17" ht="1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</row>
    <row r="298" spans="1:17" ht="1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</row>
    <row r="299" spans="1:17" ht="1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</row>
    <row r="300" spans="1:17" ht="1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</row>
    <row r="301" spans="1:17" ht="1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</row>
    <row r="302" spans="1:17" ht="1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</row>
    <row r="303" spans="1:17" ht="1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</row>
    <row r="304" spans="1:17" ht="1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</row>
    <row r="305" spans="1:17" ht="1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</row>
    <row r="306" spans="1:17" ht="1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</row>
    <row r="307" spans="1:17" ht="1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</row>
    <row r="308" spans="1:17" ht="1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</row>
    <row r="309" spans="1:17" ht="1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</row>
    <row r="310" spans="1:17" ht="1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</row>
    <row r="311" spans="1:17" ht="1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</row>
    <row r="312" spans="1:17" ht="1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</row>
    <row r="313" spans="1:17" ht="1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</row>
    <row r="314" spans="1:17" ht="1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</row>
    <row r="315" spans="1:17" ht="1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</row>
    <row r="316" spans="1:17" ht="1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</row>
    <row r="317" spans="1:17" ht="1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</row>
    <row r="318" spans="1:17" ht="1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</row>
    <row r="319" spans="1:17" ht="1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</row>
    <row r="320" spans="1:17" ht="1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</row>
    <row r="321" spans="1:17" ht="1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</row>
    <row r="322" spans="1:17" ht="1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</row>
    <row r="323" spans="1:17" ht="1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</row>
    <row r="324" spans="1:17" ht="1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</row>
    <row r="325" spans="1:17" ht="1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</row>
    <row r="326" spans="1:17" ht="1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</row>
    <row r="327" spans="1:17" ht="1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</row>
    <row r="328" spans="1:17" ht="1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</row>
    <row r="329" spans="1:17" ht="1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</row>
    <row r="330" spans="1:17" ht="1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</row>
    <row r="331" spans="1:17" ht="1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</row>
    <row r="332" spans="1:17" ht="1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</row>
    <row r="333" spans="1:17" ht="1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</row>
    <row r="334" spans="1:17" ht="1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</row>
    <row r="335" spans="1:17" ht="1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</row>
    <row r="336" spans="1:17" ht="1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</row>
    <row r="337" spans="1:17" ht="1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</row>
    <row r="338" spans="1:17" ht="1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</row>
    <row r="339" spans="1:17" ht="1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</row>
    <row r="340" spans="1:17" ht="1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</row>
    <row r="341" spans="1:17" ht="1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</row>
    <row r="342" spans="1:17" ht="1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</row>
    <row r="343" spans="1:17" ht="1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</row>
    <row r="344" spans="1:17" ht="1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</row>
    <row r="345" spans="1:17" ht="1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</row>
    <row r="346" spans="1:17" ht="1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</row>
    <row r="347" spans="1:17" ht="1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</row>
    <row r="348" spans="1:17" ht="1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</row>
    <row r="349" spans="1:17" ht="1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</row>
    <row r="350" spans="1:17" ht="1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</row>
    <row r="351" spans="1:17" ht="1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</row>
    <row r="352" spans="1:17" ht="1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</row>
    <row r="353" spans="1:17" ht="1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</row>
    <row r="354" spans="1:17" ht="1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</row>
    <row r="355" spans="1:17" ht="1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</row>
    <row r="356" spans="1:17" ht="1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</row>
    <row r="357" spans="1:17" ht="1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</row>
    <row r="358" spans="1:17" ht="1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</row>
    <row r="359" spans="1:17" ht="1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</row>
    <row r="360" spans="1:17" ht="1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</row>
    <row r="361" spans="1:17" ht="1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</row>
    <row r="362" spans="1:17" ht="1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</row>
    <row r="363" spans="1:17" ht="1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</row>
    <row r="364" spans="1:17" ht="1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</row>
    <row r="365" spans="1:17" ht="1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</row>
    <row r="366" spans="1:17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</row>
    <row r="367" spans="1:17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</row>
    <row r="368" spans="1:17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</row>
    <row r="369" spans="1:17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</row>
    <row r="370" spans="1:17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</row>
    <row r="371" spans="1:17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</row>
    <row r="372" spans="1:17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</row>
    <row r="373" spans="1:17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</row>
    <row r="374" spans="1:17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</row>
    <row r="375" spans="1:17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</row>
    <row r="376" spans="1:17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</row>
    <row r="377" spans="1:17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</row>
    <row r="378" spans="1:17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</row>
    <row r="379" spans="1:17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</row>
    <row r="380" spans="1:17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</row>
    <row r="381" spans="1:17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</row>
    <row r="382" spans="1:17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</row>
    <row r="383" spans="1:17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</row>
    <row r="384" spans="1:17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</row>
    <row r="385" spans="1:17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</row>
    <row r="386" spans="1:17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</row>
    <row r="387" spans="1:17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</row>
    <row r="388" spans="1:17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</row>
    <row r="389" spans="1:17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</row>
    <row r="390" spans="1:17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</row>
    <row r="391" spans="1:17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</row>
    <row r="392" spans="1:17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</row>
    <row r="393" spans="1:17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</row>
    <row r="394" spans="1:17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</row>
    <row r="395" spans="1:17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</row>
    <row r="396" spans="1:17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</row>
    <row r="397" spans="1:17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</row>
    <row r="398" spans="1:17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</row>
    <row r="399" spans="1:17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</row>
    <row r="400" spans="1:17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</row>
    <row r="401" spans="1:17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</row>
    <row r="402" spans="1:17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</row>
    <row r="403" spans="1:17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</row>
    <row r="404" spans="1:17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</row>
    <row r="405" spans="1:17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</row>
    <row r="406" spans="1:17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</row>
    <row r="407" spans="1:17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</row>
    <row r="408" spans="1:17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</row>
    <row r="409" spans="1:17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</row>
    <row r="410" spans="1:17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</row>
    <row r="411" spans="1:17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</row>
    <row r="412" spans="1:17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</row>
    <row r="413" spans="1:17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</row>
    <row r="414" spans="1:17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</row>
    <row r="415" spans="1:17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</row>
    <row r="416" spans="1:17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</row>
    <row r="417" spans="1:17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</row>
    <row r="418" spans="1:17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</row>
    <row r="419" spans="1:17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</row>
    <row r="420" spans="1:17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</row>
    <row r="421" spans="1:17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</row>
    <row r="422" spans="1:17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</row>
    <row r="423" spans="1:17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</row>
    <row r="424" spans="1:17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</row>
    <row r="425" spans="1:17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</row>
    <row r="426" spans="1:17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</row>
    <row r="427" spans="1:17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</row>
    <row r="428" spans="1:17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</row>
    <row r="429" spans="1:17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</row>
    <row r="430" spans="1:17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</row>
    <row r="431" spans="1:17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</row>
    <row r="432" spans="1:17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</row>
    <row r="433" spans="1:17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</row>
    <row r="434" spans="1:17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</row>
    <row r="435" spans="1:17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</row>
    <row r="436" spans="1:17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</row>
    <row r="437" spans="1:17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</row>
    <row r="438" spans="1:17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</row>
    <row r="439" spans="1:17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</row>
    <row r="440" spans="1:17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</row>
    <row r="441" spans="1:17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</row>
    <row r="442" spans="1:17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</row>
    <row r="443" spans="1:17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</row>
    <row r="444" spans="1:17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</row>
    <row r="445" spans="1:17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</row>
    <row r="446" spans="1:17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</row>
    <row r="447" spans="1:17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</row>
    <row r="448" spans="1:17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</row>
    <row r="449" spans="1:17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</row>
    <row r="450" spans="1:17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</row>
    <row r="451" spans="1:17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</row>
    <row r="452" spans="1:17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</row>
    <row r="453" spans="1:17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</row>
    <row r="454" spans="1:17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</row>
    <row r="455" spans="1:17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</row>
    <row r="456" spans="1:17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</row>
    <row r="457" spans="1:17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</row>
    <row r="458" spans="1:17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</row>
    <row r="459" spans="1:17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</row>
    <row r="460" spans="1:17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</row>
    <row r="461" spans="1:17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</row>
    <row r="462" spans="1:17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</row>
    <row r="463" spans="1:17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</row>
    <row r="464" spans="1:17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</row>
    <row r="465" spans="1:17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</row>
    <row r="466" spans="1:17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</row>
    <row r="467" spans="1:17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</row>
    <row r="468" spans="1:17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</row>
    <row r="469" spans="1:17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</row>
    <row r="470" spans="1:17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</row>
    <row r="471" spans="1:17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</row>
    <row r="472" spans="1:17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</row>
    <row r="473" spans="1:17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</row>
    <row r="474" spans="1:17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</row>
    <row r="475" spans="1:17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</row>
    <row r="476" spans="1:17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</row>
    <row r="477" spans="1:17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</row>
    <row r="478" spans="1:17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</row>
    <row r="479" spans="1:17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</row>
    <row r="480" spans="1:17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</row>
    <row r="481" spans="1:17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</row>
    <row r="482" spans="1:17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</row>
    <row r="483" spans="1:17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</row>
    <row r="484" spans="1:17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</row>
    <row r="485" spans="1:17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</row>
    <row r="486" spans="1:17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</row>
    <row r="487" spans="1:17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</row>
    <row r="488" spans="1:17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</row>
    <row r="489" spans="1:17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</row>
    <row r="490" spans="1:17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</row>
    <row r="491" spans="1:17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</row>
    <row r="492" spans="1:17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</row>
    <row r="493" spans="1:17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</row>
    <row r="494" spans="1:17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</row>
    <row r="495" spans="1:17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</row>
    <row r="496" spans="1:17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</row>
    <row r="497" spans="1:17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</row>
    <row r="498" spans="1:17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</row>
    <row r="499" spans="1:17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</row>
    <row r="500" spans="1:17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</row>
    <row r="501" spans="1:17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</row>
    <row r="502" spans="1:17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</row>
    <row r="503" spans="1:17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</row>
    <row r="504" spans="1:17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</row>
    <row r="505" spans="1:17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</row>
    <row r="506" spans="1:17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</row>
    <row r="507" spans="1:17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</row>
    <row r="508" spans="1:17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</row>
    <row r="509" spans="1:17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</row>
    <row r="510" spans="1:17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</row>
    <row r="511" spans="1:17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</row>
    <row r="512" spans="1:17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</row>
    <row r="513" spans="1:17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</row>
    <row r="514" spans="1:17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</row>
    <row r="515" spans="1:17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</row>
    <row r="516" spans="1:17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</row>
    <row r="517" spans="1:17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</row>
    <row r="518" spans="1:17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</row>
    <row r="519" spans="1:17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</row>
    <row r="520" spans="1:17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</row>
    <row r="521" spans="1:17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</row>
    <row r="522" spans="1:17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</row>
    <row r="523" spans="1:17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</row>
    <row r="524" spans="1:17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</row>
    <row r="525" spans="1:17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</row>
    <row r="526" spans="1:17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</row>
    <row r="527" spans="1:17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</row>
    <row r="528" spans="1:17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</row>
    <row r="529" spans="1:17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</row>
    <row r="530" spans="1:17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</row>
    <row r="531" spans="1:17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</row>
    <row r="532" spans="1:17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</row>
    <row r="533" spans="1:17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</row>
    <row r="534" spans="1:17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</row>
    <row r="535" spans="1:17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</row>
    <row r="536" spans="1:17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</row>
    <row r="537" spans="1:17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</row>
    <row r="538" spans="1:17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</row>
    <row r="539" spans="1:17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</row>
    <row r="540" spans="1:17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</row>
    <row r="541" spans="1:17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</row>
    <row r="542" spans="1:17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</row>
    <row r="543" spans="1:17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</row>
    <row r="544" spans="1:17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</row>
    <row r="545" spans="1:17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</row>
    <row r="546" spans="1:17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</row>
    <row r="547" spans="1:17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</row>
    <row r="548" spans="1:17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</row>
    <row r="549" spans="1:17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</row>
    <row r="550" spans="1:17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</row>
    <row r="551" spans="1:17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</row>
    <row r="552" spans="1:17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</row>
    <row r="553" spans="1:17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</row>
    <row r="554" spans="1:17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</row>
    <row r="555" spans="1:17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</row>
    <row r="556" spans="1:17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</row>
    <row r="557" spans="1:17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</row>
    <row r="558" spans="1:17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</row>
    <row r="559" spans="1:17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</row>
    <row r="560" spans="1:17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</row>
    <row r="561" spans="1:17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</row>
    <row r="562" spans="1:17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</row>
    <row r="563" spans="1:17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</row>
    <row r="564" spans="1:17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</row>
    <row r="565" spans="1:17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</row>
    <row r="566" spans="1:17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</row>
    <row r="567" spans="1:17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</row>
    <row r="568" spans="1:17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</row>
    <row r="569" spans="1:17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</row>
    <row r="570" spans="1:17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</row>
    <row r="571" spans="1:17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</row>
    <row r="572" spans="1:17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</row>
    <row r="573" spans="1:17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</row>
    <row r="574" spans="1:17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</row>
    <row r="575" spans="1:17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</row>
    <row r="576" spans="1:17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</row>
    <row r="577" spans="1:17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</row>
    <row r="578" spans="1:17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</row>
    <row r="579" spans="1:17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</row>
    <row r="580" spans="1:17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</row>
    <row r="581" spans="1:17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</row>
    <row r="582" spans="1:17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</row>
    <row r="583" spans="1:17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</row>
    <row r="584" spans="1:17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</row>
    <row r="585" spans="1:17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</row>
    <row r="586" spans="1:17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</row>
    <row r="587" spans="1:17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</row>
    <row r="588" spans="1:17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</row>
    <row r="589" spans="1:17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</row>
    <row r="590" spans="1:17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</row>
    <row r="591" spans="1:17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</row>
    <row r="592" spans="1:17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</row>
    <row r="593" spans="1:17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</row>
    <row r="594" spans="1:17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</row>
    <row r="595" spans="1:17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</row>
    <row r="596" spans="1:17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</row>
    <row r="597" spans="1:17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</row>
    <row r="598" spans="1:17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</row>
    <row r="599" spans="1:17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</row>
    <row r="600" spans="1:17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</row>
    <row r="601" spans="1:17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</row>
    <row r="602" spans="1:17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</row>
    <row r="603" spans="1:17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</row>
    <row r="604" spans="1:17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</row>
    <row r="605" spans="1:17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</row>
    <row r="606" spans="1:17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</row>
    <row r="607" spans="1:17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</row>
    <row r="608" spans="1:17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</row>
    <row r="609" spans="1:17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</row>
    <row r="610" spans="1:17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</row>
    <row r="611" spans="1:17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</row>
    <row r="612" spans="1:17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</row>
    <row r="613" spans="1:17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</row>
    <row r="614" spans="1:17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</row>
    <row r="615" spans="1:17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</row>
    <row r="616" spans="1:17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</row>
    <row r="617" spans="1:17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</row>
    <row r="618" spans="1:17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</row>
    <row r="619" spans="1:17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</row>
    <row r="620" spans="1:17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</row>
    <row r="621" spans="1:17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</row>
    <row r="622" spans="1:17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</row>
    <row r="623" spans="1:17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</row>
    <row r="624" spans="1:17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</row>
    <row r="625" spans="1:17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</row>
    <row r="626" spans="1:17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</row>
    <row r="627" spans="1:17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</row>
    <row r="628" spans="1:17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</row>
    <row r="629" spans="1:17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</row>
    <row r="630" spans="1:17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</row>
    <row r="631" spans="1:17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</row>
    <row r="632" spans="1:17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</row>
    <row r="633" spans="1:17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</row>
    <row r="634" spans="1:17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</row>
    <row r="635" spans="1:17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</row>
    <row r="636" spans="1:17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</row>
    <row r="637" spans="1:17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</row>
    <row r="638" spans="1:17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</row>
    <row r="639" spans="1:17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</row>
    <row r="640" spans="1:17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</row>
    <row r="641" spans="1:17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</row>
    <row r="642" spans="1:17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</row>
    <row r="643" spans="1:17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</row>
    <row r="644" spans="1:17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</row>
    <row r="645" spans="1:17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</row>
    <row r="646" spans="1:17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</row>
    <row r="647" spans="1:17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</row>
    <row r="648" spans="1:17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</row>
    <row r="649" spans="1:17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</row>
    <row r="650" spans="1:17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</row>
    <row r="651" spans="1:17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</row>
    <row r="652" spans="1:17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</row>
    <row r="653" spans="1:17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</row>
    <row r="654" spans="1:17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</row>
    <row r="655" spans="1:17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</row>
    <row r="656" spans="1:17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</row>
    <row r="657" spans="1:17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</row>
    <row r="658" spans="1:17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</row>
    <row r="659" spans="1:17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</row>
    <row r="660" spans="1:17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</row>
    <row r="661" spans="1:17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</row>
    <row r="662" spans="1:17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</row>
    <row r="663" spans="1:17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</row>
    <row r="664" spans="1:17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</row>
    <row r="665" spans="1:17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</row>
    <row r="666" spans="1:17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</row>
    <row r="667" spans="1:17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</row>
    <row r="668" spans="1:17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</row>
    <row r="669" spans="1:17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</row>
    <row r="670" spans="1:17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</row>
    <row r="671" spans="1:17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</row>
    <row r="672" spans="1:17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</row>
    <row r="673" spans="1:17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</row>
    <row r="674" spans="1:17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</row>
    <row r="675" spans="1:17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</row>
    <row r="676" spans="1:17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</row>
    <row r="677" spans="1:17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</row>
    <row r="678" spans="1:17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</row>
    <row r="679" spans="1:17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</row>
    <row r="680" spans="1:17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</row>
    <row r="681" spans="1:17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</row>
    <row r="682" spans="1:17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</row>
    <row r="683" spans="1:17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</row>
    <row r="684" spans="1:17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</row>
    <row r="685" spans="1:17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</row>
    <row r="686" spans="1:17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</row>
    <row r="687" spans="1:17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</row>
    <row r="688" spans="1:17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</row>
    <row r="689" spans="1:17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</row>
    <row r="690" spans="1:17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</row>
    <row r="691" spans="1:17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</row>
    <row r="692" spans="1:17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</row>
    <row r="693" spans="1:17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</row>
    <row r="694" spans="1:17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</row>
    <row r="695" spans="1:17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</row>
    <row r="696" spans="1:17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</row>
    <row r="697" spans="1:17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</row>
    <row r="698" spans="1:17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</row>
    <row r="699" spans="1:17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</row>
    <row r="700" spans="1:17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</row>
    <row r="701" spans="1:17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</row>
    <row r="702" spans="1:17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</row>
    <row r="703" spans="1:17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</row>
    <row r="704" spans="1:17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</row>
    <row r="705" spans="1:17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</row>
    <row r="706" spans="1:17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</row>
    <row r="707" spans="1:17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</row>
    <row r="708" spans="1:17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</row>
    <row r="709" spans="1:17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</row>
    <row r="710" spans="1:17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</row>
    <row r="711" spans="1:17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</row>
    <row r="712" spans="1:17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</row>
    <row r="713" spans="1:17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</row>
    <row r="714" spans="1:17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</row>
    <row r="715" spans="1:17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</row>
    <row r="716" spans="1:17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</row>
    <row r="717" spans="1:17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</row>
    <row r="718" spans="1:17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</row>
    <row r="719" spans="1:17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</row>
    <row r="720" spans="1:17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</row>
    <row r="721" spans="1:17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</row>
    <row r="722" spans="1:17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</row>
    <row r="723" spans="1:17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</row>
    <row r="724" spans="1:17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</row>
    <row r="725" spans="1:17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</row>
    <row r="726" spans="1:17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</row>
    <row r="727" spans="1:17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</row>
    <row r="728" spans="1:17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</row>
    <row r="729" spans="1:17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</row>
    <row r="730" spans="1:17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</row>
    <row r="731" spans="1:17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</row>
    <row r="732" spans="1:17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</row>
    <row r="733" spans="1:17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</row>
    <row r="734" spans="1:17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</row>
    <row r="735" spans="1:17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</row>
    <row r="736" spans="1:17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</row>
    <row r="737" spans="1:17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</row>
    <row r="738" spans="1:17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</row>
    <row r="739" spans="1:17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</row>
    <row r="740" spans="1:17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</row>
    <row r="741" spans="1:17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</row>
    <row r="742" spans="1:17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</row>
    <row r="743" spans="1:17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</row>
    <row r="744" spans="1:17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</row>
    <row r="745" spans="1:17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</row>
    <row r="746" spans="1:17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</row>
    <row r="747" spans="1:17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</row>
    <row r="748" spans="1:17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</row>
    <row r="749" spans="1:17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</row>
    <row r="750" spans="1:17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</row>
    <row r="751" spans="1:17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</row>
    <row r="752" spans="1:17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</row>
    <row r="753" spans="1:17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</row>
    <row r="754" spans="1:17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</row>
    <row r="755" spans="1:17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</row>
    <row r="756" spans="1:17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</row>
    <row r="757" spans="1:17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</row>
    <row r="758" spans="1:17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</row>
    <row r="759" spans="1:17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</row>
    <row r="760" spans="1:17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</row>
    <row r="761" spans="1:17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</row>
    <row r="762" spans="1:17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</row>
    <row r="763" spans="1:17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</row>
    <row r="764" spans="1:17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</row>
    <row r="765" spans="1:17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</row>
    <row r="766" spans="1:17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</row>
    <row r="767" spans="1:17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</row>
    <row r="768" spans="1:17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</row>
    <row r="769" spans="1:17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</row>
    <row r="770" spans="1:17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</row>
    <row r="771" spans="1:17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</row>
    <row r="772" spans="1:17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</row>
    <row r="773" spans="1:17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</row>
    <row r="774" spans="1:17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</row>
    <row r="775" spans="1:17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</row>
    <row r="776" spans="1:17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</row>
    <row r="777" spans="1:17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</row>
    <row r="778" spans="1:17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</row>
    <row r="779" spans="1:17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</row>
    <row r="780" spans="1:17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</row>
    <row r="781" spans="1:17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</row>
    <row r="782" spans="1:17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</row>
    <row r="783" spans="1:17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</row>
    <row r="784" spans="1:17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</row>
    <row r="785" spans="1:17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</row>
    <row r="786" spans="1:17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</row>
    <row r="787" spans="1:17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</row>
    <row r="788" spans="1:17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</row>
    <row r="789" spans="1:17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</row>
    <row r="790" spans="1:17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</row>
    <row r="791" spans="1:17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</row>
    <row r="792" spans="1:17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</row>
    <row r="793" spans="1:17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</row>
    <row r="794" spans="1:17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</row>
    <row r="795" spans="1:17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</row>
    <row r="796" spans="1:17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</row>
    <row r="797" spans="1:17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</row>
    <row r="798" spans="1:17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</row>
    <row r="799" spans="1:17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</row>
    <row r="800" spans="1:17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</row>
    <row r="801" spans="1:17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</row>
    <row r="802" spans="1:17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</row>
    <row r="803" spans="1:17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</row>
    <row r="804" spans="1:17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</row>
    <row r="805" spans="1:17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</row>
    <row r="806" spans="1:17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</row>
    <row r="807" spans="1:17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</row>
    <row r="808" spans="1:17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</row>
    <row r="809" spans="1:17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</row>
    <row r="810" spans="1:17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</row>
    <row r="811" spans="1:17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</row>
    <row r="812" spans="1:17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</row>
    <row r="813" spans="1:17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</row>
    <row r="814" spans="1:17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</row>
    <row r="815" spans="1:17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</row>
    <row r="816" spans="1:17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</row>
    <row r="817" spans="1:17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</row>
    <row r="818" spans="1:17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</row>
    <row r="819" spans="1:17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</row>
    <row r="820" spans="1:17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</row>
    <row r="821" spans="1:17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</row>
    <row r="822" spans="1:17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</row>
    <row r="823" spans="1:17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</row>
    <row r="824" spans="1:17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</row>
    <row r="825" spans="1:17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</row>
    <row r="826" spans="1:17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</row>
    <row r="827" spans="1:17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</row>
    <row r="828" spans="1:17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</row>
    <row r="829" spans="1:17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</row>
    <row r="830" spans="1:17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</row>
    <row r="831" spans="1:17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</row>
    <row r="832" spans="1:17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</row>
    <row r="833" spans="1:17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</row>
    <row r="834" spans="1:17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</row>
    <row r="835" spans="1:17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</row>
    <row r="836" spans="1:17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</row>
    <row r="837" spans="1:17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</row>
    <row r="838" spans="1:17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</row>
    <row r="839" spans="1:17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</row>
    <row r="840" spans="1:17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</row>
    <row r="841" spans="1:17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</row>
    <row r="842" spans="1:17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</row>
    <row r="843" spans="1:17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</row>
    <row r="844" spans="1:17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</row>
    <row r="845" spans="1:17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</row>
    <row r="846" spans="1:17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</row>
    <row r="847" spans="1:17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</row>
    <row r="848" spans="1:17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</row>
    <row r="849" spans="1:17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</row>
    <row r="850" spans="1:17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</row>
    <row r="851" spans="1:17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</row>
    <row r="852" spans="1:17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</row>
    <row r="853" spans="1:17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</row>
    <row r="854" spans="1:17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</row>
    <row r="855" spans="1:17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</row>
    <row r="856" spans="1:17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</row>
    <row r="857" spans="1:17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</row>
    <row r="858" spans="1:17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</row>
    <row r="859" spans="1:17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</row>
    <row r="860" spans="1:17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</row>
    <row r="861" spans="1:17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</row>
    <row r="862" spans="1:17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</row>
    <row r="863" spans="1:17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</row>
  </sheetData>
  <mergeCells count="9">
    <mergeCell ref="A38:E39"/>
    <mergeCell ref="A5:E5"/>
    <mergeCell ref="A6:E6"/>
    <mergeCell ref="A7:A10"/>
    <mergeCell ref="A11:A12"/>
    <mergeCell ref="A13:A20"/>
    <mergeCell ref="A21:A26"/>
    <mergeCell ref="A27:A30"/>
    <mergeCell ref="A31:E32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69E-D4D0-4F24-A21D-37DF034A8DCB}">
  <sheetPr codeName="Sheet5">
    <tabColor rgb="FFFF0000"/>
    <pageSetUpPr fitToPage="1"/>
  </sheetPr>
  <dimension ref="A1:V171"/>
  <sheetViews>
    <sheetView zoomScale="70" zoomScaleNormal="70" zoomScaleSheetLayoutView="85" workbookViewId="0">
      <selection activeCell="B14" sqref="B13:K19"/>
    </sheetView>
  </sheetViews>
  <sheetFormatPr defaultColWidth="8.85546875" defaultRowHeight="15"/>
  <cols>
    <col min="1" max="1" width="16.5703125" style="166" customWidth="1"/>
    <col min="2" max="2" width="16.42578125" style="166" customWidth="1"/>
    <col min="3" max="3" width="39.140625" style="166" customWidth="1"/>
    <col min="4" max="4" width="0.5703125" style="213" customWidth="1"/>
    <col min="5" max="5" width="14.5703125" style="306" customWidth="1"/>
    <col min="6" max="6" width="16.5703125" style="306" customWidth="1"/>
    <col min="7" max="7" width="17.7109375" style="306" hidden="1" customWidth="1"/>
    <col min="8" max="8" width="16.7109375" style="214" hidden="1" customWidth="1"/>
    <col min="9" max="9" width="17.28515625" hidden="1" customWidth="1"/>
    <col min="10" max="10" width="14.5703125" style="93" customWidth="1"/>
    <col min="11" max="11" width="11.28515625" style="93" customWidth="1"/>
    <col min="12" max="13" width="12.28515625" style="215" bestFit="1" customWidth="1"/>
    <col min="14" max="14" width="8.85546875" customWidth="1"/>
    <col min="15" max="15" width="31.85546875" bestFit="1" customWidth="1"/>
    <col min="16" max="17" width="13.7109375" hidden="1" customWidth="1"/>
    <col min="18" max="18" width="13.7109375" customWidth="1"/>
    <col min="19" max="19" width="27.85546875" customWidth="1"/>
  </cols>
  <sheetData>
    <row r="1" spans="1:22" ht="1.5" customHeight="1" thickBot="1"/>
    <row r="2" spans="1:22" ht="75.75" customHeight="1" thickBot="1">
      <c r="A2" s="665" t="s">
        <v>776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7"/>
      <c r="M2" s="312"/>
      <c r="O2" s="659" t="s">
        <v>1005</v>
      </c>
      <c r="P2" s="659"/>
      <c r="Q2" s="659"/>
      <c r="R2" s="659"/>
    </row>
    <row r="3" spans="1:22" ht="38.25" customHeight="1">
      <c r="A3" s="660" t="s">
        <v>714</v>
      </c>
      <c r="B3" s="661"/>
      <c r="C3" s="661"/>
      <c r="D3" s="262"/>
      <c r="E3" s="662"/>
      <c r="F3" s="662"/>
      <c r="G3" s="662"/>
      <c r="H3" s="662"/>
      <c r="I3" s="662"/>
      <c r="J3" s="662"/>
      <c r="K3" s="662"/>
      <c r="L3" s="662"/>
      <c r="M3" s="313"/>
      <c r="O3" s="216"/>
      <c r="P3" s="217" t="s">
        <v>394</v>
      </c>
      <c r="Q3" s="218" t="s">
        <v>395</v>
      </c>
      <c r="R3" s="219" t="s">
        <v>1072</v>
      </c>
    </row>
    <row r="4" spans="1:22" ht="19.5" thickBot="1">
      <c r="A4" s="623"/>
      <c r="B4" s="624"/>
      <c r="C4" s="262"/>
      <c r="D4" s="314"/>
      <c r="E4" s="663"/>
      <c r="F4" s="664"/>
      <c r="G4" s="663"/>
      <c r="H4" s="663"/>
      <c r="I4" s="663"/>
      <c r="J4" s="663"/>
      <c r="K4" s="663"/>
      <c r="L4" s="663"/>
      <c r="M4" s="315"/>
      <c r="O4" s="510" t="s">
        <v>1073</v>
      </c>
      <c r="P4" s="511">
        <v>1.9</v>
      </c>
      <c r="Q4" s="511">
        <v>3.85</v>
      </c>
      <c r="R4" s="512">
        <v>3.05</v>
      </c>
    </row>
    <row r="5" spans="1:22" ht="63" thickTop="1">
      <c r="A5" s="668" t="s">
        <v>396</v>
      </c>
      <c r="B5" s="668"/>
      <c r="C5" s="263" t="s">
        <v>397</v>
      </c>
      <c r="D5" s="264"/>
      <c r="E5" s="494" t="s">
        <v>635</v>
      </c>
      <c r="F5" s="506" t="s">
        <v>1014</v>
      </c>
      <c r="G5" s="503" t="s">
        <v>703</v>
      </c>
      <c r="H5" s="265" t="s">
        <v>1018</v>
      </c>
      <c r="I5" s="265" t="s">
        <v>1019</v>
      </c>
      <c r="J5" s="470" t="s">
        <v>1020</v>
      </c>
      <c r="K5" s="470" t="s">
        <v>1017</v>
      </c>
      <c r="L5" s="527" t="s">
        <v>1083</v>
      </c>
      <c r="M5" s="526" t="s">
        <v>1084</v>
      </c>
      <c r="O5" s="513" t="s">
        <v>401</v>
      </c>
      <c r="P5" s="511">
        <v>3.44</v>
      </c>
      <c r="Q5" s="511">
        <v>1.7</v>
      </c>
      <c r="R5" s="514">
        <v>5.39</v>
      </c>
    </row>
    <row r="6" spans="1:22" ht="17.45" customHeight="1">
      <c r="A6" s="654" t="s">
        <v>547</v>
      </c>
      <c r="B6" s="657" t="s">
        <v>545</v>
      </c>
      <c r="C6" s="621" t="s">
        <v>779</v>
      </c>
      <c r="D6" s="307"/>
      <c r="E6" s="495" t="s">
        <v>1103</v>
      </c>
      <c r="F6" s="507">
        <v>300</v>
      </c>
      <c r="G6" s="504">
        <f>F6/24.65</f>
        <v>12.170385395537526</v>
      </c>
      <c r="H6" s="266" t="e">
        <f>#REF!</f>
        <v>#REF!</v>
      </c>
      <c r="I6" s="266" t="e">
        <f>#REF!</f>
        <v>#REF!</v>
      </c>
      <c r="J6" s="225" t="e">
        <f>H6/G6</f>
        <v>#REF!</v>
      </c>
      <c r="K6" s="225" t="e">
        <f t="shared" ref="K6:K37" si="0">I6/G6</f>
        <v>#REF!</v>
      </c>
      <c r="L6" s="613" t="e">
        <f>AVERAGE(J6:K35)</f>
        <v>#REF!</v>
      </c>
      <c r="M6" s="613" t="e">
        <f>AVERAGE(L6,L36,L68,L98,L100,L109,L130,L135)</f>
        <v>#REF!</v>
      </c>
      <c r="O6" s="510" t="s">
        <v>403</v>
      </c>
      <c r="P6" s="511">
        <v>2.23</v>
      </c>
      <c r="Q6" s="511">
        <v>4.03</v>
      </c>
      <c r="R6" s="512">
        <v>4.47</v>
      </c>
    </row>
    <row r="7" spans="1:22" ht="19.149999999999999" customHeight="1">
      <c r="A7" s="655"/>
      <c r="B7" s="652"/>
      <c r="C7" s="622"/>
      <c r="D7" s="307"/>
      <c r="E7" s="495" t="s">
        <v>1104</v>
      </c>
      <c r="F7" s="507">
        <v>600</v>
      </c>
      <c r="G7" s="504">
        <f t="shared" ref="G7:G70" si="1">F7/24.65</f>
        <v>24.340770791075052</v>
      </c>
      <c r="H7" s="266" t="e">
        <f>#REF!</f>
        <v>#REF!</v>
      </c>
      <c r="I7" s="266" t="e">
        <f>#REF!</f>
        <v>#REF!</v>
      </c>
      <c r="J7" s="225" t="e">
        <f>H7/G7</f>
        <v>#REF!</v>
      </c>
      <c r="K7" s="225" t="e">
        <f t="shared" si="0"/>
        <v>#REF!</v>
      </c>
      <c r="L7" s="614"/>
      <c r="M7" s="614"/>
      <c r="O7" s="515"/>
      <c r="P7" s="516"/>
      <c r="Q7" s="516"/>
      <c r="R7" s="517"/>
    </row>
    <row r="8" spans="1:22" ht="19.149999999999999" customHeight="1" thickBot="1">
      <c r="A8" s="655"/>
      <c r="B8" s="652"/>
      <c r="C8" s="621" t="s">
        <v>778</v>
      </c>
      <c r="D8" s="267"/>
      <c r="E8" s="495" t="s">
        <v>1103</v>
      </c>
      <c r="F8" s="507">
        <v>300</v>
      </c>
      <c r="G8" s="504">
        <f t="shared" si="1"/>
        <v>12.170385395537526</v>
      </c>
      <c r="H8" s="266">
        <f ca="1">'BI_Classic(5)'!$D$6</f>
        <v>4.0269484998343437</v>
      </c>
      <c r="I8" s="266">
        <f ca="1">'BI_Classic(5)'!$D$7</f>
        <v>4.6999932533013622</v>
      </c>
      <c r="J8" s="225">
        <f ca="1">H8/G8</f>
        <v>0.33088093506972188</v>
      </c>
      <c r="K8" s="225">
        <f t="shared" ca="1" si="0"/>
        <v>0.38618277897959524</v>
      </c>
      <c r="L8" s="614"/>
      <c r="M8" s="614"/>
      <c r="O8" s="518" t="s">
        <v>404</v>
      </c>
      <c r="P8" s="519" t="s">
        <v>405</v>
      </c>
      <c r="Q8" s="519" t="s">
        <v>405</v>
      </c>
      <c r="R8" s="520">
        <v>6.06</v>
      </c>
    </row>
    <row r="9" spans="1:22" ht="19.149999999999999" customHeight="1" thickBot="1">
      <c r="A9" s="655"/>
      <c r="B9" s="652"/>
      <c r="C9" s="622"/>
      <c r="D9" s="267"/>
      <c r="E9" s="495" t="s">
        <v>1104</v>
      </c>
      <c r="F9" s="507">
        <v>600</v>
      </c>
      <c r="G9" s="504">
        <f t="shared" si="1"/>
        <v>24.340770791075052</v>
      </c>
      <c r="H9" s="266" t="e">
        <f>#REF!</f>
        <v>#REF!</v>
      </c>
      <c r="I9" s="266" t="e">
        <f>#REF!</f>
        <v>#REF!</v>
      </c>
      <c r="J9" s="225" t="e">
        <f>H9/G9</f>
        <v>#REF!</v>
      </c>
      <c r="K9" s="225" t="e">
        <f t="shared" si="0"/>
        <v>#REF!</v>
      </c>
      <c r="L9" s="614"/>
      <c r="M9" s="614"/>
      <c r="N9" s="166"/>
      <c r="O9" s="521"/>
      <c r="P9" s="522"/>
      <c r="Q9" s="522"/>
      <c r="R9" s="523"/>
    </row>
    <row r="10" spans="1:22" ht="17.45" customHeight="1">
      <c r="A10" s="655"/>
      <c r="B10" s="657" t="s">
        <v>546</v>
      </c>
      <c r="C10" s="619" t="s">
        <v>780</v>
      </c>
      <c r="D10" s="267"/>
      <c r="E10" s="495" t="s">
        <v>1103</v>
      </c>
      <c r="F10" s="507">
        <v>350</v>
      </c>
      <c r="G10" s="504">
        <f t="shared" si="1"/>
        <v>14.198782961460447</v>
      </c>
      <c r="H10" s="266">
        <f ca="1">'BI_Secret (5)'!$D$6</f>
        <v>5.6359609345536121</v>
      </c>
      <c r="I10" s="266">
        <f ca="1">'BI_Secret (5)'!$D$7</f>
        <v>6.4445303792615478</v>
      </c>
      <c r="J10" s="225">
        <f ca="1">H10/G10</f>
        <v>0.39693267724784725</v>
      </c>
      <c r="K10" s="225">
        <f t="shared" ca="1" si="0"/>
        <v>0.45387906813942042</v>
      </c>
      <c r="L10" s="614"/>
      <c r="M10" s="614"/>
      <c r="N10" s="166"/>
      <c r="O10" s="672"/>
      <c r="P10" s="672"/>
      <c r="Q10" s="672"/>
      <c r="R10" s="672"/>
    </row>
    <row r="11" spans="1:22" ht="17.45" customHeight="1">
      <c r="A11" s="655"/>
      <c r="B11" s="652"/>
      <c r="C11" s="620"/>
      <c r="D11" s="267"/>
      <c r="E11" s="495" t="s">
        <v>1104</v>
      </c>
      <c r="F11" s="507">
        <v>700</v>
      </c>
      <c r="G11" s="504">
        <f t="shared" si="1"/>
        <v>28.397565922920894</v>
      </c>
      <c r="H11" s="266" t="e">
        <f>#REF!</f>
        <v>#REF!</v>
      </c>
      <c r="I11" s="266" t="e">
        <f>#REF!</f>
        <v>#REF!</v>
      </c>
      <c r="J11" s="225" t="e">
        <f t="shared" ref="J11:J37" si="2">H11/G11</f>
        <v>#REF!</v>
      </c>
      <c r="K11" s="225" t="e">
        <f t="shared" si="0"/>
        <v>#REF!</v>
      </c>
      <c r="L11" s="614"/>
      <c r="M11" s="614"/>
      <c r="N11" s="166"/>
      <c r="O11" s="226"/>
      <c r="P11" s="226"/>
      <c r="Q11" s="226"/>
      <c r="R11" s="226"/>
    </row>
    <row r="12" spans="1:22" ht="17.45" customHeight="1">
      <c r="A12" s="655"/>
      <c r="B12" s="652"/>
      <c r="C12" s="619" t="s">
        <v>781</v>
      </c>
      <c r="D12" s="267"/>
      <c r="E12" s="495" t="s">
        <v>1103</v>
      </c>
      <c r="F12" s="507">
        <v>350</v>
      </c>
      <c r="G12" s="504">
        <f t="shared" si="1"/>
        <v>14.198782961460447</v>
      </c>
      <c r="H12" s="266">
        <f ca="1">'BI_Hot Spicy(5)'!$D$6</f>
        <v>5.3336855749645222</v>
      </c>
      <c r="I12" s="266">
        <f ca="1">'BI_Hot Spicy(5)'!$D$7</f>
        <v>6.1422550196724579</v>
      </c>
      <c r="J12" s="225">
        <f t="shared" ca="1" si="2"/>
        <v>0.37564385549392992</v>
      </c>
      <c r="K12" s="225">
        <f t="shared" ca="1" si="0"/>
        <v>0.43259024638550309</v>
      </c>
      <c r="L12" s="614"/>
      <c r="M12" s="614"/>
      <c r="N12" s="166"/>
    </row>
    <row r="13" spans="1:22" ht="17.45" customHeight="1">
      <c r="A13" s="655"/>
      <c r="B13" s="652"/>
      <c r="C13" s="620"/>
      <c r="D13" s="267"/>
      <c r="E13" s="495" t="s">
        <v>1104</v>
      </c>
      <c r="F13" s="507">
        <v>700</v>
      </c>
      <c r="G13" s="504">
        <f t="shared" si="1"/>
        <v>28.397565922920894</v>
      </c>
      <c r="H13" s="266" t="e">
        <f>#REF!</f>
        <v>#REF!</v>
      </c>
      <c r="I13" s="266" t="e">
        <f>#REF!</f>
        <v>#REF!</v>
      </c>
      <c r="J13" s="225" t="e">
        <f t="shared" si="2"/>
        <v>#REF!</v>
      </c>
      <c r="K13" s="225" t="e">
        <f t="shared" si="0"/>
        <v>#REF!</v>
      </c>
      <c r="L13" s="614"/>
      <c r="M13" s="614"/>
      <c r="N13" s="166"/>
      <c r="O13" s="220"/>
    </row>
    <row r="14" spans="1:22" ht="17.45" customHeight="1">
      <c r="A14" s="655"/>
      <c r="B14" s="652"/>
      <c r="C14" s="619" t="s">
        <v>787</v>
      </c>
      <c r="D14" s="267"/>
      <c r="E14" s="495" t="s">
        <v>1103</v>
      </c>
      <c r="F14" s="507">
        <v>350</v>
      </c>
      <c r="G14" s="504">
        <f t="shared" si="1"/>
        <v>14.198782961460447</v>
      </c>
      <c r="H14" s="266">
        <f ca="1">'BI_Honey Garlic(5)'!$D$6</f>
        <v>4.5601557825040393</v>
      </c>
      <c r="I14" s="266">
        <f ca="1">'BI_Honey Garlic(5)'!$D$7</f>
        <v>5.368725227211975</v>
      </c>
      <c r="J14" s="225">
        <f t="shared" ca="1" si="2"/>
        <v>0.32116525725349876</v>
      </c>
      <c r="K14" s="225">
        <f t="shared" ca="1" si="0"/>
        <v>0.37811164814507192</v>
      </c>
      <c r="L14" s="614"/>
      <c r="M14" s="614"/>
      <c r="N14" s="166"/>
      <c r="O14" s="220"/>
    </row>
    <row r="15" spans="1:22" ht="15.75">
      <c r="A15" s="655"/>
      <c r="B15" s="652"/>
      <c r="C15" s="620"/>
      <c r="D15" s="267"/>
      <c r="E15" s="495" t="s">
        <v>1104</v>
      </c>
      <c r="F15" s="507">
        <v>700</v>
      </c>
      <c r="G15" s="504">
        <f t="shared" si="1"/>
        <v>28.397565922920894</v>
      </c>
      <c r="H15" s="266" t="e">
        <f>#REF!</f>
        <v>#REF!</v>
      </c>
      <c r="I15" s="266" t="e">
        <f>#REF!</f>
        <v>#REF!</v>
      </c>
      <c r="J15" s="225" t="e">
        <f t="shared" si="2"/>
        <v>#REF!</v>
      </c>
      <c r="K15" s="225" t="e">
        <f t="shared" si="0"/>
        <v>#REF!</v>
      </c>
      <c r="L15" s="614"/>
      <c r="M15" s="614"/>
      <c r="N15" s="166"/>
      <c r="O15" s="220"/>
    </row>
    <row r="16" spans="1:22" ht="18" customHeight="1">
      <c r="A16" s="655"/>
      <c r="B16" s="652"/>
      <c r="C16" s="621" t="s">
        <v>786</v>
      </c>
      <c r="D16" s="267"/>
      <c r="E16" s="495" t="s">
        <v>1103</v>
      </c>
      <c r="F16" s="507">
        <v>350</v>
      </c>
      <c r="G16" s="504">
        <f t="shared" si="1"/>
        <v>14.198782961460447</v>
      </c>
      <c r="H16" s="266">
        <f ca="1">'BI_Soy Garlic(5)'!$D$6</f>
        <v>4.3572078384923092</v>
      </c>
      <c r="I16" s="266">
        <f ca="1">'BI_Soy Garlic(5)'!$D$7</f>
        <v>5.1657772832002449</v>
      </c>
      <c r="J16" s="225">
        <f t="shared" ca="1" si="2"/>
        <v>0.3068719234823869</v>
      </c>
      <c r="K16" s="225">
        <f t="shared" ca="1" si="0"/>
        <v>0.36381831437396006</v>
      </c>
      <c r="L16" s="614"/>
      <c r="M16" s="614"/>
      <c r="N16" s="166"/>
      <c r="V16" t="s">
        <v>419</v>
      </c>
    </row>
    <row r="17" spans="1:19" ht="17.45" customHeight="1">
      <c r="A17" s="655"/>
      <c r="B17" s="652"/>
      <c r="C17" s="622"/>
      <c r="D17" s="267"/>
      <c r="E17" s="495" t="s">
        <v>1104</v>
      </c>
      <c r="F17" s="507">
        <v>700</v>
      </c>
      <c r="G17" s="504">
        <f t="shared" si="1"/>
        <v>28.397565922920894</v>
      </c>
      <c r="H17" s="266" t="e">
        <f>#REF!</f>
        <v>#REF!</v>
      </c>
      <c r="I17" s="266" t="e">
        <f>#REF!</f>
        <v>#REF!</v>
      </c>
      <c r="J17" s="225" t="e">
        <f t="shared" si="2"/>
        <v>#REF!</v>
      </c>
      <c r="K17" s="225" t="e">
        <f t="shared" si="0"/>
        <v>#REF!</v>
      </c>
      <c r="L17" s="614"/>
      <c r="M17" s="614"/>
      <c r="R17" s="466"/>
      <c r="S17" s="466"/>
    </row>
    <row r="18" spans="1:19" ht="15.75">
      <c r="A18" s="655"/>
      <c r="B18" s="652"/>
      <c r="C18" s="621" t="s">
        <v>785</v>
      </c>
      <c r="D18" s="267"/>
      <c r="E18" s="495" t="s">
        <v>1103</v>
      </c>
      <c r="F18" s="507">
        <v>350</v>
      </c>
      <c r="G18" s="504">
        <f t="shared" si="1"/>
        <v>14.198782961460447</v>
      </c>
      <c r="H18" s="266">
        <f ca="1">'BI_Galbi(5)'!$D$6</f>
        <v>4.9718886901395472</v>
      </c>
      <c r="I18" s="266">
        <f ca="1">'BI_Galbi(5)'!$D$7</f>
        <v>5.7804581348474828</v>
      </c>
      <c r="J18" s="225">
        <f t="shared" ca="1" si="2"/>
        <v>0.35016301774839953</v>
      </c>
      <c r="K18" s="225">
        <f t="shared" ca="1" si="0"/>
        <v>0.40710940863997269</v>
      </c>
      <c r="L18" s="614"/>
      <c r="M18" s="614"/>
      <c r="N18" s="166"/>
      <c r="O18" s="220"/>
      <c r="R18" s="466"/>
      <c r="S18" s="466"/>
    </row>
    <row r="19" spans="1:19" ht="17.45" customHeight="1">
      <c r="A19" s="655"/>
      <c r="B19" s="652"/>
      <c r="C19" s="622"/>
      <c r="D19" s="267"/>
      <c r="E19" s="495" t="s">
        <v>1104</v>
      </c>
      <c r="F19" s="507">
        <v>700</v>
      </c>
      <c r="G19" s="504">
        <f t="shared" si="1"/>
        <v>28.397565922920894</v>
      </c>
      <c r="H19" s="266" t="e">
        <f>#REF!</f>
        <v>#REF!</v>
      </c>
      <c r="I19" s="266" t="e">
        <f>#REF!</f>
        <v>#REF!</v>
      </c>
      <c r="J19" s="225" t="e">
        <f t="shared" si="2"/>
        <v>#REF!</v>
      </c>
      <c r="K19" s="225" t="e">
        <f t="shared" si="0"/>
        <v>#REF!</v>
      </c>
      <c r="L19" s="614"/>
      <c r="M19" s="614"/>
      <c r="N19" s="166"/>
      <c r="O19" s="220"/>
      <c r="R19" s="222"/>
      <c r="S19" s="66"/>
    </row>
    <row r="20" spans="1:19" ht="17.45" customHeight="1">
      <c r="A20" s="655"/>
      <c r="B20" s="652"/>
      <c r="C20" s="621" t="s">
        <v>784</v>
      </c>
      <c r="D20" s="267"/>
      <c r="E20" s="495" t="s">
        <v>1103</v>
      </c>
      <c r="F20" s="507">
        <v>350</v>
      </c>
      <c r="G20" s="504">
        <f t="shared" si="1"/>
        <v>14.198782961460447</v>
      </c>
      <c r="H20" s="266">
        <f ca="1">'BI_Hot Galbi (5)'!$D$6</f>
        <v>4.9718886901395472</v>
      </c>
      <c r="I20" s="266">
        <f ca="1">'BI_Hot Galbi (5)'!$D$7</f>
        <v>5.7804581348474828</v>
      </c>
      <c r="J20" s="225">
        <f t="shared" ca="1" si="2"/>
        <v>0.35016301774839953</v>
      </c>
      <c r="K20" s="225">
        <f t="shared" ca="1" si="0"/>
        <v>0.40710940863997269</v>
      </c>
      <c r="L20" s="614"/>
      <c r="M20" s="614"/>
      <c r="N20" s="166"/>
      <c r="O20" s="220"/>
      <c r="R20" s="222"/>
      <c r="S20" s="102"/>
    </row>
    <row r="21" spans="1:19" ht="15.75">
      <c r="A21" s="655"/>
      <c r="B21" s="652"/>
      <c r="C21" s="622"/>
      <c r="D21" s="267"/>
      <c r="E21" s="495" t="s">
        <v>1104</v>
      </c>
      <c r="F21" s="507">
        <v>700</v>
      </c>
      <c r="G21" s="504">
        <f t="shared" si="1"/>
        <v>28.397565922920894</v>
      </c>
      <c r="H21" s="266" t="e">
        <f>#REF!</f>
        <v>#REF!</v>
      </c>
      <c r="I21" s="266" t="e">
        <f>#REF!</f>
        <v>#REF!</v>
      </c>
      <c r="J21" s="225" t="e">
        <f t="shared" si="2"/>
        <v>#REF!</v>
      </c>
      <c r="K21" s="225" t="e">
        <f t="shared" si="0"/>
        <v>#REF!</v>
      </c>
      <c r="L21" s="614"/>
      <c r="M21" s="614"/>
      <c r="R21" s="222"/>
      <c r="S21" s="102"/>
    </row>
    <row r="22" spans="1:19" ht="17.45" customHeight="1">
      <c r="A22" s="655"/>
      <c r="B22" s="652"/>
      <c r="C22" s="621" t="s">
        <v>783</v>
      </c>
      <c r="D22" s="267"/>
      <c r="E22" s="495" t="s">
        <v>1103</v>
      </c>
      <c r="F22" s="507">
        <v>350</v>
      </c>
      <c r="G22" s="504">
        <f t="shared" si="1"/>
        <v>14.198782961460447</v>
      </c>
      <c r="H22" s="266">
        <f ca="1">'BI_Gangjeong (5)'!$D$6</f>
        <v>5.0093263079688057</v>
      </c>
      <c r="I22" s="266">
        <f ca="1">'BI_Gangjeong (5)'!$D$7</f>
        <v>5.8178957526767414</v>
      </c>
      <c r="J22" s="225">
        <f t="shared" ca="1" si="2"/>
        <v>0.35279969568980302</v>
      </c>
      <c r="K22" s="225">
        <f t="shared" ca="1" si="0"/>
        <v>0.40974608658137618</v>
      </c>
      <c r="L22" s="614"/>
      <c r="M22" s="614"/>
      <c r="R22" s="222"/>
      <c r="S22" s="66"/>
    </row>
    <row r="23" spans="1:19" ht="17.45" customHeight="1">
      <c r="A23" s="655"/>
      <c r="B23" s="652"/>
      <c r="C23" s="622"/>
      <c r="D23" s="267"/>
      <c r="E23" s="495" t="s">
        <v>1104</v>
      </c>
      <c r="F23" s="507">
        <v>700</v>
      </c>
      <c r="G23" s="504">
        <f t="shared" si="1"/>
        <v>28.397565922920894</v>
      </c>
      <c r="H23" s="266" t="e">
        <f>#REF!</f>
        <v>#REF!</v>
      </c>
      <c r="I23" s="266" t="e">
        <f>#REF!</f>
        <v>#REF!</v>
      </c>
      <c r="J23" s="225" t="e">
        <f t="shared" si="2"/>
        <v>#REF!</v>
      </c>
      <c r="K23" s="225" t="e">
        <f t="shared" si="0"/>
        <v>#REF!</v>
      </c>
      <c r="L23" s="614"/>
      <c r="M23" s="614"/>
      <c r="R23" s="222"/>
      <c r="S23" s="66"/>
    </row>
    <row r="24" spans="1:19" ht="15.75">
      <c r="A24" s="655"/>
      <c r="B24" s="652"/>
      <c r="C24" s="619" t="s">
        <v>782</v>
      </c>
      <c r="D24" s="267"/>
      <c r="E24" s="495" t="s">
        <v>1103</v>
      </c>
      <c r="F24" s="507">
        <v>350</v>
      </c>
      <c r="G24" s="504">
        <f t="shared" si="1"/>
        <v>14.198782961460447</v>
      </c>
      <c r="H24" s="266">
        <f ca="1">'BI_Gangnam Style(5)'!$D$6</f>
        <v>4.594789234768065</v>
      </c>
      <c r="I24" s="266">
        <f ca="1">'BI_Gangnam Style(5)'!$D$7</f>
        <v>5.4033586794760007</v>
      </c>
      <c r="J24" s="225">
        <f t="shared" ca="1" si="2"/>
        <v>0.32360444182009368</v>
      </c>
      <c r="K24" s="225">
        <f t="shared" ca="1" si="0"/>
        <v>0.3805508327116669</v>
      </c>
      <c r="L24" s="614"/>
      <c r="M24" s="614"/>
      <c r="R24" s="222"/>
      <c r="S24" s="102"/>
    </row>
    <row r="25" spans="1:19" ht="17.45" customHeight="1">
      <c r="A25" s="655"/>
      <c r="B25" s="652"/>
      <c r="C25" s="620"/>
      <c r="D25" s="267"/>
      <c r="E25" s="495" t="s">
        <v>1104</v>
      </c>
      <c r="F25" s="507">
        <v>700</v>
      </c>
      <c r="G25" s="504">
        <f t="shared" si="1"/>
        <v>28.397565922920894</v>
      </c>
      <c r="H25" s="266" t="e">
        <f>#REF!</f>
        <v>#REF!</v>
      </c>
      <c r="I25" s="266" t="e">
        <f>#REF!</f>
        <v>#REF!</v>
      </c>
      <c r="J25" s="225" t="e">
        <f t="shared" si="2"/>
        <v>#REF!</v>
      </c>
      <c r="K25" s="225" t="e">
        <f t="shared" si="0"/>
        <v>#REF!</v>
      </c>
      <c r="L25" s="614"/>
      <c r="M25" s="614"/>
      <c r="R25" s="222"/>
      <c r="S25" s="102"/>
    </row>
    <row r="26" spans="1:19" ht="17.45" customHeight="1">
      <c r="A26" s="655"/>
      <c r="B26" s="652"/>
      <c r="C26" s="617" t="s">
        <v>1021</v>
      </c>
      <c r="D26" s="267"/>
      <c r="E26" s="495" t="s">
        <v>1103</v>
      </c>
      <c r="F26" s="507">
        <v>350</v>
      </c>
      <c r="G26" s="504">
        <f t="shared" si="1"/>
        <v>14.198782961460447</v>
      </c>
      <c r="H26" s="266">
        <f ca="1">'BI_Caribbean (5)'!$D$6</f>
        <v>4.9664978032687941</v>
      </c>
      <c r="I26" s="266">
        <f ca="1">'BI_Caribbean (5)'!$D$7</f>
        <v>5.7750672479767298</v>
      </c>
      <c r="J26" s="225">
        <f t="shared" ca="1" si="2"/>
        <v>0.34978334528735933</v>
      </c>
      <c r="K26" s="225">
        <f t="shared" ca="1" si="0"/>
        <v>0.40672973617893254</v>
      </c>
      <c r="L26" s="614"/>
      <c r="M26" s="614"/>
      <c r="R26" s="222"/>
      <c r="S26" s="102"/>
    </row>
    <row r="27" spans="1:19" ht="15.75">
      <c r="A27" s="655"/>
      <c r="B27" s="652"/>
      <c r="C27" s="618"/>
      <c r="D27" s="267"/>
      <c r="E27" s="495" t="s">
        <v>1104</v>
      </c>
      <c r="F27" s="507">
        <v>700</v>
      </c>
      <c r="G27" s="504">
        <f t="shared" si="1"/>
        <v>28.397565922920894</v>
      </c>
      <c r="H27" s="266" t="e">
        <f>#REF!</f>
        <v>#REF!</v>
      </c>
      <c r="I27" s="266" t="e">
        <f>#REF!</f>
        <v>#REF!</v>
      </c>
      <c r="J27" s="225" t="e">
        <f t="shared" si="2"/>
        <v>#REF!</v>
      </c>
      <c r="K27" s="225" t="e">
        <f t="shared" si="0"/>
        <v>#REF!</v>
      </c>
      <c r="L27" s="614"/>
      <c r="M27" s="614"/>
      <c r="S27" s="223"/>
    </row>
    <row r="28" spans="1:19" ht="17.45" customHeight="1">
      <c r="A28" s="655"/>
      <c r="B28" s="652"/>
      <c r="C28" s="617" t="s">
        <v>1022</v>
      </c>
      <c r="D28" s="267"/>
      <c r="E28" s="495" t="s">
        <v>1103</v>
      </c>
      <c r="F28" s="507">
        <v>350</v>
      </c>
      <c r="G28" s="504">
        <f t="shared" si="1"/>
        <v>14.198782961460447</v>
      </c>
      <c r="H28" s="266">
        <f ca="1">'BI_Mala Hot(5)'!$D$6</f>
        <v>5.5465509303898992</v>
      </c>
      <c r="I28" s="266">
        <f ca="1">'BI_Mala Hot(5)'!$D$7</f>
        <v>6.3551203750978349</v>
      </c>
      <c r="J28" s="225">
        <f t="shared" ca="1" si="2"/>
        <v>0.39063565838317432</v>
      </c>
      <c r="K28" s="225">
        <f t="shared" ca="1" si="0"/>
        <v>0.44758204927474748</v>
      </c>
      <c r="L28" s="614"/>
      <c r="M28" s="614"/>
      <c r="S28" s="223"/>
    </row>
    <row r="29" spans="1:19" ht="17.45" customHeight="1">
      <c r="A29" s="655"/>
      <c r="B29" s="653"/>
      <c r="C29" s="618"/>
      <c r="D29" s="267"/>
      <c r="E29" s="495" t="s">
        <v>1104</v>
      </c>
      <c r="F29" s="507">
        <v>700</v>
      </c>
      <c r="G29" s="504">
        <f t="shared" si="1"/>
        <v>28.397565922920894</v>
      </c>
      <c r="H29" s="266" t="e">
        <f>#REF!</f>
        <v>#REF!</v>
      </c>
      <c r="I29" s="266" t="e">
        <f>#REF!</f>
        <v>#REF!</v>
      </c>
      <c r="J29" s="225" t="e">
        <f t="shared" si="2"/>
        <v>#REF!</v>
      </c>
      <c r="K29" s="225" t="e">
        <f t="shared" si="0"/>
        <v>#REF!</v>
      </c>
      <c r="L29" s="614"/>
      <c r="M29" s="614"/>
      <c r="S29" s="223"/>
    </row>
    <row r="30" spans="1:19" ht="15.75">
      <c r="A30" s="655"/>
      <c r="B30" s="652" t="s">
        <v>548</v>
      </c>
      <c r="C30" s="617" t="s">
        <v>1023</v>
      </c>
      <c r="D30" s="267"/>
      <c r="E30" s="495" t="s">
        <v>1103</v>
      </c>
      <c r="F30" s="507">
        <v>350</v>
      </c>
      <c r="G30" s="504">
        <f t="shared" si="1"/>
        <v>14.198782961460447</v>
      </c>
      <c r="H30" s="266">
        <f ca="1">'BI_Creamy Onion(5)'!$D$6</f>
        <v>5.8165760266465094</v>
      </c>
      <c r="I30" s="266">
        <f ca="1">'BI_Creamy Onion(5)'!$D$7</f>
        <v>6.6251454713544451</v>
      </c>
      <c r="J30" s="225">
        <f t="shared" ca="1" si="2"/>
        <v>0.40965314016238985</v>
      </c>
      <c r="K30" s="225">
        <f t="shared" ca="1" si="0"/>
        <v>0.46659953105396307</v>
      </c>
      <c r="L30" s="614"/>
      <c r="M30" s="614"/>
      <c r="N30" s="224"/>
      <c r="S30" s="223"/>
    </row>
    <row r="31" spans="1:19" ht="15.75">
      <c r="A31" s="655"/>
      <c r="B31" s="652"/>
      <c r="C31" s="618"/>
      <c r="D31" s="267"/>
      <c r="E31" s="495" t="s">
        <v>1104</v>
      </c>
      <c r="F31" s="507">
        <v>700</v>
      </c>
      <c r="G31" s="504">
        <f t="shared" si="1"/>
        <v>28.397565922920894</v>
      </c>
      <c r="H31" s="266" t="e">
        <f>#REF!</f>
        <v>#REF!</v>
      </c>
      <c r="I31" s="266" t="e">
        <f>#REF!</f>
        <v>#REF!</v>
      </c>
      <c r="J31" s="225" t="e">
        <f t="shared" si="2"/>
        <v>#REF!</v>
      </c>
      <c r="K31" s="225" t="e">
        <f t="shared" si="0"/>
        <v>#REF!</v>
      </c>
      <c r="L31" s="614"/>
      <c r="M31" s="614"/>
      <c r="N31" s="224"/>
      <c r="S31" s="223"/>
    </row>
    <row r="32" spans="1:19" ht="17.45" customHeight="1">
      <c r="A32" s="655"/>
      <c r="B32" s="652"/>
      <c r="C32" s="617" t="s">
        <v>1024</v>
      </c>
      <c r="D32" s="267"/>
      <c r="E32" s="495" t="s">
        <v>1103</v>
      </c>
      <c r="F32" s="507">
        <v>350</v>
      </c>
      <c r="G32" s="504">
        <f t="shared" si="1"/>
        <v>14.198782961460447</v>
      </c>
      <c r="H32" s="266">
        <f ca="1">'BI_Creamy Jalapeno(5)'!$D$6</f>
        <v>4.9805269494396809</v>
      </c>
      <c r="I32" s="266">
        <f ca="1">'BI_Creamy Jalapeno(5)'!$D$7</f>
        <v>5.7890963941476166</v>
      </c>
      <c r="J32" s="225">
        <f t="shared" ca="1" si="2"/>
        <v>0.35077139801053753</v>
      </c>
      <c r="K32" s="225">
        <f t="shared" ca="1" si="0"/>
        <v>0.40771778890211069</v>
      </c>
      <c r="L32" s="614"/>
      <c r="M32" s="614"/>
    </row>
    <row r="33" spans="1:13" ht="15.75">
      <c r="A33" s="655"/>
      <c r="B33" s="652"/>
      <c r="C33" s="618"/>
      <c r="D33" s="267"/>
      <c r="E33" s="495" t="s">
        <v>1104</v>
      </c>
      <c r="F33" s="507">
        <v>700</v>
      </c>
      <c r="G33" s="504">
        <f t="shared" si="1"/>
        <v>28.397565922920894</v>
      </c>
      <c r="H33" s="266" t="e">
        <f>#REF!</f>
        <v>#REF!</v>
      </c>
      <c r="I33" s="266" t="e">
        <f>#REF!</f>
        <v>#REF!</v>
      </c>
      <c r="J33" s="225" t="e">
        <f t="shared" si="2"/>
        <v>#REF!</v>
      </c>
      <c r="K33" s="225" t="e">
        <f t="shared" si="0"/>
        <v>#REF!</v>
      </c>
      <c r="L33" s="614"/>
      <c r="M33" s="614"/>
    </row>
    <row r="34" spans="1:13" ht="17.45" customHeight="1">
      <c r="A34" s="655"/>
      <c r="B34" s="652"/>
      <c r="C34" s="619" t="s">
        <v>792</v>
      </c>
      <c r="D34" s="267"/>
      <c r="E34" s="495" t="s">
        <v>1103</v>
      </c>
      <c r="F34" s="507">
        <v>350</v>
      </c>
      <c r="G34" s="504">
        <f t="shared" si="1"/>
        <v>14.198782961460447</v>
      </c>
      <c r="H34" s="266">
        <f ca="1">'BI_Cheesling(5)'!$D$6</f>
        <v>4.6095774080499421</v>
      </c>
      <c r="I34" s="266">
        <f ca="1">'BI_Cheesling(5)'!$D$7</f>
        <v>5.4181468527578778</v>
      </c>
      <c r="J34" s="225">
        <f t="shared" ca="1" si="2"/>
        <v>0.32464595173837446</v>
      </c>
      <c r="K34" s="225">
        <f t="shared" ca="1" si="0"/>
        <v>0.38159234262994768</v>
      </c>
      <c r="L34" s="614"/>
      <c r="M34" s="614"/>
    </row>
    <row r="35" spans="1:13" ht="17.45" customHeight="1">
      <c r="A35" s="656"/>
      <c r="B35" s="653"/>
      <c r="C35" s="620"/>
      <c r="D35" s="267"/>
      <c r="E35" s="495" t="s">
        <v>1104</v>
      </c>
      <c r="F35" s="507">
        <v>700</v>
      </c>
      <c r="G35" s="504">
        <f t="shared" si="1"/>
        <v>28.397565922920894</v>
      </c>
      <c r="H35" s="266" t="e">
        <f>#REF!</f>
        <v>#REF!</v>
      </c>
      <c r="I35" s="266" t="e">
        <f>#REF!</f>
        <v>#REF!</v>
      </c>
      <c r="J35" s="225" t="e">
        <f t="shared" si="2"/>
        <v>#REF!</v>
      </c>
      <c r="K35" s="225" t="e">
        <f t="shared" si="0"/>
        <v>#REF!</v>
      </c>
      <c r="L35" s="615"/>
      <c r="M35" s="614"/>
    </row>
    <row r="36" spans="1:13" ht="15.75">
      <c r="A36" s="654" t="s">
        <v>793</v>
      </c>
      <c r="B36" s="657" t="s">
        <v>545</v>
      </c>
      <c r="C36" s="621" t="s">
        <v>779</v>
      </c>
      <c r="D36" s="267"/>
      <c r="E36" s="495" t="s">
        <v>795</v>
      </c>
      <c r="F36" s="507">
        <v>300</v>
      </c>
      <c r="G36" s="504">
        <f t="shared" si="1"/>
        <v>12.170385395537526</v>
      </c>
      <c r="H36" s="266" t="e">
        <f>#REF!</f>
        <v>#REF!</v>
      </c>
      <c r="I36" s="266" t="e">
        <f>#REF!</f>
        <v>#REF!</v>
      </c>
      <c r="J36" s="225" t="e">
        <f t="shared" si="2"/>
        <v>#REF!</v>
      </c>
      <c r="K36" s="225" t="e">
        <f t="shared" si="0"/>
        <v>#REF!</v>
      </c>
      <c r="L36" s="613" t="e">
        <f>AVERAGE(J36:K67)</f>
        <v>#REF!</v>
      </c>
      <c r="M36" s="614"/>
    </row>
    <row r="37" spans="1:13" ht="17.45" customHeight="1">
      <c r="A37" s="655"/>
      <c r="B37" s="652"/>
      <c r="C37" s="622"/>
      <c r="D37" s="267"/>
      <c r="E37" s="495" t="s">
        <v>796</v>
      </c>
      <c r="F37" s="507">
        <v>600</v>
      </c>
      <c r="G37" s="504">
        <f t="shared" si="1"/>
        <v>24.340770791075052</v>
      </c>
      <c r="H37" s="266" t="e">
        <f>#REF!</f>
        <v>#REF!</v>
      </c>
      <c r="I37" s="266" t="e">
        <f>#REF!</f>
        <v>#REF!</v>
      </c>
      <c r="J37" s="225" t="e">
        <f t="shared" si="2"/>
        <v>#REF!</v>
      </c>
      <c r="K37" s="225" t="e">
        <f t="shared" si="0"/>
        <v>#REF!</v>
      </c>
      <c r="L37" s="614"/>
      <c r="M37" s="614"/>
    </row>
    <row r="38" spans="1:13" ht="17.45" customHeight="1">
      <c r="A38" s="655"/>
      <c r="B38" s="652"/>
      <c r="C38" s="621" t="s">
        <v>778</v>
      </c>
      <c r="D38" s="267"/>
      <c r="E38" s="495" t="s">
        <v>795</v>
      </c>
      <c r="F38" s="507">
        <v>300</v>
      </c>
      <c r="G38" s="504">
        <f t="shared" si="1"/>
        <v>12.170385395537526</v>
      </c>
      <c r="H38" s="266" t="e">
        <f>#REF!</f>
        <v>#REF!</v>
      </c>
      <c r="I38" s="266" t="e">
        <f>#REF!</f>
        <v>#REF!</v>
      </c>
      <c r="J38" s="225" t="e">
        <f t="shared" ref="J38:J69" si="3">H38/G38</f>
        <v>#REF!</v>
      </c>
      <c r="K38" s="225" t="e">
        <f t="shared" ref="K38:K69" si="4">I38/G38</f>
        <v>#REF!</v>
      </c>
      <c r="L38" s="614"/>
      <c r="M38" s="614"/>
    </row>
    <row r="39" spans="1:13" ht="15.75">
      <c r="A39" s="655"/>
      <c r="B39" s="652"/>
      <c r="C39" s="622"/>
      <c r="D39" s="267"/>
      <c r="E39" s="495" t="s">
        <v>796</v>
      </c>
      <c r="F39" s="507">
        <v>600</v>
      </c>
      <c r="G39" s="504">
        <f t="shared" si="1"/>
        <v>24.340770791075052</v>
      </c>
      <c r="H39" s="266" t="e">
        <f>#REF!</f>
        <v>#REF!</v>
      </c>
      <c r="I39" s="266" t="e">
        <f>#REF!</f>
        <v>#REF!</v>
      </c>
      <c r="J39" s="225" t="e">
        <f t="shared" si="3"/>
        <v>#REF!</v>
      </c>
      <c r="K39" s="225" t="e">
        <f t="shared" si="4"/>
        <v>#REF!</v>
      </c>
      <c r="L39" s="614"/>
      <c r="M39" s="614"/>
    </row>
    <row r="40" spans="1:13" ht="15.75">
      <c r="A40" s="655"/>
      <c r="B40" s="652"/>
      <c r="C40" s="621" t="s">
        <v>794</v>
      </c>
      <c r="D40" s="267"/>
      <c r="E40" s="495" t="s">
        <v>795</v>
      </c>
      <c r="F40" s="507">
        <v>300</v>
      </c>
      <c r="G40" s="504">
        <f t="shared" si="1"/>
        <v>12.170385395537526</v>
      </c>
      <c r="H40" s="266" t="e">
        <f>#REF!</f>
        <v>#REF!</v>
      </c>
      <c r="I40" s="266" t="e">
        <f>#REF!</f>
        <v>#REF!</v>
      </c>
      <c r="J40" s="225" t="e">
        <f t="shared" si="3"/>
        <v>#REF!</v>
      </c>
      <c r="K40" s="225" t="e">
        <f t="shared" si="4"/>
        <v>#REF!</v>
      </c>
      <c r="L40" s="614"/>
      <c r="M40" s="614"/>
    </row>
    <row r="41" spans="1:13" ht="15.75">
      <c r="A41" s="655"/>
      <c r="B41" s="653"/>
      <c r="C41" s="622"/>
      <c r="D41" s="267"/>
      <c r="E41" s="495" t="s">
        <v>796</v>
      </c>
      <c r="F41" s="507">
        <v>600</v>
      </c>
      <c r="G41" s="504">
        <f t="shared" si="1"/>
        <v>24.340770791075052</v>
      </c>
      <c r="H41" s="266" t="e">
        <f>#REF!</f>
        <v>#REF!</v>
      </c>
      <c r="I41" s="266" t="e">
        <f>#REF!</f>
        <v>#REF!</v>
      </c>
      <c r="J41" s="225" t="e">
        <f t="shared" si="3"/>
        <v>#REF!</v>
      </c>
      <c r="K41" s="225" t="e">
        <f t="shared" si="4"/>
        <v>#REF!</v>
      </c>
      <c r="L41" s="614"/>
      <c r="M41" s="614"/>
    </row>
    <row r="42" spans="1:13" ht="17.45" customHeight="1">
      <c r="A42" s="655"/>
      <c r="B42" s="657" t="s">
        <v>546</v>
      </c>
      <c r="C42" s="619" t="s">
        <v>780</v>
      </c>
      <c r="D42" s="267"/>
      <c r="E42" s="495" t="s">
        <v>795</v>
      </c>
      <c r="F42" s="507">
        <v>350</v>
      </c>
      <c r="G42" s="504">
        <f t="shared" si="1"/>
        <v>14.198782961460447</v>
      </c>
      <c r="H42" s="266" t="e">
        <f>#REF!</f>
        <v>#REF!</v>
      </c>
      <c r="I42" s="266" t="e">
        <f>#REF!</f>
        <v>#REF!</v>
      </c>
      <c r="J42" s="225" t="e">
        <f t="shared" si="3"/>
        <v>#REF!</v>
      </c>
      <c r="K42" s="225" t="e">
        <f t="shared" si="4"/>
        <v>#REF!</v>
      </c>
      <c r="L42" s="614"/>
      <c r="M42" s="614"/>
    </row>
    <row r="43" spans="1:13" ht="17.45" customHeight="1">
      <c r="A43" s="655"/>
      <c r="B43" s="652"/>
      <c r="C43" s="620"/>
      <c r="D43" s="267"/>
      <c r="E43" s="495" t="s">
        <v>796</v>
      </c>
      <c r="F43" s="507">
        <v>700</v>
      </c>
      <c r="G43" s="504">
        <f t="shared" si="1"/>
        <v>28.397565922920894</v>
      </c>
      <c r="H43" s="266" t="e">
        <f>#REF!</f>
        <v>#REF!</v>
      </c>
      <c r="I43" s="266" t="e">
        <f>#REF!</f>
        <v>#REF!</v>
      </c>
      <c r="J43" s="225" t="e">
        <f t="shared" si="3"/>
        <v>#REF!</v>
      </c>
      <c r="K43" s="225" t="e">
        <f t="shared" si="4"/>
        <v>#REF!</v>
      </c>
      <c r="L43" s="614"/>
      <c r="M43" s="614"/>
    </row>
    <row r="44" spans="1:13" ht="15.75">
      <c r="A44" s="655"/>
      <c r="B44" s="652"/>
      <c r="C44" s="619" t="s">
        <v>781</v>
      </c>
      <c r="D44" s="267"/>
      <c r="E44" s="495" t="s">
        <v>795</v>
      </c>
      <c r="F44" s="507">
        <v>350</v>
      </c>
      <c r="G44" s="504">
        <f t="shared" si="1"/>
        <v>14.198782961460447</v>
      </c>
      <c r="H44" s="266" t="e">
        <f>#REF!</f>
        <v>#REF!</v>
      </c>
      <c r="I44" s="266" t="e">
        <f>#REF!</f>
        <v>#REF!</v>
      </c>
      <c r="J44" s="225" t="e">
        <f t="shared" si="3"/>
        <v>#REF!</v>
      </c>
      <c r="K44" s="225" t="e">
        <f t="shared" si="4"/>
        <v>#REF!</v>
      </c>
      <c r="L44" s="614"/>
      <c r="M44" s="614"/>
    </row>
    <row r="45" spans="1:13" ht="17.45" customHeight="1">
      <c r="A45" s="655"/>
      <c r="B45" s="652"/>
      <c r="C45" s="620"/>
      <c r="D45" s="267"/>
      <c r="E45" s="495" t="s">
        <v>796</v>
      </c>
      <c r="F45" s="507">
        <v>700</v>
      </c>
      <c r="G45" s="504">
        <f t="shared" si="1"/>
        <v>28.397565922920894</v>
      </c>
      <c r="H45" s="266" t="e">
        <f>#REF!</f>
        <v>#REF!</v>
      </c>
      <c r="I45" s="266" t="e">
        <f>#REF!</f>
        <v>#REF!</v>
      </c>
      <c r="J45" s="225" t="e">
        <f t="shared" si="3"/>
        <v>#REF!</v>
      </c>
      <c r="K45" s="225" t="e">
        <f t="shared" si="4"/>
        <v>#REF!</v>
      </c>
      <c r="L45" s="614"/>
      <c r="M45" s="614"/>
    </row>
    <row r="46" spans="1:13" ht="17.45" customHeight="1">
      <c r="A46" s="655"/>
      <c r="B46" s="652"/>
      <c r="C46" s="619" t="s">
        <v>787</v>
      </c>
      <c r="D46" s="267"/>
      <c r="E46" s="495" t="s">
        <v>795</v>
      </c>
      <c r="F46" s="507">
        <v>350</v>
      </c>
      <c r="G46" s="504">
        <f t="shared" si="1"/>
        <v>14.198782961460447</v>
      </c>
      <c r="H46" s="266" t="e">
        <f>#REF!</f>
        <v>#REF!</v>
      </c>
      <c r="I46" s="266" t="e">
        <f>#REF!</f>
        <v>#REF!</v>
      </c>
      <c r="J46" s="225" t="e">
        <f t="shared" si="3"/>
        <v>#REF!</v>
      </c>
      <c r="K46" s="225" t="e">
        <f t="shared" si="4"/>
        <v>#REF!</v>
      </c>
      <c r="L46" s="614"/>
      <c r="M46" s="614"/>
    </row>
    <row r="47" spans="1:13" ht="15.75">
      <c r="A47" s="655"/>
      <c r="B47" s="652"/>
      <c r="C47" s="620"/>
      <c r="D47" s="267"/>
      <c r="E47" s="495" t="s">
        <v>796</v>
      </c>
      <c r="F47" s="507">
        <v>700</v>
      </c>
      <c r="G47" s="504">
        <f t="shared" si="1"/>
        <v>28.397565922920894</v>
      </c>
      <c r="H47" s="266" t="e">
        <f>#REF!</f>
        <v>#REF!</v>
      </c>
      <c r="I47" s="266" t="e">
        <f>#REF!</f>
        <v>#REF!</v>
      </c>
      <c r="J47" s="225" t="e">
        <f t="shared" si="3"/>
        <v>#REF!</v>
      </c>
      <c r="K47" s="225" t="e">
        <f t="shared" si="4"/>
        <v>#REF!</v>
      </c>
      <c r="L47" s="614"/>
      <c r="M47" s="614"/>
    </row>
    <row r="48" spans="1:13" ht="17.45" customHeight="1">
      <c r="A48" s="655"/>
      <c r="B48" s="652"/>
      <c r="C48" s="621" t="s">
        <v>786</v>
      </c>
      <c r="D48" s="267"/>
      <c r="E48" s="495" t="s">
        <v>795</v>
      </c>
      <c r="F48" s="507">
        <v>350</v>
      </c>
      <c r="G48" s="504">
        <f t="shared" si="1"/>
        <v>14.198782961460447</v>
      </c>
      <c r="H48" s="266" t="e">
        <f>#REF!</f>
        <v>#REF!</v>
      </c>
      <c r="I48" s="266" t="e">
        <f>#REF!</f>
        <v>#REF!</v>
      </c>
      <c r="J48" s="225" t="e">
        <f t="shared" si="3"/>
        <v>#REF!</v>
      </c>
      <c r="K48" s="225" t="e">
        <f t="shared" si="4"/>
        <v>#REF!</v>
      </c>
      <c r="L48" s="614"/>
      <c r="M48" s="614"/>
    </row>
    <row r="49" spans="1:13" ht="17.45" customHeight="1">
      <c r="A49" s="655"/>
      <c r="B49" s="652"/>
      <c r="C49" s="622"/>
      <c r="D49" s="267"/>
      <c r="E49" s="495" t="s">
        <v>796</v>
      </c>
      <c r="F49" s="507">
        <v>700</v>
      </c>
      <c r="G49" s="504">
        <f t="shared" si="1"/>
        <v>28.397565922920894</v>
      </c>
      <c r="H49" s="266" t="e">
        <f>#REF!</f>
        <v>#REF!</v>
      </c>
      <c r="I49" s="266" t="e">
        <f>#REF!</f>
        <v>#REF!</v>
      </c>
      <c r="J49" s="225" t="e">
        <f t="shared" si="3"/>
        <v>#REF!</v>
      </c>
      <c r="K49" s="225" t="e">
        <f t="shared" si="4"/>
        <v>#REF!</v>
      </c>
      <c r="L49" s="614"/>
      <c r="M49" s="614"/>
    </row>
    <row r="50" spans="1:13" ht="15.75">
      <c r="A50" s="655"/>
      <c r="B50" s="652"/>
      <c r="C50" s="621" t="s">
        <v>785</v>
      </c>
      <c r="D50" s="267"/>
      <c r="E50" s="495" t="s">
        <v>795</v>
      </c>
      <c r="F50" s="507">
        <v>350</v>
      </c>
      <c r="G50" s="504">
        <f t="shared" si="1"/>
        <v>14.198782961460447</v>
      </c>
      <c r="H50" s="266" t="e">
        <f>#REF!</f>
        <v>#REF!</v>
      </c>
      <c r="I50" s="266" t="e">
        <f>#REF!</f>
        <v>#REF!</v>
      </c>
      <c r="J50" s="225" t="e">
        <f t="shared" si="3"/>
        <v>#REF!</v>
      </c>
      <c r="K50" s="225" t="e">
        <f t="shared" si="4"/>
        <v>#REF!</v>
      </c>
      <c r="L50" s="614"/>
      <c r="M50" s="614"/>
    </row>
    <row r="51" spans="1:13" ht="17.45" customHeight="1">
      <c r="A51" s="655"/>
      <c r="B51" s="652"/>
      <c r="C51" s="622"/>
      <c r="D51" s="267"/>
      <c r="E51" s="495" t="s">
        <v>796</v>
      </c>
      <c r="F51" s="507">
        <v>700</v>
      </c>
      <c r="G51" s="504">
        <f t="shared" si="1"/>
        <v>28.397565922920894</v>
      </c>
      <c r="H51" s="266" t="e">
        <f>#REF!</f>
        <v>#REF!</v>
      </c>
      <c r="I51" s="266" t="e">
        <f>#REF!</f>
        <v>#REF!</v>
      </c>
      <c r="J51" s="225" t="e">
        <f t="shared" si="3"/>
        <v>#REF!</v>
      </c>
      <c r="K51" s="225" t="e">
        <f t="shared" si="4"/>
        <v>#REF!</v>
      </c>
      <c r="L51" s="614"/>
      <c r="M51" s="614"/>
    </row>
    <row r="52" spans="1:13" ht="17.45" customHeight="1">
      <c r="A52" s="655"/>
      <c r="B52" s="652"/>
      <c r="C52" s="621" t="s">
        <v>784</v>
      </c>
      <c r="D52" s="267"/>
      <c r="E52" s="495" t="s">
        <v>795</v>
      </c>
      <c r="F52" s="507">
        <v>350</v>
      </c>
      <c r="G52" s="504">
        <f t="shared" si="1"/>
        <v>14.198782961460447</v>
      </c>
      <c r="H52" s="266" t="e">
        <f>#REF!</f>
        <v>#REF!</v>
      </c>
      <c r="I52" s="266" t="e">
        <f>#REF!</f>
        <v>#REF!</v>
      </c>
      <c r="J52" s="225" t="e">
        <f t="shared" si="3"/>
        <v>#REF!</v>
      </c>
      <c r="K52" s="225" t="e">
        <f t="shared" si="4"/>
        <v>#REF!</v>
      </c>
      <c r="L52" s="614"/>
      <c r="M52" s="614"/>
    </row>
    <row r="53" spans="1:13" ht="15.75">
      <c r="A53" s="655"/>
      <c r="B53" s="652"/>
      <c r="C53" s="622"/>
      <c r="D53" s="267"/>
      <c r="E53" s="495" t="s">
        <v>796</v>
      </c>
      <c r="F53" s="507">
        <v>700</v>
      </c>
      <c r="G53" s="504">
        <f t="shared" si="1"/>
        <v>28.397565922920894</v>
      </c>
      <c r="H53" s="266" t="e">
        <f>#REF!</f>
        <v>#REF!</v>
      </c>
      <c r="I53" s="266" t="e">
        <f>#REF!</f>
        <v>#REF!</v>
      </c>
      <c r="J53" s="225" t="e">
        <f t="shared" si="3"/>
        <v>#REF!</v>
      </c>
      <c r="K53" s="225" t="e">
        <f t="shared" si="4"/>
        <v>#REF!</v>
      </c>
      <c r="L53" s="614"/>
      <c r="M53" s="614"/>
    </row>
    <row r="54" spans="1:13" ht="15.75">
      <c r="A54" s="655"/>
      <c r="B54" s="652"/>
      <c r="C54" s="621" t="s">
        <v>783</v>
      </c>
      <c r="D54" s="267"/>
      <c r="E54" s="495" t="s">
        <v>795</v>
      </c>
      <c r="F54" s="507">
        <v>350</v>
      </c>
      <c r="G54" s="504">
        <f t="shared" si="1"/>
        <v>14.198782961460447</v>
      </c>
      <c r="H54" s="266" t="e">
        <f>#REF!</f>
        <v>#REF!</v>
      </c>
      <c r="I54" s="266" t="e">
        <f>#REF!</f>
        <v>#REF!</v>
      </c>
      <c r="J54" s="225" t="e">
        <f t="shared" si="3"/>
        <v>#REF!</v>
      </c>
      <c r="K54" s="225" t="e">
        <f t="shared" si="4"/>
        <v>#REF!</v>
      </c>
      <c r="L54" s="614"/>
      <c r="M54" s="614"/>
    </row>
    <row r="55" spans="1:13" ht="15.75">
      <c r="A55" s="655"/>
      <c r="B55" s="652"/>
      <c r="C55" s="622"/>
      <c r="D55" s="267"/>
      <c r="E55" s="495" t="s">
        <v>796</v>
      </c>
      <c r="F55" s="507">
        <v>700</v>
      </c>
      <c r="G55" s="504">
        <f t="shared" si="1"/>
        <v>28.397565922920894</v>
      </c>
      <c r="H55" s="266" t="e">
        <f>#REF!</f>
        <v>#REF!</v>
      </c>
      <c r="I55" s="266" t="e">
        <f>#REF!</f>
        <v>#REF!</v>
      </c>
      <c r="J55" s="225" t="e">
        <f t="shared" si="3"/>
        <v>#REF!</v>
      </c>
      <c r="K55" s="225" t="e">
        <f t="shared" si="4"/>
        <v>#REF!</v>
      </c>
      <c r="L55" s="614"/>
      <c r="M55" s="614"/>
    </row>
    <row r="56" spans="1:13" ht="15.75">
      <c r="A56" s="655"/>
      <c r="B56" s="652"/>
      <c r="C56" s="619" t="s">
        <v>782</v>
      </c>
      <c r="D56" s="267"/>
      <c r="E56" s="495" t="s">
        <v>795</v>
      </c>
      <c r="F56" s="507">
        <v>350</v>
      </c>
      <c r="G56" s="504">
        <f t="shared" si="1"/>
        <v>14.198782961460447</v>
      </c>
      <c r="H56" s="266" t="e">
        <f>#REF!</f>
        <v>#REF!</v>
      </c>
      <c r="I56" s="266" t="e">
        <f>#REF!</f>
        <v>#REF!</v>
      </c>
      <c r="J56" s="225" t="e">
        <f t="shared" si="3"/>
        <v>#REF!</v>
      </c>
      <c r="K56" s="225" t="e">
        <f t="shared" si="4"/>
        <v>#REF!</v>
      </c>
      <c r="L56" s="614"/>
      <c r="M56" s="614"/>
    </row>
    <row r="57" spans="1:13" ht="15.75">
      <c r="A57" s="655"/>
      <c r="B57" s="652"/>
      <c r="C57" s="620"/>
      <c r="D57" s="267"/>
      <c r="E57" s="495" t="s">
        <v>796</v>
      </c>
      <c r="F57" s="507">
        <v>700</v>
      </c>
      <c r="G57" s="504">
        <f t="shared" si="1"/>
        <v>28.397565922920894</v>
      </c>
      <c r="H57" s="266" t="e">
        <f>#REF!</f>
        <v>#REF!</v>
      </c>
      <c r="I57" s="266" t="e">
        <f>#REF!</f>
        <v>#REF!</v>
      </c>
      <c r="J57" s="225" t="e">
        <f t="shared" si="3"/>
        <v>#REF!</v>
      </c>
      <c r="K57" s="225" t="e">
        <f t="shared" si="4"/>
        <v>#REF!</v>
      </c>
      <c r="L57" s="614"/>
      <c r="M57" s="614"/>
    </row>
    <row r="58" spans="1:13" ht="15.75">
      <c r="A58" s="655"/>
      <c r="B58" s="652"/>
      <c r="C58" s="617" t="s">
        <v>1021</v>
      </c>
      <c r="D58" s="267"/>
      <c r="E58" s="495" t="s">
        <v>795</v>
      </c>
      <c r="F58" s="507">
        <v>350</v>
      </c>
      <c r="G58" s="504">
        <f t="shared" si="1"/>
        <v>14.198782961460447</v>
      </c>
      <c r="H58" s="266" t="e">
        <f>#REF!</f>
        <v>#REF!</v>
      </c>
      <c r="I58" s="266" t="e">
        <f>#REF!</f>
        <v>#REF!</v>
      </c>
      <c r="J58" s="225" t="e">
        <f t="shared" si="3"/>
        <v>#REF!</v>
      </c>
      <c r="K58" s="225" t="e">
        <f t="shared" si="4"/>
        <v>#REF!</v>
      </c>
      <c r="L58" s="614"/>
      <c r="M58" s="614"/>
    </row>
    <row r="59" spans="1:13" ht="15.75">
      <c r="A59" s="655"/>
      <c r="B59" s="652"/>
      <c r="C59" s="618"/>
      <c r="D59" s="267"/>
      <c r="E59" s="495" t="s">
        <v>796</v>
      </c>
      <c r="F59" s="507">
        <v>700</v>
      </c>
      <c r="G59" s="504">
        <f t="shared" si="1"/>
        <v>28.397565922920894</v>
      </c>
      <c r="H59" s="266" t="e">
        <f>#REF!</f>
        <v>#REF!</v>
      </c>
      <c r="I59" s="266" t="e">
        <f>#REF!</f>
        <v>#REF!</v>
      </c>
      <c r="J59" s="225" t="e">
        <f t="shared" si="3"/>
        <v>#REF!</v>
      </c>
      <c r="K59" s="225" t="e">
        <f t="shared" si="4"/>
        <v>#REF!</v>
      </c>
      <c r="L59" s="614"/>
      <c r="M59" s="614"/>
    </row>
    <row r="60" spans="1:13" ht="15.75">
      <c r="A60" s="655"/>
      <c r="B60" s="652"/>
      <c r="C60" s="617" t="s">
        <v>1022</v>
      </c>
      <c r="D60" s="267"/>
      <c r="E60" s="495" t="s">
        <v>795</v>
      </c>
      <c r="F60" s="507">
        <v>350</v>
      </c>
      <c r="G60" s="504">
        <f t="shared" si="1"/>
        <v>14.198782961460447</v>
      </c>
      <c r="H60" s="266" t="e">
        <f>#REF!</f>
        <v>#REF!</v>
      </c>
      <c r="I60" s="266" t="e">
        <f>#REF!</f>
        <v>#REF!</v>
      </c>
      <c r="J60" s="225" t="e">
        <f t="shared" si="3"/>
        <v>#REF!</v>
      </c>
      <c r="K60" s="225" t="e">
        <f t="shared" si="4"/>
        <v>#REF!</v>
      </c>
      <c r="L60" s="614"/>
      <c r="M60" s="614"/>
    </row>
    <row r="61" spans="1:13" ht="15.75">
      <c r="A61" s="655"/>
      <c r="B61" s="653"/>
      <c r="C61" s="618"/>
      <c r="D61" s="267"/>
      <c r="E61" s="495" t="s">
        <v>796</v>
      </c>
      <c r="F61" s="507">
        <v>700</v>
      </c>
      <c r="G61" s="504">
        <f t="shared" si="1"/>
        <v>28.397565922920894</v>
      </c>
      <c r="H61" s="266" t="e">
        <f>#REF!</f>
        <v>#REF!</v>
      </c>
      <c r="I61" s="266" t="e">
        <f>#REF!</f>
        <v>#REF!</v>
      </c>
      <c r="J61" s="225" t="e">
        <f t="shared" si="3"/>
        <v>#REF!</v>
      </c>
      <c r="K61" s="225" t="e">
        <f t="shared" si="4"/>
        <v>#REF!</v>
      </c>
      <c r="L61" s="614"/>
      <c r="M61" s="614"/>
    </row>
    <row r="62" spans="1:13" ht="17.45" customHeight="1">
      <c r="A62" s="655"/>
      <c r="B62" s="652" t="s">
        <v>548</v>
      </c>
      <c r="C62" s="617" t="s">
        <v>1023</v>
      </c>
      <c r="D62" s="267"/>
      <c r="E62" s="495" t="s">
        <v>795</v>
      </c>
      <c r="F62" s="507">
        <v>350</v>
      </c>
      <c r="G62" s="504">
        <f t="shared" si="1"/>
        <v>14.198782961460447</v>
      </c>
      <c r="H62" s="266" t="e">
        <f>#REF!</f>
        <v>#REF!</v>
      </c>
      <c r="I62" s="266" t="e">
        <f>#REF!</f>
        <v>#REF!</v>
      </c>
      <c r="J62" s="225" t="e">
        <f t="shared" si="3"/>
        <v>#REF!</v>
      </c>
      <c r="K62" s="225" t="e">
        <f t="shared" si="4"/>
        <v>#REF!</v>
      </c>
      <c r="L62" s="614"/>
      <c r="M62" s="614"/>
    </row>
    <row r="63" spans="1:13" ht="17.45" customHeight="1">
      <c r="A63" s="655"/>
      <c r="B63" s="652"/>
      <c r="C63" s="618"/>
      <c r="D63" s="267"/>
      <c r="E63" s="495" t="s">
        <v>796</v>
      </c>
      <c r="F63" s="507">
        <v>700</v>
      </c>
      <c r="G63" s="504">
        <f t="shared" si="1"/>
        <v>28.397565922920894</v>
      </c>
      <c r="H63" s="266" t="e">
        <f>#REF!</f>
        <v>#REF!</v>
      </c>
      <c r="I63" s="266" t="e">
        <f>#REF!</f>
        <v>#REF!</v>
      </c>
      <c r="J63" s="225" t="e">
        <f t="shared" si="3"/>
        <v>#REF!</v>
      </c>
      <c r="K63" s="225" t="e">
        <f t="shared" si="4"/>
        <v>#REF!</v>
      </c>
      <c r="L63" s="614"/>
      <c r="M63" s="614"/>
    </row>
    <row r="64" spans="1:13" ht="17.45" customHeight="1">
      <c r="A64" s="655"/>
      <c r="B64" s="652"/>
      <c r="C64" s="617" t="s">
        <v>1024</v>
      </c>
      <c r="D64" s="267"/>
      <c r="E64" s="495" t="s">
        <v>795</v>
      </c>
      <c r="F64" s="507">
        <v>350</v>
      </c>
      <c r="G64" s="504">
        <f t="shared" si="1"/>
        <v>14.198782961460447</v>
      </c>
      <c r="H64" s="266" t="e">
        <f>#REF!</f>
        <v>#REF!</v>
      </c>
      <c r="I64" s="266" t="e">
        <f>#REF!</f>
        <v>#REF!</v>
      </c>
      <c r="J64" s="225" t="e">
        <f t="shared" si="3"/>
        <v>#REF!</v>
      </c>
      <c r="K64" s="225" t="e">
        <f t="shared" si="4"/>
        <v>#REF!</v>
      </c>
      <c r="L64" s="614"/>
      <c r="M64" s="614"/>
    </row>
    <row r="65" spans="1:13" ht="17.45" customHeight="1">
      <c r="A65" s="655"/>
      <c r="B65" s="652"/>
      <c r="C65" s="618"/>
      <c r="D65" s="267"/>
      <c r="E65" s="495" t="s">
        <v>796</v>
      </c>
      <c r="F65" s="507">
        <v>700</v>
      </c>
      <c r="G65" s="504">
        <f t="shared" si="1"/>
        <v>28.397565922920894</v>
      </c>
      <c r="H65" s="266" t="e">
        <f>#REF!</f>
        <v>#REF!</v>
      </c>
      <c r="I65" s="266" t="e">
        <f>#REF!</f>
        <v>#REF!</v>
      </c>
      <c r="J65" s="225" t="e">
        <f t="shared" si="3"/>
        <v>#REF!</v>
      </c>
      <c r="K65" s="225" t="e">
        <f t="shared" si="4"/>
        <v>#REF!</v>
      </c>
      <c r="L65" s="614"/>
      <c r="M65" s="614"/>
    </row>
    <row r="66" spans="1:13" ht="17.45" customHeight="1">
      <c r="A66" s="655"/>
      <c r="B66" s="652"/>
      <c r="C66" s="619" t="s">
        <v>792</v>
      </c>
      <c r="D66" s="267"/>
      <c r="E66" s="495" t="s">
        <v>795</v>
      </c>
      <c r="F66" s="507">
        <v>350</v>
      </c>
      <c r="G66" s="504">
        <f t="shared" si="1"/>
        <v>14.198782961460447</v>
      </c>
      <c r="H66" s="266" t="e">
        <f>#REF!</f>
        <v>#REF!</v>
      </c>
      <c r="I66" s="266" t="e">
        <f>#REF!</f>
        <v>#REF!</v>
      </c>
      <c r="J66" s="225" t="e">
        <f t="shared" si="3"/>
        <v>#REF!</v>
      </c>
      <c r="K66" s="225" t="e">
        <f t="shared" si="4"/>
        <v>#REF!</v>
      </c>
      <c r="L66" s="614"/>
      <c r="M66" s="614"/>
    </row>
    <row r="67" spans="1:13" ht="17.45" customHeight="1">
      <c r="A67" s="656"/>
      <c r="B67" s="653"/>
      <c r="C67" s="620"/>
      <c r="D67" s="267"/>
      <c r="E67" s="495" t="s">
        <v>796</v>
      </c>
      <c r="F67" s="507">
        <v>700</v>
      </c>
      <c r="G67" s="504">
        <f t="shared" si="1"/>
        <v>28.397565922920894</v>
      </c>
      <c r="H67" s="266" t="e">
        <f>#REF!</f>
        <v>#REF!</v>
      </c>
      <c r="I67" s="266" t="e">
        <f>#REF!</f>
        <v>#REF!</v>
      </c>
      <c r="J67" s="225" t="e">
        <f t="shared" si="3"/>
        <v>#REF!</v>
      </c>
      <c r="K67" s="225" t="e">
        <f t="shared" si="4"/>
        <v>#REF!</v>
      </c>
      <c r="L67" s="615"/>
      <c r="M67" s="614"/>
    </row>
    <row r="68" spans="1:13" ht="17.45" customHeight="1">
      <c r="A68" s="654" t="s">
        <v>797</v>
      </c>
      <c r="B68" s="657" t="s">
        <v>545</v>
      </c>
      <c r="C68" s="621" t="s">
        <v>779</v>
      </c>
      <c r="D68" s="267"/>
      <c r="E68" s="495" t="s">
        <v>795</v>
      </c>
      <c r="F68" s="507">
        <v>300</v>
      </c>
      <c r="G68" s="504">
        <f t="shared" si="1"/>
        <v>12.170385395537526</v>
      </c>
      <c r="H68" s="266" t="e">
        <f>#REF!</f>
        <v>#REF!</v>
      </c>
      <c r="I68" s="266" t="e">
        <f>#REF!</f>
        <v>#REF!</v>
      </c>
      <c r="J68" s="225" t="e">
        <f t="shared" si="3"/>
        <v>#REF!</v>
      </c>
      <c r="K68" s="225" t="e">
        <f t="shared" si="4"/>
        <v>#REF!</v>
      </c>
      <c r="L68" s="616" t="e">
        <f>AVERAGE(J68:K97)</f>
        <v>#REF!</v>
      </c>
      <c r="M68" s="614"/>
    </row>
    <row r="69" spans="1:13" ht="17.45" customHeight="1">
      <c r="A69" s="655"/>
      <c r="B69" s="652"/>
      <c r="C69" s="622"/>
      <c r="D69" s="267"/>
      <c r="E69" s="495" t="s">
        <v>796</v>
      </c>
      <c r="F69" s="507">
        <v>600</v>
      </c>
      <c r="G69" s="504">
        <f t="shared" si="1"/>
        <v>24.340770791075052</v>
      </c>
      <c r="H69" s="266" t="e">
        <f>#REF!</f>
        <v>#REF!</v>
      </c>
      <c r="I69" s="266" t="e">
        <f>#REF!</f>
        <v>#REF!</v>
      </c>
      <c r="J69" s="225" t="e">
        <f t="shared" si="3"/>
        <v>#REF!</v>
      </c>
      <c r="K69" s="225" t="e">
        <f t="shared" si="4"/>
        <v>#REF!</v>
      </c>
      <c r="L69" s="616"/>
      <c r="M69" s="614"/>
    </row>
    <row r="70" spans="1:13" ht="17.45" customHeight="1">
      <c r="A70" s="655"/>
      <c r="B70" s="652"/>
      <c r="C70" s="621" t="s">
        <v>778</v>
      </c>
      <c r="D70" s="267"/>
      <c r="E70" s="495" t="s">
        <v>795</v>
      </c>
      <c r="F70" s="507">
        <v>300</v>
      </c>
      <c r="G70" s="504">
        <f t="shared" si="1"/>
        <v>12.170385395537526</v>
      </c>
      <c r="H70" s="266" t="e">
        <f>#REF!</f>
        <v>#REF!</v>
      </c>
      <c r="I70" s="266" t="e">
        <f>#REF!</f>
        <v>#REF!</v>
      </c>
      <c r="J70" s="225" t="e">
        <f t="shared" ref="J70:J101" si="5">H70/G70</f>
        <v>#REF!</v>
      </c>
      <c r="K70" s="225" t="e">
        <f t="shared" ref="K70:K101" si="6">I70/G70</f>
        <v>#REF!</v>
      </c>
      <c r="L70" s="616"/>
      <c r="M70" s="614"/>
    </row>
    <row r="71" spans="1:13" ht="17.45" customHeight="1">
      <c r="A71" s="655"/>
      <c r="B71" s="652"/>
      <c r="C71" s="622"/>
      <c r="D71" s="267"/>
      <c r="E71" s="495" t="s">
        <v>796</v>
      </c>
      <c r="F71" s="507">
        <v>600</v>
      </c>
      <c r="G71" s="504">
        <f t="shared" ref="G71:G136" si="7">F71/24.65</f>
        <v>24.340770791075052</v>
      </c>
      <c r="H71" s="266" t="e">
        <f>#REF!</f>
        <v>#REF!</v>
      </c>
      <c r="I71" s="266" t="e">
        <f>#REF!</f>
        <v>#REF!</v>
      </c>
      <c r="J71" s="225" t="e">
        <f t="shared" si="5"/>
        <v>#REF!</v>
      </c>
      <c r="K71" s="225" t="e">
        <f t="shared" si="6"/>
        <v>#REF!</v>
      </c>
      <c r="L71" s="616"/>
      <c r="M71" s="614"/>
    </row>
    <row r="72" spans="1:13" ht="17.45" customHeight="1">
      <c r="A72" s="655"/>
      <c r="B72" s="657" t="s">
        <v>546</v>
      </c>
      <c r="C72" s="619" t="s">
        <v>780</v>
      </c>
      <c r="D72" s="267"/>
      <c r="E72" s="495" t="s">
        <v>795</v>
      </c>
      <c r="F72" s="507">
        <v>350</v>
      </c>
      <c r="G72" s="504">
        <f t="shared" si="7"/>
        <v>14.198782961460447</v>
      </c>
      <c r="H72" s="266" t="e">
        <f>#REF!</f>
        <v>#REF!</v>
      </c>
      <c r="I72" s="266" t="e">
        <f>#REF!</f>
        <v>#REF!</v>
      </c>
      <c r="J72" s="225" t="e">
        <f t="shared" si="5"/>
        <v>#REF!</v>
      </c>
      <c r="K72" s="225" t="e">
        <f t="shared" si="6"/>
        <v>#REF!</v>
      </c>
      <c r="L72" s="616"/>
      <c r="M72" s="614"/>
    </row>
    <row r="73" spans="1:13" ht="17.45" customHeight="1">
      <c r="A73" s="655"/>
      <c r="B73" s="652"/>
      <c r="C73" s="620"/>
      <c r="D73" s="267"/>
      <c r="E73" s="495" t="s">
        <v>796</v>
      </c>
      <c r="F73" s="507">
        <v>700</v>
      </c>
      <c r="G73" s="504">
        <f t="shared" si="7"/>
        <v>28.397565922920894</v>
      </c>
      <c r="H73" s="266" t="e">
        <f>#REF!</f>
        <v>#REF!</v>
      </c>
      <c r="I73" s="266" t="e">
        <f>#REF!</f>
        <v>#REF!</v>
      </c>
      <c r="J73" s="225" t="e">
        <f t="shared" si="5"/>
        <v>#REF!</v>
      </c>
      <c r="K73" s="225" t="e">
        <f t="shared" si="6"/>
        <v>#REF!</v>
      </c>
      <c r="L73" s="616"/>
      <c r="M73" s="614"/>
    </row>
    <row r="74" spans="1:13" ht="17.45" customHeight="1">
      <c r="A74" s="655"/>
      <c r="B74" s="652"/>
      <c r="C74" s="619" t="s">
        <v>781</v>
      </c>
      <c r="D74" s="267"/>
      <c r="E74" s="495" t="s">
        <v>795</v>
      </c>
      <c r="F74" s="507">
        <v>350</v>
      </c>
      <c r="G74" s="504">
        <f t="shared" si="7"/>
        <v>14.198782961460447</v>
      </c>
      <c r="H74" s="266" t="e">
        <f>#REF!</f>
        <v>#REF!</v>
      </c>
      <c r="I74" s="266" t="e">
        <f>#REF!</f>
        <v>#REF!</v>
      </c>
      <c r="J74" s="225" t="e">
        <f t="shared" si="5"/>
        <v>#REF!</v>
      </c>
      <c r="K74" s="225" t="e">
        <f t="shared" si="6"/>
        <v>#REF!</v>
      </c>
      <c r="L74" s="616"/>
      <c r="M74" s="614"/>
    </row>
    <row r="75" spans="1:13" ht="17.45" customHeight="1">
      <c r="A75" s="655"/>
      <c r="B75" s="652"/>
      <c r="C75" s="620"/>
      <c r="D75" s="267"/>
      <c r="E75" s="495" t="s">
        <v>796</v>
      </c>
      <c r="F75" s="507">
        <v>700</v>
      </c>
      <c r="G75" s="504">
        <f t="shared" si="7"/>
        <v>28.397565922920894</v>
      </c>
      <c r="H75" s="266" t="e">
        <f>#REF!</f>
        <v>#REF!</v>
      </c>
      <c r="I75" s="266" t="e">
        <f>#REF!</f>
        <v>#REF!</v>
      </c>
      <c r="J75" s="225" t="e">
        <f t="shared" si="5"/>
        <v>#REF!</v>
      </c>
      <c r="K75" s="225" t="e">
        <f t="shared" si="6"/>
        <v>#REF!</v>
      </c>
      <c r="L75" s="616"/>
      <c r="M75" s="614"/>
    </row>
    <row r="76" spans="1:13" ht="17.45" customHeight="1">
      <c r="A76" s="655"/>
      <c r="B76" s="652"/>
      <c r="C76" s="619" t="s">
        <v>787</v>
      </c>
      <c r="D76" s="267"/>
      <c r="E76" s="495" t="s">
        <v>795</v>
      </c>
      <c r="F76" s="507">
        <v>350</v>
      </c>
      <c r="G76" s="504">
        <f t="shared" si="7"/>
        <v>14.198782961460447</v>
      </c>
      <c r="H76" s="266" t="e">
        <f>#REF!</f>
        <v>#REF!</v>
      </c>
      <c r="I76" s="266" t="e">
        <f>#REF!</f>
        <v>#REF!</v>
      </c>
      <c r="J76" s="225" t="e">
        <f t="shared" si="5"/>
        <v>#REF!</v>
      </c>
      <c r="K76" s="225" t="e">
        <f t="shared" si="6"/>
        <v>#REF!</v>
      </c>
      <c r="L76" s="616"/>
      <c r="M76" s="614"/>
    </row>
    <row r="77" spans="1:13" ht="17.45" customHeight="1">
      <c r="A77" s="655"/>
      <c r="B77" s="652"/>
      <c r="C77" s="620"/>
      <c r="D77" s="267"/>
      <c r="E77" s="495" t="s">
        <v>796</v>
      </c>
      <c r="F77" s="507">
        <v>700</v>
      </c>
      <c r="G77" s="504">
        <f t="shared" si="7"/>
        <v>28.397565922920894</v>
      </c>
      <c r="H77" s="266" t="e">
        <f>#REF!</f>
        <v>#REF!</v>
      </c>
      <c r="I77" s="266" t="e">
        <f>#REF!</f>
        <v>#REF!</v>
      </c>
      <c r="J77" s="225" t="e">
        <f t="shared" si="5"/>
        <v>#REF!</v>
      </c>
      <c r="K77" s="225" t="e">
        <f t="shared" si="6"/>
        <v>#REF!</v>
      </c>
      <c r="L77" s="616"/>
      <c r="M77" s="614"/>
    </row>
    <row r="78" spans="1:13" ht="17.45" customHeight="1">
      <c r="A78" s="655"/>
      <c r="B78" s="652"/>
      <c r="C78" s="621" t="s">
        <v>786</v>
      </c>
      <c r="D78" s="267"/>
      <c r="E78" s="495" t="s">
        <v>795</v>
      </c>
      <c r="F78" s="507">
        <v>350</v>
      </c>
      <c r="G78" s="504">
        <f t="shared" si="7"/>
        <v>14.198782961460447</v>
      </c>
      <c r="H78" s="266" t="e">
        <f>#REF!</f>
        <v>#REF!</v>
      </c>
      <c r="I78" s="266" t="e">
        <f>#REF!</f>
        <v>#REF!</v>
      </c>
      <c r="J78" s="225" t="e">
        <f t="shared" si="5"/>
        <v>#REF!</v>
      </c>
      <c r="K78" s="225" t="e">
        <f t="shared" si="6"/>
        <v>#REF!</v>
      </c>
      <c r="L78" s="616"/>
      <c r="M78" s="614"/>
    </row>
    <row r="79" spans="1:13" ht="17.45" customHeight="1">
      <c r="A79" s="655"/>
      <c r="B79" s="652"/>
      <c r="C79" s="622"/>
      <c r="D79" s="267"/>
      <c r="E79" s="495" t="s">
        <v>796</v>
      </c>
      <c r="F79" s="507">
        <v>700</v>
      </c>
      <c r="G79" s="504">
        <f t="shared" si="7"/>
        <v>28.397565922920894</v>
      </c>
      <c r="H79" s="266" t="e">
        <f>#REF!</f>
        <v>#REF!</v>
      </c>
      <c r="I79" s="266" t="e">
        <f>#REF!</f>
        <v>#REF!</v>
      </c>
      <c r="J79" s="225" t="e">
        <f t="shared" si="5"/>
        <v>#REF!</v>
      </c>
      <c r="K79" s="225" t="e">
        <f t="shared" si="6"/>
        <v>#REF!</v>
      </c>
      <c r="L79" s="616"/>
      <c r="M79" s="614"/>
    </row>
    <row r="80" spans="1:13" ht="17.45" customHeight="1">
      <c r="A80" s="655"/>
      <c r="B80" s="652"/>
      <c r="C80" s="621" t="s">
        <v>785</v>
      </c>
      <c r="D80" s="267"/>
      <c r="E80" s="495" t="s">
        <v>795</v>
      </c>
      <c r="F80" s="507">
        <v>350</v>
      </c>
      <c r="G80" s="504">
        <f t="shared" si="7"/>
        <v>14.198782961460447</v>
      </c>
      <c r="H80" s="266" t="e">
        <f>#REF!</f>
        <v>#REF!</v>
      </c>
      <c r="I80" s="266" t="e">
        <f>#REF!</f>
        <v>#REF!</v>
      </c>
      <c r="J80" s="225" t="e">
        <f t="shared" si="5"/>
        <v>#REF!</v>
      </c>
      <c r="K80" s="225" t="e">
        <f t="shared" si="6"/>
        <v>#REF!</v>
      </c>
      <c r="L80" s="616"/>
      <c r="M80" s="614"/>
    </row>
    <row r="81" spans="1:13" ht="17.45" customHeight="1">
      <c r="A81" s="655"/>
      <c r="B81" s="652"/>
      <c r="C81" s="622"/>
      <c r="D81" s="267"/>
      <c r="E81" s="495" t="s">
        <v>796</v>
      </c>
      <c r="F81" s="507">
        <v>700</v>
      </c>
      <c r="G81" s="504">
        <f t="shared" si="7"/>
        <v>28.397565922920894</v>
      </c>
      <c r="H81" s="266" t="e">
        <f>#REF!</f>
        <v>#REF!</v>
      </c>
      <c r="I81" s="266" t="e">
        <f>#REF!</f>
        <v>#REF!</v>
      </c>
      <c r="J81" s="225" t="e">
        <f t="shared" si="5"/>
        <v>#REF!</v>
      </c>
      <c r="K81" s="225" t="e">
        <f t="shared" si="6"/>
        <v>#REF!</v>
      </c>
      <c r="L81" s="616"/>
      <c r="M81" s="614"/>
    </row>
    <row r="82" spans="1:13" ht="17.45" customHeight="1">
      <c r="A82" s="655"/>
      <c r="B82" s="652"/>
      <c r="C82" s="621" t="s">
        <v>784</v>
      </c>
      <c r="D82" s="267"/>
      <c r="E82" s="495" t="s">
        <v>795</v>
      </c>
      <c r="F82" s="507">
        <v>350</v>
      </c>
      <c r="G82" s="504">
        <f t="shared" si="7"/>
        <v>14.198782961460447</v>
      </c>
      <c r="H82" s="266" t="e">
        <f>#REF!</f>
        <v>#REF!</v>
      </c>
      <c r="I82" s="266" t="e">
        <f>#REF!</f>
        <v>#REF!</v>
      </c>
      <c r="J82" s="225" t="e">
        <f t="shared" si="5"/>
        <v>#REF!</v>
      </c>
      <c r="K82" s="225" t="e">
        <f t="shared" si="6"/>
        <v>#REF!</v>
      </c>
      <c r="L82" s="616"/>
      <c r="M82" s="614"/>
    </row>
    <row r="83" spans="1:13" ht="17.45" customHeight="1">
      <c r="A83" s="655"/>
      <c r="B83" s="652"/>
      <c r="C83" s="622"/>
      <c r="D83" s="267"/>
      <c r="E83" s="495" t="s">
        <v>796</v>
      </c>
      <c r="F83" s="507">
        <v>700</v>
      </c>
      <c r="G83" s="504">
        <f t="shared" si="7"/>
        <v>28.397565922920894</v>
      </c>
      <c r="H83" s="266" t="e">
        <f>#REF!</f>
        <v>#REF!</v>
      </c>
      <c r="I83" s="266" t="e">
        <f>#REF!</f>
        <v>#REF!</v>
      </c>
      <c r="J83" s="225" t="e">
        <f t="shared" si="5"/>
        <v>#REF!</v>
      </c>
      <c r="K83" s="225" t="e">
        <f t="shared" si="6"/>
        <v>#REF!</v>
      </c>
      <c r="L83" s="616"/>
      <c r="M83" s="614"/>
    </row>
    <row r="84" spans="1:13" ht="17.45" customHeight="1">
      <c r="A84" s="655"/>
      <c r="B84" s="652"/>
      <c r="C84" s="621" t="s">
        <v>783</v>
      </c>
      <c r="D84" s="267"/>
      <c r="E84" s="495" t="s">
        <v>795</v>
      </c>
      <c r="F84" s="507">
        <v>350</v>
      </c>
      <c r="G84" s="504">
        <f t="shared" si="7"/>
        <v>14.198782961460447</v>
      </c>
      <c r="H84" s="266" t="e">
        <f>#REF!</f>
        <v>#REF!</v>
      </c>
      <c r="I84" s="266" t="e">
        <f>#REF!</f>
        <v>#REF!</v>
      </c>
      <c r="J84" s="225" t="e">
        <f t="shared" si="5"/>
        <v>#REF!</v>
      </c>
      <c r="K84" s="225" t="e">
        <f t="shared" si="6"/>
        <v>#REF!</v>
      </c>
      <c r="L84" s="616"/>
      <c r="M84" s="614"/>
    </row>
    <row r="85" spans="1:13" ht="17.45" customHeight="1">
      <c r="A85" s="655"/>
      <c r="B85" s="652"/>
      <c r="C85" s="622"/>
      <c r="D85" s="267"/>
      <c r="E85" s="495" t="s">
        <v>796</v>
      </c>
      <c r="F85" s="507">
        <v>700</v>
      </c>
      <c r="G85" s="504">
        <f t="shared" si="7"/>
        <v>28.397565922920894</v>
      </c>
      <c r="H85" s="266" t="e">
        <f>#REF!</f>
        <v>#REF!</v>
      </c>
      <c r="I85" s="266" t="e">
        <f>#REF!</f>
        <v>#REF!</v>
      </c>
      <c r="J85" s="225" t="e">
        <f t="shared" si="5"/>
        <v>#REF!</v>
      </c>
      <c r="K85" s="225" t="e">
        <f t="shared" si="6"/>
        <v>#REF!</v>
      </c>
      <c r="L85" s="616"/>
      <c r="M85" s="614"/>
    </row>
    <row r="86" spans="1:13" ht="17.45" customHeight="1">
      <c r="A86" s="655"/>
      <c r="B86" s="652"/>
      <c r="C86" s="619" t="s">
        <v>782</v>
      </c>
      <c r="D86" s="267"/>
      <c r="E86" s="495" t="s">
        <v>795</v>
      </c>
      <c r="F86" s="507">
        <v>350</v>
      </c>
      <c r="G86" s="504">
        <f t="shared" si="7"/>
        <v>14.198782961460447</v>
      </c>
      <c r="H86" s="266" t="e">
        <f>#REF!</f>
        <v>#REF!</v>
      </c>
      <c r="I86" s="266" t="e">
        <f>#REF!</f>
        <v>#REF!</v>
      </c>
      <c r="J86" s="225" t="e">
        <f t="shared" si="5"/>
        <v>#REF!</v>
      </c>
      <c r="K86" s="225" t="e">
        <f t="shared" si="6"/>
        <v>#REF!</v>
      </c>
      <c r="L86" s="616"/>
      <c r="M86" s="614"/>
    </row>
    <row r="87" spans="1:13" ht="17.45" customHeight="1">
      <c r="A87" s="655"/>
      <c r="B87" s="652"/>
      <c r="C87" s="620"/>
      <c r="D87" s="267"/>
      <c r="E87" s="495" t="s">
        <v>796</v>
      </c>
      <c r="F87" s="507">
        <v>700</v>
      </c>
      <c r="G87" s="504">
        <f t="shared" si="7"/>
        <v>28.397565922920894</v>
      </c>
      <c r="H87" s="266" t="e">
        <f>#REF!</f>
        <v>#REF!</v>
      </c>
      <c r="I87" s="266" t="e">
        <f>#REF!</f>
        <v>#REF!</v>
      </c>
      <c r="J87" s="225" t="e">
        <f t="shared" si="5"/>
        <v>#REF!</v>
      </c>
      <c r="K87" s="225" t="e">
        <f t="shared" si="6"/>
        <v>#REF!</v>
      </c>
      <c r="L87" s="616"/>
      <c r="M87" s="614"/>
    </row>
    <row r="88" spans="1:13" ht="17.45" customHeight="1">
      <c r="A88" s="655"/>
      <c r="B88" s="652"/>
      <c r="C88" s="617" t="s">
        <v>1021</v>
      </c>
      <c r="D88" s="267"/>
      <c r="E88" s="495" t="s">
        <v>795</v>
      </c>
      <c r="F88" s="507">
        <v>350</v>
      </c>
      <c r="G88" s="504">
        <f t="shared" si="7"/>
        <v>14.198782961460447</v>
      </c>
      <c r="H88" s="266" t="e">
        <f>#REF!</f>
        <v>#REF!</v>
      </c>
      <c r="I88" s="266" t="e">
        <f>#REF!</f>
        <v>#REF!</v>
      </c>
      <c r="J88" s="225" t="e">
        <f t="shared" si="5"/>
        <v>#REF!</v>
      </c>
      <c r="K88" s="225" t="e">
        <f t="shared" si="6"/>
        <v>#REF!</v>
      </c>
      <c r="L88" s="616"/>
      <c r="M88" s="614"/>
    </row>
    <row r="89" spans="1:13" ht="17.45" customHeight="1">
      <c r="A89" s="655"/>
      <c r="B89" s="652"/>
      <c r="C89" s="618"/>
      <c r="D89" s="267"/>
      <c r="E89" s="495" t="s">
        <v>796</v>
      </c>
      <c r="F89" s="507">
        <v>700</v>
      </c>
      <c r="G89" s="504">
        <f t="shared" si="7"/>
        <v>28.397565922920894</v>
      </c>
      <c r="H89" s="266" t="e">
        <f>#REF!</f>
        <v>#REF!</v>
      </c>
      <c r="I89" s="266" t="e">
        <f>#REF!</f>
        <v>#REF!</v>
      </c>
      <c r="J89" s="225" t="e">
        <f t="shared" si="5"/>
        <v>#REF!</v>
      </c>
      <c r="K89" s="225" t="e">
        <f t="shared" si="6"/>
        <v>#REF!</v>
      </c>
      <c r="L89" s="616"/>
      <c r="M89" s="614"/>
    </row>
    <row r="90" spans="1:13" ht="17.45" customHeight="1">
      <c r="A90" s="655"/>
      <c r="B90" s="652"/>
      <c r="C90" s="617" t="s">
        <v>1022</v>
      </c>
      <c r="D90" s="267"/>
      <c r="E90" s="495" t="s">
        <v>795</v>
      </c>
      <c r="F90" s="507">
        <v>350</v>
      </c>
      <c r="G90" s="504">
        <f t="shared" si="7"/>
        <v>14.198782961460447</v>
      </c>
      <c r="H90" s="266" t="e">
        <f>#REF!</f>
        <v>#REF!</v>
      </c>
      <c r="I90" s="266" t="e">
        <f>#REF!</f>
        <v>#REF!</v>
      </c>
      <c r="J90" s="225" t="e">
        <f t="shared" si="5"/>
        <v>#REF!</v>
      </c>
      <c r="K90" s="225" t="e">
        <f t="shared" si="6"/>
        <v>#REF!</v>
      </c>
      <c r="L90" s="616"/>
      <c r="M90" s="614"/>
    </row>
    <row r="91" spans="1:13" ht="17.45" customHeight="1">
      <c r="A91" s="655"/>
      <c r="B91" s="653"/>
      <c r="C91" s="618"/>
      <c r="D91" s="267"/>
      <c r="E91" s="495" t="s">
        <v>796</v>
      </c>
      <c r="F91" s="507">
        <v>700</v>
      </c>
      <c r="G91" s="504">
        <f t="shared" si="7"/>
        <v>28.397565922920894</v>
      </c>
      <c r="H91" s="266" t="e">
        <f>#REF!</f>
        <v>#REF!</v>
      </c>
      <c r="I91" s="266" t="e">
        <f>#REF!</f>
        <v>#REF!</v>
      </c>
      <c r="J91" s="225" t="e">
        <f t="shared" si="5"/>
        <v>#REF!</v>
      </c>
      <c r="K91" s="225" t="e">
        <f t="shared" si="6"/>
        <v>#REF!</v>
      </c>
      <c r="L91" s="616"/>
      <c r="M91" s="614"/>
    </row>
    <row r="92" spans="1:13" ht="17.45" customHeight="1">
      <c r="A92" s="655"/>
      <c r="B92" s="652" t="s">
        <v>548</v>
      </c>
      <c r="C92" s="617" t="s">
        <v>1023</v>
      </c>
      <c r="D92" s="267"/>
      <c r="E92" s="495" t="s">
        <v>795</v>
      </c>
      <c r="F92" s="507">
        <v>350</v>
      </c>
      <c r="G92" s="504">
        <f t="shared" si="7"/>
        <v>14.198782961460447</v>
      </c>
      <c r="H92" s="266" t="e">
        <f>#REF!</f>
        <v>#REF!</v>
      </c>
      <c r="I92" s="266" t="e">
        <f>#REF!</f>
        <v>#REF!</v>
      </c>
      <c r="J92" s="225" t="e">
        <f t="shared" si="5"/>
        <v>#REF!</v>
      </c>
      <c r="K92" s="225" t="e">
        <f t="shared" si="6"/>
        <v>#REF!</v>
      </c>
      <c r="L92" s="616"/>
      <c r="M92" s="614"/>
    </row>
    <row r="93" spans="1:13" ht="17.45" customHeight="1">
      <c r="A93" s="655"/>
      <c r="B93" s="652"/>
      <c r="C93" s="618"/>
      <c r="D93" s="267"/>
      <c r="E93" s="495" t="s">
        <v>796</v>
      </c>
      <c r="F93" s="507">
        <v>700</v>
      </c>
      <c r="G93" s="504">
        <f t="shared" si="7"/>
        <v>28.397565922920894</v>
      </c>
      <c r="H93" s="266" t="e">
        <f>#REF!</f>
        <v>#REF!</v>
      </c>
      <c r="I93" s="266" t="e">
        <f>#REF!</f>
        <v>#REF!</v>
      </c>
      <c r="J93" s="225" t="e">
        <f t="shared" si="5"/>
        <v>#REF!</v>
      </c>
      <c r="K93" s="225" t="e">
        <f t="shared" si="6"/>
        <v>#REF!</v>
      </c>
      <c r="L93" s="616"/>
      <c r="M93" s="614"/>
    </row>
    <row r="94" spans="1:13" ht="17.45" customHeight="1">
      <c r="A94" s="655"/>
      <c r="B94" s="652"/>
      <c r="C94" s="617" t="s">
        <v>1024</v>
      </c>
      <c r="D94" s="267"/>
      <c r="E94" s="495" t="s">
        <v>795</v>
      </c>
      <c r="F94" s="507">
        <v>350</v>
      </c>
      <c r="G94" s="504">
        <f t="shared" si="7"/>
        <v>14.198782961460447</v>
      </c>
      <c r="H94" s="266" t="e">
        <f>#REF!</f>
        <v>#REF!</v>
      </c>
      <c r="I94" s="266" t="e">
        <f>#REF!</f>
        <v>#REF!</v>
      </c>
      <c r="J94" s="225" t="e">
        <f t="shared" si="5"/>
        <v>#REF!</v>
      </c>
      <c r="K94" s="225" t="e">
        <f t="shared" si="6"/>
        <v>#REF!</v>
      </c>
      <c r="L94" s="616"/>
      <c r="M94" s="614"/>
    </row>
    <row r="95" spans="1:13" ht="17.45" customHeight="1">
      <c r="A95" s="655"/>
      <c r="B95" s="652"/>
      <c r="C95" s="618"/>
      <c r="D95" s="267"/>
      <c r="E95" s="495" t="s">
        <v>796</v>
      </c>
      <c r="F95" s="507">
        <v>700</v>
      </c>
      <c r="G95" s="504">
        <f t="shared" si="7"/>
        <v>28.397565922920894</v>
      </c>
      <c r="H95" s="266" t="e">
        <f>#REF!</f>
        <v>#REF!</v>
      </c>
      <c r="I95" s="266" t="e">
        <f>#REF!</f>
        <v>#REF!</v>
      </c>
      <c r="J95" s="225" t="e">
        <f t="shared" si="5"/>
        <v>#REF!</v>
      </c>
      <c r="K95" s="225" t="e">
        <f t="shared" si="6"/>
        <v>#REF!</v>
      </c>
      <c r="L95" s="616"/>
      <c r="M95" s="614"/>
    </row>
    <row r="96" spans="1:13" ht="17.45" customHeight="1">
      <c r="A96" s="655"/>
      <c r="B96" s="652"/>
      <c r="C96" s="619" t="s">
        <v>792</v>
      </c>
      <c r="D96" s="267"/>
      <c r="E96" s="495" t="s">
        <v>795</v>
      </c>
      <c r="F96" s="507">
        <v>350</v>
      </c>
      <c r="G96" s="504">
        <f t="shared" si="7"/>
        <v>14.198782961460447</v>
      </c>
      <c r="H96" s="266" t="e">
        <f>#REF!</f>
        <v>#REF!</v>
      </c>
      <c r="I96" s="266" t="e">
        <f>#REF!</f>
        <v>#REF!</v>
      </c>
      <c r="J96" s="225" t="e">
        <f t="shared" si="5"/>
        <v>#REF!</v>
      </c>
      <c r="K96" s="225" t="e">
        <f t="shared" si="6"/>
        <v>#REF!</v>
      </c>
      <c r="L96" s="616"/>
      <c r="M96" s="614"/>
    </row>
    <row r="97" spans="1:13" ht="17.45" customHeight="1">
      <c r="A97" s="656"/>
      <c r="B97" s="653"/>
      <c r="C97" s="620"/>
      <c r="D97" s="267"/>
      <c r="E97" s="495" t="s">
        <v>796</v>
      </c>
      <c r="F97" s="507">
        <v>700</v>
      </c>
      <c r="G97" s="504">
        <f t="shared" si="7"/>
        <v>28.397565922920894</v>
      </c>
      <c r="H97" s="266" t="e">
        <f>#REF!</f>
        <v>#REF!</v>
      </c>
      <c r="I97" s="266" t="e">
        <f>#REF!</f>
        <v>#REF!</v>
      </c>
      <c r="J97" s="225" t="e">
        <f t="shared" si="5"/>
        <v>#REF!</v>
      </c>
      <c r="K97" s="225" t="e">
        <f t="shared" si="6"/>
        <v>#REF!</v>
      </c>
      <c r="L97" s="616"/>
      <c r="M97" s="614"/>
    </row>
    <row r="98" spans="1:13" ht="17.45" customHeight="1">
      <c r="A98" s="625" t="s">
        <v>798</v>
      </c>
      <c r="B98" s="464" t="s">
        <v>966</v>
      </c>
      <c r="C98" s="465" t="s">
        <v>1025</v>
      </c>
      <c r="D98" s="267"/>
      <c r="E98" s="495" t="s">
        <v>796</v>
      </c>
      <c r="F98" s="507">
        <v>750</v>
      </c>
      <c r="G98" s="504">
        <f t="shared" si="7"/>
        <v>30.425963488843816</v>
      </c>
      <c r="H98" s="266">
        <f ca="1">'BL_UFO Chicken'!$D$6</f>
        <v>10.703307098424913</v>
      </c>
      <c r="I98" s="266">
        <f ca="1">'BL_UFO Chicken'!$D$7</f>
        <v>10.703307098424913</v>
      </c>
      <c r="J98" s="225">
        <f t="shared" ca="1" si="5"/>
        <v>0.35178202663489877</v>
      </c>
      <c r="K98" s="225">
        <f t="shared" ca="1" si="6"/>
        <v>0.35178202663489877</v>
      </c>
      <c r="L98" s="616">
        <f ca="1">AVERAGE(J98:K99)</f>
        <v>0.33852761685261012</v>
      </c>
      <c r="M98" s="614"/>
    </row>
    <row r="99" spans="1:13" ht="17.45" customHeight="1">
      <c r="A99" s="626"/>
      <c r="B99" s="465" t="s">
        <v>401</v>
      </c>
      <c r="C99" s="465" t="s">
        <v>1025</v>
      </c>
      <c r="D99" s="267"/>
      <c r="E99" s="495" t="s">
        <v>796</v>
      </c>
      <c r="F99" s="507">
        <v>750</v>
      </c>
      <c r="G99" s="504">
        <f t="shared" si="7"/>
        <v>30.425963488843816</v>
      </c>
      <c r="H99" s="266">
        <f ca="1">'Wing_UFO Chicken'!$D$6</f>
        <v>9.8967507222207391</v>
      </c>
      <c r="I99" s="266">
        <f ca="1">'Wing_UFO Chicken'!$D$7</f>
        <v>9.8967507222207391</v>
      </c>
      <c r="J99" s="225">
        <f t="shared" ca="1" si="5"/>
        <v>0.32527320707032159</v>
      </c>
      <c r="K99" s="225">
        <f t="shared" ca="1" si="6"/>
        <v>0.32527320707032159</v>
      </c>
      <c r="L99" s="616"/>
      <c r="M99" s="614"/>
    </row>
    <row r="100" spans="1:13" ht="17.45" customHeight="1">
      <c r="A100" s="654" t="s">
        <v>800</v>
      </c>
      <c r="B100" s="621" t="s">
        <v>801</v>
      </c>
      <c r="C100" s="491" t="s">
        <v>1052</v>
      </c>
      <c r="D100" s="267"/>
      <c r="E100" s="679" t="s">
        <v>715</v>
      </c>
      <c r="F100" s="507">
        <v>300</v>
      </c>
      <c r="G100" s="504">
        <f t="shared" si="7"/>
        <v>12.170385395537526</v>
      </c>
      <c r="H100" s="266">
        <f ca="1">BI_Grilled_Jamaican!$D$6</f>
        <v>2.634413655410603</v>
      </c>
      <c r="I100" s="266">
        <f ca="1">BI_Grilled_Jamaican!$D$7</f>
        <v>3.1161434061267723</v>
      </c>
      <c r="J100" s="225">
        <f t="shared" ca="1" si="5"/>
        <v>0.21646098868623787</v>
      </c>
      <c r="K100" s="225">
        <f t="shared" ca="1" si="6"/>
        <v>0.25604311653674977</v>
      </c>
      <c r="L100" s="613">
        <f ca="1">AVERAGE(J100:K108)</f>
        <v>0.2202009547862708</v>
      </c>
      <c r="M100" s="614"/>
    </row>
    <row r="101" spans="1:13" ht="17.45" customHeight="1">
      <c r="A101" s="655"/>
      <c r="B101" s="633"/>
      <c r="C101" s="491" t="s">
        <v>1053</v>
      </c>
      <c r="D101" s="267"/>
      <c r="E101" s="680"/>
      <c r="F101" s="507">
        <v>300</v>
      </c>
      <c r="G101" s="504">
        <f t="shared" si="7"/>
        <v>12.170385395537526</v>
      </c>
      <c r="H101" s="266">
        <f ca="1">Wing_Grilled_Soy!$D$6</f>
        <v>1.8373850085000161</v>
      </c>
      <c r="I101" s="266">
        <f ca="1">Wing_Grilled_Soy!$D$7</f>
        <v>2.3191147592161854</v>
      </c>
      <c r="J101" s="225">
        <f t="shared" ca="1" si="5"/>
        <v>0.15097180153175133</v>
      </c>
      <c r="K101" s="225">
        <f t="shared" ca="1" si="6"/>
        <v>0.19055392938226323</v>
      </c>
      <c r="L101" s="614"/>
      <c r="M101" s="614"/>
    </row>
    <row r="102" spans="1:13" ht="17.45" customHeight="1">
      <c r="A102" s="655"/>
      <c r="B102" s="622"/>
      <c r="C102" s="491" t="s">
        <v>1054</v>
      </c>
      <c r="D102" s="267"/>
      <c r="E102" s="681"/>
      <c r="F102" s="507">
        <v>300</v>
      </c>
      <c r="G102" s="504">
        <f t="shared" si="7"/>
        <v>12.170385395537526</v>
      </c>
      <c r="H102" s="266">
        <f ca="1">Wing_Grilled_Spicy!$D$6</f>
        <v>1.7964424707894213</v>
      </c>
      <c r="I102" s="266">
        <f ca="1">Wing_Grilled_Spicy!$D$7</f>
        <v>2.2781722215055908</v>
      </c>
      <c r="J102" s="225">
        <f t="shared" ref="J102:J133" ca="1" si="8">H102/G102</f>
        <v>0.14760768968319746</v>
      </c>
      <c r="K102" s="225">
        <f t="shared" ref="K102:K133" ca="1" si="9">I102/G102</f>
        <v>0.18718981753370936</v>
      </c>
      <c r="L102" s="614"/>
      <c r="M102" s="614"/>
    </row>
    <row r="103" spans="1:13" ht="17.45" customHeight="1">
      <c r="A103" s="655"/>
      <c r="B103" s="621" t="s">
        <v>401</v>
      </c>
      <c r="C103" s="491" t="s">
        <v>1052</v>
      </c>
      <c r="D103" s="267"/>
      <c r="E103" s="676" t="s">
        <v>1105</v>
      </c>
      <c r="F103" s="507">
        <v>300</v>
      </c>
      <c r="G103" s="504">
        <f t="shared" si="7"/>
        <v>12.170385395537526</v>
      </c>
      <c r="H103" s="266">
        <f ca="1">Wing_Grilled_Jamaican!$D$6</f>
        <v>2.0339192518268363</v>
      </c>
      <c r="I103" s="266">
        <f ca="1">Wing_Grilled_Jamaican!$D$7</f>
        <v>2.5156490025430056</v>
      </c>
      <c r="J103" s="225">
        <f t="shared" ca="1" si="8"/>
        <v>0.1671203651917717</v>
      </c>
      <c r="K103" s="225">
        <f t="shared" ca="1" si="9"/>
        <v>0.20670249304228361</v>
      </c>
      <c r="L103" s="614"/>
      <c r="M103" s="614"/>
    </row>
    <row r="104" spans="1:13" ht="17.45" customHeight="1">
      <c r="A104" s="655"/>
      <c r="B104" s="633"/>
      <c r="C104" s="491" t="s">
        <v>1053</v>
      </c>
      <c r="D104" s="267"/>
      <c r="E104" s="677"/>
      <c r="F104" s="507">
        <v>300</v>
      </c>
      <c r="G104" s="504">
        <f t="shared" si="7"/>
        <v>12.170385395537526</v>
      </c>
      <c r="H104" s="266">
        <f ca="1">BL_Grilled_Soy!$D$6</f>
        <v>2.7204225049179214</v>
      </c>
      <c r="I104" s="266">
        <f ca="1">BL_Grilled_Soy!$D$7</f>
        <v>3.2021522556340907</v>
      </c>
      <c r="J104" s="225">
        <f t="shared" ca="1" si="8"/>
        <v>0.22352804915408919</v>
      </c>
      <c r="K104" s="225">
        <f t="shared" ca="1" si="9"/>
        <v>0.2631101770046011</v>
      </c>
      <c r="L104" s="614"/>
      <c r="M104" s="614"/>
    </row>
    <row r="105" spans="1:13" ht="17.45" customHeight="1">
      <c r="A105" s="655"/>
      <c r="B105" s="622"/>
      <c r="C105" s="491" t="s">
        <v>1054</v>
      </c>
      <c r="D105" s="267"/>
      <c r="E105" s="678"/>
      <c r="F105" s="507">
        <v>300</v>
      </c>
      <c r="G105" s="504">
        <f t="shared" si="7"/>
        <v>12.170385395537526</v>
      </c>
      <c r="H105" s="266">
        <f ca="1">BL_Grilled_Spicy!$D$6</f>
        <v>2.6794799672073268</v>
      </c>
      <c r="I105" s="266">
        <f ca="1">BL_Grilled_Spicy!$D$7</f>
        <v>3.1612097179234961</v>
      </c>
      <c r="J105" s="225">
        <f t="shared" ca="1" si="8"/>
        <v>0.22016393730553535</v>
      </c>
      <c r="K105" s="225">
        <f t="shared" ca="1" si="9"/>
        <v>0.25974606515604726</v>
      </c>
      <c r="L105" s="614"/>
      <c r="M105" s="614"/>
    </row>
    <row r="106" spans="1:13" ht="17.45" customHeight="1">
      <c r="A106" s="655"/>
      <c r="B106" s="658" t="s">
        <v>802</v>
      </c>
      <c r="C106" s="491" t="s">
        <v>1052</v>
      </c>
      <c r="D106" s="267"/>
      <c r="E106" s="676" t="s">
        <v>715</v>
      </c>
      <c r="F106" s="507">
        <v>300</v>
      </c>
      <c r="G106" s="504">
        <f t="shared" si="7"/>
        <v>12.170385395537526</v>
      </c>
      <c r="H106" s="266">
        <f ca="1">BL_Grilled_Jamaican!$D$6</f>
        <v>2.8496251489281099</v>
      </c>
      <c r="I106" s="266">
        <f ca="1">BL_Grilled_Jamaican!$D$7</f>
        <v>3.3313548996442792</v>
      </c>
      <c r="J106" s="225">
        <f t="shared" ca="1" si="8"/>
        <v>0.23414419973692635</v>
      </c>
      <c r="K106" s="225">
        <f t="shared" ca="1" si="9"/>
        <v>0.27372632758743826</v>
      </c>
      <c r="L106" s="614"/>
      <c r="M106" s="614"/>
    </row>
    <row r="107" spans="1:13" ht="17.45" customHeight="1">
      <c r="A107" s="655"/>
      <c r="B107" s="633"/>
      <c r="C107" s="491" t="s">
        <v>1053</v>
      </c>
      <c r="D107" s="267"/>
      <c r="E107" s="677"/>
      <c r="F107" s="507">
        <v>300</v>
      </c>
      <c r="G107" s="504">
        <f t="shared" si="7"/>
        <v>12.170385395537526</v>
      </c>
      <c r="H107" s="266">
        <f ca="1">BL_Grilled_Soy!$D$6</f>
        <v>2.7204225049179214</v>
      </c>
      <c r="I107" s="266">
        <f ca="1">BL_Grilled_Soy!$D$7</f>
        <v>3.2021522556340907</v>
      </c>
      <c r="J107" s="225">
        <f t="shared" ca="1" si="8"/>
        <v>0.22352804915408919</v>
      </c>
      <c r="K107" s="225">
        <f t="shared" ca="1" si="9"/>
        <v>0.2631101770046011</v>
      </c>
      <c r="L107" s="614"/>
      <c r="M107" s="614"/>
    </row>
    <row r="108" spans="1:13" ht="17.45" customHeight="1">
      <c r="A108" s="656"/>
      <c r="B108" s="622"/>
      <c r="C108" s="491" t="s">
        <v>1054</v>
      </c>
      <c r="D108" s="267"/>
      <c r="E108" s="678"/>
      <c r="F108" s="507">
        <v>300</v>
      </c>
      <c r="G108" s="504">
        <f t="shared" si="7"/>
        <v>12.170385395537526</v>
      </c>
      <c r="H108" s="266">
        <f ca="1">BL_Grilled_Spicy!$D$6</f>
        <v>2.6794799672073268</v>
      </c>
      <c r="I108" s="266">
        <f ca="1">BL_Grilled_Spicy!$D$7</f>
        <v>3.1612097179234961</v>
      </c>
      <c r="J108" s="225">
        <f t="shared" ca="1" si="8"/>
        <v>0.22016393730553535</v>
      </c>
      <c r="K108" s="225">
        <f t="shared" ca="1" si="9"/>
        <v>0.25974606515604726</v>
      </c>
      <c r="L108" s="614"/>
      <c r="M108" s="614"/>
    </row>
    <row r="109" spans="1:13" ht="17.45" customHeight="1">
      <c r="A109" s="654" t="s">
        <v>803</v>
      </c>
      <c r="B109" s="658" t="s">
        <v>812</v>
      </c>
      <c r="C109" s="491" t="s">
        <v>804</v>
      </c>
      <c r="D109" s="267"/>
      <c r="E109" s="496"/>
      <c r="F109" s="507">
        <v>200</v>
      </c>
      <c r="G109" s="504">
        <f t="shared" si="7"/>
        <v>8.1135902636916839</v>
      </c>
      <c r="H109" s="266">
        <f ca="1">'Fried Chicken Ricebowl(Soy)'!$D$6</f>
        <v>0.9838100683327381</v>
      </c>
      <c r="I109" s="266">
        <f ca="1">'Fried Chicken Ricebowl(Soy)'!$D$7</f>
        <v>1.3510353533776054</v>
      </c>
      <c r="J109" s="225">
        <f t="shared" ca="1" si="8"/>
        <v>0.12125459092200996</v>
      </c>
      <c r="K109" s="225">
        <f t="shared" ca="1" si="9"/>
        <v>0.16651510730378985</v>
      </c>
      <c r="L109" s="616" t="e">
        <f ca="1">AVERAGE(J109:K129)</f>
        <v>#REF!</v>
      </c>
      <c r="M109" s="614"/>
    </row>
    <row r="110" spans="1:13" ht="17.45" customHeight="1">
      <c r="A110" s="655"/>
      <c r="B110" s="633"/>
      <c r="C110" s="491" t="s">
        <v>805</v>
      </c>
      <c r="D110" s="267"/>
      <c r="E110" s="496"/>
      <c r="F110" s="507">
        <v>200</v>
      </c>
      <c r="G110" s="504">
        <f t="shared" si="7"/>
        <v>8.1135902636916839</v>
      </c>
      <c r="H110" s="266" t="e">
        <f>#REF!</f>
        <v>#REF!</v>
      </c>
      <c r="I110" s="266" t="e">
        <f>#REF!</f>
        <v>#REF!</v>
      </c>
      <c r="J110" s="225" t="e">
        <f t="shared" si="8"/>
        <v>#REF!</v>
      </c>
      <c r="K110" s="225" t="e">
        <f t="shared" si="9"/>
        <v>#REF!</v>
      </c>
      <c r="L110" s="616"/>
      <c r="M110" s="614"/>
    </row>
    <row r="111" spans="1:13" ht="17.45" customHeight="1">
      <c r="A111" s="655"/>
      <c r="B111" s="633"/>
      <c r="C111" s="491" t="s">
        <v>806</v>
      </c>
      <c r="D111" s="267"/>
      <c r="E111" s="497"/>
      <c r="F111" s="507">
        <v>200</v>
      </c>
      <c r="G111" s="504">
        <f t="shared" si="7"/>
        <v>8.1135902636916839</v>
      </c>
      <c r="H111" s="266" t="e">
        <f>#REF!</f>
        <v>#REF!</v>
      </c>
      <c r="I111" s="266" t="e">
        <f>#REF!</f>
        <v>#REF!</v>
      </c>
      <c r="J111" s="225" t="e">
        <f t="shared" si="8"/>
        <v>#REF!</v>
      </c>
      <c r="K111" s="225" t="e">
        <f t="shared" si="9"/>
        <v>#REF!</v>
      </c>
      <c r="L111" s="616"/>
      <c r="M111" s="614"/>
    </row>
    <row r="112" spans="1:13" ht="17.45" customHeight="1">
      <c r="A112" s="655"/>
      <c r="B112" s="633"/>
      <c r="C112" s="491" t="s">
        <v>807</v>
      </c>
      <c r="D112" s="267"/>
      <c r="E112" s="497"/>
      <c r="F112" s="507">
        <v>200</v>
      </c>
      <c r="G112" s="504">
        <f t="shared" si="7"/>
        <v>8.1135902636916839</v>
      </c>
      <c r="H112" s="266" t="e">
        <f>#REF!</f>
        <v>#REF!</v>
      </c>
      <c r="I112" s="266" t="e">
        <f>#REF!</f>
        <v>#REF!</v>
      </c>
      <c r="J112" s="225" t="e">
        <f t="shared" si="8"/>
        <v>#REF!</v>
      </c>
      <c r="K112" s="225" t="e">
        <f t="shared" si="9"/>
        <v>#REF!</v>
      </c>
      <c r="L112" s="616"/>
      <c r="M112" s="614"/>
    </row>
    <row r="113" spans="1:13" ht="17.45" customHeight="1">
      <c r="A113" s="655"/>
      <c r="B113" s="633"/>
      <c r="C113" s="491" t="s">
        <v>808</v>
      </c>
      <c r="D113" s="267"/>
      <c r="E113" s="497"/>
      <c r="F113" s="507">
        <v>250</v>
      </c>
      <c r="G113" s="504">
        <f t="shared" si="7"/>
        <v>10.141987829614605</v>
      </c>
      <c r="H113" s="266">
        <f ca="1">'Fried Chicken Saladbowl(Soy)'!$D$6</f>
        <v>2.9504423350045039</v>
      </c>
      <c r="I113" s="266">
        <f ca="1">'Fried Chicken Saladbowl(Soy)'!$D$7</f>
        <v>3.3176676200493711</v>
      </c>
      <c r="J113" s="225">
        <f t="shared" ca="1" si="8"/>
        <v>0.29091361423144407</v>
      </c>
      <c r="K113" s="225">
        <f t="shared" ca="1" si="9"/>
        <v>0.32712202733686796</v>
      </c>
      <c r="L113" s="616"/>
      <c r="M113" s="614"/>
    </row>
    <row r="114" spans="1:13" ht="17.45" customHeight="1">
      <c r="A114" s="655"/>
      <c r="B114" s="633"/>
      <c r="C114" s="491" t="s">
        <v>809</v>
      </c>
      <c r="D114" s="267"/>
      <c r="E114" s="496"/>
      <c r="F114" s="507">
        <v>250</v>
      </c>
      <c r="G114" s="504">
        <f t="shared" si="7"/>
        <v>10.141987829614605</v>
      </c>
      <c r="H114" s="266">
        <f ca="1">'Fried Chicken Saladbowl(Hot)'!$D$6</f>
        <v>2.9215022971882356</v>
      </c>
      <c r="I114" s="266">
        <f ca="1">'Fried Chicken Saladbowl(Hot)'!$D$7</f>
        <v>3.2887275822331028</v>
      </c>
      <c r="J114" s="225">
        <f t="shared" ca="1" si="8"/>
        <v>0.28806012650276003</v>
      </c>
      <c r="K114" s="225">
        <f t="shared" ca="1" si="9"/>
        <v>0.32426853960818391</v>
      </c>
      <c r="L114" s="616"/>
      <c r="M114" s="614"/>
    </row>
    <row r="115" spans="1:13" ht="17.45" customHeight="1">
      <c r="A115" s="655"/>
      <c r="B115" s="633"/>
      <c r="C115" s="491" t="s">
        <v>810</v>
      </c>
      <c r="D115" s="267"/>
      <c r="E115" s="496"/>
      <c r="F115" s="507">
        <v>250</v>
      </c>
      <c r="G115" s="504">
        <f t="shared" si="7"/>
        <v>10.141987829614605</v>
      </c>
      <c r="H115" s="266">
        <f ca="1">'Fried Chicken Saladbowl(Secret)'!$D$6</f>
        <v>2.9067394077217736</v>
      </c>
      <c r="I115" s="266">
        <f ca="1">'Fried Chicken Saladbowl(Secret)'!$D$7</f>
        <v>3.2739646927666408</v>
      </c>
      <c r="J115" s="225">
        <f t="shared" ca="1" si="8"/>
        <v>0.28660450560136685</v>
      </c>
      <c r="K115" s="225">
        <f t="shared" ca="1" si="9"/>
        <v>0.3228129187067908</v>
      </c>
      <c r="L115" s="616"/>
      <c r="M115" s="614"/>
    </row>
    <row r="116" spans="1:13" ht="18" customHeight="1">
      <c r="A116" s="655"/>
      <c r="B116" s="622"/>
      <c r="C116" s="491" t="s">
        <v>811</v>
      </c>
      <c r="D116" s="267"/>
      <c r="E116" s="497"/>
      <c r="F116" s="507">
        <v>250</v>
      </c>
      <c r="G116" s="504">
        <f t="shared" si="7"/>
        <v>10.141987829614605</v>
      </c>
      <c r="H116" s="266">
        <f ca="1">'Fried Chicken Salabowl(Jamaican'!$D$6</f>
        <v>2.91289403705278</v>
      </c>
      <c r="I116" s="266">
        <f ca="1">'Fried Chicken Salabowl(Jamaican'!$D$7</f>
        <v>3.2801193220976472</v>
      </c>
      <c r="J116" s="225">
        <f t="shared" ca="1" si="8"/>
        <v>0.28721135205340409</v>
      </c>
      <c r="K116" s="225">
        <f t="shared" ca="1" si="9"/>
        <v>0.32341976515882798</v>
      </c>
      <c r="L116" s="616"/>
      <c r="M116" s="614"/>
    </row>
    <row r="117" spans="1:13" ht="18" customHeight="1">
      <c r="A117" s="655"/>
      <c r="B117" s="658" t="s">
        <v>813</v>
      </c>
      <c r="C117" s="491" t="s">
        <v>804</v>
      </c>
      <c r="D117" s="267"/>
      <c r="E117" s="497"/>
      <c r="F117" s="507">
        <v>200</v>
      </c>
      <c r="G117" s="504">
        <f t="shared" si="7"/>
        <v>8.1135902636916839</v>
      </c>
      <c r="H117" s="266">
        <f ca="1">'Grilled Chicken Ricebowl(Soy)'!$D$6</f>
        <v>2.3946847732003742</v>
      </c>
      <c r="I117" s="266">
        <f ca="1">'Grilled Chicken Ricebowl(Soy)'!$D$7</f>
        <v>2.7619100582452414</v>
      </c>
      <c r="J117" s="225">
        <f t="shared" ca="1" si="8"/>
        <v>0.29514489829694612</v>
      </c>
      <c r="K117" s="225">
        <f t="shared" ca="1" si="9"/>
        <v>0.34040541467872598</v>
      </c>
      <c r="L117" s="616"/>
      <c r="M117" s="614"/>
    </row>
    <row r="118" spans="1:13" ht="17.45" customHeight="1">
      <c r="A118" s="655"/>
      <c r="B118" s="633"/>
      <c r="C118" s="491" t="s">
        <v>805</v>
      </c>
      <c r="D118" s="267"/>
      <c r="E118" s="497"/>
      <c r="F118" s="507">
        <v>200</v>
      </c>
      <c r="G118" s="504">
        <f t="shared" si="7"/>
        <v>8.1135902636916839</v>
      </c>
      <c r="H118" s="266" t="e">
        <f>#REF!</f>
        <v>#REF!</v>
      </c>
      <c r="I118" s="266" t="e">
        <f>#REF!</f>
        <v>#REF!</v>
      </c>
      <c r="J118" s="225" t="e">
        <f t="shared" si="8"/>
        <v>#REF!</v>
      </c>
      <c r="K118" s="225" t="e">
        <f t="shared" si="9"/>
        <v>#REF!</v>
      </c>
      <c r="L118" s="616"/>
      <c r="M118" s="614"/>
    </row>
    <row r="119" spans="1:13" ht="17.45" customHeight="1">
      <c r="A119" s="655"/>
      <c r="B119" s="633"/>
      <c r="C119" s="491" t="s">
        <v>806</v>
      </c>
      <c r="D119" s="267"/>
      <c r="E119" s="496"/>
      <c r="F119" s="507">
        <v>200</v>
      </c>
      <c r="G119" s="504">
        <f t="shared" si="7"/>
        <v>8.1135902636916839</v>
      </c>
      <c r="H119" s="266" t="e">
        <f>#REF!</f>
        <v>#REF!</v>
      </c>
      <c r="I119" s="266" t="e">
        <f>#REF!</f>
        <v>#REF!</v>
      </c>
      <c r="J119" s="225" t="e">
        <f t="shared" si="8"/>
        <v>#REF!</v>
      </c>
      <c r="K119" s="225" t="e">
        <f t="shared" si="9"/>
        <v>#REF!</v>
      </c>
      <c r="L119" s="616"/>
      <c r="M119" s="614"/>
    </row>
    <row r="120" spans="1:13" ht="17.45" customHeight="1">
      <c r="A120" s="655"/>
      <c r="B120" s="633"/>
      <c r="C120" s="491" t="s">
        <v>807</v>
      </c>
      <c r="D120" s="267"/>
      <c r="E120" s="496"/>
      <c r="F120" s="507">
        <v>200</v>
      </c>
      <c r="G120" s="504">
        <f t="shared" si="7"/>
        <v>8.1135902636916839</v>
      </c>
      <c r="H120" s="266" t="e">
        <f>#REF!</f>
        <v>#REF!</v>
      </c>
      <c r="I120" s="266" t="e">
        <f>#REF!</f>
        <v>#REF!</v>
      </c>
      <c r="J120" s="225" t="e">
        <f t="shared" si="8"/>
        <v>#REF!</v>
      </c>
      <c r="K120" s="225" t="e">
        <f t="shared" si="9"/>
        <v>#REF!</v>
      </c>
      <c r="L120" s="616"/>
      <c r="M120" s="614"/>
    </row>
    <row r="121" spans="1:13" ht="17.45" customHeight="1">
      <c r="A121" s="655"/>
      <c r="B121" s="633"/>
      <c r="C121" s="491" t="s">
        <v>808</v>
      </c>
      <c r="D121" s="267"/>
      <c r="E121" s="497"/>
      <c r="F121" s="507">
        <v>250</v>
      </c>
      <c r="G121" s="504">
        <f t="shared" si="7"/>
        <v>10.141987829614605</v>
      </c>
      <c r="H121" s="266" t="e">
        <f>#REF!</f>
        <v>#REF!</v>
      </c>
      <c r="I121" s="266" t="e">
        <f>#REF!</f>
        <v>#REF!</v>
      </c>
      <c r="J121" s="225" t="e">
        <f t="shared" si="8"/>
        <v>#REF!</v>
      </c>
      <c r="K121" s="225" t="e">
        <f t="shared" si="9"/>
        <v>#REF!</v>
      </c>
      <c r="L121" s="616"/>
      <c r="M121" s="614"/>
    </row>
    <row r="122" spans="1:13" ht="17.45" customHeight="1">
      <c r="A122" s="655"/>
      <c r="B122" s="633"/>
      <c r="C122" s="491" t="s">
        <v>809</v>
      </c>
      <c r="D122" s="267"/>
      <c r="E122" s="497"/>
      <c r="F122" s="507">
        <v>250</v>
      </c>
      <c r="G122" s="504">
        <f t="shared" si="7"/>
        <v>10.141987829614605</v>
      </c>
      <c r="H122" s="266" t="e">
        <f>#REF!</f>
        <v>#REF!</v>
      </c>
      <c r="I122" s="266" t="e">
        <f>#REF!</f>
        <v>#REF!</v>
      </c>
      <c r="J122" s="225" t="e">
        <f t="shared" si="8"/>
        <v>#REF!</v>
      </c>
      <c r="K122" s="225" t="e">
        <f t="shared" si="9"/>
        <v>#REF!</v>
      </c>
      <c r="L122" s="616"/>
      <c r="M122" s="614"/>
    </row>
    <row r="123" spans="1:13" ht="17.45" customHeight="1">
      <c r="A123" s="655"/>
      <c r="B123" s="633"/>
      <c r="C123" s="491" t="s">
        <v>810</v>
      </c>
      <c r="D123" s="267"/>
      <c r="E123" s="497"/>
      <c r="F123" s="507">
        <v>250</v>
      </c>
      <c r="G123" s="504">
        <f t="shared" si="7"/>
        <v>10.141987829614605</v>
      </c>
      <c r="H123" s="266" t="e">
        <f>#REF!</f>
        <v>#REF!</v>
      </c>
      <c r="I123" s="266" t="e">
        <f>#REF!</f>
        <v>#REF!</v>
      </c>
      <c r="J123" s="225" t="e">
        <f t="shared" si="8"/>
        <v>#REF!</v>
      </c>
      <c r="K123" s="225" t="e">
        <f t="shared" si="9"/>
        <v>#REF!</v>
      </c>
      <c r="L123" s="616"/>
      <c r="M123" s="614"/>
    </row>
    <row r="124" spans="1:13" ht="17.45" customHeight="1">
      <c r="A124" s="655"/>
      <c r="B124" s="622"/>
      <c r="C124" s="491" t="s">
        <v>811</v>
      </c>
      <c r="D124" s="267"/>
      <c r="E124" s="496"/>
      <c r="F124" s="507">
        <v>250</v>
      </c>
      <c r="G124" s="504">
        <f t="shared" si="7"/>
        <v>10.141987829614605</v>
      </c>
      <c r="H124" s="266" t="e">
        <f>#REF!</f>
        <v>#REF!</v>
      </c>
      <c r="I124" s="266" t="e">
        <f>#REF!</f>
        <v>#REF!</v>
      </c>
      <c r="J124" s="225" t="e">
        <f t="shared" si="8"/>
        <v>#REF!</v>
      </c>
      <c r="K124" s="225" t="e">
        <f t="shared" si="9"/>
        <v>#REF!</v>
      </c>
      <c r="L124" s="616"/>
      <c r="M124" s="614"/>
    </row>
    <row r="125" spans="1:13" ht="17.45" customHeight="1">
      <c r="A125" s="655"/>
      <c r="B125" s="621" t="s">
        <v>982</v>
      </c>
      <c r="C125" s="491" t="s">
        <v>983</v>
      </c>
      <c r="D125" s="267"/>
      <c r="E125" s="496"/>
      <c r="F125" s="507">
        <v>0</v>
      </c>
      <c r="G125" s="504">
        <f t="shared" si="7"/>
        <v>0</v>
      </c>
      <c r="H125" s="266">
        <f ca="1">'The Secret RiceBowl'!$D$6</f>
        <v>1.438076701575101</v>
      </c>
      <c r="I125" s="266">
        <f ca="1">'The Secret RiceBowl'!$D$7</f>
        <v>2.1111205064735095</v>
      </c>
      <c r="J125" s="225">
        <v>0</v>
      </c>
      <c r="K125" s="225">
        <v>0</v>
      </c>
      <c r="L125" s="616"/>
      <c r="M125" s="614"/>
    </row>
    <row r="126" spans="1:13" ht="17.45" customHeight="1">
      <c r="A126" s="655"/>
      <c r="B126" s="633"/>
      <c r="C126" s="491" t="s">
        <v>984</v>
      </c>
      <c r="D126" s="267"/>
      <c r="E126" s="496"/>
      <c r="F126" s="507">
        <v>0</v>
      </c>
      <c r="G126" s="504">
        <f t="shared" si="7"/>
        <v>0</v>
      </c>
      <c r="H126" s="266">
        <f ca="1">'Island Greens Rice Bowl'!$D$6</f>
        <v>1.5242367693661376</v>
      </c>
      <c r="I126" s="266">
        <f ca="1">'Island Greens Rice Bowl'!$D$7</f>
        <v>2.1972805742645458</v>
      </c>
      <c r="J126" s="225">
        <v>0</v>
      </c>
      <c r="K126" s="225">
        <v>0</v>
      </c>
      <c r="L126" s="616"/>
      <c r="M126" s="614"/>
    </row>
    <row r="127" spans="1:13" ht="17.45" customHeight="1">
      <c r="A127" s="655"/>
      <c r="B127" s="633"/>
      <c r="C127" s="491" t="s">
        <v>985</v>
      </c>
      <c r="D127" s="267"/>
      <c r="E127" s="496"/>
      <c r="F127" s="507">
        <v>0</v>
      </c>
      <c r="G127" s="504">
        <f t="shared" si="7"/>
        <v>0</v>
      </c>
      <c r="H127" s="266">
        <f ca="1">'Teriyaki Crunch Rice Bowl'!$D$6</f>
        <v>1.5254825561405618</v>
      </c>
      <c r="I127" s="266">
        <f ca="1">'Teriyaki Crunch Rice Bowl'!$D$7</f>
        <v>2.19852636103897</v>
      </c>
      <c r="J127" s="225">
        <v>0</v>
      </c>
      <c r="K127" s="225">
        <v>0</v>
      </c>
      <c r="L127" s="616"/>
      <c r="M127" s="614"/>
    </row>
    <row r="128" spans="1:13" ht="17.45" customHeight="1">
      <c r="A128" s="655"/>
      <c r="B128" s="670" t="s">
        <v>814</v>
      </c>
      <c r="C128" s="491" t="s">
        <v>1026</v>
      </c>
      <c r="D128" s="267"/>
      <c r="E128" s="496"/>
      <c r="F128" s="507">
        <v>0</v>
      </c>
      <c r="G128" s="504">
        <f t="shared" si="7"/>
        <v>0</v>
      </c>
      <c r="H128" s="266">
        <f ca="1">'Fried Chicken Meal'!$D$6</f>
        <v>2.4853908076242242</v>
      </c>
      <c r="I128" s="266">
        <f ca="1">'Fried Chicken Meal'!$D$7</f>
        <v>2.8526160926690913</v>
      </c>
      <c r="J128" s="225">
        <v>0</v>
      </c>
      <c r="K128" s="225">
        <v>0</v>
      </c>
      <c r="L128" s="616"/>
      <c r="M128" s="614"/>
    </row>
    <row r="129" spans="1:15" ht="17.45" customHeight="1">
      <c r="A129" s="656"/>
      <c r="B129" s="671"/>
      <c r="C129" s="491" t="s">
        <v>1027</v>
      </c>
      <c r="D129" s="267"/>
      <c r="E129" s="497"/>
      <c r="F129" s="507">
        <v>0</v>
      </c>
      <c r="G129" s="504">
        <f t="shared" si="7"/>
        <v>0</v>
      </c>
      <c r="H129" s="266">
        <f ca="1">'Grilled Chicken Meal'!$D$6</f>
        <v>1.9884530095651618</v>
      </c>
      <c r="I129" s="266">
        <f ca="1">'Grilled Chicken Meal'!$D$7</f>
        <v>2.355678294610029</v>
      </c>
      <c r="J129" s="225">
        <v>0</v>
      </c>
      <c r="K129" s="225">
        <v>0</v>
      </c>
      <c r="L129" s="616"/>
      <c r="M129" s="614"/>
    </row>
    <row r="130" spans="1:15" ht="17.45" customHeight="1">
      <c r="A130" s="654" t="s">
        <v>815</v>
      </c>
      <c r="B130" s="621" t="s">
        <v>549</v>
      </c>
      <c r="C130" s="621" t="s">
        <v>1007</v>
      </c>
      <c r="D130" s="267"/>
      <c r="E130" s="498" t="s">
        <v>1061</v>
      </c>
      <c r="F130" s="507">
        <v>200</v>
      </c>
      <c r="G130" s="504">
        <f t="shared" si="7"/>
        <v>8.1135902636916839</v>
      </c>
      <c r="H130" s="266">
        <f ca="1">'Ddeok-Bokki'!$D$6</f>
        <v>2.8465640649015338</v>
      </c>
      <c r="I130" s="266">
        <f ca="1">'Ddeok-Bokki'!$D$7</f>
        <v>3.0078323939030707</v>
      </c>
      <c r="J130" s="225">
        <f t="shared" ca="1" si="8"/>
        <v>0.35083902099911402</v>
      </c>
      <c r="K130" s="225">
        <f t="shared" ca="1" si="9"/>
        <v>0.37071534254855343</v>
      </c>
      <c r="L130" s="616">
        <f ca="1">AVERAGE(J130:K133)</f>
        <v>0.31286865067182695</v>
      </c>
      <c r="M130" s="614"/>
    </row>
    <row r="131" spans="1:15" ht="17.45" customHeight="1">
      <c r="A131" s="655"/>
      <c r="B131" s="633"/>
      <c r="C131" s="622"/>
      <c r="D131" s="267"/>
      <c r="E131" s="498" t="s">
        <v>1006</v>
      </c>
      <c r="F131" s="507">
        <v>250</v>
      </c>
      <c r="G131" s="504">
        <f t="shared" si="7"/>
        <v>10.141987829614605</v>
      </c>
      <c r="H131" s="266">
        <f ca="1">'Ddeok-Bokki_Cheese'!$D$6</f>
        <v>3.3183472498092952</v>
      </c>
      <c r="I131" s="266">
        <f ca="1">'Ddeok-Bokki_Cheese'!$D$7</f>
        <v>3.4796155788108321</v>
      </c>
      <c r="J131" s="225">
        <f t="shared" ca="1" si="8"/>
        <v>0.32718903883119649</v>
      </c>
      <c r="K131" s="225">
        <f t="shared" ca="1" si="9"/>
        <v>0.34309009607074803</v>
      </c>
      <c r="L131" s="616"/>
      <c r="M131" s="614"/>
    </row>
    <row r="132" spans="1:15" ht="15.75">
      <c r="A132" s="655"/>
      <c r="B132" s="633"/>
      <c r="C132" s="621" t="s">
        <v>1008</v>
      </c>
      <c r="D132" s="267"/>
      <c r="E132" s="498" t="s">
        <v>1061</v>
      </c>
      <c r="F132" s="507">
        <v>300</v>
      </c>
      <c r="G132" s="504">
        <f t="shared" si="7"/>
        <v>12.170385395537526</v>
      </c>
      <c r="H132" s="266">
        <f ca="1">'Rose Ddeok-Bokki '!$D$6</f>
        <v>3.3423483888566858</v>
      </c>
      <c r="I132" s="266">
        <f ca="1">'Rose Ddeok-Bokki '!$D$7</f>
        <v>3.5036167178582227</v>
      </c>
      <c r="J132" s="225">
        <f t="shared" ca="1" si="8"/>
        <v>0.27462962595105767</v>
      </c>
      <c r="K132" s="225">
        <f t="shared" ca="1" si="9"/>
        <v>0.28788050698401729</v>
      </c>
      <c r="L132" s="616"/>
      <c r="M132" s="614"/>
      <c r="O132" s="220"/>
    </row>
    <row r="133" spans="1:15" ht="15.75">
      <c r="A133" s="656"/>
      <c r="B133" s="622"/>
      <c r="C133" s="622"/>
      <c r="D133" s="267"/>
      <c r="E133" s="495" t="s">
        <v>1006</v>
      </c>
      <c r="F133" s="507">
        <v>350</v>
      </c>
      <c r="G133" s="504">
        <f t="shared" si="7"/>
        <v>14.198782961460447</v>
      </c>
      <c r="H133" s="266">
        <f ca="1">'Rose Ddeok-Bokki_Cheese'!$D$6</f>
        <v>3.8141315737644472</v>
      </c>
      <c r="I133" s="266">
        <f ca="1">'Rose Ddeok-Bokki_Cheese'!$D$7</f>
        <v>3.9753999027659841</v>
      </c>
      <c r="J133" s="225">
        <f t="shared" ca="1" si="8"/>
        <v>0.26862383798083894</v>
      </c>
      <c r="K133" s="225">
        <f t="shared" ca="1" si="9"/>
        <v>0.27998173600908999</v>
      </c>
      <c r="L133" s="616"/>
      <c r="M133" s="614"/>
    </row>
    <row r="134" spans="1:15" ht="19.899999999999999" customHeight="1">
      <c r="A134" s="454" t="s">
        <v>816</v>
      </c>
      <c r="B134" s="454"/>
      <c r="C134" s="492" t="s">
        <v>817</v>
      </c>
      <c r="D134" s="267"/>
      <c r="E134" s="499"/>
      <c r="F134" s="507">
        <v>200</v>
      </c>
      <c r="G134" s="504">
        <f t="shared" si="7"/>
        <v>8.1135902636916839</v>
      </c>
      <c r="H134" s="266">
        <f ca="1">'bb.q Salad'!$D$6</f>
        <v>1.2487279342171107</v>
      </c>
      <c r="I134" s="266">
        <f ca="1">'bb.q Salad'!$D$7</f>
        <v>1.6159532192619781</v>
      </c>
      <c r="J134" s="225">
        <f t="shared" ref="J134:J156" ca="1" si="10">H134/G134</f>
        <v>0.15390571789225888</v>
      </c>
      <c r="K134" s="225">
        <f t="shared" ref="K134:K156" ca="1" si="11">I134/G134</f>
        <v>0.19916623427403879</v>
      </c>
      <c r="L134" s="616"/>
      <c r="M134" s="614"/>
    </row>
    <row r="135" spans="1:15" ht="15.75">
      <c r="A135" s="650" t="s">
        <v>417</v>
      </c>
      <c r="B135" s="669" t="s">
        <v>417</v>
      </c>
      <c r="C135" s="491" t="s">
        <v>1068</v>
      </c>
      <c r="D135" s="267"/>
      <c r="E135" s="500"/>
      <c r="F135" s="507">
        <v>120</v>
      </c>
      <c r="G135" s="504">
        <f t="shared" si="7"/>
        <v>4.8681541582150105</v>
      </c>
      <c r="H135" s="266">
        <f ca="1">'French Fries'!$D$6</f>
        <v>1.2370867764451825</v>
      </c>
      <c r="I135" s="266">
        <f ca="1">'French Fries'!$D$7</f>
        <v>1.3184221080963876</v>
      </c>
      <c r="J135" s="225">
        <f t="shared" ca="1" si="10"/>
        <v>0.25411824199478122</v>
      </c>
      <c r="K135" s="225">
        <f t="shared" ca="1" si="11"/>
        <v>0.27082587470479957</v>
      </c>
      <c r="L135" s="673">
        <f ca="1">AVERAGE(J135:K156)</f>
        <v>0.21510435990503093</v>
      </c>
      <c r="M135" s="614"/>
    </row>
    <row r="136" spans="1:15" ht="15.75">
      <c r="A136" s="651"/>
      <c r="B136" s="631"/>
      <c r="C136" s="491" t="s">
        <v>1010</v>
      </c>
      <c r="D136" s="267"/>
      <c r="E136" s="500"/>
      <c r="F136" s="507">
        <v>150</v>
      </c>
      <c r="G136" s="504">
        <f t="shared" si="7"/>
        <v>6.0851926977687629</v>
      </c>
      <c r="H136" s="266">
        <f ca="1">'Secret Fries'!$D$6</f>
        <v>1.3684761664745775</v>
      </c>
      <c r="I136" s="266">
        <f ca="1">'Secret Fries'!$D$7</f>
        <v>1.4498114981257826</v>
      </c>
      <c r="J136" s="225">
        <f t="shared" ca="1" si="10"/>
        <v>0.2248862500239889</v>
      </c>
      <c r="K136" s="225">
        <f t="shared" ca="1" si="11"/>
        <v>0.23825235619200361</v>
      </c>
      <c r="L136" s="674"/>
      <c r="M136" s="614"/>
    </row>
    <row r="137" spans="1:15" ht="15.75">
      <c r="A137" s="651"/>
      <c r="B137" s="631"/>
      <c r="C137" s="491" t="s">
        <v>1011</v>
      </c>
      <c r="D137" s="267"/>
      <c r="E137" s="501"/>
      <c r="F137" s="507">
        <v>150</v>
      </c>
      <c r="G137" s="504">
        <f t="shared" ref="G137:G156" si="12">F137/24.65</f>
        <v>6.0851926977687629</v>
      </c>
      <c r="H137" s="266">
        <f ca="1">'Soy Garlic Fries'!$D$6</f>
        <v>1.4012533619366252</v>
      </c>
      <c r="I137" s="266">
        <f ca="1">'Soy Garlic Fries'!$D$7</f>
        <v>1.4825886935878303</v>
      </c>
      <c r="J137" s="225">
        <f t="shared" ca="1" si="10"/>
        <v>0.23027263581158539</v>
      </c>
      <c r="K137" s="225">
        <f t="shared" ca="1" si="11"/>
        <v>0.24363874197960012</v>
      </c>
      <c r="L137" s="674"/>
      <c r="M137" s="614"/>
    </row>
    <row r="138" spans="1:15" ht="15.75">
      <c r="A138" s="651"/>
      <c r="B138" s="631"/>
      <c r="C138" s="491" t="s">
        <v>1012</v>
      </c>
      <c r="D138" s="267"/>
      <c r="E138" s="500"/>
      <c r="F138" s="507">
        <v>150</v>
      </c>
      <c r="G138" s="504">
        <f t="shared" si="12"/>
        <v>6.0851926977687629</v>
      </c>
      <c r="H138" s="266">
        <f ca="1">'Hot Spicy Fries'!$D$6</f>
        <v>1.3795483335744236</v>
      </c>
      <c r="I138" s="266">
        <f ca="1">'Hot Spicy Fries'!$D$7</f>
        <v>1.4608836652256287</v>
      </c>
      <c r="J138" s="225">
        <f t="shared" ca="1" si="10"/>
        <v>0.22670577615073029</v>
      </c>
      <c r="K138" s="225">
        <f t="shared" ca="1" si="11"/>
        <v>0.24007188231874499</v>
      </c>
      <c r="L138" s="674"/>
      <c r="M138" s="614"/>
    </row>
    <row r="139" spans="1:15" ht="15.75">
      <c r="A139" s="651"/>
      <c r="B139" s="631"/>
      <c r="C139" s="491" t="s">
        <v>1013</v>
      </c>
      <c r="D139" s="267"/>
      <c r="E139" s="500"/>
      <c r="F139" s="507">
        <v>150</v>
      </c>
      <c r="G139" s="504">
        <f t="shared" si="12"/>
        <v>6.0851926977687629</v>
      </c>
      <c r="H139" s="266">
        <f ca="1">'Cheesling Fries'!$D$6</f>
        <v>1.6283179327233293</v>
      </c>
      <c r="I139" s="266">
        <f ca="1">'Cheesling Fries'!$D$7</f>
        <v>1.7096532643745344</v>
      </c>
      <c r="J139" s="225">
        <f t="shared" ca="1" si="10"/>
        <v>0.26758691361086712</v>
      </c>
      <c r="K139" s="225">
        <f t="shared" ca="1" si="11"/>
        <v>0.28095301977888182</v>
      </c>
      <c r="L139" s="674"/>
      <c r="M139" s="614"/>
    </row>
    <row r="140" spans="1:15" ht="15.75">
      <c r="A140" s="651"/>
      <c r="B140" s="631"/>
      <c r="C140" s="493" t="s">
        <v>1055</v>
      </c>
      <c r="D140" s="471"/>
      <c r="E140" s="502"/>
      <c r="F140" s="508">
        <v>0</v>
      </c>
      <c r="G140" s="505">
        <f t="shared" si="12"/>
        <v>0</v>
      </c>
      <c r="H140" s="472">
        <f ca="1">Cheesstick!$D$6</f>
        <v>2.620888797133492</v>
      </c>
      <c r="I140" s="472">
        <f ca="1">Cheesstick!$D$7</f>
        <v>2.7022241287846969</v>
      </c>
      <c r="J140" s="471">
        <v>0</v>
      </c>
      <c r="K140" s="471">
        <v>0</v>
      </c>
      <c r="L140" s="674"/>
      <c r="M140" s="614"/>
    </row>
    <row r="141" spans="1:15" ht="15.75">
      <c r="A141" s="651"/>
      <c r="B141" s="631"/>
      <c r="C141" s="493" t="s">
        <v>1056</v>
      </c>
      <c r="D141" s="471"/>
      <c r="E141" s="502"/>
      <c r="F141" s="508">
        <v>0</v>
      </c>
      <c r="G141" s="505">
        <f t="shared" si="12"/>
        <v>0</v>
      </c>
      <c r="H141" s="472">
        <f ca="1">'Onion Rings'!$D$6</f>
        <v>1.327964388724999</v>
      </c>
      <c r="I141" s="472">
        <f ca="1">'Onion Rings'!$D$7</f>
        <v>1.4092997203762041</v>
      </c>
      <c r="J141" s="471">
        <v>0</v>
      </c>
      <c r="K141" s="471">
        <v>0</v>
      </c>
      <c r="L141" s="674"/>
      <c r="M141" s="614"/>
    </row>
    <row r="142" spans="1:15" ht="15.75">
      <c r="A142" s="651"/>
      <c r="B142" s="631"/>
      <c r="C142" s="491" t="s">
        <v>820</v>
      </c>
      <c r="D142" s="267"/>
      <c r="E142" s="500"/>
      <c r="F142" s="507">
        <v>80</v>
      </c>
      <c r="G142" s="504">
        <f t="shared" si="12"/>
        <v>3.2454361054766738</v>
      </c>
      <c r="H142" s="266">
        <f ca="1">Coleslaw!$D$6</f>
        <v>0.13356440734625893</v>
      </c>
      <c r="I142" s="266">
        <f ca="1">Coleslaw!$D$7</f>
        <v>0.14409240734625894</v>
      </c>
      <c r="J142" s="225">
        <f t="shared" ca="1" si="10"/>
        <v>4.115453301356603E-2</v>
      </c>
      <c r="K142" s="225">
        <f t="shared" ca="1" si="11"/>
        <v>4.4398473013566031E-2</v>
      </c>
      <c r="L142" s="674"/>
      <c r="M142" s="614"/>
    </row>
    <row r="143" spans="1:15" ht="15.75">
      <c r="A143" s="651"/>
      <c r="B143" s="631"/>
      <c r="C143" s="491" t="s">
        <v>822</v>
      </c>
      <c r="D143" s="267"/>
      <c r="E143" s="500"/>
      <c r="F143" s="507">
        <v>80</v>
      </c>
      <c r="G143" s="504">
        <f t="shared" si="12"/>
        <v>3.2454361054766738</v>
      </c>
      <c r="H143" s="266">
        <f ca="1">'Steamed Rice'!$D$6</f>
        <v>0.12714724132265909</v>
      </c>
      <c r="I143" s="266">
        <f ca="1">'Steamed Rice'!$D$7</f>
        <v>0.50679981225978166</v>
      </c>
      <c r="J143" s="225">
        <f t="shared" ca="1" si="10"/>
        <v>3.9177243732544324E-2</v>
      </c>
      <c r="K143" s="225">
        <f t="shared" ca="1" si="11"/>
        <v>0.15615769215254521</v>
      </c>
      <c r="L143" s="674"/>
      <c r="M143" s="614"/>
    </row>
    <row r="144" spans="1:15" ht="15.75">
      <c r="A144" s="651"/>
      <c r="B144" s="632"/>
      <c r="C144" s="493" t="s">
        <v>1057</v>
      </c>
      <c r="D144" s="471"/>
      <c r="E144" s="502"/>
      <c r="F144" s="508">
        <v>0</v>
      </c>
      <c r="G144" s="505">
        <f t="shared" si="12"/>
        <v>0</v>
      </c>
      <c r="H144" s="472">
        <f ca="1">'Side Sampler'!$D$6</f>
        <v>4.4080077616050364</v>
      </c>
      <c r="I144" s="472">
        <f ca="1">'Side Sampler'!$D$7</f>
        <v>4.4080077616050364</v>
      </c>
      <c r="J144" s="471">
        <v>0</v>
      </c>
      <c r="K144" s="471">
        <v>0</v>
      </c>
      <c r="L144" s="674"/>
      <c r="M144" s="614"/>
    </row>
    <row r="145" spans="1:13" ht="15.75">
      <c r="A145" s="651"/>
      <c r="B145" s="630" t="s">
        <v>824</v>
      </c>
      <c r="C145" s="491" t="s">
        <v>704</v>
      </c>
      <c r="D145" s="267"/>
      <c r="E145" s="500"/>
      <c r="F145" s="507">
        <v>70</v>
      </c>
      <c r="G145" s="504">
        <f t="shared" si="12"/>
        <v>2.8397565922920895</v>
      </c>
      <c r="H145" s="266">
        <f ca="1">'Soy Mayo'!$D$6</f>
        <v>0.66259085288233954</v>
      </c>
      <c r="I145" s="266">
        <f ca="1">'Soy Mayo'!$D$7</f>
        <v>0.68961885288233959</v>
      </c>
      <c r="J145" s="225">
        <f t="shared" ca="1" si="10"/>
        <v>0.23332663605070955</v>
      </c>
      <c r="K145" s="225">
        <f t="shared" ca="1" si="11"/>
        <v>0.2428443531935667</v>
      </c>
      <c r="L145" s="674"/>
      <c r="M145" s="614"/>
    </row>
    <row r="146" spans="1:13" ht="15.75">
      <c r="A146" s="651"/>
      <c r="B146" s="631"/>
      <c r="C146" s="491" t="s">
        <v>705</v>
      </c>
      <c r="D146" s="267"/>
      <c r="E146" s="500"/>
      <c r="F146" s="507">
        <v>70</v>
      </c>
      <c r="G146" s="504">
        <f t="shared" si="12"/>
        <v>2.8397565922920895</v>
      </c>
      <c r="H146" s="266">
        <f ca="1">'Spicy Mayo'!$D$6</f>
        <v>0.60229910743177995</v>
      </c>
      <c r="I146" s="266">
        <f ca="1">'Spicy Mayo'!$D$7</f>
        <v>0.62932710743178</v>
      </c>
      <c r="J146" s="225">
        <f t="shared" ca="1" si="10"/>
        <v>0.21209532854561963</v>
      </c>
      <c r="K146" s="225">
        <f t="shared" ca="1" si="11"/>
        <v>0.22161304568847678</v>
      </c>
      <c r="L146" s="674"/>
      <c r="M146" s="614"/>
    </row>
    <row r="147" spans="1:13" ht="15.75">
      <c r="A147" s="651"/>
      <c r="B147" s="631"/>
      <c r="C147" s="491" t="s">
        <v>706</v>
      </c>
      <c r="D147" s="267"/>
      <c r="E147" s="500"/>
      <c r="F147" s="507">
        <v>70</v>
      </c>
      <c r="G147" s="504">
        <f t="shared" si="12"/>
        <v>2.8397565922920895</v>
      </c>
      <c r="H147" s="266">
        <f ca="1">'Mala Mayo'!$D$6</f>
        <v>0.7992108272747197</v>
      </c>
      <c r="I147" s="266">
        <f ca="1">'Mala Mayo'!$D$7</f>
        <v>0.82623882727471976</v>
      </c>
      <c r="J147" s="225">
        <f t="shared" ca="1" si="10"/>
        <v>0.28143638417602629</v>
      </c>
      <c r="K147" s="225">
        <f t="shared" ca="1" si="11"/>
        <v>0.29095410131888344</v>
      </c>
      <c r="L147" s="674"/>
      <c r="M147" s="614"/>
    </row>
    <row r="148" spans="1:13" ht="15.75">
      <c r="A148" s="651"/>
      <c r="B148" s="632"/>
      <c r="C148" s="491" t="s">
        <v>823</v>
      </c>
      <c r="D148" s="267"/>
      <c r="E148" s="500"/>
      <c r="F148" s="507">
        <v>70</v>
      </c>
      <c r="G148" s="504">
        <f t="shared" si="12"/>
        <v>2.8397565922920895</v>
      </c>
      <c r="H148" s="266">
        <f ca="1">'Jamaican Mayo'!$D$6</f>
        <v>0.7992108272747197</v>
      </c>
      <c r="I148" s="266">
        <f ca="1">'Jamaican Mayo'!$D$7</f>
        <v>0.82623882727471976</v>
      </c>
      <c r="J148" s="225">
        <f t="shared" ca="1" si="10"/>
        <v>0.28143638417602629</v>
      </c>
      <c r="K148" s="225">
        <f t="shared" ca="1" si="11"/>
        <v>0.29095410131888344</v>
      </c>
      <c r="L148" s="674"/>
      <c r="M148" s="614"/>
    </row>
    <row r="149" spans="1:13" ht="15.75">
      <c r="A149" s="651"/>
      <c r="B149" s="621" t="s">
        <v>551</v>
      </c>
      <c r="C149" s="491" t="s">
        <v>707</v>
      </c>
      <c r="D149" s="267"/>
      <c r="E149" s="500"/>
      <c r="F149" s="507">
        <v>50</v>
      </c>
      <c r="G149" s="504">
        <f t="shared" si="12"/>
        <v>2.028397565922921</v>
      </c>
      <c r="H149" s="266">
        <f ca="1">'Extra Sauce(Secret)'!$D$6</f>
        <v>0.4058640511468195</v>
      </c>
      <c r="I149" s="266">
        <f ca="1">'Extra Sauce(Secret)'!$D$7</f>
        <v>0.4328920511468195</v>
      </c>
      <c r="J149" s="225">
        <f t="shared" ca="1" si="10"/>
        <v>0.20009097721538202</v>
      </c>
      <c r="K149" s="225">
        <f t="shared" ca="1" si="11"/>
        <v>0.21341578121538202</v>
      </c>
      <c r="L149" s="674"/>
      <c r="M149" s="614"/>
    </row>
    <row r="150" spans="1:13" ht="15.75">
      <c r="A150" s="651"/>
      <c r="B150" s="633"/>
      <c r="C150" s="491" t="s">
        <v>708</v>
      </c>
      <c r="D150" s="267"/>
      <c r="E150" s="500"/>
      <c r="F150" s="507">
        <v>50</v>
      </c>
      <c r="G150" s="504">
        <f t="shared" si="12"/>
        <v>2.028397565922921</v>
      </c>
      <c r="H150" s="266">
        <f ca="1">'Extra Sauce (Hot)'!$D$6</f>
        <v>0.4649156090126666</v>
      </c>
      <c r="I150" s="266">
        <f ca="1">'Extra Sauce (Hot)'!$D$7</f>
        <v>0.49194360901266659</v>
      </c>
      <c r="J150" s="225">
        <f t="shared" ca="1" si="10"/>
        <v>0.22920339524324462</v>
      </c>
      <c r="K150" s="225">
        <f t="shared" ca="1" si="11"/>
        <v>0.24252819924324462</v>
      </c>
      <c r="L150" s="674"/>
      <c r="M150" s="614"/>
    </row>
    <row r="151" spans="1:13" ht="15.75">
      <c r="A151" s="651"/>
      <c r="B151" s="633"/>
      <c r="C151" s="491" t="s">
        <v>709</v>
      </c>
      <c r="D151" s="267"/>
      <c r="E151" s="500"/>
      <c r="F151" s="507">
        <v>50</v>
      </c>
      <c r="G151" s="504">
        <f t="shared" si="12"/>
        <v>2.028397565922921</v>
      </c>
      <c r="H151" s="266">
        <f ca="1">'Extra Sauce (Honey)'!$D$6</f>
        <v>0.71357654632492917</v>
      </c>
      <c r="I151" s="266">
        <f ca="1">'Extra Sauce (Honey)'!$D$7</f>
        <v>0.74060454632492922</v>
      </c>
      <c r="J151" s="225">
        <f t="shared" ca="1" si="10"/>
        <v>0.35179323733819007</v>
      </c>
      <c r="K151" s="225">
        <f t="shared" ca="1" si="11"/>
        <v>0.36511804133819009</v>
      </c>
      <c r="L151" s="674"/>
      <c r="M151" s="614"/>
    </row>
    <row r="152" spans="1:13" ht="15.75">
      <c r="A152" s="651"/>
      <c r="B152" s="633"/>
      <c r="C152" s="491" t="s">
        <v>710</v>
      </c>
      <c r="D152" s="267"/>
      <c r="E152" s="500"/>
      <c r="F152" s="507">
        <v>50</v>
      </c>
      <c r="G152" s="504">
        <f t="shared" si="12"/>
        <v>2.028397565922921</v>
      </c>
      <c r="H152" s="266">
        <f ca="1">'Extra Sauce (Soy)'!$D$6</f>
        <v>0.58067576027774104</v>
      </c>
      <c r="I152" s="266">
        <f ca="1">'Extra Sauce (Soy)'!$D$7</f>
        <v>0.60770376027774109</v>
      </c>
      <c r="J152" s="225">
        <f t="shared" ca="1" si="10"/>
        <v>0.28627314981692631</v>
      </c>
      <c r="K152" s="225">
        <f t="shared" ca="1" si="11"/>
        <v>0.29959795381692633</v>
      </c>
      <c r="L152" s="674"/>
      <c r="M152" s="614"/>
    </row>
    <row r="153" spans="1:13" ht="15.75">
      <c r="A153" s="651"/>
      <c r="B153" s="633"/>
      <c r="C153" s="491" t="s">
        <v>711</v>
      </c>
      <c r="D153" s="267"/>
      <c r="E153" s="500"/>
      <c r="F153" s="507">
        <v>50</v>
      </c>
      <c r="G153" s="504">
        <f t="shared" si="12"/>
        <v>2.028397565922921</v>
      </c>
      <c r="H153" s="266">
        <f ca="1">'Extra Sauce (GangJeong)'!$D$6</f>
        <v>0.48220801477237524</v>
      </c>
      <c r="I153" s="266">
        <f ca="1">'Extra Sauce (GangJeong)'!$D$7</f>
        <v>0.50923601477237523</v>
      </c>
      <c r="J153" s="225">
        <f t="shared" ca="1" si="10"/>
        <v>0.23772855128278098</v>
      </c>
      <c r="K153" s="225">
        <f t="shared" ca="1" si="11"/>
        <v>0.251053355282781</v>
      </c>
      <c r="L153" s="674"/>
      <c r="M153" s="614"/>
    </row>
    <row r="154" spans="1:13" ht="15.75">
      <c r="A154" s="651"/>
      <c r="B154" s="633"/>
      <c r="C154" s="491" t="s">
        <v>706</v>
      </c>
      <c r="D154" s="267"/>
      <c r="E154" s="500"/>
      <c r="F154" s="507">
        <v>50</v>
      </c>
      <c r="G154" s="504">
        <f t="shared" si="12"/>
        <v>2.028397565922921</v>
      </c>
      <c r="H154" s="266">
        <f>'Extra Sauce (Mala)'!$D$6</f>
        <v>0.8429861111111111</v>
      </c>
      <c r="I154" s="266">
        <f ca="1">'Extra Sauce (Mala)'!$D$7</f>
        <v>0.87001411111111115</v>
      </c>
      <c r="J154" s="225">
        <f t="shared" si="10"/>
        <v>0.41559215277777778</v>
      </c>
      <c r="K154" s="225">
        <f t="shared" ca="1" si="11"/>
        <v>0.4289169567777778</v>
      </c>
      <c r="L154" s="674"/>
      <c r="M154" s="614"/>
    </row>
    <row r="155" spans="1:13" ht="15.75">
      <c r="A155" s="651"/>
      <c r="B155" s="633"/>
      <c r="C155" s="491" t="s">
        <v>712</v>
      </c>
      <c r="D155" s="267"/>
      <c r="E155" s="500"/>
      <c r="F155" s="507">
        <v>50</v>
      </c>
      <c r="G155" s="504">
        <f t="shared" si="12"/>
        <v>2.028397565922921</v>
      </c>
      <c r="H155" s="266">
        <f ca="1">'Extra Sauce (Galbi)'!$D$6</f>
        <v>0.55972135270099643</v>
      </c>
      <c r="I155" s="266">
        <f ca="1">'Extra Sauce (Galbi)'!$D$7</f>
        <v>0.58674935270099648</v>
      </c>
      <c r="J155" s="225">
        <f t="shared" ca="1" si="10"/>
        <v>0.27594262688159121</v>
      </c>
      <c r="K155" s="225">
        <f t="shared" ca="1" si="11"/>
        <v>0.28926743088159124</v>
      </c>
      <c r="L155" s="674"/>
      <c r="M155" s="614"/>
    </row>
    <row r="156" spans="1:13" ht="16.5" thickBot="1">
      <c r="A156" s="651"/>
      <c r="B156" s="622"/>
      <c r="C156" s="491" t="s">
        <v>713</v>
      </c>
      <c r="D156" s="267"/>
      <c r="E156" s="500"/>
      <c r="F156" s="509">
        <v>50</v>
      </c>
      <c r="G156" s="504">
        <f t="shared" si="12"/>
        <v>2.028397565922921</v>
      </c>
      <c r="H156" s="266">
        <f ca="1">'Extra Sauce (Hot Galbi)'!$D$6</f>
        <v>0.55972135270099643</v>
      </c>
      <c r="I156" s="266">
        <f ca="1">'Extra Sauce (Hot Galbi)'!$D$7</f>
        <v>0.58674935270099648</v>
      </c>
      <c r="J156" s="225">
        <f t="shared" ca="1" si="10"/>
        <v>0.27594262688159121</v>
      </c>
      <c r="K156" s="225">
        <f t="shared" ca="1" si="11"/>
        <v>0.28926743088159124</v>
      </c>
      <c r="L156" s="675"/>
      <c r="M156" s="615"/>
    </row>
    <row r="157" spans="1:13" ht="6" customHeight="1" thickTop="1">
      <c r="A157" s="627"/>
      <c r="B157" s="627"/>
      <c r="C157" s="627"/>
      <c r="D157" s="627"/>
      <c r="E157" s="627"/>
      <c r="F157" s="628"/>
      <c r="G157" s="627"/>
      <c r="H157" s="627"/>
      <c r="I157" s="627"/>
      <c r="J157" s="627"/>
      <c r="K157" s="627"/>
      <c r="L157" s="627"/>
      <c r="M157" s="627"/>
    </row>
    <row r="158" spans="1:13" ht="17.45" customHeight="1">
      <c r="A158" s="634" t="s">
        <v>552</v>
      </c>
      <c r="B158" s="318"/>
      <c r="C158" s="317" t="s">
        <v>826</v>
      </c>
      <c r="D158" s="319"/>
      <c r="E158" s="637" t="s">
        <v>825</v>
      </c>
      <c r="F158" s="638"/>
      <c r="G158" s="638"/>
      <c r="H158" s="638"/>
      <c r="I158" s="639"/>
      <c r="J158" s="320"/>
      <c r="K158" s="468"/>
      <c r="L158" s="646"/>
      <c r="M158" s="647"/>
    </row>
    <row r="159" spans="1:13" ht="17.45" customHeight="1">
      <c r="A159" s="635"/>
      <c r="B159" s="318"/>
      <c r="C159" s="317" t="s">
        <v>827</v>
      </c>
      <c r="D159" s="319"/>
      <c r="E159" s="640"/>
      <c r="F159" s="641"/>
      <c r="G159" s="641"/>
      <c r="H159" s="641"/>
      <c r="I159" s="642"/>
      <c r="J159" s="320"/>
      <c r="K159" s="469"/>
      <c r="L159" s="648"/>
      <c r="M159" s="649"/>
    </row>
    <row r="160" spans="1:13" ht="17.45" customHeight="1">
      <c r="A160" s="629" t="s">
        <v>553</v>
      </c>
      <c r="B160" s="321"/>
      <c r="C160" s="317" t="s">
        <v>828</v>
      </c>
      <c r="D160" s="319"/>
      <c r="E160" s="640"/>
      <c r="F160" s="641"/>
      <c r="G160" s="641"/>
      <c r="H160" s="641"/>
      <c r="I160" s="642"/>
      <c r="J160" s="320"/>
      <c r="K160" s="469"/>
      <c r="L160" s="648"/>
      <c r="M160" s="649"/>
    </row>
    <row r="161" spans="1:16" ht="17.45" customHeight="1">
      <c r="A161" s="629"/>
      <c r="B161" s="318"/>
      <c r="C161" s="317" t="s">
        <v>829</v>
      </c>
      <c r="D161" s="319"/>
      <c r="E161" s="640"/>
      <c r="F161" s="641"/>
      <c r="G161" s="641"/>
      <c r="H161" s="641"/>
      <c r="I161" s="642"/>
      <c r="J161" s="320"/>
      <c r="K161" s="469"/>
      <c r="L161" s="648"/>
      <c r="M161" s="649"/>
    </row>
    <row r="162" spans="1:16" ht="17.45" customHeight="1">
      <c r="A162" s="629"/>
      <c r="B162" s="318"/>
      <c r="C162" s="317" t="s">
        <v>554</v>
      </c>
      <c r="D162" s="319"/>
      <c r="E162" s="640"/>
      <c r="F162" s="641"/>
      <c r="G162" s="641"/>
      <c r="H162" s="641"/>
      <c r="I162" s="642"/>
      <c r="J162" s="320"/>
      <c r="K162" s="469"/>
      <c r="L162" s="648"/>
      <c r="M162" s="649"/>
    </row>
    <row r="163" spans="1:16">
      <c r="A163" s="629"/>
      <c r="B163" s="321"/>
      <c r="C163" s="317" t="s">
        <v>555</v>
      </c>
      <c r="D163" s="319"/>
      <c r="E163" s="640"/>
      <c r="F163" s="641"/>
      <c r="G163" s="641"/>
      <c r="H163" s="641"/>
      <c r="I163" s="642"/>
      <c r="J163" s="320"/>
      <c r="K163" s="469"/>
      <c r="L163" s="648"/>
      <c r="M163" s="649"/>
    </row>
    <row r="164" spans="1:16">
      <c r="A164" s="636" t="s">
        <v>834</v>
      </c>
      <c r="B164" s="322"/>
      <c r="C164" s="322" t="s">
        <v>830</v>
      </c>
      <c r="D164" s="323"/>
      <c r="E164" s="640"/>
      <c r="F164" s="641"/>
      <c r="G164" s="641"/>
      <c r="H164" s="641"/>
      <c r="I164" s="642"/>
      <c r="J164" s="320"/>
      <c r="K164" s="469"/>
      <c r="L164" s="648"/>
      <c r="M164" s="649"/>
    </row>
    <row r="165" spans="1:16">
      <c r="A165" s="636"/>
      <c r="B165" s="322"/>
      <c r="C165" s="322" t="s">
        <v>831</v>
      </c>
      <c r="D165" s="323"/>
      <c r="E165" s="640"/>
      <c r="F165" s="641"/>
      <c r="G165" s="641"/>
      <c r="H165" s="641"/>
      <c r="I165" s="642"/>
      <c r="J165" s="320"/>
      <c r="K165" s="469"/>
      <c r="L165" s="648"/>
      <c r="M165" s="649"/>
    </row>
    <row r="166" spans="1:16">
      <c r="A166" s="636"/>
      <c r="B166" s="322"/>
      <c r="C166" s="322" t="s">
        <v>832</v>
      </c>
      <c r="D166" s="323"/>
      <c r="E166" s="640"/>
      <c r="F166" s="641"/>
      <c r="G166" s="641"/>
      <c r="H166" s="641"/>
      <c r="I166" s="642"/>
      <c r="J166" s="320"/>
      <c r="K166" s="469"/>
      <c r="L166" s="648"/>
      <c r="M166" s="649"/>
    </row>
    <row r="167" spans="1:16">
      <c r="A167" s="636"/>
      <c r="B167" s="322"/>
      <c r="C167" s="322" t="s">
        <v>833</v>
      </c>
      <c r="D167" s="323"/>
      <c r="E167" s="643"/>
      <c r="F167" s="644"/>
      <c r="G167" s="644"/>
      <c r="H167" s="644"/>
      <c r="I167" s="645"/>
      <c r="J167" s="320"/>
      <c r="K167" s="469"/>
      <c r="L167" s="648"/>
      <c r="M167" s="649"/>
    </row>
    <row r="171" spans="1:16">
      <c r="P171" t="s">
        <v>418</v>
      </c>
    </row>
  </sheetData>
  <mergeCells count="102">
    <mergeCell ref="A109:A129"/>
    <mergeCell ref="B125:B127"/>
    <mergeCell ref="A130:A133"/>
    <mergeCell ref="B130:B133"/>
    <mergeCell ref="B92:B97"/>
    <mergeCell ref="A68:A97"/>
    <mergeCell ref="B68:B71"/>
    <mergeCell ref="B72:B91"/>
    <mergeCell ref="C80:C81"/>
    <mergeCell ref="C82:C83"/>
    <mergeCell ref="C84:C85"/>
    <mergeCell ref="C86:C87"/>
    <mergeCell ref="C88:C89"/>
    <mergeCell ref="B135:B144"/>
    <mergeCell ref="B109:B116"/>
    <mergeCell ref="B117:B124"/>
    <mergeCell ref="B128:B129"/>
    <mergeCell ref="O10:R10"/>
    <mergeCell ref="C40:C41"/>
    <mergeCell ref="B42:B6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L135:L156"/>
    <mergeCell ref="M6:M156"/>
    <mergeCell ref="C130:C131"/>
    <mergeCell ref="C132:C133"/>
    <mergeCell ref="E103:E105"/>
    <mergeCell ref="E100:E102"/>
    <mergeCell ref="E106:E108"/>
    <mergeCell ref="O2:R2"/>
    <mergeCell ref="A3:C3"/>
    <mergeCell ref="E3:L3"/>
    <mergeCell ref="E4:L4"/>
    <mergeCell ref="C28:C29"/>
    <mergeCell ref="C30:C31"/>
    <mergeCell ref="C32:C33"/>
    <mergeCell ref="C34:C35"/>
    <mergeCell ref="C36:C37"/>
    <mergeCell ref="A2:L2"/>
    <mergeCell ref="A5:B5"/>
    <mergeCell ref="C6:C7"/>
    <mergeCell ref="C8:C9"/>
    <mergeCell ref="C10:C11"/>
    <mergeCell ref="C12:C13"/>
    <mergeCell ref="B6:B9"/>
    <mergeCell ref="C14:C15"/>
    <mergeCell ref="C16:C17"/>
    <mergeCell ref="B10:B29"/>
    <mergeCell ref="B30:B35"/>
    <mergeCell ref="A6:A35"/>
    <mergeCell ref="C18:C19"/>
    <mergeCell ref="C20:C21"/>
    <mergeCell ref="C22:C23"/>
    <mergeCell ref="A4:B4"/>
    <mergeCell ref="A98:A99"/>
    <mergeCell ref="A157:M157"/>
    <mergeCell ref="A160:A163"/>
    <mergeCell ref="B145:B148"/>
    <mergeCell ref="B149:B156"/>
    <mergeCell ref="A158:A159"/>
    <mergeCell ref="A164:A167"/>
    <mergeCell ref="E158:I167"/>
    <mergeCell ref="L158:M167"/>
    <mergeCell ref="C38:C39"/>
    <mergeCell ref="C24:C25"/>
    <mergeCell ref="C26:C27"/>
    <mergeCell ref="A135:A156"/>
    <mergeCell ref="B62:B67"/>
    <mergeCell ref="C62:C63"/>
    <mergeCell ref="C64:C65"/>
    <mergeCell ref="C66:C67"/>
    <mergeCell ref="A36:A67"/>
    <mergeCell ref="B36:B41"/>
    <mergeCell ref="B100:B102"/>
    <mergeCell ref="B103:B105"/>
    <mergeCell ref="A100:A108"/>
    <mergeCell ref="B106:B108"/>
    <mergeCell ref="L6:L35"/>
    <mergeCell ref="L36:L67"/>
    <mergeCell ref="L68:L97"/>
    <mergeCell ref="L98:L99"/>
    <mergeCell ref="L100:L108"/>
    <mergeCell ref="L109:L129"/>
    <mergeCell ref="L130:L134"/>
    <mergeCell ref="C92:C93"/>
    <mergeCell ref="C94:C95"/>
    <mergeCell ref="C96:C97"/>
    <mergeCell ref="C68:C69"/>
    <mergeCell ref="C70:C71"/>
    <mergeCell ref="C90:C91"/>
    <mergeCell ref="C72:C73"/>
    <mergeCell ref="C74:C75"/>
    <mergeCell ref="C76:C77"/>
    <mergeCell ref="C78:C79"/>
  </mergeCells>
  <phoneticPr fontId="36" type="noConversion"/>
  <hyperlinks>
    <hyperlink ref="E6" location="'BI_Golden Fried(5pc)'!A1" display="5pcs (0.5 Bird)" xr:uid="{2425510C-9E65-4A05-BC60-63D7995B4E62}"/>
    <hyperlink ref="E7" location="'BI_Golden Fried(10pc)'!A1" display="10pcs (1 Bird)" xr:uid="{18F171F5-FC62-408B-8179-E7AEBE19B1AB}"/>
    <hyperlink ref="E36" location="'BL_Golden Fried(10pc)'!A1" display="10 pcs" xr:uid="{8D737AA2-25EB-4EAF-8D68-A2F243BC9E09}"/>
    <hyperlink ref="E37" location="'BL_Golden Fried(20pc)'!A1" display="20 pcs" xr:uid="{958EDC6C-8715-462C-AB60-936ED47BEC22}"/>
    <hyperlink ref="E38" location="'BL_Classic(10pc)'!A1" display="10 pcs" xr:uid="{D2703BD9-394D-4DCA-B1E6-452C01A4DE3E}"/>
    <hyperlink ref="E39" location="'BL_Classic(20pc)'!A1" display="20 pcs" xr:uid="{7DE7014F-3AC6-4CA6-90E8-5889A18070E0}"/>
    <hyperlink ref="E40" location="'Golden Fried Tender(10pc)'!A1" display="10 pcs" xr:uid="{06B7BA6B-FC9C-42A4-BDFC-0D714B85938E}"/>
    <hyperlink ref="E41" location="'Golden Fried Tender(20pc)'!A1" display="20 pcs" xr:uid="{3C477CA6-A2A0-4126-BCB2-E18C67E44A4A}"/>
    <hyperlink ref="E42" location="'BL_Secret (10pc)'!A1" display="10 pcs" xr:uid="{EF1C6CDE-6509-4063-90F8-9DE637669802}"/>
    <hyperlink ref="E43" location="'BL_Secret (20pc)'!A1" display="20 pcs" xr:uid="{8E192FFD-6B38-4A40-8749-F521FC54CA83}"/>
    <hyperlink ref="E44" location="'BL_Hot Spicy(10pc)'!A1" display="10 pcs" xr:uid="{9D90ACF5-BDC0-48E5-807F-840124BF12A6}"/>
    <hyperlink ref="E45" location="'BL_Hot Spicy (20pc)'!A1" display="20 pcs" xr:uid="{3C7CA759-34D6-4836-8F1F-9791260B6D4A}"/>
    <hyperlink ref="E46" location="'BL_Honey Garlic(10pc)'!A1" display="10 pcs" xr:uid="{8AAD2C56-FAD4-4A78-A721-C442A28EEAE5}"/>
    <hyperlink ref="E47" location="'BL_Honey Garlic(20pc)'!A1" display="20 pcs" xr:uid="{0C5BDB66-F09F-42C9-8978-CD1D59249C64}"/>
    <hyperlink ref="E48" location="'BL_Soy Garlic(10pc)'!A1" display="10 pcs" xr:uid="{1020DA06-3D52-4C21-833F-A4E931702470}"/>
    <hyperlink ref="E49" location="'BL_Soy Garlic(20pc)'!A1" display="20 pcs" xr:uid="{D2E40D25-E352-4D03-AC2D-0B091A4E0126}"/>
    <hyperlink ref="E50" location="'BL_Galbi(10pc)'!A1" display="10 pcs" xr:uid="{54379740-6442-4117-A054-F7E375F4C460}"/>
    <hyperlink ref="E51" location="'BL_Galbi (20pc)'!A1" display="20 pcs" xr:uid="{38E81E89-623F-4D1A-ACFF-447498A9C6C5}"/>
    <hyperlink ref="E52" location="'BL_Hot Galbi (10pc)'!A1" display="10 pcs" xr:uid="{37AC6A61-23DB-4AAE-B258-35AD843526A4}"/>
    <hyperlink ref="E53" location="'BL_Hot Galbi (20pc)'!A1" display="20 pcs" xr:uid="{27FF84F7-ABA9-4C8A-AFCA-C9D076940477}"/>
    <hyperlink ref="E54" location="'BL_Gangjeong (10pc)'!A1" display="10 pcs" xr:uid="{86DF3B63-212C-4694-81A1-50A1F443E529}"/>
    <hyperlink ref="E55" location="'BL_Gangjeong (20pc)'!A1" display="20 pcs" xr:uid="{4E2E140D-5D5C-4EFD-AD04-F79CD1D068DB}"/>
    <hyperlink ref="E56" location="'BL_Gangnam Style (10pc)'!A1" display="10 pcs" xr:uid="{A83DF5F9-843D-404B-B5E8-5C276EFFD623}"/>
    <hyperlink ref="E57" location="'BL_Gangnam Style(20pc)'!A1" display="20 pcs" xr:uid="{21203FD3-1AB5-4E65-B40B-7E2C80B1F088}"/>
    <hyperlink ref="E58" location="'BL_Caribbean (10pc)'!A1" display="10 pcs" xr:uid="{D9B35D4D-B051-49AF-AF6D-381BFB57DDD6}"/>
    <hyperlink ref="E59" location="'BL_Caribbean(20pc)'!A1" display="20 pcs" xr:uid="{01E506C4-F6EB-4259-8620-CB88FFB88FC4}"/>
    <hyperlink ref="E60" location="'BL_Mala Hot(10pc)'!A1" display="10 pcs" xr:uid="{2D027393-D607-448E-BCA5-FCA2A0A6711F}"/>
    <hyperlink ref="E61" location="'BL_Mala Hot(20pc)'!A1" display="20 pcs" xr:uid="{B2156BA9-389E-400B-8A35-0351F2CCC02E}"/>
    <hyperlink ref="E62" location="'BL_Creamy Onion (10pc)'!A1" display="10 pcs" xr:uid="{F28C5BE8-D2B3-42F3-9673-26EA93E5473D}"/>
    <hyperlink ref="E63" location="'BL_Creamy Onion (20pc)'!A1" display="20 pcs" xr:uid="{B6E3D59D-63F6-489B-829E-C8EAED43F1D6}"/>
    <hyperlink ref="E64" location="'BL_Creamy Jalapeno (10pc)'!A1" display="10 pcs" xr:uid="{BFF064ED-4712-45D1-AB2C-8D1BAFB3E367}"/>
    <hyperlink ref="E65" location="'BL_Creamy Jalapeno(20pc)'!A1" display="20 pcs" xr:uid="{121431FB-7133-49B7-BF90-34A32847D5C7}"/>
    <hyperlink ref="E66" location="'BL_Cheesling(10pc)'!A1" display="10 pcs" xr:uid="{3A9C7CFA-D78B-40E6-BF6F-A13914DBD953}"/>
    <hyperlink ref="E67" location="'BL_Cheesling(20pc)'!A1" display="20 pcs" xr:uid="{C5EF4D6A-928A-4B42-AD45-015E8D2969C4}"/>
    <hyperlink ref="E68" location="'Wing_Golden Fried(10pc)'!A1" display="10 pcs" xr:uid="{0FC636CA-50E9-4194-9219-CF3604698627}"/>
    <hyperlink ref="E69" location="'Wing_Golden Fried(20pc)'!A1" display="20 pcs" xr:uid="{FD78D94A-6938-485F-9D09-CBD1F45841BB}"/>
    <hyperlink ref="E70" location="'Wing_Classic(10pc)'!A1" display="10 pcs" xr:uid="{E44C625A-E0E3-4458-B7D6-24C3F2DF0E52}"/>
    <hyperlink ref="E71" location="'Wing_Classic(20pc)'!A1" display="20 pcs" xr:uid="{0BF7F167-6A0A-4CB7-8FCE-3CE12B425F05}"/>
    <hyperlink ref="E72" location="'Wing_Secret (10pc)'!A1" display="10 pcs" xr:uid="{3425C538-6ACF-4205-B753-AD9CDB9522F5}"/>
    <hyperlink ref="E73" location="'Wing_Secret (20pc)'!A1" display="20 pcs" xr:uid="{791E1384-BC24-4008-B139-06F2993AA989}"/>
    <hyperlink ref="E74" location="'Wing_Hot Spicy(10pc)'!A1" display="10 pcs" xr:uid="{230889EB-C2B8-41D9-B143-9E93D225EFD8}"/>
    <hyperlink ref="E75" location="'Wing_Hot Spicy (20pc)'!A1" display="20 pcs" xr:uid="{9A8FE377-3665-4700-AA97-31AF0FC416B5}"/>
    <hyperlink ref="E76" location="'Wing_Honey Garlic(10pc)'!A1" display="10 pcs" xr:uid="{1D655B9C-44BF-4546-BF06-90F648BD4F4B}"/>
    <hyperlink ref="E77" location="'Wing_Honey Garlic(20pc)'!A1" display="20 pcs" xr:uid="{A590FC99-C1E4-4D84-89B6-E549B481B537}"/>
    <hyperlink ref="E78" location="'Wing_Soy Garlic(10pc)'!A1" display="10 pcs" xr:uid="{810A9111-1A28-47C2-A367-7A18B23F559A}"/>
    <hyperlink ref="E79" location="'Wing_Soy Garlic(20pc)'!A1" display="20 pcs" xr:uid="{1D2B9E02-490A-413B-87A6-E0C20D729A42}"/>
    <hyperlink ref="E80" location="'Wing_Galbi(10pc)'!A1" display="10 pcs" xr:uid="{1421AF63-9FE9-40BE-A090-02672B1F6D7E}"/>
    <hyperlink ref="E81" location="'Wing_Galbi (20pc)'!A1" display="20 pcs" xr:uid="{A49E8268-22CA-42C7-99BF-2764CA0A51EE}"/>
    <hyperlink ref="E82" location="'Wing_Hot Galbi (10pc)'!A1" display="10 pcs" xr:uid="{6D7FDFBB-3F64-40D3-A6F8-04707E48FCA3}"/>
    <hyperlink ref="E83" location="'Wing_Hot Galbi (20pc)'!A1" display="20 pcs" xr:uid="{F5FB6A03-9671-4496-A55C-2E5D6B471432}"/>
    <hyperlink ref="E84" location="'Wing_Gangjeong (10pc)'!A1" display="10 pcs" xr:uid="{B41A8B3F-339C-40C7-B738-373C12E04447}"/>
    <hyperlink ref="E85" location="'Wing_Gangjeong (20pc)'!A1" display="20 pcs" xr:uid="{C92E4A76-4069-4B36-BA5A-AC47EE4F9F66}"/>
    <hyperlink ref="E86" location="'Wing_Gangnam Style (10pc)'!A1" display="10 pcs" xr:uid="{670E29E2-5130-4DEB-9A84-C27321D2CA75}"/>
    <hyperlink ref="E87" location="'Wing_Gangnam Style(20pc)'!A1" display="20 pcs" xr:uid="{D88AFF66-56DB-4444-92BB-69BE98822E8D}"/>
    <hyperlink ref="E88" location="'Wing_Caribbean (10pc)'!A1" display="10 pcs" xr:uid="{17E9BDA8-6A65-43BF-A594-EA58D3D410AF}"/>
    <hyperlink ref="E89" location="'Wing_Caribbean(20pc)'!A1" display="20 pcs" xr:uid="{C65F8B8D-61B1-4A78-874D-93B624021824}"/>
    <hyperlink ref="E90" location="'Wing_Mala Hot(10pc)'!A1" display="10 pcs" xr:uid="{84B55996-5151-4AEE-8DE9-D3E5C8B4693A}"/>
    <hyperlink ref="E91" location="'Wing_Mala Hot(20pc)'!A1" display="20 pcs" xr:uid="{D2BFF5E4-EDC5-4FB6-9CE7-27F6D3391847}"/>
    <hyperlink ref="E92" location="'Wing_Creamy Onion (10pc)'!A1" display="10 pcs" xr:uid="{DE9E46A6-2863-435D-A169-D6254E819FBA}"/>
    <hyperlink ref="E93" location="'Wing_Creamy Onion (20pc)'!A1" display="20 pcs" xr:uid="{CC7CE0C8-6D02-4006-81CA-FEBB252BA291}"/>
    <hyperlink ref="E94" location="'Wing_Creamy Jalapeno (10pc)'!A1" display="10 pcs" xr:uid="{DBD86DDE-1ED1-4A89-ACB0-0A2CB1781541}"/>
    <hyperlink ref="E95" location="'Wing_Creamy Jalapeno(20pc)'!A1" display="20 pcs" xr:uid="{CDFA272D-6F73-4A54-9890-1A6C15089D97}"/>
    <hyperlink ref="E96" location="'Wing_Cheesling(10pc)'!A1" display="10 pcs" xr:uid="{18846826-27DD-4308-AEA8-2A025D60D1EF}"/>
    <hyperlink ref="E97" location="'Wing_Cheesling(20pc)'!A1" display="20 pcs" xr:uid="{4A84FD00-C632-43CE-8984-5445AA47FF44}"/>
    <hyperlink ref="E98" location="'BL_UFO Chicken'!A1" display="20 pcs" xr:uid="{0D12DC4A-2146-4079-8BF5-BD266B25AEDA}"/>
    <hyperlink ref="E99" location="'Wing_UFO Chicken'!A1" display="20 pcs" xr:uid="{8D00D481-206D-462C-9F48-68DEE3D4CD14}"/>
    <hyperlink ref="C100" location="BI_Grilled_Jamaican!A1" display="Jamaican (TBA)" xr:uid="{40EB7D67-8299-4DE9-B3D9-C487C24A08F7}"/>
    <hyperlink ref="C101" location="BI_Grilled_Soy!A1" display="Korean Soy(TBA)" xr:uid="{2E58DA42-2A1A-4900-A3B5-44008EEE6672}"/>
    <hyperlink ref="C102" location="BI_Grilled_Spicy!A1" display="Korean Gochujang(Spicy)(TBA)" xr:uid="{8465DBB1-8FB9-430A-B921-8AED8250DB07}"/>
    <hyperlink ref="C103" location="Wing_Grilled_Jamaican!A1" display="Jamaican (TBA)" xr:uid="{D936BB42-9AF7-435D-910E-799F8EE3F092}"/>
    <hyperlink ref="C104" location="Wing_Grilled_Soy!A1" display="Korean Soy(TBA)" xr:uid="{73429645-BF08-4493-93D9-B03D542E2F7F}"/>
    <hyperlink ref="C105" location="Wing_Grilled_Spicy!A1" display="Korean Gochujang(Spicy)(TBA)" xr:uid="{6011FD04-A9A8-4685-903D-6F079D763946}"/>
    <hyperlink ref="C106" location="BL_Grilled_Jamaican!A1" display="Jamaican (TBA)" xr:uid="{37191C1D-DB9A-4B33-BA04-C39FB55370C0}"/>
    <hyperlink ref="C107" location="BL_Grilled_Soy!A1" display="Korean Soy(TBA)" xr:uid="{DF3CD928-3BA8-4C74-B73B-1A4118B59958}"/>
    <hyperlink ref="C108" location="'Honduras(Total Final)'!A1" display="Korean Gochujang(Spicy)(TBA)" xr:uid="{FE17C809-3E7A-4F1D-8975-E53A7F02D5A8}"/>
    <hyperlink ref="C109" location="'Fried Chicken Ricebowl(Soy)'!A1" display="Rice Bowl (Soy Garlic)" xr:uid="{B8AA4659-EDB3-48BA-8AE1-8EE9CE02635A}"/>
    <hyperlink ref="C110" location="'Fried Chicken Ricebowl(Hot)'!A1" display="Rice Bowl (Hot Spicy)" xr:uid="{8F1B521F-656E-4D8B-809D-AC866E62A9F7}"/>
    <hyperlink ref="C111" location="'Fried Chicken Ricebowl(Secret)'!A1" display="Rice Bowl (Secret Sauce)" xr:uid="{C511CEEE-512E-4971-9845-D07AF5C4202B}"/>
    <hyperlink ref="C112" location="'Fried Chicken Ricebowl(Jamaican'!A1" display="Rice Bowl (Jamaican)" xr:uid="{FD8E7BE8-AD7B-4963-BFBB-524EBBD6FC05}"/>
    <hyperlink ref="C113" location="'Fried Chicken Saladbowl(Soy)'!A1" display="Salad Bowl (Soy Garlic)" xr:uid="{EAC782CA-902C-4212-B26C-96C3AEEE9115}"/>
    <hyperlink ref="C114" location="'Fried Chicken Saladbowl(Hot)'!A1" display="Salad Bowl (Hot Spicy)" xr:uid="{CA246F31-3460-4EA2-8FEF-B440263E56BE}"/>
    <hyperlink ref="C115" location="'Fried Chicken Saladbowl(Secret)'!A1" display="Salad Bowl (Secret Sauce)" xr:uid="{4022A41A-B4F1-4836-9F9B-EE3570D509AE}"/>
    <hyperlink ref="C116" location="'Fried Chicken Salabowl(Jamaican'!A1" display="Salad Bowl (Jamaican)" xr:uid="{CE1529B4-2DF7-4D3B-89AA-13734A4B0175}"/>
    <hyperlink ref="C117" location="'Grilled Chicken Ricebowl(Soy)'!A1" display="Rice Bowl (Soy Garlic)" xr:uid="{9D1DE1A7-CC4F-45E4-9428-D4DC60C3AED2}"/>
    <hyperlink ref="C118" location="'Grilled Chicken Ricebowl(Hot)'!A1" display="Rice Bowl (Hot Spicy)" xr:uid="{2157AA46-A774-4E05-AC40-9BE22D16F755}"/>
    <hyperlink ref="C119" location="'Grilled Chicken Ricebowl(Secret'!A1" display="Rice Bowl (Secret Sauce)" xr:uid="{5C945CAA-207A-4BC4-986E-A5F268853769}"/>
    <hyperlink ref="C120" location="'Grilled Chicken Ricebowl(Jamaic'!A1" display="Rice Bowl (Jamaican)" xr:uid="{56386070-1D33-4A45-9E00-614A210CD431}"/>
    <hyperlink ref="C121" location="'Grill Chicken Saladbowl(Soy)'!A1" display="Salad Bowl (Soy Garlic)" xr:uid="{82FB514F-E5AC-43F7-A3A8-BB27ADB3C6F6}"/>
    <hyperlink ref="C122" location="'Grilled Chicken Saladbowl(Hot)'!A1" display="Salad Bowl (Hot Spicy)" xr:uid="{2F571AFB-E5F6-4767-8B6B-BB90AE3CF65D}"/>
    <hyperlink ref="C123" location="'Grill Chicken Saladbowl(Secret)'!A1" display="Salad Bowl (Secret Sauce)" xr:uid="{30A6FC35-FC5E-41C1-B297-E637A6F5969B}"/>
    <hyperlink ref="C124" location="'Grilled Chicken Salabowl(Jama'!A1" display="Salad Bowl (Jamaican)" xr:uid="{B8866AFE-CA6B-4F1A-B68A-D79491C7EB6B}"/>
    <hyperlink ref="C125" location="'The Secret RiceBowl'!A1" display="The Scret Rice Bowl" xr:uid="{BB84C9DF-89AD-4F00-BDD7-0F0E58D7EED4}"/>
    <hyperlink ref="C126" location="'Island Greens Rice Bowl'!A1" display="Island Greens Rice Bowl" xr:uid="{32E44DB9-1B9D-40DD-823E-207F861344E6}"/>
    <hyperlink ref="C127" location="'Teriyaki Crunch Rice Bowl'!A1" display="Terriyaki Crunch Rice Bowl" xr:uid="{CB163B1D-A3D5-4A2E-92A4-B7D114D39F84}"/>
    <hyperlink ref="C128" location="'Fried Chicken Meal'!A1" display="Phase 2_Fried Chicken Meal (TBA)" xr:uid="{F30A82AC-CC4C-490D-B297-2C11AB1FE4B0}"/>
    <hyperlink ref="C129" location="'Grilled Chicken Meal'!A1" display="Phase 2_Grilled Chicken Meal (TBA)" xr:uid="{B5472704-35CE-410E-B261-D4A7DEAD1F1D}"/>
    <hyperlink ref="E130" location="'Ddeok-Bokki'!A1" display="Regular" xr:uid="{77397FD3-C3DC-480C-82C4-A7D12EEDE1A5}"/>
    <hyperlink ref="E131" location="'Ddeok-Bokki_Cheese'!A1" display="(Add Cheese)" xr:uid="{CEA31219-1357-459C-9857-70814C559F6A}"/>
    <hyperlink ref="E132" location="'Rose Ddeok-Bokki '!A1" display="Regular" xr:uid="{FC3C26DC-BDFB-47E2-A2FB-3035C116E726}"/>
    <hyperlink ref="E133" location="'Rose Ddeok-Bokki_Cheese'!A1" display="(Add Cheese)" xr:uid="{759F6DDA-0F3F-4A3A-ADD5-F2900E0A9CFF}"/>
    <hyperlink ref="C134" location="'bb.q Salad'!A1" display="Bb.q Salad" xr:uid="{4D472A65-FADD-4E4D-99F1-8489A793AE21}"/>
    <hyperlink ref="C135" location="'French Fries'!A1" display="French Fries Plain(250g)" xr:uid="{4CC6A525-0718-4335-ADC9-2B271D571A79}"/>
    <hyperlink ref="C136" location="'Secret Fries'!A1" display="Secret Fries (250g)" xr:uid="{D3B8256F-B496-4182-8E15-806F39C65DE8}"/>
    <hyperlink ref="C137" location="'Soy Garlic Fries'!A1" display="Soy Garlic Fries (250g)" xr:uid="{E7FF5251-DF30-4CC9-B7EC-4DF02EA98CBE}"/>
    <hyperlink ref="C138" location="'Hot Spicy Fries'!A1" display="Spicy Fries (250g)" xr:uid="{F652ED70-1611-4BE8-B131-853BF8ADEDBB}"/>
    <hyperlink ref="C139" location="'Cheesling Fries'!A1" display="Cheesling Fries (250g)" xr:uid="{0029D87B-B0A9-4253-B85E-1D4E919C7250}"/>
    <hyperlink ref="C140" location="Cheesstick!A1" display="Cheese stick (TBA)" xr:uid="{A127EE9B-66D1-4C37-8D0C-4950CF57278F}"/>
    <hyperlink ref="C141" location="'Onion Rings'!A1" display="Onion Ring (TBA)" xr:uid="{61034C9F-5DC1-4D8C-BBE0-9C8462B8FDA3}"/>
    <hyperlink ref="C142" location="Coleslaw!A1" display="ColeSlaw" xr:uid="{A216CFCC-6F2F-4A41-BA6C-F6DEF5FBCE89}"/>
    <hyperlink ref="C143" location="'Steamed Rice'!A1" display="Steamed Rice" xr:uid="{727E91F2-91D0-422A-8AD2-E5F5BAF0F9AB}"/>
    <hyperlink ref="C144" location="'Side Sampler'!A1" display="Side Sampler (TBA)" xr:uid="{8C36D901-0A13-4E2C-A81F-80712AE8E39E}"/>
    <hyperlink ref="C145" location="'Soy Mayo'!A1" display="Soy 80g" xr:uid="{B56768AA-0AAD-4E70-BB30-A4380410EEA1}"/>
    <hyperlink ref="C146" location="'Spicy Mayo'!A1" display="Spicy 80g" xr:uid="{73A46486-968B-44C0-8647-D362A2CCD161}"/>
    <hyperlink ref="C147" location="'Mala Mayo'!A1" display="Mala hot 80g" xr:uid="{0989EE79-10CD-4843-B410-A8760694F09A}"/>
    <hyperlink ref="C148" location="'Jamaican Mayo'!A1" display="Jamaican 80g" xr:uid="{9C2C73FC-DD06-4814-84A9-68EE2FC981AC}"/>
    <hyperlink ref="C149" location="'Extra Sauce(Secret)'!A1" display="Secret 80g" xr:uid="{92A80F86-D53F-4E36-B3CF-5D2C459F25EE}"/>
    <hyperlink ref="C150" location="'Extra Sauce (Hot)'!A1" display="Hot Spicy 80g" xr:uid="{53545273-5DE1-475C-A93F-B0C6B978B065}"/>
    <hyperlink ref="C151" location="'Extra Sauce (Honey)'!A1" display="Honey Garlic 80g" xr:uid="{009552D2-68F6-4BFB-9462-8D615FE3C807}"/>
    <hyperlink ref="C152" location="'Extra Sauce (Soy)'!A1" display="Soy Garlic 80g" xr:uid="{B0B9DB05-1F70-4D1F-ABFE-64BF535E3344}"/>
    <hyperlink ref="C153" location="'Extra Sauce (GangJeong)'!A1" display="Gang-Jeong 80g" xr:uid="{9D720E8A-59C8-46D7-8D58-179CCB1EDA69}"/>
    <hyperlink ref="C154" location="'Extra Sauce (Mala)'!A1" display="Mala hot 80g" xr:uid="{CBFF94EC-EDDD-4D41-9B09-5D2603AE7892}"/>
    <hyperlink ref="C155" location="'Extra Sauce (Galbi)'!A1" display="Galbi 80g" xr:uid="{7EAAA2FE-57AB-4BDA-9244-3C02E866AAC1}"/>
    <hyperlink ref="C156" location="'Extra Sauce (Hot Galbi)'!A1" display="Hot Galbi 80g" xr:uid="{1F790D64-0929-4B58-9A77-7D84D43DCEB4}"/>
    <hyperlink ref="E8" location="'BI_Classic(5pc)'!A1" display="5pcs (0.5 Bird)" xr:uid="{91060E05-2A50-442B-BFC2-FF77440A7C69}"/>
    <hyperlink ref="E9" location="'BI_Classic(10pc)'!A1" display="10pcs (1 Bird)" xr:uid="{DC07AC3C-0B22-4586-818E-DA5688546627}"/>
    <hyperlink ref="E10" location="'BI_Secret (5pc)'!A1" display="5pcs (0.5 Bird)" xr:uid="{382268EA-A9AE-409D-9AAC-01FFAB62DBDE}"/>
    <hyperlink ref="E11" location="'BI_Secret (10pc)'!A1" display="10pcs (1 Bird)" xr:uid="{5722E73D-E4FA-495F-A793-608B3270DC36}"/>
    <hyperlink ref="E12" location="'BI_Hot Spicy(5pc)'!A1" display="5pcs (0.5 Bird)" xr:uid="{8348AA5F-CC90-41C7-A23B-070072D030FB}"/>
    <hyperlink ref="E13" location="'BI_Hot Spicy (10pc)'!A1" display="10pcs (1 Bird)" xr:uid="{BF201E28-7006-43D8-BAC2-E45019BAF073}"/>
    <hyperlink ref="E14" location="'BI_Honey Garlic(5pc)'!A1" display="5pcs (0.5 Bird)" xr:uid="{B817BD87-1170-4849-9D70-62AFC0D83A62}"/>
    <hyperlink ref="E15" location="'BI_Honey Garlic(10pc)'!A1" display="10pcs (1 Bird)" xr:uid="{C89394DC-2A4B-436B-B4DB-077811FB7713}"/>
    <hyperlink ref="E16" location="'BI_Soy Garlic(5pc)'!A1" display="5pcs (0.5 Bird)" xr:uid="{AC844C6E-B0EC-4148-90DC-5EDBE4632808}"/>
    <hyperlink ref="E17" location="'BI_Soy Garlic(10pc)'!A1" display="10pcs (1 Bird)" xr:uid="{6EFB479C-3B2E-48DC-937D-2ECC55AEE6E6}"/>
    <hyperlink ref="E18" location="'BI_Galbi(5pc)'!A1" display="5pcs (0.5 Bird)" xr:uid="{5E4CA6AD-949C-42C5-8D28-DBFD30A2F914}"/>
    <hyperlink ref="E19" location="'BI_Galbi (10pc)'!A1" display="10pcs (1 Bird)" xr:uid="{62E5E590-8FEE-4A38-90AF-E736FEEF720B}"/>
    <hyperlink ref="E20" location="'BI_Hot Galbi (5pc)'!A1" display="5pcs (0.5 Bird)" xr:uid="{BC0E0CC3-DBB7-409D-A354-B13AA9B1EA58}"/>
    <hyperlink ref="E21" location="'BI_Hot Galbi (10pc)'!A1" display="10pcs (1 Bird)" xr:uid="{50232A77-07EE-42EF-B214-5F4D32E30BA8}"/>
    <hyperlink ref="E22" location="'BI_Gangjeong (5pc)'!A1" display="5pcs (0.5 Bird)" xr:uid="{DC17FA52-1927-4456-9ECE-C77EDCE3E34A}"/>
    <hyperlink ref="E23" location="'BI_Gangjeong(10pc)'!A1" display="10pcs (1 Bird)" xr:uid="{3A88E367-F8A0-41BA-A9F0-78EFEC9EDCB5}"/>
    <hyperlink ref="E24" location="'BI_Gangnam Style(5pc)'!A1" display="5pcs (0.5 Bird)" xr:uid="{CF9489B1-4E18-4BE6-9264-132B1F250680}"/>
    <hyperlink ref="E25" location="'BI_Gangnam Style(10pc)'!A1" display="10pcs (1 Bird)" xr:uid="{F093D4F0-23B2-4F01-B7FC-A719E52A5354}"/>
    <hyperlink ref="E26" location="'BI_Caribbean (5pc)'!A1" display="5pcs (0.5 Bird)" xr:uid="{93E1BED4-391A-44BA-B92D-5246598E9B25}"/>
    <hyperlink ref="E27" location="'BI_Caribbean(10pc)'!A1" display="10pcs (1 Bird)" xr:uid="{DFF41098-03AE-45D0-8B5C-5BF1ECE9D2E9}"/>
    <hyperlink ref="E28" location="'BI_Mala Hot(5pc)'!A1" display="5pcs (0.5 Bird)" xr:uid="{8450075C-5E94-40AD-B345-ABCC796C6D41}"/>
    <hyperlink ref="E29" location="'BI_Mala Hot(10pc)'!A1" display="10pcs (1 Bird)" xr:uid="{7F1D5749-D72F-453F-8159-B5DF8B2258E7}"/>
    <hyperlink ref="E30" location="'BI_Creamy Onion(5pc)'!A1" display="5pcs (0.5 Bird)" xr:uid="{4F7E9CE7-68C1-4C81-BEAD-B38693BB1376}"/>
    <hyperlink ref="E31" location="'BI_Creamy Onion(10pc)'!A1" display="10pcs (1 Bird)" xr:uid="{CFCF01D9-A735-45CB-9192-96130824306B}"/>
    <hyperlink ref="E32" location="'BI_Creamy Jalapeno(5pc)'!A1" display="5pcs (0.5 Bird)" xr:uid="{165097C7-CE81-4255-B408-67DB0BD44B62}"/>
    <hyperlink ref="E33" location="'BI_Creamy Jalapeno(10pc)'!A1" display="10pcs (1 Bird)" xr:uid="{1693455B-5F37-4089-BE95-DA1004FDF5D0}"/>
    <hyperlink ref="E34" location="'BI_Cheesling(5pc)'!A1" display="5pcs (0.5 Bird)" xr:uid="{F59ABBBD-6C3A-4DF4-8574-5CF5C23F8131}"/>
    <hyperlink ref="E35" location="'BI_Cheesling(10pc)'!A1" display="10pcs (1 Bird)" xr:uid="{88706BE8-1D2D-4CA2-AFAE-064082C12E01}"/>
  </hyperlinks>
  <printOptions horizontalCentered="1" verticalCentered="1"/>
  <pageMargins left="0" right="0" top="0" bottom="0" header="0" footer="0"/>
  <pageSetup scale="75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908-1054-4F0B-A35E-962BC0F2880C}">
  <sheetPr codeName="Sheet6">
    <tabColor rgb="FFFF0000"/>
    <outlinePr summaryBelow="0" summaryRight="0"/>
    <pageSetUpPr fitToPage="1"/>
  </sheetPr>
  <dimension ref="A1:Z1066"/>
  <sheetViews>
    <sheetView zoomScale="70" zoomScaleNormal="70" zoomScaleSheetLayoutView="100" workbookViewId="0">
      <selection activeCell="B4" sqref="B4:K96"/>
    </sheetView>
  </sheetViews>
  <sheetFormatPr defaultColWidth="12.5703125" defaultRowHeight="15" customHeight="1"/>
  <cols>
    <col min="1" max="1" width="3.28515625" style="228" customWidth="1"/>
    <col min="2" max="2" width="3.42578125" style="228" customWidth="1"/>
    <col min="3" max="3" width="8.7109375" style="228" customWidth="1"/>
    <col min="4" max="4" width="54.5703125" style="228" bestFit="1" customWidth="1"/>
    <col min="5" max="5" width="16.42578125" style="228" bestFit="1" customWidth="1"/>
    <col min="6" max="6" width="18.85546875" style="228" bestFit="1" customWidth="1"/>
    <col min="7" max="7" width="15.42578125" style="228" bestFit="1" customWidth="1"/>
    <col min="8" max="8" width="11.7109375" style="228" customWidth="1"/>
    <col min="9" max="9" width="13.42578125" style="228" customWidth="1"/>
    <col min="10" max="16384" width="12.5703125" style="228"/>
  </cols>
  <sheetData>
    <row r="1" spans="1:26" ht="45.6" customHeight="1">
      <c r="A1" s="227"/>
      <c r="B1" s="730" t="s">
        <v>777</v>
      </c>
      <c r="C1" s="730"/>
      <c r="D1" s="730"/>
      <c r="E1" s="730"/>
      <c r="F1" s="730"/>
      <c r="G1" s="730"/>
      <c r="H1" s="730"/>
      <c r="I1" s="730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26" ht="15" customHeight="1">
      <c r="A2" s="227"/>
      <c r="B2" s="733" t="s">
        <v>532</v>
      </c>
      <c r="C2" s="739"/>
      <c r="D2" s="731" t="s">
        <v>1033</v>
      </c>
      <c r="E2" s="733" t="s">
        <v>1030</v>
      </c>
      <c r="F2" s="733"/>
      <c r="G2" s="308"/>
      <c r="H2" s="742" t="s">
        <v>400</v>
      </c>
      <c r="I2" s="742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26" ht="15" customHeight="1">
      <c r="A3" s="227"/>
      <c r="B3" s="733"/>
      <c r="C3" s="740"/>
      <c r="D3" s="732"/>
      <c r="E3" s="308" t="s">
        <v>1031</v>
      </c>
      <c r="F3" s="308" t="s">
        <v>1028</v>
      </c>
      <c r="G3" s="308"/>
      <c r="H3" s="316"/>
      <c r="I3" s="451" t="s">
        <v>1067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15" customHeight="1">
      <c r="A4" s="227"/>
      <c r="B4" s="734">
        <v>1</v>
      </c>
      <c r="C4" s="701" t="s">
        <v>1029</v>
      </c>
      <c r="D4" s="309" t="s">
        <v>779</v>
      </c>
      <c r="E4" s="693">
        <f>'Honduras(Total Final)'!F6</f>
        <v>300</v>
      </c>
      <c r="F4" s="693">
        <f>'Honduras(Total Final)'!F7</f>
        <v>600</v>
      </c>
      <c r="G4" s="693"/>
      <c r="H4" s="684" t="e">
        <f>'Honduras(Total Final)'!L6</f>
        <v>#REF!</v>
      </c>
      <c r="I4" s="735" t="e">
        <f>AVERAGE(H4,H20,H37,H53,H55,H59,H71,H76)</f>
        <v>#REF!</v>
      </c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spans="1:26" ht="15" customHeight="1">
      <c r="A5" s="227"/>
      <c r="B5" s="734"/>
      <c r="C5" s="701"/>
      <c r="D5" s="310" t="s">
        <v>778</v>
      </c>
      <c r="E5" s="695"/>
      <c r="F5" s="695"/>
      <c r="G5" s="694"/>
      <c r="H5" s="685"/>
      <c r="I5" s="735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5" customHeight="1">
      <c r="A6" s="227"/>
      <c r="B6" s="734"/>
      <c r="C6" s="701"/>
      <c r="D6" s="309" t="s">
        <v>780</v>
      </c>
      <c r="E6" s="694">
        <f>'Honduras(Total Final)'!F10</f>
        <v>350</v>
      </c>
      <c r="F6" s="694">
        <f>'Honduras(Total Final)'!F11</f>
        <v>700</v>
      </c>
      <c r="G6" s="694"/>
      <c r="H6" s="685"/>
      <c r="I6" s="735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5" customHeight="1">
      <c r="A7" s="227"/>
      <c r="B7" s="734"/>
      <c r="C7" s="701"/>
      <c r="D7" s="309" t="s">
        <v>781</v>
      </c>
      <c r="E7" s="694"/>
      <c r="F7" s="694"/>
      <c r="G7" s="694"/>
      <c r="H7" s="685"/>
      <c r="I7" s="735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26" ht="15" customHeight="1">
      <c r="A8" s="227"/>
      <c r="B8" s="734"/>
      <c r="C8" s="701"/>
      <c r="D8" s="309" t="s">
        <v>787</v>
      </c>
      <c r="E8" s="694"/>
      <c r="F8" s="694"/>
      <c r="G8" s="694"/>
      <c r="H8" s="685"/>
      <c r="I8" s="735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spans="1:26" ht="15" customHeight="1">
      <c r="A9" s="227"/>
      <c r="B9" s="734"/>
      <c r="C9" s="701"/>
      <c r="D9" s="474" t="s">
        <v>786</v>
      </c>
      <c r="E9" s="694"/>
      <c r="F9" s="694"/>
      <c r="G9" s="694"/>
      <c r="H9" s="685"/>
      <c r="I9" s="735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spans="1:26" ht="15" customHeight="1">
      <c r="A10" s="227"/>
      <c r="B10" s="734"/>
      <c r="C10" s="701"/>
      <c r="D10" s="475" t="s">
        <v>785</v>
      </c>
      <c r="E10" s="694"/>
      <c r="F10" s="694"/>
      <c r="G10" s="694"/>
      <c r="H10" s="685"/>
      <c r="I10" s="735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spans="1:26" ht="15" customHeight="1">
      <c r="A11" s="227"/>
      <c r="B11" s="734"/>
      <c r="C11" s="701"/>
      <c r="D11" s="475" t="s">
        <v>784</v>
      </c>
      <c r="E11" s="694"/>
      <c r="F11" s="694"/>
      <c r="G11" s="694"/>
      <c r="H11" s="685"/>
      <c r="I11" s="735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pans="1:26" ht="15" customHeight="1">
      <c r="A12" s="227"/>
      <c r="B12" s="734"/>
      <c r="C12" s="701"/>
      <c r="D12" s="475" t="s">
        <v>783</v>
      </c>
      <c r="E12" s="694"/>
      <c r="F12" s="694"/>
      <c r="G12" s="694"/>
      <c r="H12" s="685"/>
      <c r="I12" s="735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5" customHeight="1">
      <c r="A13" s="227"/>
      <c r="B13" s="734"/>
      <c r="C13" s="701"/>
      <c r="D13" s="475" t="s">
        <v>782</v>
      </c>
      <c r="E13" s="694"/>
      <c r="F13" s="694"/>
      <c r="G13" s="694"/>
      <c r="H13" s="685"/>
      <c r="I13" s="735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spans="1:26" ht="15" customHeight="1">
      <c r="A14" s="227"/>
      <c r="B14" s="734"/>
      <c r="C14" s="701"/>
      <c r="D14" s="474" t="s">
        <v>792</v>
      </c>
      <c r="E14" s="694"/>
      <c r="F14" s="694"/>
      <c r="G14" s="694"/>
      <c r="H14" s="685"/>
      <c r="I14" s="735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5" customHeight="1">
      <c r="A15" s="227"/>
      <c r="B15" s="734"/>
      <c r="C15" s="702" t="s">
        <v>1034</v>
      </c>
      <c r="D15" s="477" t="s">
        <v>789</v>
      </c>
      <c r="E15" s="694"/>
      <c r="F15" s="694"/>
      <c r="G15" s="694"/>
      <c r="H15" s="685"/>
      <c r="I15" s="735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spans="1:26" ht="15" customHeight="1">
      <c r="A16" s="227"/>
      <c r="B16" s="734"/>
      <c r="C16" s="702"/>
      <c r="D16" s="477" t="s">
        <v>788</v>
      </c>
      <c r="E16" s="695"/>
      <c r="F16" s="695"/>
      <c r="G16" s="694"/>
      <c r="H16" s="685"/>
      <c r="I16" s="735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spans="1:26" ht="15" customHeight="1">
      <c r="A17" s="227"/>
      <c r="B17" s="734"/>
      <c r="C17" s="702"/>
      <c r="D17" s="477" t="s">
        <v>790</v>
      </c>
      <c r="E17" s="693">
        <f>'Honduras(Total Final)'!F30</f>
        <v>350</v>
      </c>
      <c r="F17" s="693">
        <f>'Honduras(Total Final)'!G31</f>
        <v>28.397565922920894</v>
      </c>
      <c r="G17" s="694"/>
      <c r="H17" s="685"/>
      <c r="I17" s="735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spans="1:26" ht="15" customHeight="1">
      <c r="A18" s="227"/>
      <c r="B18" s="734"/>
      <c r="C18" s="702"/>
      <c r="D18" s="477" t="s">
        <v>791</v>
      </c>
      <c r="E18" s="695"/>
      <c r="F18" s="695"/>
      <c r="G18" s="695"/>
      <c r="H18" s="686"/>
      <c r="I18" s="735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spans="1:26" ht="15" customHeight="1">
      <c r="A19" s="227"/>
      <c r="B19" s="308"/>
      <c r="C19" s="476"/>
      <c r="D19" s="452" t="s">
        <v>1037</v>
      </c>
      <c r="E19" s="308" t="s">
        <v>1105</v>
      </c>
      <c r="F19" s="308" t="s">
        <v>1036</v>
      </c>
      <c r="G19" s="476"/>
      <c r="H19" s="482"/>
      <c r="I19" s="735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spans="1:26" ht="15" customHeight="1">
      <c r="A20" s="227"/>
      <c r="B20" s="741">
        <v>1</v>
      </c>
      <c r="C20" s="701" t="s">
        <v>1029</v>
      </c>
      <c r="D20" s="478" t="s">
        <v>779</v>
      </c>
      <c r="E20" s="698">
        <f>'Honduras(Total Final)'!F36</f>
        <v>300</v>
      </c>
      <c r="F20" s="698">
        <f>'Honduras(Total Final)'!F37</f>
        <v>600</v>
      </c>
      <c r="G20" s="687"/>
      <c r="H20" s="690" t="e">
        <f>'Honduras(Total Final)'!L36</f>
        <v>#REF!</v>
      </c>
      <c r="I20" s="735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5" customHeight="1">
      <c r="A21" s="227"/>
      <c r="B21" s="741"/>
      <c r="C21" s="701"/>
      <c r="D21" s="479" t="s">
        <v>778</v>
      </c>
      <c r="E21" s="700"/>
      <c r="F21" s="700"/>
      <c r="G21" s="688"/>
      <c r="H21" s="691"/>
      <c r="I21" s="735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spans="1:26" ht="15" customHeight="1">
      <c r="A22" s="227"/>
      <c r="B22" s="741"/>
      <c r="C22" s="701"/>
      <c r="D22" s="479" t="s">
        <v>794</v>
      </c>
      <c r="E22" s="699"/>
      <c r="F22" s="699"/>
      <c r="G22" s="688"/>
      <c r="H22" s="691"/>
      <c r="I22" s="735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spans="1:26" ht="15" customHeight="1">
      <c r="A23" s="227"/>
      <c r="B23" s="741"/>
      <c r="C23" s="701"/>
      <c r="D23" s="478" t="s">
        <v>780</v>
      </c>
      <c r="E23" s="700">
        <f>'Honduras(Total Final)'!F42</f>
        <v>350</v>
      </c>
      <c r="F23" s="700">
        <f>'Honduras(Total Final)'!F43</f>
        <v>700</v>
      </c>
      <c r="G23" s="688"/>
      <c r="H23" s="691"/>
      <c r="I23" s="735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spans="1:26" ht="15" customHeight="1">
      <c r="A24" s="227"/>
      <c r="B24" s="741"/>
      <c r="C24" s="701"/>
      <c r="D24" s="478" t="s">
        <v>781</v>
      </c>
      <c r="E24" s="700"/>
      <c r="F24" s="700"/>
      <c r="G24" s="688"/>
      <c r="H24" s="691"/>
      <c r="I24" s="735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spans="1:26" ht="15" customHeight="1">
      <c r="A25" s="227"/>
      <c r="B25" s="741"/>
      <c r="C25" s="701"/>
      <c r="D25" s="478" t="s">
        <v>787</v>
      </c>
      <c r="E25" s="700"/>
      <c r="F25" s="700"/>
      <c r="G25" s="688"/>
      <c r="H25" s="691"/>
      <c r="I25" s="735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spans="1:26" ht="15" customHeight="1">
      <c r="A26" s="227"/>
      <c r="B26" s="741"/>
      <c r="C26" s="701"/>
      <c r="D26" s="480" t="s">
        <v>786</v>
      </c>
      <c r="E26" s="700"/>
      <c r="F26" s="700"/>
      <c r="G26" s="688"/>
      <c r="H26" s="691"/>
      <c r="I26" s="735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spans="1:26" ht="15" customHeight="1">
      <c r="A27" s="227"/>
      <c r="B27" s="741"/>
      <c r="C27" s="701"/>
      <c r="D27" s="481" t="s">
        <v>785</v>
      </c>
      <c r="E27" s="700"/>
      <c r="F27" s="700"/>
      <c r="G27" s="688"/>
      <c r="H27" s="691"/>
      <c r="I27" s="735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spans="1:26" ht="15" customHeight="1">
      <c r="A28" s="227"/>
      <c r="B28" s="741"/>
      <c r="C28" s="701"/>
      <c r="D28" s="481" t="s">
        <v>784</v>
      </c>
      <c r="E28" s="700"/>
      <c r="F28" s="700"/>
      <c r="G28" s="688"/>
      <c r="H28" s="691"/>
      <c r="I28" s="735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spans="1:26" ht="15" customHeight="1">
      <c r="A29" s="227"/>
      <c r="B29" s="741"/>
      <c r="C29" s="701"/>
      <c r="D29" s="481" t="s">
        <v>783</v>
      </c>
      <c r="E29" s="700"/>
      <c r="F29" s="700"/>
      <c r="G29" s="688"/>
      <c r="H29" s="691"/>
      <c r="I29" s="735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spans="1:26" ht="15" customHeight="1">
      <c r="A30" s="227"/>
      <c r="B30" s="741"/>
      <c r="C30" s="701"/>
      <c r="D30" s="481" t="s">
        <v>782</v>
      </c>
      <c r="E30" s="700"/>
      <c r="F30" s="700"/>
      <c r="G30" s="688"/>
      <c r="H30" s="691"/>
      <c r="I30" s="735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spans="1:26" ht="15" customHeight="1">
      <c r="A31" s="227"/>
      <c r="B31" s="741"/>
      <c r="C31" s="701"/>
      <c r="D31" s="480" t="s">
        <v>792</v>
      </c>
      <c r="E31" s="700"/>
      <c r="F31" s="700"/>
      <c r="G31" s="688"/>
      <c r="H31" s="691"/>
      <c r="I31" s="735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5" customHeight="1">
      <c r="A32" s="227"/>
      <c r="B32" s="741"/>
      <c r="C32" s="702" t="s">
        <v>1034</v>
      </c>
      <c r="D32" s="477" t="s">
        <v>789</v>
      </c>
      <c r="E32" s="700"/>
      <c r="F32" s="700"/>
      <c r="G32" s="688"/>
      <c r="H32" s="691"/>
      <c r="I32" s="735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spans="1:26" ht="15" customHeight="1">
      <c r="A33" s="227"/>
      <c r="B33" s="741"/>
      <c r="C33" s="702"/>
      <c r="D33" s="477" t="s">
        <v>788</v>
      </c>
      <c r="E33" s="700"/>
      <c r="F33" s="700"/>
      <c r="G33" s="688"/>
      <c r="H33" s="691"/>
      <c r="I33" s="735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spans="1:26" ht="15" customHeight="1">
      <c r="A34" s="227"/>
      <c r="B34" s="741"/>
      <c r="C34" s="702"/>
      <c r="D34" s="477" t="s">
        <v>790</v>
      </c>
      <c r="E34" s="700"/>
      <c r="F34" s="700"/>
      <c r="G34" s="688"/>
      <c r="H34" s="691"/>
      <c r="I34" s="735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15" customHeight="1">
      <c r="A35" s="227"/>
      <c r="B35" s="741"/>
      <c r="C35" s="702"/>
      <c r="D35" s="477" t="s">
        <v>791</v>
      </c>
      <c r="E35" s="699"/>
      <c r="F35" s="699"/>
      <c r="G35" s="689"/>
      <c r="H35" s="692"/>
      <c r="I35" s="735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spans="1:26" ht="15" customHeight="1">
      <c r="A36" s="227"/>
      <c r="B36" s="308"/>
      <c r="C36" s="476"/>
      <c r="D36" s="452" t="s">
        <v>1038</v>
      </c>
      <c r="E36" s="308" t="s">
        <v>1105</v>
      </c>
      <c r="F36" s="308" t="s">
        <v>1036</v>
      </c>
      <c r="G36" s="308"/>
      <c r="H36" s="450"/>
      <c r="I36" s="735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spans="1:26" ht="15" customHeight="1">
      <c r="A37" s="227"/>
      <c r="B37" s="734">
        <v>1</v>
      </c>
      <c r="C37" s="701" t="s">
        <v>1029</v>
      </c>
      <c r="D37" s="309" t="s">
        <v>779</v>
      </c>
      <c r="E37" s="698">
        <f>'Honduras(Total Final)'!F68</f>
        <v>300</v>
      </c>
      <c r="F37" s="698">
        <f>'Honduras(Total Final)'!F69</f>
        <v>600</v>
      </c>
      <c r="G37" s="693"/>
      <c r="H37" s="684" t="e">
        <f>'Honduras(Total Final)'!L68</f>
        <v>#REF!</v>
      </c>
      <c r="I37" s="735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spans="1:26" ht="15" customHeight="1">
      <c r="A38" s="227"/>
      <c r="B38" s="734"/>
      <c r="C38" s="701"/>
      <c r="D38" s="310" t="s">
        <v>778</v>
      </c>
      <c r="E38" s="699"/>
      <c r="F38" s="699"/>
      <c r="G38" s="694"/>
      <c r="H38" s="688"/>
      <c r="I38" s="735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15" customHeight="1">
      <c r="A39" s="227"/>
      <c r="B39" s="734"/>
      <c r="C39" s="701"/>
      <c r="D39" s="309" t="s">
        <v>780</v>
      </c>
      <c r="E39" s="698">
        <f>'Honduras(Total Final)'!F72</f>
        <v>350</v>
      </c>
      <c r="F39" s="698">
        <f>'Honduras(Total Final)'!F73</f>
        <v>700</v>
      </c>
      <c r="G39" s="694"/>
      <c r="H39" s="688"/>
      <c r="I39" s="735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15" customHeight="1">
      <c r="A40" s="227"/>
      <c r="B40" s="734"/>
      <c r="C40" s="701"/>
      <c r="D40" s="309" t="s">
        <v>781</v>
      </c>
      <c r="E40" s="700"/>
      <c r="F40" s="700"/>
      <c r="G40" s="694"/>
      <c r="H40" s="688"/>
      <c r="I40" s="735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15" customHeight="1">
      <c r="A41" s="227"/>
      <c r="B41" s="734"/>
      <c r="C41" s="701"/>
      <c r="D41" s="309" t="s">
        <v>787</v>
      </c>
      <c r="E41" s="700"/>
      <c r="F41" s="700"/>
      <c r="G41" s="694"/>
      <c r="H41" s="688"/>
      <c r="I41" s="735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spans="1:26" ht="15" customHeight="1">
      <c r="A42" s="227"/>
      <c r="B42" s="734"/>
      <c r="C42" s="701"/>
      <c r="D42" s="474" t="s">
        <v>786</v>
      </c>
      <c r="E42" s="700"/>
      <c r="F42" s="700"/>
      <c r="G42" s="694"/>
      <c r="H42" s="688"/>
      <c r="I42" s="735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 ht="15" customHeight="1">
      <c r="A43" s="227"/>
      <c r="B43" s="734"/>
      <c r="C43" s="701"/>
      <c r="D43" s="475" t="s">
        <v>785</v>
      </c>
      <c r="E43" s="700"/>
      <c r="F43" s="700"/>
      <c r="G43" s="694"/>
      <c r="H43" s="688"/>
      <c r="I43" s="735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spans="1:26" ht="15" customHeight="1">
      <c r="A44" s="227"/>
      <c r="B44" s="734"/>
      <c r="C44" s="701"/>
      <c r="D44" s="475" t="s">
        <v>784</v>
      </c>
      <c r="E44" s="700"/>
      <c r="F44" s="700"/>
      <c r="G44" s="694"/>
      <c r="H44" s="688"/>
      <c r="I44" s="735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spans="1:26" ht="15" customHeight="1">
      <c r="A45" s="227"/>
      <c r="B45" s="734"/>
      <c r="C45" s="701"/>
      <c r="D45" s="475" t="s">
        <v>783</v>
      </c>
      <c r="E45" s="700"/>
      <c r="F45" s="700"/>
      <c r="G45" s="694"/>
      <c r="H45" s="688"/>
      <c r="I45" s="735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spans="1:26" ht="15" customHeight="1">
      <c r="A46" s="227"/>
      <c r="B46" s="734"/>
      <c r="C46" s="701"/>
      <c r="D46" s="475" t="s">
        <v>782</v>
      </c>
      <c r="E46" s="700"/>
      <c r="F46" s="700"/>
      <c r="G46" s="694"/>
      <c r="H46" s="688"/>
      <c r="I46" s="735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15" customHeight="1">
      <c r="A47" s="227"/>
      <c r="B47" s="734"/>
      <c r="C47" s="701"/>
      <c r="D47" s="474" t="s">
        <v>792</v>
      </c>
      <c r="E47" s="700"/>
      <c r="F47" s="700"/>
      <c r="G47" s="694"/>
      <c r="H47" s="688"/>
      <c r="I47" s="735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15" customHeight="1">
      <c r="A48" s="227"/>
      <c r="B48" s="734"/>
      <c r="C48" s="702" t="s">
        <v>1034</v>
      </c>
      <c r="D48" s="477" t="s">
        <v>789</v>
      </c>
      <c r="E48" s="700"/>
      <c r="F48" s="700"/>
      <c r="G48" s="694"/>
      <c r="H48" s="688"/>
      <c r="I48" s="735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15" customHeight="1">
      <c r="A49" s="227"/>
      <c r="B49" s="734"/>
      <c r="C49" s="702"/>
      <c r="D49" s="477" t="s">
        <v>788</v>
      </c>
      <c r="E49" s="700"/>
      <c r="F49" s="700"/>
      <c r="G49" s="694"/>
      <c r="H49" s="688"/>
      <c r="I49" s="735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5" customHeight="1">
      <c r="A50" s="227"/>
      <c r="B50" s="734"/>
      <c r="C50" s="702"/>
      <c r="D50" s="477" t="s">
        <v>790</v>
      </c>
      <c r="E50" s="700"/>
      <c r="F50" s="700"/>
      <c r="G50" s="694"/>
      <c r="H50" s="688"/>
      <c r="I50" s="735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5" customHeight="1">
      <c r="A51" s="227"/>
      <c r="B51" s="734"/>
      <c r="C51" s="702"/>
      <c r="D51" s="477" t="s">
        <v>791</v>
      </c>
      <c r="E51" s="699"/>
      <c r="F51" s="699"/>
      <c r="G51" s="695"/>
      <c r="H51" s="689"/>
      <c r="I51" s="735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5" customHeight="1">
      <c r="A52" s="227"/>
      <c r="B52" s="308"/>
      <c r="C52" s="476"/>
      <c r="D52" s="452" t="s">
        <v>1039</v>
      </c>
      <c r="E52" s="308" t="s">
        <v>401</v>
      </c>
      <c r="F52" s="308" t="s">
        <v>1032</v>
      </c>
      <c r="G52" s="308"/>
      <c r="H52" s="473"/>
      <c r="I52" s="735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32.450000000000003" customHeight="1">
      <c r="A53" s="227"/>
      <c r="B53" s="449"/>
      <c r="C53" s="485" t="s">
        <v>1035</v>
      </c>
      <c r="D53" s="477" t="s">
        <v>1065</v>
      </c>
      <c r="E53" s="696">
        <f>'Honduras(Total Final)'!F98</f>
        <v>750</v>
      </c>
      <c r="F53" s="697"/>
      <c r="G53" s="311"/>
      <c r="H53" s="453">
        <f ca="1">'Honduras(Total Final)'!L98</f>
        <v>0.33852761685261012</v>
      </c>
      <c r="I53" s="735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5" customHeight="1">
      <c r="A54" s="227"/>
      <c r="B54" s="308"/>
      <c r="C54" s="476"/>
      <c r="D54" s="452" t="s">
        <v>800</v>
      </c>
      <c r="E54" s="308" t="s">
        <v>801</v>
      </c>
      <c r="F54" s="308" t="s">
        <v>401</v>
      </c>
      <c r="G54" s="308" t="s">
        <v>1032</v>
      </c>
      <c r="H54" s="473"/>
      <c r="I54" s="735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5" customHeight="1">
      <c r="A55" s="227"/>
      <c r="B55" s="721"/>
      <c r="C55" s="703" t="s">
        <v>1029</v>
      </c>
      <c r="D55" s="480" t="s">
        <v>1052</v>
      </c>
      <c r="E55" s="712">
        <f>'Honduras(Total Final)'!F100</f>
        <v>300</v>
      </c>
      <c r="F55" s="727"/>
      <c r="G55" s="713"/>
      <c r="H55" s="684">
        <f ca="1">'Honduras(Total Final)'!L100</f>
        <v>0.2202009547862708</v>
      </c>
      <c r="I55" s="735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spans="1:26" ht="15" customHeight="1">
      <c r="A56" s="227"/>
      <c r="B56" s="722"/>
      <c r="C56" s="704"/>
      <c r="D56" s="480" t="s">
        <v>1058</v>
      </c>
      <c r="E56" s="716"/>
      <c r="F56" s="728"/>
      <c r="G56" s="717"/>
      <c r="H56" s="688"/>
      <c r="I56" s="735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spans="1:26" ht="15" customHeight="1">
      <c r="A57" s="227"/>
      <c r="B57" s="723"/>
      <c r="C57" s="705"/>
      <c r="D57" s="480" t="s">
        <v>1059</v>
      </c>
      <c r="E57" s="714"/>
      <c r="F57" s="729"/>
      <c r="G57" s="715"/>
      <c r="H57" s="689"/>
      <c r="I57" s="735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spans="1:26" ht="15" customHeight="1">
      <c r="A58" s="227"/>
      <c r="B58" s="308"/>
      <c r="C58" s="476"/>
      <c r="D58" s="452" t="s">
        <v>1050</v>
      </c>
      <c r="E58" s="308" t="s">
        <v>1044</v>
      </c>
      <c r="F58" s="308" t="s">
        <v>800</v>
      </c>
      <c r="G58" s="308" t="s">
        <v>1049</v>
      </c>
      <c r="H58" s="473"/>
      <c r="I58" s="735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spans="1:26" ht="15" customHeight="1">
      <c r="A59" s="227"/>
      <c r="B59" s="449"/>
      <c r="C59" s="703" t="s">
        <v>1029</v>
      </c>
      <c r="D59" s="483" t="s">
        <v>1040</v>
      </c>
      <c r="E59" s="712">
        <f>'Honduras(Total Final)'!F109</f>
        <v>200</v>
      </c>
      <c r="F59" s="713"/>
      <c r="G59" s="693"/>
      <c r="H59" s="684" t="e">
        <f ca="1">'Honduras(Total Final)'!L109</f>
        <v>#REF!</v>
      </c>
      <c r="I59" s="735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spans="1:26" ht="15" customHeight="1">
      <c r="A60" s="227"/>
      <c r="B60" s="449"/>
      <c r="C60" s="704"/>
      <c r="D60" s="483" t="s">
        <v>1042</v>
      </c>
      <c r="E60" s="716"/>
      <c r="F60" s="717"/>
      <c r="G60" s="694"/>
      <c r="H60" s="688"/>
      <c r="I60" s="735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 ht="15" customHeight="1">
      <c r="A61" s="227"/>
      <c r="B61" s="449"/>
      <c r="C61" s="704"/>
      <c r="D61" s="483" t="s">
        <v>1041</v>
      </c>
      <c r="E61" s="716"/>
      <c r="F61" s="717"/>
      <c r="G61" s="694"/>
      <c r="H61" s="688"/>
      <c r="I61" s="735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spans="1:26" ht="15" customHeight="1">
      <c r="A62" s="227"/>
      <c r="B62" s="449"/>
      <c r="C62" s="705"/>
      <c r="D62" s="483" t="s">
        <v>1043</v>
      </c>
      <c r="E62" s="714"/>
      <c r="F62" s="715"/>
      <c r="G62" s="695"/>
      <c r="H62" s="688"/>
      <c r="I62" s="735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5.45" customHeight="1">
      <c r="A63" s="227"/>
      <c r="B63" s="724"/>
      <c r="C63" s="725"/>
      <c r="D63" s="725"/>
      <c r="E63" s="725"/>
      <c r="F63" s="725"/>
      <c r="G63" s="726"/>
      <c r="H63" s="688"/>
      <c r="I63" s="735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spans="1:26" ht="15" customHeight="1">
      <c r="A64" s="227"/>
      <c r="B64" s="449"/>
      <c r="C64" s="703" t="s">
        <v>1029</v>
      </c>
      <c r="D64" s="483" t="s">
        <v>1045</v>
      </c>
      <c r="E64" s="712">
        <f>'Honduras(Total Final)'!F113</f>
        <v>250</v>
      </c>
      <c r="F64" s="713"/>
      <c r="G64" s="693"/>
      <c r="H64" s="688"/>
      <c r="I64" s="735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spans="1:26" ht="15" customHeight="1">
      <c r="A65" s="227"/>
      <c r="B65" s="449"/>
      <c r="C65" s="704"/>
      <c r="D65" s="483" t="s">
        <v>1046</v>
      </c>
      <c r="E65" s="716"/>
      <c r="F65" s="717"/>
      <c r="G65" s="694"/>
      <c r="H65" s="688"/>
      <c r="I65" s="735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spans="1:26" ht="15" customHeight="1">
      <c r="A66" s="227"/>
      <c r="B66" s="449"/>
      <c r="C66" s="704"/>
      <c r="D66" s="483" t="s">
        <v>1047</v>
      </c>
      <c r="E66" s="716"/>
      <c r="F66" s="717"/>
      <c r="G66" s="694"/>
      <c r="H66" s="688"/>
      <c r="I66" s="735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 ht="15" customHeight="1">
      <c r="A67" s="227"/>
      <c r="B67" s="449"/>
      <c r="C67" s="704"/>
      <c r="D67" s="483" t="s">
        <v>1048</v>
      </c>
      <c r="E67" s="714"/>
      <c r="F67" s="715"/>
      <c r="G67" s="695"/>
      <c r="H67" s="688"/>
      <c r="I67" s="735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spans="1:26" ht="15" customHeight="1">
      <c r="A68" s="227"/>
      <c r="B68" s="449"/>
      <c r="C68" s="705"/>
      <c r="D68" s="480" t="s">
        <v>1051</v>
      </c>
      <c r="E68" s="696"/>
      <c r="F68" s="697"/>
      <c r="G68" s="311">
        <f>'Honduras(Total Final)'!F134</f>
        <v>200</v>
      </c>
      <c r="H68" s="688"/>
      <c r="I68" s="735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spans="1:26" ht="15" customHeight="1">
      <c r="A69" s="227"/>
      <c r="B69" s="449"/>
      <c r="C69" s="489" t="s">
        <v>1035</v>
      </c>
      <c r="D69" s="484" t="s">
        <v>1066</v>
      </c>
      <c r="E69" s="696">
        <f>'Honduras(Total Final)'!F128</f>
        <v>0</v>
      </c>
      <c r="F69" s="697"/>
      <c r="G69" s="311"/>
      <c r="H69" s="689"/>
      <c r="I69" s="735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spans="1:26" ht="15" customHeight="1">
      <c r="A70" s="227"/>
      <c r="B70" s="308"/>
      <c r="C70" s="476"/>
      <c r="D70" s="452" t="s">
        <v>1060</v>
      </c>
      <c r="E70" s="718"/>
      <c r="F70" s="719"/>
      <c r="G70" s="720"/>
      <c r="H70" s="473"/>
      <c r="I70" s="735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spans="1:26" ht="15" customHeight="1">
      <c r="A71" s="227"/>
      <c r="B71" s="450"/>
      <c r="C71" s="687" t="s">
        <v>1029</v>
      </c>
      <c r="D71" s="467" t="s">
        <v>1007</v>
      </c>
      <c r="E71" s="490">
        <f>'Honduras(Total Final)'!F130</f>
        <v>200</v>
      </c>
      <c r="F71" s="706"/>
      <c r="G71" s="707"/>
      <c r="H71" s="736">
        <f ca="1">'Honduras(Total Final)'!L130</f>
        <v>0.31286865067182695</v>
      </c>
      <c r="I71" s="735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spans="1:26" ht="15" customHeight="1">
      <c r="A72" s="227"/>
      <c r="B72" s="450"/>
      <c r="C72" s="688"/>
      <c r="D72" s="467" t="s">
        <v>1062</v>
      </c>
      <c r="E72" s="490">
        <f>'Honduras(Total Final)'!F131</f>
        <v>250</v>
      </c>
      <c r="F72" s="708"/>
      <c r="G72" s="709"/>
      <c r="H72" s="737"/>
      <c r="I72" s="735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spans="1:26" ht="15" customHeight="1">
      <c r="A73" s="227"/>
      <c r="B73" s="450"/>
      <c r="C73" s="688"/>
      <c r="D73" s="467" t="s">
        <v>1008</v>
      </c>
      <c r="E73" s="490">
        <f>'Honduras(Total Final)'!F132</f>
        <v>300</v>
      </c>
      <c r="F73" s="708"/>
      <c r="G73" s="709"/>
      <c r="H73" s="737"/>
      <c r="I73" s="735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spans="1:26" ht="15" customHeight="1">
      <c r="A74" s="227"/>
      <c r="B74" s="450"/>
      <c r="C74" s="688"/>
      <c r="D74" s="467" t="s">
        <v>1063</v>
      </c>
      <c r="E74" s="490">
        <f>'Honduras(Total Final)'!F133</f>
        <v>350</v>
      </c>
      <c r="F74" s="708"/>
      <c r="G74" s="709"/>
      <c r="H74" s="737"/>
      <c r="I74" s="735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pans="1:26" ht="15" customHeight="1">
      <c r="A75" s="227"/>
      <c r="B75" s="449"/>
      <c r="C75" s="688"/>
      <c r="D75" s="486" t="s">
        <v>1009</v>
      </c>
      <c r="E75" s="311">
        <f>'Honduras(Total Final)'!F135</f>
        <v>120</v>
      </c>
      <c r="F75" s="708"/>
      <c r="G75" s="709"/>
      <c r="H75" s="738"/>
      <c r="I75" s="735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spans="1:26" ht="15" customHeight="1">
      <c r="A76" s="227"/>
      <c r="B76" s="449"/>
      <c r="C76" s="688"/>
      <c r="D76" s="483" t="s">
        <v>1010</v>
      </c>
      <c r="E76" s="693">
        <f>'Honduras(Total Final)'!F136</f>
        <v>150</v>
      </c>
      <c r="F76" s="708"/>
      <c r="G76" s="709"/>
      <c r="H76" s="684">
        <f ca="1">'Honduras(Total Final)'!L135</f>
        <v>0.21510435990503093</v>
      </c>
      <c r="I76" s="735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spans="1:26" ht="15" customHeight="1">
      <c r="A77" s="227"/>
      <c r="B77" s="449"/>
      <c r="C77" s="688"/>
      <c r="D77" s="483" t="s">
        <v>1011</v>
      </c>
      <c r="E77" s="694"/>
      <c r="F77" s="708"/>
      <c r="G77" s="709"/>
      <c r="H77" s="688"/>
      <c r="I77" s="735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5" customHeight="1">
      <c r="A78" s="227"/>
      <c r="B78" s="449"/>
      <c r="C78" s="688"/>
      <c r="D78" s="483" t="s">
        <v>1012</v>
      </c>
      <c r="E78" s="694"/>
      <c r="F78" s="708"/>
      <c r="G78" s="709"/>
      <c r="H78" s="688"/>
      <c r="I78" s="735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spans="1:26" ht="15" customHeight="1">
      <c r="A79" s="227"/>
      <c r="B79" s="449"/>
      <c r="C79" s="688"/>
      <c r="D79" s="483" t="s">
        <v>1013</v>
      </c>
      <c r="E79" s="695"/>
      <c r="F79" s="710"/>
      <c r="G79" s="711"/>
      <c r="H79" s="688"/>
      <c r="I79" s="735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spans="1:26" ht="37.9" customHeight="1">
      <c r="A80" s="227"/>
      <c r="B80" s="449"/>
      <c r="C80" s="688"/>
      <c r="D80" s="487" t="s">
        <v>818</v>
      </c>
      <c r="E80" s="488">
        <v>2000</v>
      </c>
      <c r="F80" s="682" t="s">
        <v>1064</v>
      </c>
      <c r="G80" s="683"/>
      <c r="H80" s="688"/>
      <c r="I80" s="735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spans="1:26" ht="39" customHeight="1">
      <c r="A81" s="227"/>
      <c r="B81" s="449"/>
      <c r="C81" s="688"/>
      <c r="D81" s="487" t="s">
        <v>819</v>
      </c>
      <c r="E81" s="488">
        <v>800</v>
      </c>
      <c r="F81" s="682" t="s">
        <v>1064</v>
      </c>
      <c r="G81" s="683"/>
      <c r="H81" s="688"/>
      <c r="I81" s="735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spans="1:26" ht="15" customHeight="1">
      <c r="A82" s="227"/>
      <c r="B82" s="449"/>
      <c r="C82" s="688"/>
      <c r="D82" s="483" t="s">
        <v>820</v>
      </c>
      <c r="E82" s="693">
        <v>80</v>
      </c>
      <c r="F82" s="712"/>
      <c r="G82" s="713"/>
      <c r="H82" s="688"/>
      <c r="I82" s="735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spans="1:26" ht="15" customHeight="1">
      <c r="A83" s="227"/>
      <c r="B83" s="449"/>
      <c r="C83" s="688"/>
      <c r="D83" s="483" t="s">
        <v>822</v>
      </c>
      <c r="E83" s="695"/>
      <c r="F83" s="714"/>
      <c r="G83" s="715"/>
      <c r="H83" s="688"/>
      <c r="I83" s="735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spans="1:26" ht="34.9" customHeight="1">
      <c r="A84" s="227"/>
      <c r="B84" s="449"/>
      <c r="C84" s="688"/>
      <c r="D84" s="487" t="s">
        <v>821</v>
      </c>
      <c r="E84" s="488">
        <v>2500</v>
      </c>
      <c r="F84" s="682" t="s">
        <v>1064</v>
      </c>
      <c r="G84" s="683"/>
      <c r="H84" s="688"/>
      <c r="I84" s="735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spans="1:26" ht="15" customHeight="1">
      <c r="A85" s="227"/>
      <c r="B85" s="449"/>
      <c r="C85" s="688"/>
      <c r="D85" s="483" t="s">
        <v>704</v>
      </c>
      <c r="E85" s="693">
        <v>70</v>
      </c>
      <c r="F85" s="712"/>
      <c r="G85" s="713"/>
      <c r="H85" s="688"/>
      <c r="I85" s="735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spans="1:26" ht="15" customHeight="1">
      <c r="A86" s="227"/>
      <c r="B86" s="449"/>
      <c r="C86" s="688"/>
      <c r="D86" s="483" t="s">
        <v>705</v>
      </c>
      <c r="E86" s="694"/>
      <c r="F86" s="716"/>
      <c r="G86" s="717"/>
      <c r="H86" s="688"/>
      <c r="I86" s="735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spans="1:26" ht="15" customHeight="1">
      <c r="A87" s="227"/>
      <c r="B87" s="449"/>
      <c r="C87" s="688"/>
      <c r="D87" s="483" t="s">
        <v>706</v>
      </c>
      <c r="E87" s="694"/>
      <c r="F87" s="716"/>
      <c r="G87" s="717"/>
      <c r="H87" s="688"/>
      <c r="I87" s="735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spans="1:26" ht="15" customHeight="1">
      <c r="A88" s="227"/>
      <c r="B88" s="449"/>
      <c r="C88" s="688"/>
      <c r="D88" s="483" t="s">
        <v>823</v>
      </c>
      <c r="E88" s="695"/>
      <c r="F88" s="716"/>
      <c r="G88" s="717"/>
      <c r="H88" s="688"/>
      <c r="I88" s="735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spans="1:26" ht="15" customHeight="1">
      <c r="A89" s="227"/>
      <c r="B89" s="449"/>
      <c r="C89" s="688"/>
      <c r="D89" s="483" t="s">
        <v>707</v>
      </c>
      <c r="E89" s="694">
        <v>50</v>
      </c>
      <c r="F89" s="716"/>
      <c r="G89" s="717"/>
      <c r="H89" s="688"/>
      <c r="I89" s="735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spans="1:26" ht="15" customHeight="1">
      <c r="A90" s="227"/>
      <c r="B90" s="449"/>
      <c r="C90" s="688"/>
      <c r="D90" s="483" t="s">
        <v>708</v>
      </c>
      <c r="E90" s="694"/>
      <c r="F90" s="716"/>
      <c r="G90" s="717"/>
      <c r="H90" s="688"/>
      <c r="I90" s="735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spans="1:26" ht="15" customHeight="1">
      <c r="A91" s="227"/>
      <c r="B91" s="449"/>
      <c r="C91" s="688"/>
      <c r="D91" s="483" t="s">
        <v>709</v>
      </c>
      <c r="E91" s="694"/>
      <c r="F91" s="716"/>
      <c r="G91" s="717"/>
      <c r="H91" s="688"/>
      <c r="I91" s="735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spans="1:26" ht="15" customHeight="1">
      <c r="A92" s="227"/>
      <c r="B92" s="449"/>
      <c r="C92" s="688"/>
      <c r="D92" s="483" t="s">
        <v>710</v>
      </c>
      <c r="E92" s="694"/>
      <c r="F92" s="716"/>
      <c r="G92" s="717"/>
      <c r="H92" s="688"/>
      <c r="I92" s="735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spans="1:26" ht="15" customHeight="1">
      <c r="A93" s="227"/>
      <c r="B93" s="449"/>
      <c r="C93" s="688"/>
      <c r="D93" s="483" t="s">
        <v>711</v>
      </c>
      <c r="E93" s="694"/>
      <c r="F93" s="716"/>
      <c r="G93" s="717"/>
      <c r="H93" s="688"/>
      <c r="I93" s="735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spans="1:26" ht="15" customHeight="1">
      <c r="A94" s="227"/>
      <c r="B94" s="449"/>
      <c r="C94" s="688"/>
      <c r="D94" s="483" t="s">
        <v>706</v>
      </c>
      <c r="E94" s="694"/>
      <c r="F94" s="716"/>
      <c r="G94" s="717"/>
      <c r="H94" s="688"/>
      <c r="I94" s="735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spans="1:26" ht="15" customHeight="1">
      <c r="A95" s="227"/>
      <c r="B95" s="449"/>
      <c r="C95" s="688"/>
      <c r="D95" s="483" t="s">
        <v>712</v>
      </c>
      <c r="E95" s="694"/>
      <c r="F95" s="716"/>
      <c r="G95" s="717"/>
      <c r="H95" s="688"/>
      <c r="I95" s="735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spans="1:26" ht="15" customHeight="1">
      <c r="A96" s="227"/>
      <c r="B96" s="449"/>
      <c r="C96" s="689"/>
      <c r="D96" s="483" t="s">
        <v>713</v>
      </c>
      <c r="E96" s="695"/>
      <c r="F96" s="714"/>
      <c r="G96" s="715"/>
      <c r="H96" s="689"/>
      <c r="I96" s="735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spans="1:26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spans="1:26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spans="1:26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spans="1:26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spans="1:26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spans="1:26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spans="1:26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spans="1:26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spans="1:26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spans="1:2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spans="1:26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spans="1:26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spans="1:26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spans="1:26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spans="1:26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spans="1:26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spans="1:26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spans="1:26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spans="1:26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spans="1:2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spans="1:26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spans="1:26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spans="1:26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spans="1:26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spans="1:26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spans="1:26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spans="1:26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spans="1:26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spans="1: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spans="1:26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spans="1:26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spans="1:26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spans="1:26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spans="1:26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spans="1:26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spans="1:26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spans="1:26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spans="1:26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spans="1:2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spans="1:26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spans="1:26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spans="1:26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spans="1:26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spans="1:26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spans="1:26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spans="1:26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spans="1:26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spans="1:26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spans="1:2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spans="1:26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spans="1:26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spans="1:26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spans="1:26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spans="1:26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spans="1:26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spans="1:26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spans="1:26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spans="1:26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spans="1:2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spans="1:26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spans="1:26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spans="1:26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spans="1:26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spans="1:26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spans="1:26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spans="1:26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spans="1:26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spans="1:2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spans="1:26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spans="1:26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spans="1:26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spans="1:26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spans="1:26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spans="1:26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spans="1:26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spans="1:26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spans="1:26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spans="1:2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spans="1:26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spans="1:26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spans="1:26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spans="1:26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spans="1:26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spans="1:26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spans="1:26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spans="1:26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spans="1:26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spans="1:2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spans="1:26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spans="1:26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spans="1:26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spans="1:26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spans="1:26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spans="1:26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spans="1:26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spans="1:26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spans="1:26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spans="1:2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spans="1:26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spans="1:26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spans="1:26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spans="1:26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spans="1:26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spans="1:26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spans="1:26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spans="1:26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spans="1:26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spans="1:2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spans="1:26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spans="1:26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spans="1:26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spans="1:26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spans="1:26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spans="1:26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spans="1:26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spans="1:26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spans="1:26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spans="1:2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spans="1:26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spans="1:26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spans="1:26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spans="1:26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spans="1:26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spans="1:26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spans="1:26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spans="1:26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spans="1:26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spans="1: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spans="1:26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spans="1:26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spans="1:26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spans="1:26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spans="1:26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spans="1:26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spans="1:26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spans="1:26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spans="1:26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spans="1:2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spans="1:26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spans="1:26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spans="1:26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spans="1:26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spans="1:26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spans="1:26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spans="1:26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spans="1:26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spans="1:26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spans="1:2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spans="1:26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spans="1:26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spans="1:26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spans="1:26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spans="1:26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spans="1:26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 spans="1:26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 spans="1:26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 spans="1:2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 spans="1:26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 spans="1:26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 spans="1:26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 spans="1:26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 spans="1:26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 spans="1:26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 spans="1:26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 spans="1:26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 spans="1:26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 spans="1:2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 spans="1:26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 spans="1:26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 spans="1:26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 spans="1:26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 spans="1:26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 spans="1:26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 spans="1:26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 spans="1:26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 spans="1:26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 spans="1:2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 spans="1:26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 spans="1:26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 spans="1:26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 spans="1:26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 spans="1:26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 spans="1:26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 spans="1:26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 spans="1:26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 spans="1:26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 spans="1:2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 spans="1:26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 spans="1:26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 spans="1:26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 spans="1:26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 spans="1:26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 spans="1:26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 spans="1:26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 spans="1:26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 spans="1:26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 spans="1:2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 spans="1:26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 spans="1:26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 spans="1:26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 spans="1:26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 spans="1:26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 spans="1:26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 spans="1:26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 spans="1:26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 spans="1:26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 spans="1:2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 spans="1:26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spans="1:26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 spans="1:26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 spans="1:26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 spans="1:26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 spans="1:26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 spans="1:26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 spans="1:26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 spans="1:26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 spans="1:2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 spans="1:26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 spans="1:26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 spans="1:26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 spans="1:26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 spans="1:26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 spans="1:26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 spans="1:26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 spans="1:26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 spans="1:26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 spans="1: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 spans="1:26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 spans="1:26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 spans="1:26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 spans="1:26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 spans="1:26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 spans="1:26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 spans="1:26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 spans="1:26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 spans="1:26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 spans="1:2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 spans="1:26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 spans="1:26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 spans="1:26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 spans="1:26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 spans="1:26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 spans="1:26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 spans="1:26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 spans="1:26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 spans="1:26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 spans="1:2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 spans="1:26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 spans="1:26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 spans="1:26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 spans="1:26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 spans="1:26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 spans="1:26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 spans="1:26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 spans="1:26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 spans="1:26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 spans="1:2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 spans="1:26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 spans="1:26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spans="1:26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 spans="1:26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 spans="1:26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 spans="1:26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 spans="1:26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 spans="1:26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 spans="1:26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 spans="1:2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 spans="1:26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 spans="1:26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 spans="1:26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 spans="1:26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 spans="1:26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 spans="1:26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 spans="1:26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 spans="1:26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 spans="1:26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 spans="1:2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 spans="1:26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 spans="1:26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 spans="1:26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 spans="1:26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 spans="1:26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 spans="1:26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 spans="1:26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 spans="1:26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 spans="1:26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 spans="1:2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 spans="1:26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 spans="1:26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 spans="1:26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 spans="1:26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 spans="1:26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 spans="1:26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 spans="1:26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 spans="1:26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 spans="1:26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 spans="1:2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 spans="1:26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 spans="1:26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 spans="1:26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 spans="1:26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 spans="1:26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 spans="1:26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 spans="1:26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 spans="1:26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 spans="1:26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 spans="1:2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spans="1:26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 spans="1:26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 spans="1:26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 spans="1:26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 spans="1:26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 spans="1:26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 spans="1:26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 spans="1:26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 spans="1:26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 spans="1:2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 spans="1:26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 spans="1:26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 spans="1:26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 spans="1:26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 spans="1:26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 spans="1:26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 spans="1:26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 spans="1:26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 spans="1:26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 spans="1: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 spans="1:26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 spans="1:26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 spans="1:26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 spans="1:26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 spans="1:26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 spans="1:26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 spans="1:26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 spans="1:26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 spans="1:26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 spans="1:2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 spans="1:26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 spans="1:26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 spans="1:26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 spans="1:26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 spans="1:26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 spans="1:26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 spans="1:26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 spans="1:26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 spans="1:26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 spans="1:2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 spans="1:26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 spans="1:26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 spans="1:26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 spans="1:26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 spans="1:26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 spans="1:26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 spans="1:26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 spans="1:26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 spans="1:26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 spans="1:2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 spans="1:26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spans="1:26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 spans="1:26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 spans="1:26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 spans="1:26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 spans="1:26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 spans="1:26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 spans="1:26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 spans="1:26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 spans="1:2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 spans="1:26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 spans="1:26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 spans="1:26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 spans="1:26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 spans="1:26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 spans="1:26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 spans="1:26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 spans="1:26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 spans="1:26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 spans="1:2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 spans="1:26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 spans="1:26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 spans="1:26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 spans="1:26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 spans="1:26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 spans="1:26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 spans="1:26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 spans="1:26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 spans="1:26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 spans="1:2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 spans="1:26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 spans="1:26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 spans="1:26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 spans="1:26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 spans="1:26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 spans="1:26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 spans="1:26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 spans="1:26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 spans="1:26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 spans="1:2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 spans="1:26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 spans="1:26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 spans="1:26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 spans="1:26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 spans="1:26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 spans="1:26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 spans="1:26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 spans="1:26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 spans="1:26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spans="1:2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 spans="1:26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 spans="1:26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 spans="1:26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 spans="1:26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 spans="1:26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 spans="1:26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 spans="1:26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 spans="1:26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 spans="1:26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 spans="1:2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 spans="1:26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 spans="1:26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 spans="1:26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 spans="1:26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 spans="1:26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 spans="1:26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 spans="1:26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 spans="1:26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 spans="1:26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 spans="1: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 spans="1:26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 spans="1:26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 spans="1:26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 spans="1:26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 spans="1:26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 spans="1:26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 spans="1:26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 spans="1:26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 spans="1:26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 spans="1:2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 spans="1:26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 spans="1:26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 spans="1:26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 spans="1:26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 spans="1:26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 spans="1:26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 spans="1:26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 spans="1:26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 spans="1:26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 spans="1:2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 spans="1:26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 spans="1:26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 spans="1:26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 spans="1:26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 spans="1:26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 spans="1:26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 spans="1:26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 spans="1:26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 spans="1:26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 spans="1:2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spans="1:26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 spans="1:26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 spans="1:26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 spans="1:26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 spans="1:26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 spans="1:26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 spans="1:26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 spans="1:26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 spans="1:26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 spans="1:2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 spans="1:26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 spans="1:26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 spans="1:26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 spans="1:26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 spans="1:26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 spans="1:26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 spans="1:26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 spans="1:26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 spans="1:26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 spans="1:2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 spans="1:26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 spans="1:26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 spans="1:26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 spans="1:26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 spans="1:26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 spans="1:26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 spans="1:26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 spans="1:26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 spans="1:26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 spans="1:2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 spans="1:26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 spans="1:26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 spans="1:26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 spans="1:26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 spans="1:26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 spans="1:26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 spans="1:26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 spans="1:26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 spans="1:26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 spans="1:2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 spans="1:26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 spans="1:26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 spans="1:26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 spans="1:26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 spans="1:26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 spans="1:26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 spans="1:26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 spans="1:26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spans="1:26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 spans="1:2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 spans="1:26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 spans="1:26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 spans="1:26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 spans="1:26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 spans="1:26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 spans="1:26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 spans="1:26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 spans="1:26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 spans="1:26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 spans="1:2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 spans="1:26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 spans="1:26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 spans="1:26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 spans="1:26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 spans="1:26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 spans="1:26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 spans="1:26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 spans="1:26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 spans="1:26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 spans="1: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 spans="1:26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 spans="1:26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 spans="1:26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 spans="1:26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 spans="1:26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 spans="1:26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 spans="1:26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 spans="1:26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 spans="1:26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 spans="1:2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 spans="1:26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 spans="1:26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 spans="1:26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 spans="1:26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 spans="1:26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 spans="1:26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 spans="1:26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 spans="1:26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 spans="1:26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 spans="1:2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 spans="1:26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 spans="1:26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 spans="1:26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 spans="1:26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 spans="1:26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 spans="1:26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 spans="1:26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 spans="1:26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 spans="1:26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spans="1:2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 spans="1:26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 spans="1:26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 spans="1:26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 spans="1:26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 spans="1:26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 spans="1:26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 spans="1:26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 spans="1:26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 spans="1:26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 spans="1:2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 spans="1:26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 spans="1:26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 spans="1:26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 spans="1:26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 spans="1:26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 spans="1:26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 spans="1:26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 spans="1:26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 spans="1:26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 spans="1:2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 spans="1:26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 spans="1:26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 spans="1:26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 spans="1:26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 spans="1:26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 spans="1:26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 spans="1:26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 spans="1:26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 spans="1:26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 spans="1:2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 spans="1:26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 spans="1:26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 spans="1:26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 spans="1:26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 spans="1:26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 spans="1:26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 spans="1:26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 spans="1:26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 spans="1:26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 spans="1:2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 spans="1:26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 spans="1:26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 spans="1:26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 spans="1:26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 spans="1:26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 spans="1:26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 spans="1:26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spans="1:26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spans="1:26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 spans="1:2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 spans="1:26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 spans="1:26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 spans="1:26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 spans="1:26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 spans="1:26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 spans="1:26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 spans="1:26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 spans="1:26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 spans="1:26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 spans="1:2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 spans="1:26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 spans="1:26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 spans="1:26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 spans="1:26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 spans="1:26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 spans="1:26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 spans="1:26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 spans="1:26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 spans="1:26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 spans="1: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 spans="1:26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 spans="1:26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 spans="1:26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 spans="1:26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 spans="1:26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 spans="1:26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 spans="1:26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 spans="1:26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 spans="1:26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 spans="1:2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 spans="1:26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 spans="1:26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 spans="1:26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 spans="1:26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 spans="1:26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 spans="1:26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 spans="1:26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 spans="1:26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 spans="1:26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 spans="1:2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 spans="1:26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 spans="1:26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 spans="1:26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 spans="1:26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 spans="1:26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 spans="1:26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 spans="1:26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 spans="1:26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spans="1:26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 spans="1:2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 spans="1:26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 spans="1:26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 spans="1:26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 spans="1:26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 spans="1:26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 spans="1:26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 spans="1:26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 spans="1:26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 spans="1:26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 spans="1:2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 spans="1:26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 spans="1:26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 spans="1:26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 spans="1:26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 spans="1:26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 spans="1:26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 spans="1:26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 spans="1:26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 spans="1:26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 spans="1:2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 spans="1:26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 spans="1:26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 spans="1:26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 spans="1:26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 spans="1:26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 spans="1:26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 spans="1:26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 spans="1:26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 spans="1:26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 spans="1:2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 spans="1:26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 spans="1:26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 spans="1:26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 spans="1:26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 spans="1:26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 spans="1:26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 spans="1:26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 spans="1:26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 spans="1:26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 spans="1:2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 spans="1:26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 spans="1:26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 spans="1:26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 spans="1:26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 spans="1:26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 spans="1:26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 spans="1:26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 spans="1:26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 spans="1:26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 spans="1:2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 spans="1:26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 spans="1:26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 spans="1:26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 spans="1:26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 spans="1:26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 spans="1:26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 spans="1:26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 spans="1:26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 spans="1:26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 spans="1:2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 spans="1:26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 spans="1:26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 spans="1:26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 spans="1:26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 spans="1:26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 spans="1:26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 spans="1:26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 spans="1:26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 spans="1:26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 spans="1: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 spans="1:26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 spans="1:26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 spans="1:26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 spans="1:26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 spans="1:26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 spans="1:26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 spans="1:26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 spans="1:26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 spans="1:26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 spans="1:2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 spans="1:26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 spans="1:26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 spans="1:26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 spans="1:26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 spans="1:26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 spans="1:26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 spans="1:26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 spans="1:26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 spans="1:26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 spans="1:2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 spans="1:26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 spans="1:26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 spans="1:26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 spans="1:26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 spans="1:26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 spans="1:26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 spans="1:26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 spans="1:26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 spans="1:26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 spans="1:2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 spans="1:26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 spans="1:26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 spans="1:26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 spans="1:26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 spans="1:26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 spans="1:26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 spans="1:26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 spans="1:26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 spans="1:26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 spans="1:2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 spans="1:26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 spans="1:26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 spans="1:26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 spans="1:26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 spans="1:26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 spans="1:26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 spans="1:26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 spans="1:26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 spans="1:26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 spans="1:2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 spans="1:26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 spans="1:26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 spans="1:26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 spans="1:26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 spans="1:26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 spans="1:26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 spans="1:26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 spans="1:26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 spans="1:26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 spans="1:2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 spans="1:26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 spans="1:26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 spans="1:26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 spans="1:26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 spans="1:26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 spans="1:26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 spans="1:26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 spans="1:26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 spans="1:26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 spans="1:2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 spans="1:26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 spans="1:26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 spans="1:26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 spans="1:26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 spans="1:26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 spans="1:26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 spans="1:26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 spans="1:26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 spans="1:26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 spans="1:2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 spans="1:26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 spans="1:26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 spans="1:26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 spans="1:26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 spans="1:26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 spans="1:26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 spans="1:26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 spans="1:26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 spans="1:26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 spans="1:2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 spans="1:26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 spans="1:26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 spans="1:26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 spans="1:26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 spans="1:26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 spans="1:26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 spans="1:26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 spans="1:26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 spans="1:26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 spans="1: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 spans="1:26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 spans="1:26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 spans="1:26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 spans="1:26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 spans="1:26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 spans="1:26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 spans="1:26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 spans="1:26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 spans="1:26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 spans="1:2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 spans="1:26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 spans="1:26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 spans="1:26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 spans="1:26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 spans="1:26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 spans="1:26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 spans="1:26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 spans="1:26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 spans="1:26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 spans="1:2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 spans="1:26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 spans="1:26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 spans="1:26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 spans="1:26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 spans="1:26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 spans="1:26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 spans="1:26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 spans="1:26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 spans="1:26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 spans="1:2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 spans="1:26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 spans="1:26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 spans="1:26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 spans="1:26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 spans="1:26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 spans="1:26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 spans="1:26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 spans="1:26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 spans="1:26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 spans="1:2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 spans="1:26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 spans="1:26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 spans="1:26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 spans="1:26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 spans="1:26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 spans="1:26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 spans="1:26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 spans="1:26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 spans="1:26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 spans="1:2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 spans="1:26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 spans="1:26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 spans="1:26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 spans="1:26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 spans="1:26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 spans="1:26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 spans="1:26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 spans="1:26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 spans="1:26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 spans="1:2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 spans="1:26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 spans="1:26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 spans="1:26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 spans="1:26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 spans="1:26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 spans="1:26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 spans="1:26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 spans="1:26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 spans="1:26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 spans="1:2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 spans="1:26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 spans="1:26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 spans="1:26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 spans="1:26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  <row r="1001" spans="1:26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</row>
    <row r="1002" spans="1:26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</row>
    <row r="1003" spans="1:26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</row>
    <row r="1004" spans="1:26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</row>
    <row r="1005" spans="1:26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</row>
    <row r="1006" spans="1:2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</row>
    <row r="1007" spans="1:26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</row>
    <row r="1008" spans="1:26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</row>
    <row r="1009" spans="1:26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</row>
    <row r="1010" spans="1:26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</row>
    <row r="1011" spans="1:26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</row>
    <row r="1012" spans="1:26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</row>
    <row r="1013" spans="1:26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</row>
    <row r="1014" spans="1:26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</row>
    <row r="1015" spans="1:26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</row>
    <row r="1016" spans="1:2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</row>
    <row r="1017" spans="1:26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</row>
    <row r="1018" spans="1:26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</row>
    <row r="1019" spans="1:26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</row>
    <row r="1020" spans="1:26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</row>
    <row r="1021" spans="1:26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K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</row>
    <row r="1022" spans="1:26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K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</row>
    <row r="1023" spans="1:26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K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</row>
    <row r="1024" spans="1:26">
      <c r="A1024" s="227"/>
      <c r="B1024" s="227"/>
      <c r="C1024" s="227"/>
      <c r="D1024" s="227"/>
      <c r="E1024" s="227"/>
      <c r="F1024" s="227"/>
      <c r="G1024" s="227"/>
      <c r="H1024" s="227"/>
      <c r="I1024" s="227"/>
      <c r="J1024" s="227"/>
      <c r="K1024" s="227"/>
      <c r="L1024" s="227"/>
      <c r="M1024" s="227"/>
      <c r="N1024" s="227"/>
      <c r="O1024" s="227"/>
      <c r="P1024" s="227"/>
      <c r="Q1024" s="227"/>
      <c r="R1024" s="227"/>
      <c r="S1024" s="227"/>
      <c r="T1024" s="227"/>
      <c r="U1024" s="227"/>
      <c r="V1024" s="227"/>
      <c r="W1024" s="227"/>
      <c r="X1024" s="227"/>
      <c r="Y1024" s="227"/>
      <c r="Z1024" s="227"/>
    </row>
    <row r="1025" spans="1:26">
      <c r="A1025" s="227"/>
      <c r="B1025" s="227"/>
      <c r="C1025" s="227"/>
      <c r="D1025" s="227"/>
      <c r="E1025" s="227"/>
      <c r="F1025" s="227"/>
      <c r="G1025" s="227"/>
      <c r="H1025" s="227"/>
      <c r="I1025" s="227"/>
      <c r="J1025" s="227"/>
      <c r="K1025" s="227"/>
      <c r="L1025" s="227"/>
      <c r="M1025" s="227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</row>
    <row r="1026" spans="1:26">
      <c r="A1026" s="227"/>
      <c r="B1026" s="227"/>
      <c r="C1026" s="227"/>
      <c r="D1026" s="227"/>
      <c r="E1026" s="227"/>
      <c r="F1026" s="227"/>
      <c r="G1026" s="227"/>
      <c r="H1026" s="227"/>
      <c r="I1026" s="227"/>
      <c r="J1026" s="227"/>
      <c r="K1026" s="227"/>
      <c r="L1026" s="227"/>
      <c r="M1026" s="227"/>
      <c r="N1026" s="227"/>
      <c r="O1026" s="227"/>
      <c r="P1026" s="227"/>
      <c r="Q1026" s="227"/>
      <c r="R1026" s="227"/>
      <c r="S1026" s="227"/>
      <c r="T1026" s="227"/>
      <c r="U1026" s="227"/>
      <c r="V1026" s="227"/>
      <c r="W1026" s="227"/>
      <c r="X1026" s="227"/>
      <c r="Y1026" s="227"/>
      <c r="Z1026" s="227"/>
    </row>
    <row r="1027" spans="1:26">
      <c r="A1027" s="227"/>
      <c r="B1027" s="227"/>
      <c r="C1027" s="227"/>
      <c r="D1027" s="227"/>
      <c r="E1027" s="227"/>
      <c r="F1027" s="227"/>
      <c r="G1027" s="227"/>
      <c r="H1027" s="227"/>
      <c r="I1027" s="227"/>
      <c r="J1027" s="227"/>
      <c r="K1027" s="227"/>
      <c r="L1027" s="227"/>
      <c r="M1027" s="227"/>
      <c r="N1027" s="227"/>
      <c r="O1027" s="227"/>
      <c r="P1027" s="227"/>
      <c r="Q1027" s="227"/>
      <c r="R1027" s="227"/>
      <c r="S1027" s="227"/>
      <c r="T1027" s="227"/>
      <c r="U1027" s="227"/>
      <c r="V1027" s="227"/>
      <c r="W1027" s="227"/>
      <c r="X1027" s="227"/>
      <c r="Y1027" s="227"/>
      <c r="Z1027" s="227"/>
    </row>
    <row r="1028" spans="1:26">
      <c r="A1028" s="227"/>
      <c r="B1028" s="227"/>
      <c r="C1028" s="227"/>
      <c r="D1028" s="227"/>
      <c r="E1028" s="227"/>
      <c r="F1028" s="227"/>
      <c r="G1028" s="227"/>
      <c r="H1028" s="227"/>
      <c r="I1028" s="227"/>
      <c r="J1028" s="227"/>
      <c r="K1028" s="227"/>
      <c r="L1028" s="227"/>
      <c r="M1028" s="227"/>
      <c r="N1028" s="227"/>
      <c r="O1028" s="227"/>
      <c r="P1028" s="227"/>
      <c r="Q1028" s="227"/>
      <c r="R1028" s="227"/>
      <c r="S1028" s="227"/>
      <c r="T1028" s="227"/>
      <c r="U1028" s="227"/>
      <c r="V1028" s="227"/>
      <c r="W1028" s="227"/>
      <c r="X1028" s="227"/>
      <c r="Y1028" s="227"/>
      <c r="Z1028" s="227"/>
    </row>
    <row r="1029" spans="1:26">
      <c r="A1029" s="227"/>
      <c r="B1029" s="227"/>
      <c r="C1029" s="227"/>
      <c r="D1029" s="227"/>
      <c r="E1029" s="227"/>
      <c r="F1029" s="227"/>
      <c r="G1029" s="227"/>
      <c r="H1029" s="227"/>
      <c r="I1029" s="227"/>
      <c r="J1029" s="227"/>
      <c r="K1029" s="227"/>
      <c r="L1029" s="227"/>
      <c r="M1029" s="227"/>
      <c r="N1029" s="227"/>
      <c r="O1029" s="227"/>
      <c r="P1029" s="227"/>
      <c r="Q1029" s="227"/>
      <c r="R1029" s="227"/>
      <c r="S1029" s="227"/>
      <c r="T1029" s="227"/>
      <c r="U1029" s="227"/>
      <c r="V1029" s="227"/>
      <c r="W1029" s="227"/>
      <c r="X1029" s="227"/>
      <c r="Y1029" s="227"/>
      <c r="Z1029" s="227"/>
    </row>
    <row r="1030" spans="1:26">
      <c r="A1030" s="227"/>
      <c r="B1030" s="227"/>
      <c r="C1030" s="227"/>
      <c r="D1030" s="227"/>
      <c r="E1030" s="227"/>
      <c r="F1030" s="227"/>
      <c r="G1030" s="227"/>
      <c r="H1030" s="227"/>
      <c r="I1030" s="227"/>
      <c r="J1030" s="227"/>
      <c r="K1030" s="227"/>
      <c r="L1030" s="227"/>
      <c r="M1030" s="227"/>
      <c r="N1030" s="227"/>
      <c r="O1030" s="227"/>
      <c r="P1030" s="227"/>
      <c r="Q1030" s="227"/>
      <c r="R1030" s="227"/>
      <c r="S1030" s="227"/>
      <c r="T1030" s="227"/>
      <c r="U1030" s="227"/>
      <c r="V1030" s="227"/>
      <c r="W1030" s="227"/>
      <c r="X1030" s="227"/>
      <c r="Y1030" s="227"/>
      <c r="Z1030" s="227"/>
    </row>
    <row r="1031" spans="1:26">
      <c r="A1031" s="227"/>
      <c r="B1031" s="227"/>
      <c r="C1031" s="227"/>
      <c r="D1031" s="227"/>
      <c r="E1031" s="227"/>
      <c r="F1031" s="227"/>
      <c r="G1031" s="227"/>
      <c r="H1031" s="227"/>
      <c r="I1031" s="227"/>
      <c r="J1031" s="227"/>
      <c r="K1031" s="227"/>
      <c r="L1031" s="227"/>
      <c r="M1031" s="227"/>
      <c r="N1031" s="227"/>
      <c r="O1031" s="227"/>
      <c r="P1031" s="227"/>
      <c r="Q1031" s="227"/>
      <c r="R1031" s="227"/>
      <c r="S1031" s="227"/>
      <c r="T1031" s="227"/>
      <c r="U1031" s="227"/>
      <c r="V1031" s="227"/>
      <c r="W1031" s="227"/>
      <c r="X1031" s="227"/>
      <c r="Y1031" s="227"/>
      <c r="Z1031" s="227"/>
    </row>
    <row r="1032" spans="1:26">
      <c r="A1032" s="227"/>
      <c r="B1032" s="227"/>
      <c r="C1032" s="227"/>
      <c r="D1032" s="227"/>
      <c r="E1032" s="227"/>
      <c r="F1032" s="227"/>
      <c r="G1032" s="227"/>
      <c r="H1032" s="227"/>
      <c r="I1032" s="227"/>
      <c r="J1032" s="227"/>
      <c r="K1032" s="227"/>
      <c r="L1032" s="227"/>
      <c r="M1032" s="227"/>
      <c r="N1032" s="227"/>
      <c r="O1032" s="227"/>
      <c r="P1032" s="227"/>
      <c r="Q1032" s="227"/>
      <c r="R1032" s="227"/>
      <c r="S1032" s="227"/>
      <c r="T1032" s="227"/>
      <c r="U1032" s="227"/>
      <c r="V1032" s="227"/>
      <c r="W1032" s="227"/>
      <c r="X1032" s="227"/>
      <c r="Y1032" s="227"/>
      <c r="Z1032" s="227"/>
    </row>
    <row r="1033" spans="1:26">
      <c r="A1033" s="227"/>
      <c r="B1033" s="227"/>
      <c r="C1033" s="227"/>
      <c r="D1033" s="227"/>
      <c r="E1033" s="227"/>
      <c r="F1033" s="227"/>
      <c r="G1033" s="227"/>
      <c r="H1033" s="227"/>
      <c r="I1033" s="227"/>
      <c r="J1033" s="227"/>
      <c r="K1033" s="227"/>
      <c r="L1033" s="227"/>
      <c r="M1033" s="227"/>
      <c r="N1033" s="227"/>
      <c r="O1033" s="227"/>
      <c r="P1033" s="227"/>
      <c r="Q1033" s="227"/>
      <c r="R1033" s="227"/>
      <c r="S1033" s="227"/>
      <c r="T1033" s="227"/>
      <c r="U1033" s="227"/>
      <c r="V1033" s="227"/>
      <c r="W1033" s="227"/>
      <c r="X1033" s="227"/>
      <c r="Y1033" s="227"/>
      <c r="Z1033" s="227"/>
    </row>
    <row r="1034" spans="1:26">
      <c r="A1034" s="227"/>
      <c r="B1034" s="227"/>
      <c r="C1034" s="227"/>
      <c r="D1034" s="227"/>
      <c r="E1034" s="227"/>
      <c r="F1034" s="227"/>
      <c r="G1034" s="227"/>
      <c r="H1034" s="227"/>
      <c r="I1034" s="227"/>
      <c r="J1034" s="227"/>
      <c r="K1034" s="227"/>
      <c r="L1034" s="227"/>
      <c r="M1034" s="227"/>
      <c r="N1034" s="227"/>
      <c r="O1034" s="227"/>
      <c r="P1034" s="227"/>
      <c r="Q1034" s="227"/>
      <c r="R1034" s="227"/>
      <c r="S1034" s="227"/>
      <c r="T1034" s="227"/>
      <c r="U1034" s="227"/>
      <c r="V1034" s="227"/>
      <c r="W1034" s="227"/>
      <c r="X1034" s="227"/>
      <c r="Y1034" s="227"/>
      <c r="Z1034" s="227"/>
    </row>
    <row r="1035" spans="1:26">
      <c r="A1035" s="227"/>
      <c r="B1035" s="227"/>
      <c r="C1035" s="227"/>
      <c r="D1035" s="227"/>
      <c r="E1035" s="227"/>
      <c r="F1035" s="227"/>
      <c r="G1035" s="227"/>
      <c r="H1035" s="227"/>
      <c r="I1035" s="227"/>
      <c r="J1035" s="227"/>
      <c r="K1035" s="227"/>
      <c r="L1035" s="227"/>
      <c r="M1035" s="227"/>
      <c r="N1035" s="227"/>
      <c r="O1035" s="227"/>
      <c r="P1035" s="227"/>
      <c r="Q1035" s="227"/>
      <c r="R1035" s="227"/>
      <c r="S1035" s="227"/>
      <c r="T1035" s="227"/>
      <c r="U1035" s="227"/>
      <c r="V1035" s="227"/>
      <c r="W1035" s="227"/>
      <c r="X1035" s="227"/>
      <c r="Y1035" s="227"/>
      <c r="Z1035" s="227"/>
    </row>
    <row r="1036" spans="1:26">
      <c r="A1036" s="227"/>
      <c r="B1036" s="227"/>
      <c r="C1036" s="227"/>
      <c r="D1036" s="227"/>
      <c r="E1036" s="227"/>
      <c r="F1036" s="227"/>
      <c r="G1036" s="227"/>
      <c r="H1036" s="227"/>
      <c r="I1036" s="227"/>
      <c r="J1036" s="227"/>
      <c r="K1036" s="227"/>
      <c r="L1036" s="227"/>
      <c r="M1036" s="227"/>
      <c r="N1036" s="227"/>
      <c r="O1036" s="227"/>
      <c r="P1036" s="227"/>
      <c r="Q1036" s="227"/>
      <c r="R1036" s="227"/>
      <c r="S1036" s="227"/>
      <c r="T1036" s="227"/>
      <c r="U1036" s="227"/>
      <c r="V1036" s="227"/>
      <c r="W1036" s="227"/>
      <c r="X1036" s="227"/>
      <c r="Y1036" s="227"/>
      <c r="Z1036" s="227"/>
    </row>
    <row r="1037" spans="1:26">
      <c r="A1037" s="227"/>
      <c r="B1037" s="227"/>
      <c r="C1037" s="227"/>
      <c r="D1037" s="227"/>
      <c r="E1037" s="227"/>
      <c r="F1037" s="227"/>
      <c r="G1037" s="227"/>
      <c r="H1037" s="227"/>
      <c r="I1037" s="227"/>
      <c r="J1037" s="227"/>
      <c r="K1037" s="227"/>
      <c r="L1037" s="227"/>
      <c r="M1037" s="227"/>
      <c r="N1037" s="227"/>
      <c r="O1037" s="227"/>
      <c r="P1037" s="227"/>
      <c r="Q1037" s="227"/>
      <c r="R1037" s="227"/>
      <c r="S1037" s="227"/>
      <c r="T1037" s="227"/>
      <c r="U1037" s="227"/>
      <c r="V1037" s="227"/>
      <c r="W1037" s="227"/>
      <c r="X1037" s="227"/>
      <c r="Y1037" s="227"/>
      <c r="Z1037" s="227"/>
    </row>
    <row r="1038" spans="1:26">
      <c r="A1038" s="227"/>
      <c r="B1038" s="227"/>
      <c r="C1038" s="227"/>
      <c r="D1038" s="227"/>
      <c r="E1038" s="227"/>
      <c r="F1038" s="227"/>
      <c r="G1038" s="227"/>
      <c r="H1038" s="227"/>
      <c r="I1038" s="227"/>
      <c r="J1038" s="227"/>
      <c r="K1038" s="227"/>
      <c r="L1038" s="227"/>
      <c r="M1038" s="227"/>
      <c r="N1038" s="227"/>
      <c r="O1038" s="227"/>
      <c r="P1038" s="227"/>
      <c r="Q1038" s="227"/>
      <c r="R1038" s="227"/>
      <c r="S1038" s="227"/>
      <c r="T1038" s="227"/>
      <c r="U1038" s="227"/>
      <c r="V1038" s="227"/>
      <c r="W1038" s="227"/>
      <c r="X1038" s="227"/>
      <c r="Y1038" s="227"/>
      <c r="Z1038" s="227"/>
    </row>
    <row r="1039" spans="1:26">
      <c r="A1039" s="227"/>
      <c r="B1039" s="227"/>
      <c r="C1039" s="227"/>
      <c r="D1039" s="227"/>
      <c r="E1039" s="227"/>
      <c r="F1039" s="227"/>
      <c r="G1039" s="227"/>
      <c r="H1039" s="227"/>
      <c r="I1039" s="227"/>
      <c r="J1039" s="227"/>
      <c r="K1039" s="227"/>
      <c r="L1039" s="227"/>
      <c r="M1039" s="227"/>
      <c r="N1039" s="227"/>
      <c r="O1039" s="227"/>
      <c r="P1039" s="227"/>
      <c r="Q1039" s="227"/>
      <c r="R1039" s="227"/>
      <c r="S1039" s="227"/>
      <c r="T1039" s="227"/>
      <c r="U1039" s="227"/>
      <c r="V1039" s="227"/>
      <c r="W1039" s="227"/>
      <c r="X1039" s="227"/>
      <c r="Y1039" s="227"/>
      <c r="Z1039" s="227"/>
    </row>
    <row r="1040" spans="1:26">
      <c r="A1040" s="227"/>
      <c r="B1040" s="227"/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7"/>
      <c r="M1040" s="227"/>
      <c r="N1040" s="227"/>
      <c r="O1040" s="227"/>
      <c r="P1040" s="227"/>
      <c r="Q1040" s="227"/>
      <c r="R1040" s="227"/>
      <c r="S1040" s="227"/>
      <c r="T1040" s="227"/>
      <c r="U1040" s="227"/>
      <c r="V1040" s="227"/>
      <c r="W1040" s="227"/>
      <c r="X1040" s="227"/>
      <c r="Y1040" s="227"/>
      <c r="Z1040" s="227"/>
    </row>
    <row r="1041" spans="1:26">
      <c r="A1041" s="227"/>
      <c r="B1041" s="227"/>
      <c r="C1041" s="227"/>
      <c r="D1041" s="227"/>
      <c r="E1041" s="227"/>
      <c r="F1041" s="227"/>
      <c r="G1041" s="227"/>
      <c r="H1041" s="227"/>
      <c r="I1041" s="227"/>
      <c r="J1041" s="227"/>
      <c r="K1041" s="227"/>
      <c r="L1041" s="227"/>
      <c r="M1041" s="227"/>
      <c r="N1041" s="227"/>
      <c r="O1041" s="227"/>
      <c r="P1041" s="227"/>
      <c r="Q1041" s="227"/>
      <c r="R1041" s="227"/>
      <c r="S1041" s="227"/>
      <c r="T1041" s="227"/>
      <c r="U1041" s="227"/>
      <c r="V1041" s="227"/>
      <c r="W1041" s="227"/>
      <c r="X1041" s="227"/>
      <c r="Y1041" s="227"/>
      <c r="Z1041" s="227"/>
    </row>
    <row r="1042" spans="1:26">
      <c r="A1042" s="227"/>
      <c r="B1042" s="227"/>
      <c r="C1042" s="227"/>
      <c r="D1042" s="227"/>
      <c r="E1042" s="227"/>
      <c r="F1042" s="227"/>
      <c r="G1042" s="227"/>
      <c r="H1042" s="227"/>
      <c r="I1042" s="227"/>
      <c r="J1042" s="227"/>
      <c r="K1042" s="227"/>
      <c r="L1042" s="227"/>
      <c r="M1042" s="227"/>
      <c r="N1042" s="227"/>
      <c r="O1042" s="227"/>
      <c r="P1042" s="227"/>
      <c r="Q1042" s="227"/>
      <c r="R1042" s="227"/>
      <c r="S1042" s="227"/>
      <c r="T1042" s="227"/>
      <c r="U1042" s="227"/>
      <c r="V1042" s="227"/>
      <c r="W1042" s="227"/>
      <c r="X1042" s="227"/>
      <c r="Y1042" s="227"/>
      <c r="Z1042" s="227"/>
    </row>
    <row r="1043" spans="1:26">
      <c r="A1043" s="227"/>
      <c r="B1043" s="227"/>
      <c r="C1043" s="227"/>
      <c r="D1043" s="227"/>
      <c r="E1043" s="227"/>
      <c r="F1043" s="227"/>
      <c r="G1043" s="227"/>
      <c r="H1043" s="227"/>
      <c r="I1043" s="227"/>
      <c r="J1043" s="227"/>
      <c r="K1043" s="227"/>
      <c r="L1043" s="227"/>
      <c r="M1043" s="227"/>
      <c r="N1043" s="227"/>
      <c r="O1043" s="227"/>
      <c r="P1043" s="227"/>
      <c r="Q1043" s="227"/>
      <c r="R1043" s="227"/>
      <c r="S1043" s="227"/>
      <c r="T1043" s="227"/>
      <c r="U1043" s="227"/>
      <c r="V1043" s="227"/>
      <c r="W1043" s="227"/>
      <c r="X1043" s="227"/>
      <c r="Y1043" s="227"/>
      <c r="Z1043" s="227"/>
    </row>
    <row r="1044" spans="1:26">
      <c r="A1044" s="227"/>
      <c r="B1044" s="227"/>
      <c r="C1044" s="227"/>
      <c r="D1044" s="227"/>
      <c r="E1044" s="227"/>
      <c r="F1044" s="227"/>
      <c r="G1044" s="227"/>
      <c r="H1044" s="227"/>
      <c r="I1044" s="227"/>
      <c r="J1044" s="227"/>
      <c r="K1044" s="227"/>
      <c r="L1044" s="227"/>
      <c r="M1044" s="227"/>
      <c r="N1044" s="227"/>
      <c r="O1044" s="227"/>
      <c r="P1044" s="227"/>
      <c r="Q1044" s="227"/>
      <c r="R1044" s="227"/>
      <c r="S1044" s="227"/>
      <c r="T1044" s="227"/>
      <c r="U1044" s="227"/>
      <c r="V1044" s="227"/>
      <c r="W1044" s="227"/>
      <c r="X1044" s="227"/>
      <c r="Y1044" s="227"/>
      <c r="Z1044" s="227"/>
    </row>
    <row r="1045" spans="1:26">
      <c r="A1045" s="227"/>
      <c r="B1045" s="227"/>
      <c r="C1045" s="227"/>
      <c r="D1045" s="227"/>
      <c r="E1045" s="227"/>
      <c r="F1045" s="227"/>
      <c r="G1045" s="227"/>
      <c r="H1045" s="227"/>
      <c r="I1045" s="227"/>
      <c r="J1045" s="227"/>
      <c r="K1045" s="227"/>
      <c r="L1045" s="227"/>
      <c r="M1045" s="227"/>
      <c r="N1045" s="227"/>
      <c r="O1045" s="227"/>
      <c r="P1045" s="227"/>
      <c r="Q1045" s="227"/>
      <c r="R1045" s="227"/>
      <c r="S1045" s="227"/>
      <c r="T1045" s="227"/>
      <c r="U1045" s="227"/>
      <c r="V1045" s="227"/>
      <c r="W1045" s="227"/>
      <c r="X1045" s="227"/>
      <c r="Y1045" s="227"/>
      <c r="Z1045" s="227"/>
    </row>
    <row r="1046" spans="1:26">
      <c r="A1046" s="227"/>
      <c r="B1046" s="227"/>
      <c r="C1046" s="227"/>
      <c r="D1046" s="227"/>
      <c r="E1046" s="227"/>
      <c r="F1046" s="227"/>
      <c r="G1046" s="227"/>
      <c r="H1046" s="227"/>
      <c r="I1046" s="227"/>
      <c r="J1046" s="227"/>
      <c r="K1046" s="227"/>
      <c r="L1046" s="227"/>
      <c r="M1046" s="227"/>
      <c r="N1046" s="227"/>
      <c r="O1046" s="227"/>
      <c r="P1046" s="227"/>
      <c r="Q1046" s="227"/>
      <c r="R1046" s="227"/>
      <c r="S1046" s="227"/>
      <c r="T1046" s="227"/>
      <c r="U1046" s="227"/>
      <c r="V1046" s="227"/>
      <c r="W1046" s="227"/>
      <c r="X1046" s="227"/>
      <c r="Y1046" s="227"/>
      <c r="Z1046" s="227"/>
    </row>
    <row r="1047" spans="1:26">
      <c r="A1047" s="227"/>
      <c r="B1047" s="227"/>
      <c r="C1047" s="227"/>
      <c r="D1047" s="227"/>
      <c r="E1047" s="227"/>
      <c r="F1047" s="227"/>
      <c r="G1047" s="227"/>
      <c r="H1047" s="227"/>
      <c r="I1047" s="227"/>
      <c r="J1047" s="227"/>
      <c r="K1047" s="227"/>
      <c r="L1047" s="227"/>
      <c r="M1047" s="227"/>
      <c r="N1047" s="227"/>
      <c r="O1047" s="227"/>
      <c r="P1047" s="227"/>
      <c r="Q1047" s="227"/>
      <c r="R1047" s="227"/>
      <c r="S1047" s="227"/>
      <c r="T1047" s="227"/>
      <c r="U1047" s="227"/>
      <c r="V1047" s="227"/>
      <c r="W1047" s="227"/>
      <c r="X1047" s="227"/>
      <c r="Y1047" s="227"/>
      <c r="Z1047" s="227"/>
    </row>
    <row r="1048" spans="1:26">
      <c r="A1048" s="227"/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7"/>
      <c r="N1048" s="227"/>
      <c r="O1048" s="227"/>
      <c r="P1048" s="227"/>
      <c r="Q1048" s="227"/>
      <c r="R1048" s="227"/>
      <c r="S1048" s="227"/>
      <c r="T1048" s="227"/>
      <c r="U1048" s="227"/>
      <c r="V1048" s="227"/>
      <c r="W1048" s="227"/>
      <c r="X1048" s="227"/>
      <c r="Y1048" s="227"/>
      <c r="Z1048" s="227"/>
    </row>
    <row r="1049" spans="1:26">
      <c r="A1049" s="227"/>
      <c r="B1049" s="227"/>
      <c r="C1049" s="227"/>
      <c r="D1049" s="227"/>
      <c r="E1049" s="227"/>
      <c r="F1049" s="227"/>
      <c r="G1049" s="227"/>
      <c r="H1049" s="227"/>
      <c r="I1049" s="227"/>
      <c r="J1049" s="227"/>
      <c r="K1049" s="227"/>
      <c r="L1049" s="227"/>
      <c r="M1049" s="227"/>
      <c r="N1049" s="227"/>
      <c r="O1049" s="227"/>
      <c r="P1049" s="227"/>
      <c r="Q1049" s="227"/>
      <c r="R1049" s="227"/>
      <c r="S1049" s="227"/>
      <c r="T1049" s="227"/>
      <c r="U1049" s="227"/>
      <c r="V1049" s="227"/>
      <c r="W1049" s="227"/>
      <c r="X1049" s="227"/>
      <c r="Y1049" s="227"/>
      <c r="Z1049" s="227"/>
    </row>
    <row r="1050" spans="1:26">
      <c r="A1050" s="227"/>
      <c r="B1050" s="227"/>
      <c r="C1050" s="227"/>
      <c r="D1050" s="227"/>
      <c r="E1050" s="227"/>
      <c r="F1050" s="227"/>
      <c r="G1050" s="227"/>
      <c r="H1050" s="227"/>
      <c r="I1050" s="227"/>
      <c r="J1050" s="227"/>
      <c r="K1050" s="227"/>
      <c r="L1050" s="227"/>
      <c r="M1050" s="227"/>
      <c r="N1050" s="227"/>
      <c r="O1050" s="227"/>
      <c r="P1050" s="227"/>
      <c r="Q1050" s="227"/>
      <c r="R1050" s="227"/>
      <c r="S1050" s="227"/>
      <c r="T1050" s="227"/>
      <c r="U1050" s="227"/>
      <c r="V1050" s="227"/>
      <c r="W1050" s="227"/>
      <c r="X1050" s="227"/>
      <c r="Y1050" s="227"/>
      <c r="Z1050" s="227"/>
    </row>
    <row r="1051" spans="1:26">
      <c r="A1051" s="227"/>
      <c r="B1051" s="227"/>
      <c r="C1051" s="227"/>
      <c r="D1051" s="227"/>
      <c r="E1051" s="227"/>
      <c r="F1051" s="227"/>
      <c r="G1051" s="227"/>
      <c r="H1051" s="227"/>
      <c r="I1051" s="227"/>
      <c r="J1051" s="227"/>
      <c r="K1051" s="227"/>
      <c r="L1051" s="227"/>
      <c r="M1051" s="227"/>
      <c r="N1051" s="227"/>
      <c r="O1051" s="227"/>
      <c r="P1051" s="227"/>
      <c r="Q1051" s="227"/>
      <c r="R1051" s="227"/>
      <c r="S1051" s="227"/>
      <c r="T1051" s="227"/>
      <c r="U1051" s="227"/>
      <c r="V1051" s="227"/>
      <c r="W1051" s="227"/>
      <c r="X1051" s="227"/>
      <c r="Y1051" s="227"/>
      <c r="Z1051" s="227"/>
    </row>
    <row r="1052" spans="1:26">
      <c r="A1052" s="227"/>
      <c r="B1052" s="227"/>
      <c r="C1052" s="227"/>
      <c r="D1052" s="227"/>
      <c r="E1052" s="227"/>
      <c r="F1052" s="227"/>
      <c r="G1052" s="227"/>
      <c r="H1052" s="227"/>
      <c r="I1052" s="227"/>
      <c r="J1052" s="227"/>
      <c r="K1052" s="227"/>
      <c r="L1052" s="227"/>
      <c r="M1052" s="227"/>
      <c r="N1052" s="227"/>
      <c r="O1052" s="227"/>
      <c r="P1052" s="227"/>
      <c r="Q1052" s="227"/>
      <c r="R1052" s="227"/>
      <c r="S1052" s="227"/>
      <c r="T1052" s="227"/>
      <c r="U1052" s="227"/>
      <c r="V1052" s="227"/>
      <c r="W1052" s="227"/>
      <c r="X1052" s="227"/>
      <c r="Y1052" s="227"/>
      <c r="Z1052" s="227"/>
    </row>
    <row r="1053" spans="1:26">
      <c r="A1053" s="227"/>
      <c r="B1053" s="227"/>
      <c r="C1053" s="227"/>
      <c r="D1053" s="227"/>
      <c r="E1053" s="227"/>
      <c r="F1053" s="227"/>
      <c r="G1053" s="227"/>
      <c r="H1053" s="227"/>
      <c r="I1053" s="227"/>
      <c r="J1053" s="227"/>
      <c r="K1053" s="227"/>
      <c r="L1053" s="227"/>
      <c r="M1053" s="227"/>
      <c r="N1053" s="227"/>
      <c r="O1053" s="227"/>
      <c r="P1053" s="227"/>
      <c r="Q1053" s="227"/>
      <c r="R1053" s="227"/>
      <c r="S1053" s="227"/>
      <c r="T1053" s="227"/>
      <c r="U1053" s="227"/>
      <c r="V1053" s="227"/>
      <c r="W1053" s="227"/>
      <c r="X1053" s="227"/>
      <c r="Y1053" s="227"/>
      <c r="Z1053" s="227"/>
    </row>
    <row r="1054" spans="1:26">
      <c r="A1054" s="227"/>
      <c r="B1054" s="227"/>
      <c r="C1054" s="227"/>
      <c r="D1054" s="227"/>
      <c r="E1054" s="227"/>
      <c r="F1054" s="227"/>
      <c r="G1054" s="227"/>
      <c r="H1054" s="227"/>
      <c r="I1054" s="227"/>
      <c r="J1054" s="227"/>
      <c r="K1054" s="227"/>
      <c r="L1054" s="227"/>
      <c r="M1054" s="227"/>
      <c r="N1054" s="227"/>
      <c r="O1054" s="227"/>
      <c r="P1054" s="227"/>
      <c r="Q1054" s="227"/>
      <c r="R1054" s="227"/>
      <c r="S1054" s="227"/>
      <c r="T1054" s="227"/>
      <c r="U1054" s="227"/>
      <c r="V1054" s="227"/>
      <c r="W1054" s="227"/>
      <c r="X1054" s="227"/>
      <c r="Y1054" s="227"/>
      <c r="Z1054" s="227"/>
    </row>
    <row r="1055" spans="1:26">
      <c r="A1055" s="227"/>
      <c r="B1055" s="227"/>
      <c r="C1055" s="227"/>
      <c r="D1055" s="227"/>
      <c r="E1055" s="227"/>
      <c r="F1055" s="227"/>
      <c r="G1055" s="227"/>
      <c r="H1055" s="227"/>
      <c r="I1055" s="227"/>
      <c r="J1055" s="227"/>
      <c r="K1055" s="227"/>
      <c r="L1055" s="227"/>
      <c r="M1055" s="227"/>
      <c r="N1055" s="227"/>
      <c r="O1055" s="227"/>
      <c r="P1055" s="227"/>
      <c r="Q1055" s="227"/>
      <c r="R1055" s="227"/>
      <c r="S1055" s="227"/>
      <c r="T1055" s="227"/>
      <c r="U1055" s="227"/>
      <c r="V1055" s="227"/>
      <c r="W1055" s="227"/>
      <c r="X1055" s="227"/>
      <c r="Y1055" s="227"/>
      <c r="Z1055" s="227"/>
    </row>
    <row r="1056" spans="1:26">
      <c r="A1056" s="227"/>
      <c r="B1056" s="227"/>
      <c r="C1056" s="227"/>
      <c r="D1056" s="227"/>
      <c r="E1056" s="227"/>
      <c r="F1056" s="227"/>
      <c r="G1056" s="227"/>
      <c r="H1056" s="227"/>
      <c r="I1056" s="227"/>
      <c r="J1056" s="227"/>
      <c r="K1056" s="227"/>
      <c r="L1056" s="227"/>
      <c r="M1056" s="227"/>
      <c r="N1056" s="227"/>
      <c r="O1056" s="227"/>
      <c r="P1056" s="227"/>
      <c r="Q1056" s="227"/>
      <c r="R1056" s="227"/>
      <c r="S1056" s="227"/>
      <c r="T1056" s="227"/>
      <c r="U1056" s="227"/>
      <c r="V1056" s="227"/>
      <c r="W1056" s="227"/>
      <c r="X1056" s="227"/>
      <c r="Y1056" s="227"/>
      <c r="Z1056" s="227"/>
    </row>
    <row r="1057" spans="1:26">
      <c r="A1057" s="227"/>
      <c r="B1057" s="227"/>
      <c r="C1057" s="227"/>
      <c r="D1057" s="227"/>
      <c r="E1057" s="227"/>
      <c r="F1057" s="227"/>
      <c r="G1057" s="227"/>
      <c r="H1057" s="227"/>
      <c r="I1057" s="227"/>
      <c r="J1057" s="227"/>
      <c r="K1057" s="227"/>
      <c r="L1057" s="227"/>
      <c r="M1057" s="227"/>
      <c r="N1057" s="227"/>
      <c r="O1057" s="227"/>
      <c r="P1057" s="227"/>
      <c r="Q1057" s="227"/>
      <c r="R1057" s="227"/>
      <c r="S1057" s="227"/>
      <c r="T1057" s="227"/>
      <c r="U1057" s="227"/>
      <c r="V1057" s="227"/>
      <c r="W1057" s="227"/>
      <c r="X1057" s="227"/>
      <c r="Y1057" s="227"/>
      <c r="Z1057" s="227"/>
    </row>
    <row r="1058" spans="1:26">
      <c r="A1058" s="227"/>
      <c r="B1058" s="227"/>
      <c r="C1058" s="227"/>
      <c r="D1058" s="227"/>
      <c r="E1058" s="227"/>
      <c r="F1058" s="227"/>
      <c r="G1058" s="227"/>
      <c r="H1058" s="227"/>
      <c r="I1058" s="227"/>
      <c r="J1058" s="227"/>
      <c r="K1058" s="227"/>
      <c r="L1058" s="227"/>
      <c r="M1058" s="227"/>
      <c r="N1058" s="227"/>
      <c r="O1058" s="227"/>
      <c r="P1058" s="227"/>
      <c r="Q1058" s="227"/>
      <c r="R1058" s="227"/>
      <c r="S1058" s="227"/>
      <c r="T1058" s="227"/>
      <c r="U1058" s="227"/>
      <c r="V1058" s="227"/>
      <c r="W1058" s="227"/>
      <c r="X1058" s="227"/>
      <c r="Y1058" s="227"/>
      <c r="Z1058" s="227"/>
    </row>
    <row r="1059" spans="1:26">
      <c r="A1059" s="227"/>
      <c r="B1059" s="227"/>
      <c r="C1059" s="227"/>
      <c r="D1059" s="227"/>
      <c r="E1059" s="227"/>
      <c r="F1059" s="227"/>
      <c r="G1059" s="227"/>
      <c r="H1059" s="227"/>
      <c r="I1059" s="227"/>
      <c r="J1059" s="227"/>
      <c r="K1059" s="227"/>
      <c r="L1059" s="227"/>
      <c r="M1059" s="227"/>
      <c r="N1059" s="227"/>
      <c r="O1059" s="227"/>
      <c r="P1059" s="227"/>
      <c r="Q1059" s="227"/>
      <c r="R1059" s="227"/>
      <c r="S1059" s="227"/>
      <c r="T1059" s="227"/>
      <c r="U1059" s="227"/>
      <c r="V1059" s="227"/>
      <c r="W1059" s="227"/>
      <c r="X1059" s="227"/>
      <c r="Y1059" s="227"/>
      <c r="Z1059" s="227"/>
    </row>
    <row r="1060" spans="1:26">
      <c r="A1060" s="227"/>
      <c r="B1060" s="227"/>
      <c r="C1060" s="227"/>
      <c r="D1060" s="227"/>
      <c r="E1060" s="227"/>
      <c r="F1060" s="227"/>
      <c r="G1060" s="227"/>
      <c r="H1060" s="227"/>
      <c r="I1060" s="227"/>
      <c r="J1060" s="227"/>
      <c r="K1060" s="227"/>
      <c r="L1060" s="227"/>
      <c r="M1060" s="227"/>
      <c r="N1060" s="227"/>
      <c r="O1060" s="227"/>
      <c r="P1060" s="227"/>
      <c r="Q1060" s="227"/>
      <c r="R1060" s="227"/>
      <c r="S1060" s="227"/>
      <c r="T1060" s="227"/>
      <c r="U1060" s="227"/>
      <c r="V1060" s="227"/>
      <c r="W1060" s="227"/>
      <c r="X1060" s="227"/>
      <c r="Y1060" s="227"/>
      <c r="Z1060" s="227"/>
    </row>
    <row r="1061" spans="1:26">
      <c r="A1061" s="227"/>
      <c r="B1061" s="227"/>
      <c r="C1061" s="227"/>
      <c r="D1061" s="227"/>
      <c r="E1061" s="227"/>
      <c r="F1061" s="227"/>
      <c r="G1061" s="227"/>
      <c r="H1061" s="227"/>
      <c r="I1061" s="227"/>
      <c r="J1061" s="227"/>
      <c r="K1061" s="227"/>
      <c r="L1061" s="227"/>
      <c r="M1061" s="227"/>
      <c r="N1061" s="227"/>
      <c r="O1061" s="227"/>
      <c r="P1061" s="227"/>
      <c r="Q1061" s="227"/>
      <c r="R1061" s="227"/>
      <c r="S1061" s="227"/>
      <c r="T1061" s="227"/>
      <c r="U1061" s="227"/>
      <c r="V1061" s="227"/>
      <c r="W1061" s="227"/>
      <c r="X1061" s="227"/>
      <c r="Y1061" s="227"/>
      <c r="Z1061" s="227"/>
    </row>
    <row r="1062" spans="1:26">
      <c r="A1062" s="227"/>
      <c r="B1062" s="227"/>
      <c r="C1062" s="227"/>
      <c r="D1062" s="227"/>
      <c r="E1062" s="227"/>
      <c r="F1062" s="227"/>
      <c r="G1062" s="227"/>
      <c r="H1062" s="227"/>
      <c r="I1062" s="227"/>
      <c r="J1062" s="227"/>
      <c r="K1062" s="227"/>
      <c r="L1062" s="227"/>
      <c r="M1062" s="227"/>
      <c r="N1062" s="227"/>
      <c r="O1062" s="227"/>
      <c r="P1062" s="227"/>
      <c r="Q1062" s="227"/>
      <c r="R1062" s="227"/>
      <c r="S1062" s="227"/>
      <c r="T1062" s="227"/>
      <c r="U1062" s="227"/>
      <c r="V1062" s="227"/>
      <c r="W1062" s="227"/>
      <c r="X1062" s="227"/>
      <c r="Y1062" s="227"/>
      <c r="Z1062" s="227"/>
    </row>
    <row r="1063" spans="1:26">
      <c r="A1063" s="227"/>
      <c r="B1063" s="227"/>
      <c r="C1063" s="227"/>
      <c r="D1063" s="227"/>
      <c r="E1063" s="227"/>
      <c r="F1063" s="227"/>
      <c r="G1063" s="227"/>
      <c r="H1063" s="227"/>
      <c r="I1063" s="227"/>
      <c r="J1063" s="227"/>
      <c r="K1063" s="227"/>
      <c r="L1063" s="227"/>
      <c r="M1063" s="227"/>
      <c r="N1063" s="227"/>
      <c r="O1063" s="227"/>
      <c r="P1063" s="227"/>
      <c r="Q1063" s="227"/>
      <c r="R1063" s="227"/>
      <c r="S1063" s="227"/>
      <c r="T1063" s="227"/>
      <c r="U1063" s="227"/>
      <c r="V1063" s="227"/>
      <c r="W1063" s="227"/>
      <c r="X1063" s="227"/>
      <c r="Y1063" s="227"/>
      <c r="Z1063" s="227"/>
    </row>
    <row r="1064" spans="1:26">
      <c r="A1064" s="227"/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7"/>
      <c r="M1064" s="227"/>
      <c r="N1064" s="227"/>
      <c r="O1064" s="227"/>
      <c r="P1064" s="227"/>
      <c r="Q1064" s="227"/>
      <c r="R1064" s="227"/>
      <c r="S1064" s="227"/>
      <c r="T1064" s="227"/>
      <c r="U1064" s="227"/>
      <c r="V1064" s="227"/>
      <c r="W1064" s="227"/>
      <c r="X1064" s="227"/>
      <c r="Y1064" s="227"/>
      <c r="Z1064" s="227"/>
    </row>
    <row r="1065" spans="1:26">
      <c r="A1065" s="227"/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7"/>
      <c r="M1065" s="227"/>
      <c r="N1065" s="227"/>
      <c r="O1065" s="227"/>
      <c r="P1065" s="227"/>
      <c r="Q1065" s="227"/>
      <c r="R1065" s="227"/>
      <c r="S1065" s="227"/>
      <c r="T1065" s="227"/>
      <c r="U1065" s="227"/>
      <c r="V1065" s="227"/>
      <c r="W1065" s="227"/>
      <c r="X1065" s="227"/>
      <c r="Y1065" s="227"/>
      <c r="Z1065" s="227"/>
    </row>
    <row r="1066" spans="1:26">
      <c r="A1066" s="227"/>
      <c r="B1066" s="227"/>
      <c r="C1066" s="227"/>
      <c r="D1066" s="227"/>
      <c r="E1066" s="227"/>
      <c r="F1066" s="227"/>
      <c r="G1066" s="227"/>
      <c r="H1066" s="227"/>
      <c r="I1066" s="227"/>
      <c r="J1066" s="227"/>
      <c r="K1066" s="227"/>
      <c r="L1066" s="227"/>
      <c r="M1066" s="227"/>
      <c r="N1066" s="227"/>
      <c r="O1066" s="227"/>
      <c r="P1066" s="227"/>
      <c r="Q1066" s="227"/>
      <c r="R1066" s="227"/>
      <c r="S1066" s="227"/>
      <c r="T1066" s="227"/>
      <c r="U1066" s="227"/>
      <c r="V1066" s="227"/>
      <c r="W1066" s="227"/>
      <c r="X1066" s="227"/>
      <c r="Y1066" s="227"/>
      <c r="Z1066" s="227"/>
    </row>
  </sheetData>
  <mergeCells count="65">
    <mergeCell ref="F6:F16"/>
    <mergeCell ref="E20:E22"/>
    <mergeCell ref="F20:F22"/>
    <mergeCell ref="E76:E79"/>
    <mergeCell ref="E82:E83"/>
    <mergeCell ref="E17:E18"/>
    <mergeCell ref="F17:F18"/>
    <mergeCell ref="E23:E35"/>
    <mergeCell ref="F23:F35"/>
    <mergeCell ref="F80:G80"/>
    <mergeCell ref="B1:I1"/>
    <mergeCell ref="D2:D3"/>
    <mergeCell ref="B2:B3"/>
    <mergeCell ref="E2:F2"/>
    <mergeCell ref="B4:B18"/>
    <mergeCell ref="I4:I96"/>
    <mergeCell ref="H71:H75"/>
    <mergeCell ref="H76:H96"/>
    <mergeCell ref="C2:C3"/>
    <mergeCell ref="B20:B35"/>
    <mergeCell ref="C20:C31"/>
    <mergeCell ref="C32:C35"/>
    <mergeCell ref="H2:I2"/>
    <mergeCell ref="B37:B51"/>
    <mergeCell ref="C37:C47"/>
    <mergeCell ref="C48:C51"/>
    <mergeCell ref="B55:B57"/>
    <mergeCell ref="B63:G63"/>
    <mergeCell ref="C59:C62"/>
    <mergeCell ref="C64:C68"/>
    <mergeCell ref="E55:G57"/>
    <mergeCell ref="E59:F62"/>
    <mergeCell ref="E64:F67"/>
    <mergeCell ref="C4:C14"/>
    <mergeCell ref="C15:C18"/>
    <mergeCell ref="C71:C96"/>
    <mergeCell ref="C55:C57"/>
    <mergeCell ref="F71:G79"/>
    <mergeCell ref="F82:G83"/>
    <mergeCell ref="F85:G96"/>
    <mergeCell ref="E69:F69"/>
    <mergeCell ref="E70:G70"/>
    <mergeCell ref="F39:F51"/>
    <mergeCell ref="E53:F53"/>
    <mergeCell ref="E85:E88"/>
    <mergeCell ref="E89:E96"/>
    <mergeCell ref="E4:E5"/>
    <mergeCell ref="F4:F5"/>
    <mergeCell ref="F81:G81"/>
    <mergeCell ref="F84:G84"/>
    <mergeCell ref="H4:H18"/>
    <mergeCell ref="G20:G35"/>
    <mergeCell ref="H20:H35"/>
    <mergeCell ref="H37:H51"/>
    <mergeCell ref="H55:H57"/>
    <mergeCell ref="G4:G18"/>
    <mergeCell ref="G37:G51"/>
    <mergeCell ref="G59:G62"/>
    <mergeCell ref="G64:G67"/>
    <mergeCell ref="E68:F68"/>
    <mergeCell ref="E37:E38"/>
    <mergeCell ref="F37:F38"/>
    <mergeCell ref="E39:E51"/>
    <mergeCell ref="H59:H69"/>
    <mergeCell ref="E6:E16"/>
  </mergeCells>
  <phoneticPr fontId="36" type="noConversion"/>
  <pageMargins left="0.7" right="0.7" top="0.75" bottom="0.75" header="0.3" footer="0.3"/>
  <pageSetup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686-9E14-4B8C-B067-ADE4A8162E44}">
  <sheetPr codeName="Sheet1"/>
  <dimension ref="A1:T223"/>
  <sheetViews>
    <sheetView zoomScale="85" zoomScaleNormal="85" workbookViewId="0">
      <pane xSplit="1" ySplit="5" topLeftCell="B119" activePane="bottomRight" state="frozen"/>
      <selection activeCell="B14" sqref="B13:K19"/>
      <selection pane="topRight" activeCell="B14" sqref="B13:K19"/>
      <selection pane="bottomLeft" activeCell="B14" sqref="B13:K19"/>
      <selection pane="bottomRight" activeCell="C137" sqref="C137"/>
    </sheetView>
  </sheetViews>
  <sheetFormatPr defaultColWidth="9" defaultRowHeight="14.25"/>
  <cols>
    <col min="1" max="1" width="13.42578125" style="182" bestFit="1" customWidth="1"/>
    <col min="2" max="2" width="34.42578125" style="182" bestFit="1" customWidth="1"/>
    <col min="3" max="3" width="43.85546875" style="182" customWidth="1"/>
    <col min="4" max="4" width="19.85546875" style="185" bestFit="1" customWidth="1"/>
    <col min="5" max="5" width="18.42578125" style="182" customWidth="1"/>
    <col min="6" max="6" width="11.42578125" style="182" customWidth="1"/>
    <col min="7" max="7" width="4.28515625" style="182" bestFit="1" customWidth="1"/>
    <col min="8" max="8" width="11.42578125" style="182" customWidth="1"/>
    <col min="9" max="9" width="11.42578125" style="538" customWidth="1"/>
    <col min="10" max="10" width="19.5703125" style="182" customWidth="1"/>
    <col min="11" max="11" width="16.5703125" style="182" customWidth="1"/>
    <col min="12" max="12" width="10.42578125" style="182" customWidth="1"/>
    <col min="13" max="13" width="7.42578125" style="182" customWidth="1"/>
    <col min="14" max="14" width="5.42578125" style="182" customWidth="1"/>
    <col min="15" max="15" width="8.140625" style="182" customWidth="1"/>
    <col min="16" max="16" width="13.140625" style="182" customWidth="1"/>
    <col min="17" max="17" width="54.42578125" style="182" bestFit="1" customWidth="1"/>
    <col min="18" max="18" width="9" style="182"/>
    <col min="19" max="19" width="8.85546875" style="182" customWidth="1"/>
    <col min="20" max="16384" width="9" style="182"/>
  </cols>
  <sheetData>
    <row r="1" spans="1:20" ht="45" thickBot="1">
      <c r="A1" s="804" t="s">
        <v>216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</row>
    <row r="2" spans="1:20" ht="19.149999999999999" customHeight="1" thickTop="1">
      <c r="A2" s="183"/>
      <c r="B2" s="183"/>
      <c r="C2" s="183"/>
      <c r="D2" s="183"/>
      <c r="E2" s="183"/>
      <c r="F2" s="183"/>
      <c r="G2" s="183"/>
      <c r="H2" s="183"/>
      <c r="I2" s="537"/>
      <c r="J2" s="183"/>
      <c r="K2" s="183"/>
      <c r="L2" s="183"/>
      <c r="M2" s="183"/>
      <c r="N2" s="183"/>
      <c r="O2" s="183"/>
      <c r="P2" s="183"/>
      <c r="Q2" s="184" t="s">
        <v>320</v>
      </c>
    </row>
    <row r="3" spans="1:20" ht="19.5">
      <c r="J3" s="182" t="e" vm="1">
        <v>#VALUE!</v>
      </c>
      <c r="K3" s="528" cm="1">
        <f t="array" aca="1" ref="K3" ca="1">_FV(J3,"Apertura")</f>
        <v>26.355499999999999</v>
      </c>
      <c r="L3" s="182">
        <f>420/8</f>
        <v>52.5</v>
      </c>
      <c r="Q3" s="184"/>
    </row>
    <row r="4" spans="1:20" ht="34.9" customHeight="1">
      <c r="A4" s="824" t="s">
        <v>0</v>
      </c>
      <c r="B4" s="824" t="s">
        <v>217</v>
      </c>
      <c r="C4" s="824" t="s">
        <v>217</v>
      </c>
      <c r="D4" s="816" t="s">
        <v>230</v>
      </c>
      <c r="E4" s="824" t="s">
        <v>1</v>
      </c>
      <c r="F4" s="824" t="s">
        <v>218</v>
      </c>
      <c r="G4" s="813"/>
      <c r="H4" s="824" t="s">
        <v>258</v>
      </c>
      <c r="I4" s="539"/>
      <c r="J4" s="816" t="s">
        <v>219</v>
      </c>
      <c r="K4" s="813" t="s">
        <v>2</v>
      </c>
      <c r="L4" s="826" t="s">
        <v>71</v>
      </c>
      <c r="M4" s="827"/>
      <c r="N4" s="827"/>
      <c r="O4" s="828"/>
      <c r="P4" s="816" t="s">
        <v>220</v>
      </c>
      <c r="Q4" s="817" t="s">
        <v>3</v>
      </c>
      <c r="S4" s="182">
        <f>16*S21</f>
        <v>453.59199999999998</v>
      </c>
    </row>
    <row r="5" spans="1:20" ht="34.9" customHeight="1">
      <c r="A5" s="824"/>
      <c r="B5" s="813"/>
      <c r="C5" s="813"/>
      <c r="D5" s="817"/>
      <c r="E5" s="813"/>
      <c r="F5" s="813"/>
      <c r="G5" s="813"/>
      <c r="H5" s="813"/>
      <c r="I5" s="540" t="s">
        <v>1085</v>
      </c>
      <c r="J5" s="817"/>
      <c r="K5" s="813"/>
      <c r="L5" s="829"/>
      <c r="M5" s="830"/>
      <c r="N5" s="830"/>
      <c r="O5" s="831"/>
      <c r="P5" s="817"/>
      <c r="Q5" s="817"/>
    </row>
    <row r="6" spans="1:20" ht="14.45" customHeight="1">
      <c r="A6" s="808" t="s">
        <v>44</v>
      </c>
      <c r="B6" s="298" t="s">
        <v>40</v>
      </c>
      <c r="C6" s="299" t="s">
        <v>221</v>
      </c>
      <c r="D6" s="825" t="s">
        <v>849</v>
      </c>
      <c r="E6" s="298">
        <v>1</v>
      </c>
      <c r="F6" s="298">
        <v>1000</v>
      </c>
      <c r="G6" s="298" t="s">
        <v>365</v>
      </c>
      <c r="H6" s="298">
        <v>1000</v>
      </c>
      <c r="I6" s="541">
        <v>74.959999999999994</v>
      </c>
      <c r="J6" s="524">
        <f ca="1">+I6/$K$3</f>
        <v>2.8441881201267285</v>
      </c>
      <c r="K6" s="76">
        <f ca="1">J6/H6</f>
        <v>2.8441881201267285E-3</v>
      </c>
      <c r="L6" s="832">
        <v>650</v>
      </c>
      <c r="M6" s="833"/>
      <c r="N6" s="832">
        <v>1300</v>
      </c>
      <c r="O6" s="833"/>
      <c r="P6" s="7">
        <v>98</v>
      </c>
      <c r="Q6" s="288" t="s">
        <v>201</v>
      </c>
      <c r="R6" s="8" t="s">
        <v>24</v>
      </c>
      <c r="S6" s="8" t="s">
        <v>25</v>
      </c>
    </row>
    <row r="7" spans="1:20" ht="14.45" customHeight="1">
      <c r="A7" s="809"/>
      <c r="B7" s="298" t="s">
        <v>41</v>
      </c>
      <c r="C7" s="299" t="s">
        <v>222</v>
      </c>
      <c r="D7" s="825"/>
      <c r="E7" s="298">
        <v>1</v>
      </c>
      <c r="F7" s="298">
        <v>1000</v>
      </c>
      <c r="G7" s="298" t="s">
        <v>365</v>
      </c>
      <c r="H7" s="298">
        <v>1000</v>
      </c>
      <c r="I7" s="541">
        <v>60.5</v>
      </c>
      <c r="J7" s="524">
        <f ca="1">+I7/$K$3</f>
        <v>2.2955360361214927</v>
      </c>
      <c r="K7" s="76">
        <f ca="1">J7/H7</f>
        <v>2.2955360361214929E-3</v>
      </c>
      <c r="L7" s="289">
        <v>300</v>
      </c>
      <c r="M7" s="818">
        <f>L7*2</f>
        <v>600</v>
      </c>
      <c r="N7" s="818"/>
      <c r="O7" s="289">
        <f>L7*3</f>
        <v>900</v>
      </c>
      <c r="P7" s="7">
        <v>95</v>
      </c>
      <c r="Q7" s="819" t="s">
        <v>420</v>
      </c>
      <c r="R7" s="1">
        <v>1</v>
      </c>
      <c r="S7" s="1">
        <v>453.59199999999998</v>
      </c>
    </row>
    <row r="8" spans="1:20" ht="14.45" customHeight="1">
      <c r="A8" s="809"/>
      <c r="B8" s="298" t="s">
        <v>223</v>
      </c>
      <c r="C8" s="299" t="s">
        <v>224</v>
      </c>
      <c r="D8" s="825"/>
      <c r="E8" s="298">
        <v>1</v>
      </c>
      <c r="F8" s="298">
        <v>1000</v>
      </c>
      <c r="G8" s="298" t="s">
        <v>365</v>
      </c>
      <c r="H8" s="298">
        <v>1000</v>
      </c>
      <c r="I8" s="541">
        <v>110.23</v>
      </c>
      <c r="J8" s="524">
        <f ca="1">+I8/$K$3</f>
        <v>4.1824287150689612</v>
      </c>
      <c r="K8" s="76">
        <f ca="1">J8/H8</f>
        <v>4.1824287150689608E-3</v>
      </c>
      <c r="L8" s="818">
        <v>240</v>
      </c>
      <c r="M8" s="818">
        <f>L8*2</f>
        <v>480</v>
      </c>
      <c r="N8" s="818"/>
      <c r="O8" s="818">
        <f>L8*3</f>
        <v>720</v>
      </c>
      <c r="P8" s="7">
        <v>80</v>
      </c>
      <c r="Q8" s="820"/>
      <c r="R8" s="6" t="s">
        <v>26</v>
      </c>
      <c r="S8" s="1" t="s">
        <v>25</v>
      </c>
    </row>
    <row r="9" spans="1:20" ht="14.45" customHeight="1">
      <c r="A9" s="809"/>
      <c r="B9" s="298" t="s">
        <v>225</v>
      </c>
      <c r="C9" s="299" t="s">
        <v>226</v>
      </c>
      <c r="D9" s="825"/>
      <c r="E9" s="298">
        <v>1</v>
      </c>
      <c r="F9" s="298">
        <v>1000</v>
      </c>
      <c r="G9" s="298" t="s">
        <v>365</v>
      </c>
      <c r="H9" s="298">
        <v>1000</v>
      </c>
      <c r="I9" s="541">
        <v>149.91</v>
      </c>
      <c r="J9" s="524">
        <f ca="1">+I9/$K$3</f>
        <v>5.6879968128094704</v>
      </c>
      <c r="K9" s="76">
        <f ca="1">J9/H9</f>
        <v>5.6879968128094706E-3</v>
      </c>
      <c r="L9" s="818"/>
      <c r="M9" s="818"/>
      <c r="N9" s="818"/>
      <c r="O9" s="818"/>
      <c r="P9" s="7">
        <v>80</v>
      </c>
      <c r="Q9" s="821"/>
      <c r="R9" s="6">
        <v>1</v>
      </c>
      <c r="S9" s="1">
        <v>1000</v>
      </c>
    </row>
    <row r="10" spans="1:20" ht="14.45" customHeight="1">
      <c r="A10" s="809"/>
      <c r="B10" s="811"/>
      <c r="C10" s="812"/>
      <c r="D10" s="812"/>
      <c r="E10" s="812"/>
      <c r="F10" s="812"/>
      <c r="G10" s="812"/>
      <c r="H10" s="812"/>
      <c r="I10" s="812"/>
      <c r="J10" s="812"/>
      <c r="K10" s="812"/>
      <c r="L10" s="142"/>
      <c r="M10" s="142"/>
      <c r="N10" s="142"/>
      <c r="O10" s="142"/>
      <c r="P10" s="822"/>
      <c r="Q10" s="823"/>
      <c r="R10" s="64"/>
      <c r="S10" s="64"/>
    </row>
    <row r="11" spans="1:20" ht="14.45" customHeight="1">
      <c r="A11" s="809"/>
      <c r="B11" s="211" t="s">
        <v>390</v>
      </c>
      <c r="C11" s="212" t="s">
        <v>221</v>
      </c>
      <c r="D11" s="834"/>
      <c r="E11" s="74" t="s">
        <v>389</v>
      </c>
      <c r="F11" s="74">
        <v>29.25</v>
      </c>
      <c r="G11" s="74" t="s">
        <v>4</v>
      </c>
      <c r="H11" s="74">
        <f>F11*S7</f>
        <v>13267.565999999999</v>
      </c>
      <c r="I11" s="542"/>
      <c r="J11" s="75">
        <v>93.26</v>
      </c>
      <c r="K11" s="76">
        <f>J11/H11</f>
        <v>7.0291717410714228E-3</v>
      </c>
      <c r="L11" s="788">
        <v>650</v>
      </c>
      <c r="M11" s="789"/>
      <c r="N11" s="788">
        <v>1300</v>
      </c>
      <c r="O11" s="789"/>
      <c r="P11" s="75">
        <v>90</v>
      </c>
      <c r="Q11" s="77" t="s">
        <v>73</v>
      </c>
      <c r="R11" s="8" t="s">
        <v>83</v>
      </c>
      <c r="S11" s="8" t="s">
        <v>25</v>
      </c>
      <c r="T11" s="835" t="s">
        <v>84</v>
      </c>
    </row>
    <row r="12" spans="1:20" ht="14.45" customHeight="1">
      <c r="A12" s="809"/>
      <c r="B12" s="211" t="s">
        <v>391</v>
      </c>
      <c r="C12" s="212" t="s">
        <v>386</v>
      </c>
      <c r="D12" s="814"/>
      <c r="E12" s="74" t="s">
        <v>388</v>
      </c>
      <c r="F12" s="74">
        <v>30</v>
      </c>
      <c r="G12" s="74" t="s">
        <v>4</v>
      </c>
      <c r="H12" s="74">
        <f>F12*S7</f>
        <v>13607.76</v>
      </c>
      <c r="I12" s="542"/>
      <c r="J12" s="78">
        <v>126.06</v>
      </c>
      <c r="K12" s="76">
        <f>J12/H12</f>
        <v>9.2638318136122333E-3</v>
      </c>
      <c r="L12" s="146">
        <v>420</v>
      </c>
      <c r="M12" s="771">
        <f>L12*2</f>
        <v>840</v>
      </c>
      <c r="N12" s="771"/>
      <c r="O12" s="146">
        <f>L12*3</f>
        <v>1260</v>
      </c>
      <c r="P12" s="75">
        <v>95</v>
      </c>
      <c r="Q12" s="836" t="s">
        <v>232</v>
      </c>
      <c r="R12" s="8">
        <v>1</v>
      </c>
      <c r="S12" s="8">
        <v>3785.42</v>
      </c>
      <c r="T12" s="835"/>
    </row>
    <row r="13" spans="1:20" ht="14.45" customHeight="1">
      <c r="A13" s="809"/>
      <c r="B13" s="211" t="s">
        <v>392</v>
      </c>
      <c r="C13" s="212" t="s">
        <v>227</v>
      </c>
      <c r="D13" s="814"/>
      <c r="E13" s="74" t="s">
        <v>43</v>
      </c>
      <c r="F13" s="74">
        <v>40</v>
      </c>
      <c r="G13" s="74" t="s">
        <v>4</v>
      </c>
      <c r="H13" s="74">
        <f>F13*S7</f>
        <v>18143.68</v>
      </c>
      <c r="I13" s="542"/>
      <c r="J13" s="75">
        <v>100.79</v>
      </c>
      <c r="K13" s="76">
        <f>J13/H13</f>
        <v>5.5551023827580736E-3</v>
      </c>
      <c r="L13" s="771">
        <v>320</v>
      </c>
      <c r="M13" s="771">
        <f>L13*2</f>
        <v>640</v>
      </c>
      <c r="N13" s="771"/>
      <c r="O13" s="771">
        <f>L13*3</f>
        <v>960</v>
      </c>
      <c r="P13" s="75">
        <v>80</v>
      </c>
      <c r="Q13" s="837"/>
      <c r="R13" s="185"/>
      <c r="S13" s="185"/>
      <c r="T13" s="186"/>
    </row>
    <row r="14" spans="1:20" ht="14.45" customHeight="1">
      <c r="A14" s="809"/>
      <c r="B14" s="211" t="s">
        <v>393</v>
      </c>
      <c r="C14" s="212" t="s">
        <v>228</v>
      </c>
      <c r="D14" s="814"/>
      <c r="E14" s="74" t="s">
        <v>387</v>
      </c>
      <c r="F14" s="74">
        <v>10</v>
      </c>
      <c r="G14" s="74" t="s">
        <v>4</v>
      </c>
      <c r="H14" s="74">
        <f>F14*S7</f>
        <v>4535.92</v>
      </c>
      <c r="I14" s="542"/>
      <c r="J14" s="78">
        <v>91.1</v>
      </c>
      <c r="K14" s="76">
        <f>J14/H14</f>
        <v>2.0084128467874211E-2</v>
      </c>
      <c r="L14" s="771"/>
      <c r="M14" s="771"/>
      <c r="N14" s="771"/>
      <c r="O14" s="771"/>
      <c r="P14" s="75">
        <v>80</v>
      </c>
      <c r="Q14" s="838"/>
      <c r="R14" s="8" t="s">
        <v>149</v>
      </c>
      <c r="S14" s="8" t="s">
        <v>25</v>
      </c>
      <c r="T14" s="835" t="s">
        <v>84</v>
      </c>
    </row>
    <row r="15" spans="1:20" ht="14.45" customHeight="1">
      <c r="A15" s="809"/>
      <c r="B15" s="815"/>
      <c r="C15" s="815"/>
      <c r="D15" s="815"/>
      <c r="E15" s="815"/>
      <c r="F15" s="815"/>
      <c r="G15" s="815"/>
      <c r="H15" s="815"/>
      <c r="I15" s="815"/>
      <c r="J15" s="815"/>
      <c r="K15" s="815"/>
      <c r="L15" s="80"/>
      <c r="M15" s="80"/>
      <c r="N15" s="80"/>
      <c r="O15" s="80"/>
      <c r="P15" s="840"/>
      <c r="Q15" s="841"/>
      <c r="R15" s="8">
        <v>1</v>
      </c>
      <c r="S15" s="8">
        <v>26.02</v>
      </c>
      <c r="T15" s="835"/>
    </row>
    <row r="16" spans="1:20" ht="14.45" customHeight="1">
      <c r="A16" s="809"/>
      <c r="B16" s="74" t="s">
        <v>41</v>
      </c>
      <c r="C16" s="144" t="s">
        <v>222</v>
      </c>
      <c r="D16" s="814"/>
      <c r="E16" s="74" t="s">
        <v>43</v>
      </c>
      <c r="F16" s="74">
        <v>40</v>
      </c>
      <c r="G16" s="74" t="s">
        <v>4</v>
      </c>
      <c r="H16" s="74">
        <f>F16*S7</f>
        <v>18143.68</v>
      </c>
      <c r="I16" s="542"/>
      <c r="J16" s="75">
        <v>135.99</v>
      </c>
      <c r="K16" s="76">
        <f>J16/H16</f>
        <v>7.4951718725197979E-3</v>
      </c>
      <c r="L16" s="146">
        <v>420</v>
      </c>
      <c r="M16" s="771">
        <f>L16*2</f>
        <v>840</v>
      </c>
      <c r="N16" s="771"/>
      <c r="O16" s="146">
        <f>L16*3</f>
        <v>1260</v>
      </c>
      <c r="P16" s="75">
        <v>95</v>
      </c>
      <c r="Q16" s="836" t="s">
        <v>232</v>
      </c>
    </row>
    <row r="17" spans="1:19" ht="14.45" customHeight="1">
      <c r="A17" s="809"/>
      <c r="B17" s="143" t="s">
        <v>223</v>
      </c>
      <c r="C17" s="144" t="s">
        <v>227</v>
      </c>
      <c r="D17" s="814"/>
      <c r="E17" s="74" t="s">
        <v>43</v>
      </c>
      <c r="F17" s="74">
        <v>40</v>
      </c>
      <c r="G17" s="74" t="s">
        <v>4</v>
      </c>
      <c r="H17" s="74">
        <f>F17*S7</f>
        <v>18143.68</v>
      </c>
      <c r="I17" s="542"/>
      <c r="J17" s="75">
        <v>89.76</v>
      </c>
      <c r="K17" s="76">
        <f>J17/H17</f>
        <v>4.947177198892397E-3</v>
      </c>
      <c r="L17" s="771">
        <v>320</v>
      </c>
      <c r="M17" s="771">
        <f>L17*2</f>
        <v>640</v>
      </c>
      <c r="N17" s="771"/>
      <c r="O17" s="771">
        <f>L17*3</f>
        <v>960</v>
      </c>
      <c r="P17" s="75">
        <v>80</v>
      </c>
      <c r="Q17" s="837"/>
      <c r="R17" s="8" t="s">
        <v>106</v>
      </c>
      <c r="S17" s="8" t="s">
        <v>25</v>
      </c>
    </row>
    <row r="18" spans="1:19" ht="14.45" customHeight="1">
      <c r="A18" s="809"/>
      <c r="B18" s="143" t="s">
        <v>225</v>
      </c>
      <c r="C18" s="144" t="s">
        <v>228</v>
      </c>
      <c r="D18" s="814"/>
      <c r="E18" s="74" t="s">
        <v>43</v>
      </c>
      <c r="F18" s="74">
        <v>40</v>
      </c>
      <c r="G18" s="74" t="s">
        <v>4</v>
      </c>
      <c r="H18" s="74">
        <f>F18*S7</f>
        <v>18143.68</v>
      </c>
      <c r="I18" s="542"/>
      <c r="J18" s="75">
        <v>86.02</v>
      </c>
      <c r="K18" s="76">
        <f>J18/H18</f>
        <v>4.7410448156052134E-3</v>
      </c>
      <c r="L18" s="771"/>
      <c r="M18" s="771"/>
      <c r="N18" s="771"/>
      <c r="O18" s="771"/>
      <c r="P18" s="75">
        <v>80</v>
      </c>
      <c r="Q18" s="838"/>
      <c r="R18" s="8">
        <v>1</v>
      </c>
      <c r="S18" s="8">
        <v>1000</v>
      </c>
    </row>
    <row r="19" spans="1:19" ht="14.45" customHeight="1">
      <c r="A19" s="809"/>
      <c r="B19" s="815"/>
      <c r="C19" s="815"/>
      <c r="D19" s="815"/>
      <c r="E19" s="815"/>
      <c r="F19" s="815"/>
      <c r="G19" s="815"/>
      <c r="H19" s="815"/>
      <c r="I19" s="815"/>
      <c r="J19" s="815"/>
      <c r="K19" s="815"/>
      <c r="L19" s="80"/>
      <c r="M19" s="80"/>
      <c r="N19" s="80"/>
      <c r="O19" s="80"/>
      <c r="P19" s="840"/>
      <c r="Q19" s="841"/>
    </row>
    <row r="20" spans="1:19" ht="14.45" customHeight="1">
      <c r="A20" s="809"/>
      <c r="B20" s="143" t="s">
        <v>40</v>
      </c>
      <c r="C20" s="144" t="s">
        <v>221</v>
      </c>
      <c r="D20" s="814"/>
      <c r="E20" s="74" t="s">
        <v>42</v>
      </c>
      <c r="F20" s="74">
        <v>50</v>
      </c>
      <c r="G20" s="74" t="s">
        <v>4</v>
      </c>
      <c r="H20" s="74">
        <f>F20*S7</f>
        <v>22679.599999999999</v>
      </c>
      <c r="I20" s="542"/>
      <c r="J20" s="78">
        <v>77.5</v>
      </c>
      <c r="K20" s="76">
        <f>J20/H20</f>
        <v>3.4171678512848551E-3</v>
      </c>
      <c r="L20" s="788">
        <v>650</v>
      </c>
      <c r="M20" s="789"/>
      <c r="N20" s="788">
        <v>1300</v>
      </c>
      <c r="O20" s="789"/>
      <c r="P20" s="75">
        <v>90</v>
      </c>
      <c r="Q20" s="77" t="s">
        <v>73</v>
      </c>
      <c r="R20" s="8" t="s">
        <v>94</v>
      </c>
      <c r="S20" s="8" t="s">
        <v>25</v>
      </c>
    </row>
    <row r="21" spans="1:19" ht="14.45" customHeight="1">
      <c r="A21" s="809"/>
      <c r="B21" s="143" t="s">
        <v>41</v>
      </c>
      <c r="C21" s="144" t="s">
        <v>222</v>
      </c>
      <c r="D21" s="814"/>
      <c r="E21" s="74" t="s">
        <v>43</v>
      </c>
      <c r="F21" s="74">
        <v>40</v>
      </c>
      <c r="G21" s="74" t="s">
        <v>4</v>
      </c>
      <c r="H21" s="74">
        <f>F21*S7</f>
        <v>18143.68</v>
      </c>
      <c r="I21" s="542"/>
      <c r="J21" s="78">
        <v>148.6</v>
      </c>
      <c r="K21" s="76">
        <f>J21/H21</f>
        <v>8.1901797209827324E-3</v>
      </c>
      <c r="L21" s="146">
        <v>420</v>
      </c>
      <c r="M21" s="771">
        <f>L21*2</f>
        <v>840</v>
      </c>
      <c r="N21" s="771"/>
      <c r="O21" s="146">
        <f>L21*3</f>
        <v>1260</v>
      </c>
      <c r="P21" s="75">
        <v>95</v>
      </c>
      <c r="Q21" s="836" t="s">
        <v>232</v>
      </c>
      <c r="R21" s="8">
        <v>1</v>
      </c>
      <c r="S21" s="8">
        <v>28.349499999999999</v>
      </c>
    </row>
    <row r="22" spans="1:19" ht="14.45" customHeight="1">
      <c r="A22" s="809"/>
      <c r="B22" s="143" t="s">
        <v>223</v>
      </c>
      <c r="C22" s="144" t="s">
        <v>227</v>
      </c>
      <c r="D22" s="814"/>
      <c r="E22" s="74" t="s">
        <v>43</v>
      </c>
      <c r="F22" s="74">
        <v>40</v>
      </c>
      <c r="G22" s="74" t="s">
        <v>4</v>
      </c>
      <c r="H22" s="74">
        <f>F22*S7</f>
        <v>18143.68</v>
      </c>
      <c r="I22" s="542"/>
      <c r="J22" s="75">
        <v>86.95</v>
      </c>
      <c r="K22" s="76">
        <f>J22/H22</f>
        <v>4.792302333374486E-3</v>
      </c>
      <c r="L22" s="771">
        <v>320</v>
      </c>
      <c r="M22" s="771">
        <f>L22*2</f>
        <v>640</v>
      </c>
      <c r="N22" s="771"/>
      <c r="O22" s="771">
        <f>L22*3</f>
        <v>960</v>
      </c>
      <c r="P22" s="75">
        <v>80</v>
      </c>
      <c r="Q22" s="837"/>
    </row>
    <row r="23" spans="1:19" ht="14.45" customHeight="1">
      <c r="A23" s="809"/>
      <c r="B23" s="143" t="s">
        <v>225</v>
      </c>
      <c r="C23" s="144" t="s">
        <v>228</v>
      </c>
      <c r="D23" s="814"/>
      <c r="E23" s="74" t="s">
        <v>43</v>
      </c>
      <c r="F23" s="74">
        <v>40</v>
      </c>
      <c r="G23" s="74" t="s">
        <v>4</v>
      </c>
      <c r="H23" s="74">
        <f>F23*S7</f>
        <v>18143.68</v>
      </c>
      <c r="I23" s="542"/>
      <c r="J23" s="78">
        <v>62</v>
      </c>
      <c r="K23" s="76">
        <f>J23/H23</f>
        <v>3.4171678512848551E-3</v>
      </c>
      <c r="L23" s="771"/>
      <c r="M23" s="771"/>
      <c r="N23" s="771"/>
      <c r="O23" s="771"/>
      <c r="P23" s="75">
        <v>80</v>
      </c>
      <c r="Q23" s="838"/>
      <c r="R23" s="182" t="s">
        <v>321</v>
      </c>
    </row>
    <row r="24" spans="1:19" ht="14.45" customHeight="1">
      <c r="A24" s="809"/>
      <c r="B24" s="815"/>
      <c r="C24" s="815"/>
      <c r="D24" s="815"/>
      <c r="E24" s="815"/>
      <c r="F24" s="815"/>
      <c r="G24" s="815"/>
      <c r="H24" s="815"/>
      <c r="I24" s="815"/>
      <c r="J24" s="815"/>
      <c r="K24" s="815"/>
      <c r="L24" s="80"/>
      <c r="M24" s="80"/>
      <c r="N24" s="80"/>
      <c r="O24" s="80"/>
      <c r="P24" s="840"/>
      <c r="Q24" s="841"/>
    </row>
    <row r="25" spans="1:19" ht="14.45" customHeight="1">
      <c r="A25" s="809"/>
      <c r="B25" s="143" t="s">
        <v>40</v>
      </c>
      <c r="C25" s="144" t="s">
        <v>221</v>
      </c>
      <c r="D25" s="814"/>
      <c r="E25" s="74" t="s">
        <v>42</v>
      </c>
      <c r="F25" s="74">
        <v>50</v>
      </c>
      <c r="G25" s="74" t="s">
        <v>4</v>
      </c>
      <c r="H25" s="74">
        <f>F25*S7</f>
        <v>22679.599999999999</v>
      </c>
      <c r="I25" s="542"/>
      <c r="J25" s="75">
        <v>69.2</v>
      </c>
      <c r="K25" s="76">
        <f>J25/H25</f>
        <v>3.0512001975343483E-3</v>
      </c>
      <c r="L25" s="788">
        <v>650</v>
      </c>
      <c r="M25" s="789"/>
      <c r="N25" s="788">
        <v>1300</v>
      </c>
      <c r="O25" s="789"/>
      <c r="P25" s="75">
        <v>90</v>
      </c>
      <c r="Q25" s="77" t="s">
        <v>73</v>
      </c>
    </row>
    <row r="26" spans="1:19" ht="14.45" customHeight="1">
      <c r="A26" s="809"/>
      <c r="B26" s="143" t="s">
        <v>41</v>
      </c>
      <c r="C26" s="144" t="s">
        <v>222</v>
      </c>
      <c r="D26" s="814"/>
      <c r="E26" s="74" t="s">
        <v>43</v>
      </c>
      <c r="F26" s="74">
        <v>40</v>
      </c>
      <c r="G26" s="74" t="s">
        <v>4</v>
      </c>
      <c r="H26" s="74">
        <f>F26*S7</f>
        <v>18143.68</v>
      </c>
      <c r="I26" s="542"/>
      <c r="J26" s="75">
        <v>148.28</v>
      </c>
      <c r="K26" s="76">
        <f>J26/H26</f>
        <v>8.1725427256212624E-3</v>
      </c>
      <c r="L26" s="146">
        <v>420</v>
      </c>
      <c r="M26" s="771">
        <f>L26*2</f>
        <v>840</v>
      </c>
      <c r="N26" s="771"/>
      <c r="O26" s="146">
        <f>L26*3</f>
        <v>1260</v>
      </c>
      <c r="P26" s="75">
        <v>95</v>
      </c>
      <c r="Q26" s="842" t="s">
        <v>232</v>
      </c>
    </row>
    <row r="27" spans="1:19" ht="14.45" customHeight="1">
      <c r="A27" s="810"/>
      <c r="B27" s="143" t="s">
        <v>223</v>
      </c>
      <c r="C27" s="144" t="s">
        <v>227</v>
      </c>
      <c r="D27" s="814"/>
      <c r="E27" s="74" t="s">
        <v>43</v>
      </c>
      <c r="F27" s="74">
        <v>40</v>
      </c>
      <c r="G27" s="74" t="s">
        <v>4</v>
      </c>
      <c r="H27" s="74">
        <f>F27*S7</f>
        <v>18143.68</v>
      </c>
      <c r="I27" s="542"/>
      <c r="J27" s="78">
        <v>90.82</v>
      </c>
      <c r="K27" s="76">
        <f>J27/H27</f>
        <v>5.0055997460272663E-3</v>
      </c>
      <c r="L27" s="187">
        <v>320</v>
      </c>
      <c r="M27" s="839">
        <f>L27*2</f>
        <v>640</v>
      </c>
      <c r="N27" s="839"/>
      <c r="O27" s="79">
        <f>L27*3</f>
        <v>960</v>
      </c>
      <c r="P27" s="75">
        <v>80</v>
      </c>
      <c r="Q27" s="814"/>
    </row>
    <row r="28" spans="1:19" ht="14.25" customHeight="1">
      <c r="A28" s="12"/>
      <c r="B28" s="2"/>
      <c r="C28" s="3"/>
      <c r="D28" s="5"/>
      <c r="E28" s="4"/>
      <c r="F28" s="4"/>
      <c r="G28" s="4"/>
      <c r="H28" s="4"/>
      <c r="I28" s="543"/>
      <c r="J28" s="5"/>
      <c r="K28" s="10"/>
      <c r="L28" s="10"/>
      <c r="M28" s="10"/>
      <c r="N28" s="10"/>
      <c r="O28" s="10"/>
      <c r="P28" s="5"/>
      <c r="Q28" s="63"/>
    </row>
    <row r="29" spans="1:19">
      <c r="A29" s="768" t="s">
        <v>45</v>
      </c>
      <c r="B29" s="367" t="s">
        <v>79</v>
      </c>
      <c r="C29" s="368" t="s">
        <v>80</v>
      </c>
      <c r="D29" s="268" t="s">
        <v>835</v>
      </c>
      <c r="E29" s="371" t="s">
        <v>585</v>
      </c>
      <c r="F29" s="371">
        <v>1</v>
      </c>
      <c r="G29" s="371" t="s">
        <v>353</v>
      </c>
      <c r="H29" s="371">
        <f>F29*S12</f>
        <v>3785.42</v>
      </c>
      <c r="I29" s="544">
        <v>311</v>
      </c>
      <c r="J29" s="524">
        <f ca="1">+I29/$K$3</f>
        <v>11.800193507996434</v>
      </c>
      <c r="K29" s="327">
        <f t="shared" ref="K29:K43" ca="1" si="0">J29/H29</f>
        <v>3.1172745713808334E-3</v>
      </c>
      <c r="L29" s="790">
        <v>0.25</v>
      </c>
      <c r="M29" s="791"/>
      <c r="N29" s="791"/>
      <c r="O29" s="792"/>
      <c r="P29" s="70">
        <v>100</v>
      </c>
      <c r="Q29" s="70" t="s">
        <v>64</v>
      </c>
    </row>
    <row r="30" spans="1:19" s="281" customFormat="1">
      <c r="A30" s="769"/>
      <c r="B30" s="568" t="s">
        <v>836</v>
      </c>
      <c r="C30" s="325" t="s">
        <v>837</v>
      </c>
      <c r="D30" s="261" t="s">
        <v>1086</v>
      </c>
      <c r="E30" s="569" t="s">
        <v>615</v>
      </c>
      <c r="F30" s="569">
        <v>5</v>
      </c>
      <c r="G30" s="569" t="s">
        <v>361</v>
      </c>
      <c r="H30" s="569">
        <f>F30*S18</f>
        <v>5000</v>
      </c>
      <c r="I30" s="570"/>
      <c r="J30" s="288">
        <f t="shared" ref="J30:J56" ca="1" si="1">+I30/$K$3</f>
        <v>0</v>
      </c>
      <c r="K30" s="327">
        <f t="shared" ca="1" si="0"/>
        <v>0</v>
      </c>
      <c r="L30" s="796"/>
      <c r="M30" s="797"/>
      <c r="N30" s="797"/>
      <c r="O30" s="798"/>
      <c r="P30" s="261">
        <v>100</v>
      </c>
      <c r="Q30" s="261" t="s">
        <v>64</v>
      </c>
    </row>
    <row r="31" spans="1:19">
      <c r="A31" s="769"/>
      <c r="B31" s="369" t="s">
        <v>613</v>
      </c>
      <c r="C31" s="368" t="s">
        <v>614</v>
      </c>
      <c r="D31" s="268" t="s">
        <v>1086</v>
      </c>
      <c r="E31" s="371" t="s">
        <v>1089</v>
      </c>
      <c r="F31" s="371">
        <v>1.32</v>
      </c>
      <c r="G31" s="371" t="s">
        <v>361</v>
      </c>
      <c r="H31" s="371">
        <f>F31*S18</f>
        <v>1320</v>
      </c>
      <c r="I31" s="545">
        <v>394.95</v>
      </c>
      <c r="J31" s="524">
        <f t="shared" ca="1" si="1"/>
        <v>14.985486900267496</v>
      </c>
      <c r="K31" s="9">
        <f t="shared" ca="1" si="0"/>
        <v>1.135264159111174E-2</v>
      </c>
      <c r="L31" s="11">
        <v>3.5</v>
      </c>
      <c r="M31" s="11">
        <v>7</v>
      </c>
      <c r="N31" s="799">
        <v>10</v>
      </c>
      <c r="O31" s="800"/>
      <c r="P31" s="13">
        <v>100</v>
      </c>
      <c r="Q31" s="70" t="s">
        <v>64</v>
      </c>
    </row>
    <row r="32" spans="1:19">
      <c r="A32" s="769"/>
      <c r="B32" s="369" t="s">
        <v>838</v>
      </c>
      <c r="C32" s="368" t="s">
        <v>839</v>
      </c>
      <c r="D32" s="73" t="s">
        <v>1088</v>
      </c>
      <c r="E32" s="371" t="s">
        <v>1087</v>
      </c>
      <c r="F32" s="371">
        <v>1</v>
      </c>
      <c r="G32" s="371" t="s">
        <v>361</v>
      </c>
      <c r="H32" s="371">
        <f>F32*S18</f>
        <v>1000</v>
      </c>
      <c r="I32" s="545">
        <v>393.59</v>
      </c>
      <c r="J32" s="524">
        <f ca="1">+I32/$K$3</f>
        <v>14.93388476788526</v>
      </c>
      <c r="K32" s="9">
        <f t="shared" ca="1" si="0"/>
        <v>1.493388476788526E-2</v>
      </c>
      <c r="L32" s="790"/>
      <c r="M32" s="791"/>
      <c r="N32" s="791"/>
      <c r="O32" s="792"/>
      <c r="P32" s="13">
        <v>100</v>
      </c>
      <c r="Q32" s="70" t="s">
        <v>64</v>
      </c>
    </row>
    <row r="33" spans="1:17">
      <c r="A33" s="769"/>
      <c r="B33" s="324" t="s">
        <v>108</v>
      </c>
      <c r="C33" s="325" t="s">
        <v>716</v>
      </c>
      <c r="D33" s="7"/>
      <c r="E33" s="326" t="s">
        <v>109</v>
      </c>
      <c r="F33" s="326">
        <v>80</v>
      </c>
      <c r="G33" s="326" t="s">
        <v>25</v>
      </c>
      <c r="H33" s="326">
        <v>80</v>
      </c>
      <c r="I33" s="546"/>
      <c r="J33" s="283">
        <v>5.99</v>
      </c>
      <c r="K33" s="9">
        <f t="shared" si="0"/>
        <v>7.4874999999999997E-2</v>
      </c>
      <c r="L33" s="790"/>
      <c r="M33" s="791"/>
      <c r="N33" s="791"/>
      <c r="O33" s="792"/>
      <c r="P33" s="13">
        <v>100</v>
      </c>
      <c r="Q33" s="13"/>
    </row>
    <row r="34" spans="1:17">
      <c r="A34" s="770"/>
      <c r="B34" s="373" t="s">
        <v>840</v>
      </c>
      <c r="C34" s="370" t="s">
        <v>841</v>
      </c>
      <c r="D34" s="268" t="s">
        <v>1086</v>
      </c>
      <c r="E34" s="374" t="s">
        <v>842</v>
      </c>
      <c r="F34" s="374">
        <v>35</v>
      </c>
      <c r="G34" s="374" t="s">
        <v>348</v>
      </c>
      <c r="H34" s="371">
        <f>F34*S7</f>
        <v>15875.72</v>
      </c>
      <c r="I34" s="545">
        <v>740</v>
      </c>
      <c r="J34" s="524">
        <f t="shared" ca="1" si="1"/>
        <v>28.077630855039747</v>
      </c>
      <c r="K34" s="9">
        <f t="shared" ca="1" si="0"/>
        <v>1.7685894469693184E-3</v>
      </c>
      <c r="L34" s="69"/>
      <c r="M34" s="69"/>
      <c r="N34" s="69"/>
      <c r="O34" s="69"/>
      <c r="P34" s="13"/>
      <c r="Q34" s="70" t="s">
        <v>64</v>
      </c>
    </row>
    <row r="35" spans="1:17">
      <c r="A35" s="805" t="s">
        <v>46</v>
      </c>
      <c r="B35" s="380" t="s">
        <v>203</v>
      </c>
      <c r="C35" s="376" t="s">
        <v>576</v>
      </c>
      <c r="D35" s="268" t="s">
        <v>848</v>
      </c>
      <c r="E35" s="377" t="s">
        <v>759</v>
      </c>
      <c r="F35" s="377">
        <f>500*15</f>
        <v>7500</v>
      </c>
      <c r="G35" s="377" t="s">
        <v>25</v>
      </c>
      <c r="H35" s="377">
        <v>7500</v>
      </c>
      <c r="I35" s="547">
        <v>2480.5</v>
      </c>
      <c r="J35" s="524">
        <f t="shared" ca="1" si="1"/>
        <v>94.116977480981205</v>
      </c>
      <c r="K35" s="69">
        <f t="shared" ca="1" si="0"/>
        <v>1.2548930330797493E-2</v>
      </c>
      <c r="L35" s="765">
        <v>7.0000000000000007E-2</v>
      </c>
      <c r="M35" s="766"/>
      <c r="N35" s="766"/>
      <c r="O35" s="767"/>
      <c r="P35" s="70">
        <v>98</v>
      </c>
      <c r="Q35" s="13"/>
    </row>
    <row r="36" spans="1:17">
      <c r="A36" s="806"/>
      <c r="B36" s="380" t="s">
        <v>204</v>
      </c>
      <c r="C36" s="376" t="s">
        <v>736</v>
      </c>
      <c r="D36" s="268" t="s">
        <v>848</v>
      </c>
      <c r="E36" s="377" t="s">
        <v>577</v>
      </c>
      <c r="F36" s="377">
        <v>20</v>
      </c>
      <c r="G36" s="377" t="s">
        <v>26</v>
      </c>
      <c r="H36" s="377">
        <f>F36*$S$9</f>
        <v>20000</v>
      </c>
      <c r="I36" s="547">
        <v>4163.25</v>
      </c>
      <c r="J36" s="524">
        <f t="shared" ca="1" si="1"/>
        <v>157.96513061789759</v>
      </c>
      <c r="K36" s="9">
        <f t="shared" ca="1" si="0"/>
        <v>7.8982565308948795E-3</v>
      </c>
      <c r="L36" s="843">
        <v>1.2999999999999999E-2</v>
      </c>
      <c r="M36" s="843"/>
      <c r="N36" s="794">
        <v>1.2E-2</v>
      </c>
      <c r="O36" s="795"/>
      <c r="P36" s="70">
        <v>98</v>
      </c>
      <c r="Q36" s="13" t="s">
        <v>63</v>
      </c>
    </row>
    <row r="37" spans="1:17">
      <c r="A37" s="806"/>
      <c r="B37" s="328" t="s">
        <v>205</v>
      </c>
      <c r="C37" s="329" t="s">
        <v>735</v>
      </c>
      <c r="D37" s="261"/>
      <c r="E37" s="270" t="s">
        <v>5</v>
      </c>
      <c r="F37" s="270">
        <v>5</v>
      </c>
      <c r="G37" s="270" t="s">
        <v>26</v>
      </c>
      <c r="H37" s="270">
        <f>F37*$S$9</f>
        <v>5000</v>
      </c>
      <c r="I37" s="548"/>
      <c r="J37" s="283">
        <v>44.94</v>
      </c>
      <c r="K37" s="9">
        <f t="shared" si="0"/>
        <v>8.9879999999999995E-3</v>
      </c>
      <c r="L37" s="793">
        <v>7.0000000000000007E-2</v>
      </c>
      <c r="M37" s="793"/>
      <c r="N37" s="793">
        <v>0.17</v>
      </c>
      <c r="O37" s="793"/>
      <c r="P37" s="70">
        <v>100</v>
      </c>
      <c r="Q37" s="13" t="s">
        <v>112</v>
      </c>
    </row>
    <row r="38" spans="1:17">
      <c r="A38" s="806"/>
      <c r="B38" s="380" t="s">
        <v>27</v>
      </c>
      <c r="C38" s="376" t="s">
        <v>734</v>
      </c>
      <c r="D38" s="268" t="s">
        <v>848</v>
      </c>
      <c r="E38" s="377" t="s">
        <v>577</v>
      </c>
      <c r="F38" s="377">
        <v>20</v>
      </c>
      <c r="G38" s="377" t="s">
        <v>26</v>
      </c>
      <c r="H38" s="377">
        <f>F38*$S$9</f>
        <v>20000</v>
      </c>
      <c r="I38" s="547">
        <v>1960.65</v>
      </c>
      <c r="J38" s="524">
        <f t="shared" ca="1" si="1"/>
        <v>74.392441805315784</v>
      </c>
      <c r="K38" s="9">
        <f t="shared" ca="1" si="0"/>
        <v>3.7196220902657893E-3</v>
      </c>
      <c r="L38" s="199">
        <v>6.5000000000000002E-2</v>
      </c>
      <c r="M38" s="199">
        <v>3.0000000000000001E-3</v>
      </c>
      <c r="N38" s="790">
        <v>0.17</v>
      </c>
      <c r="O38" s="792"/>
      <c r="P38" s="70">
        <v>98</v>
      </c>
      <c r="Q38" s="13" t="s">
        <v>111</v>
      </c>
    </row>
    <row r="39" spans="1:17">
      <c r="A39" s="806"/>
      <c r="B39" s="385" t="s">
        <v>335</v>
      </c>
      <c r="C39" s="370" t="s">
        <v>336</v>
      </c>
      <c r="D39" s="268" t="s">
        <v>848</v>
      </c>
      <c r="E39" s="374" t="s">
        <v>577</v>
      </c>
      <c r="F39" s="374">
        <f>5*4</f>
        <v>20</v>
      </c>
      <c r="G39" s="374" t="s">
        <v>26</v>
      </c>
      <c r="H39" s="377">
        <f>F39*$S$9</f>
        <v>20000</v>
      </c>
      <c r="I39" s="547">
        <v>7587.37</v>
      </c>
      <c r="J39" s="524">
        <f t="shared" ca="1" si="1"/>
        <v>287.88564056838231</v>
      </c>
      <c r="K39" s="9">
        <f t="shared" ca="1" si="0"/>
        <v>1.4394282028419116E-2</v>
      </c>
      <c r="L39" s="751"/>
      <c r="M39" s="752"/>
      <c r="N39" s="752"/>
      <c r="O39" s="753"/>
      <c r="P39" s="13">
        <v>100</v>
      </c>
      <c r="Q39" s="13"/>
    </row>
    <row r="40" spans="1:17">
      <c r="A40" s="806"/>
      <c r="B40" s="328" t="s">
        <v>206</v>
      </c>
      <c r="C40" s="329" t="s">
        <v>7</v>
      </c>
      <c r="D40" s="261"/>
      <c r="E40" s="326" t="s">
        <v>8</v>
      </c>
      <c r="F40" s="326">
        <v>25</v>
      </c>
      <c r="G40" s="326" t="s">
        <v>4</v>
      </c>
      <c r="H40" s="326">
        <f>F40*S7</f>
        <v>11339.8</v>
      </c>
      <c r="I40" s="546"/>
      <c r="J40" s="283">
        <v>72</v>
      </c>
      <c r="K40" s="9">
        <f t="shared" si="0"/>
        <v>6.3493183301292794E-3</v>
      </c>
      <c r="L40" s="790">
        <v>0.1</v>
      </c>
      <c r="M40" s="791"/>
      <c r="N40" s="791"/>
      <c r="O40" s="792"/>
      <c r="P40" s="70">
        <v>100</v>
      </c>
      <c r="Q40" s="13" t="s">
        <v>65</v>
      </c>
    </row>
    <row r="41" spans="1:17">
      <c r="A41" s="806"/>
      <c r="B41" s="375" t="s">
        <v>573</v>
      </c>
      <c r="C41" s="376" t="s">
        <v>572</v>
      </c>
      <c r="D41" s="268" t="s">
        <v>848</v>
      </c>
      <c r="E41" s="377" t="s">
        <v>577</v>
      </c>
      <c r="F41" s="377">
        <v>20</v>
      </c>
      <c r="G41" s="377" t="s">
        <v>347</v>
      </c>
      <c r="H41" s="377">
        <v>20000</v>
      </c>
      <c r="I41" s="547">
        <v>2147.41</v>
      </c>
      <c r="J41" s="524">
        <f t="shared" ca="1" si="1"/>
        <v>81.478628749217421</v>
      </c>
      <c r="K41" s="9">
        <f t="shared" ca="1" si="0"/>
        <v>4.0739314374608707E-3</v>
      </c>
      <c r="L41" s="790">
        <v>0.25</v>
      </c>
      <c r="M41" s="791"/>
      <c r="N41" s="791"/>
      <c r="O41" s="792"/>
      <c r="P41" s="70">
        <v>85</v>
      </c>
      <c r="Q41" s="13" t="s">
        <v>199</v>
      </c>
    </row>
    <row r="42" spans="1:17">
      <c r="A42" s="806"/>
      <c r="B42" s="328" t="s">
        <v>207</v>
      </c>
      <c r="C42" s="329" t="s">
        <v>9</v>
      </c>
      <c r="D42" s="261"/>
      <c r="E42" s="270" t="s">
        <v>6</v>
      </c>
      <c r="F42" s="270">
        <v>50</v>
      </c>
      <c r="G42" s="270" t="s">
        <v>4</v>
      </c>
      <c r="H42" s="270">
        <f>F42*S7</f>
        <v>22679.599999999999</v>
      </c>
      <c r="I42" s="548"/>
      <c r="J42" s="283">
        <v>77.680000000000007</v>
      </c>
      <c r="K42" s="9">
        <f t="shared" si="0"/>
        <v>3.4251044991975171E-3</v>
      </c>
      <c r="L42" s="790"/>
      <c r="M42" s="791"/>
      <c r="N42" s="791"/>
      <c r="O42" s="792"/>
      <c r="P42" s="70">
        <v>100</v>
      </c>
      <c r="Q42" s="13"/>
    </row>
    <row r="43" spans="1:17">
      <c r="A43" s="807"/>
      <c r="B43" s="379" t="s">
        <v>269</v>
      </c>
      <c r="C43" s="376" t="s">
        <v>733</v>
      </c>
      <c r="D43" s="268" t="s">
        <v>848</v>
      </c>
      <c r="E43" s="377" t="s">
        <v>758</v>
      </c>
      <c r="F43" s="377">
        <v>20</v>
      </c>
      <c r="G43" s="377" t="s">
        <v>26</v>
      </c>
      <c r="H43" s="377">
        <f>F43*$S$9</f>
        <v>20000</v>
      </c>
      <c r="I43" s="547">
        <v>2349.9299999999998</v>
      </c>
      <c r="J43" s="524">
        <f t="shared" ca="1" si="1"/>
        <v>89.162793344842626</v>
      </c>
      <c r="K43" s="9">
        <f t="shared" ca="1" si="0"/>
        <v>4.4581396672421312E-3</v>
      </c>
      <c r="L43" s="790">
        <v>0.11</v>
      </c>
      <c r="M43" s="791"/>
      <c r="N43" s="791"/>
      <c r="O43" s="792"/>
      <c r="P43" s="70">
        <v>98</v>
      </c>
      <c r="Q43" s="275" t="s">
        <v>567</v>
      </c>
    </row>
    <row r="44" spans="1:17" ht="15">
      <c r="A44" s="12"/>
      <c r="B44" s="196"/>
      <c r="C44" s="197"/>
      <c r="D44" s="148"/>
      <c r="E44" s="198"/>
      <c r="F44" s="198"/>
      <c r="G44" s="198"/>
      <c r="H44" s="198"/>
      <c r="I44" s="549"/>
      <c r="J44" s="148"/>
      <c r="K44" s="194"/>
      <c r="L44" s="194"/>
      <c r="M44" s="194"/>
      <c r="N44" s="194"/>
      <c r="O44" s="194"/>
      <c r="P44" s="148"/>
      <c r="Q44" s="149"/>
    </row>
    <row r="45" spans="1:17">
      <c r="A45" s="775" t="s">
        <v>47</v>
      </c>
      <c r="B45" s="381" t="s">
        <v>208</v>
      </c>
      <c r="C45" s="376" t="s">
        <v>10</v>
      </c>
      <c r="D45" s="268" t="s">
        <v>848</v>
      </c>
      <c r="E45" s="377" t="s">
        <v>11</v>
      </c>
      <c r="F45" s="377">
        <v>10</v>
      </c>
      <c r="G45" s="377" t="s">
        <v>26</v>
      </c>
      <c r="H45" s="377">
        <f>F45*S9</f>
        <v>10000</v>
      </c>
      <c r="I45" s="547">
        <v>1361.47</v>
      </c>
      <c r="J45" s="524">
        <f t="shared" ca="1" si="1"/>
        <v>51.657908216501305</v>
      </c>
      <c r="K45" s="69">
        <f t="shared" ref="K45:K56" ca="1" si="2">J45/H45</f>
        <v>5.1657908216501307E-3</v>
      </c>
      <c r="L45" s="765"/>
      <c r="M45" s="766"/>
      <c r="N45" s="766"/>
      <c r="O45" s="767"/>
      <c r="P45" s="70">
        <v>96</v>
      </c>
      <c r="Q45" s="13"/>
    </row>
    <row r="46" spans="1:17">
      <c r="A46" s="776"/>
      <c r="B46" s="381" t="s">
        <v>28</v>
      </c>
      <c r="C46" s="376" t="s">
        <v>737</v>
      </c>
      <c r="D46" s="268" t="s">
        <v>848</v>
      </c>
      <c r="E46" s="377" t="s">
        <v>11</v>
      </c>
      <c r="F46" s="377">
        <v>10</v>
      </c>
      <c r="G46" s="377" t="s">
        <v>26</v>
      </c>
      <c r="H46" s="377">
        <f>F46*S9</f>
        <v>10000</v>
      </c>
      <c r="I46" s="547">
        <v>1283.6099999999999</v>
      </c>
      <c r="J46" s="524">
        <f t="shared" ca="1" si="1"/>
        <v>48.703686137618334</v>
      </c>
      <c r="K46" s="69">
        <f t="shared" ca="1" si="2"/>
        <v>4.8703686137618338E-3</v>
      </c>
      <c r="L46" s="765">
        <v>0.3</v>
      </c>
      <c r="M46" s="766"/>
      <c r="N46" s="766"/>
      <c r="O46" s="767"/>
      <c r="P46" s="70">
        <v>96</v>
      </c>
      <c r="Q46" s="13"/>
    </row>
    <row r="47" spans="1:17">
      <c r="A47" s="776"/>
      <c r="B47" s="381" t="s">
        <v>215</v>
      </c>
      <c r="C47" s="376" t="s">
        <v>12</v>
      </c>
      <c r="D47" s="268" t="s">
        <v>848</v>
      </c>
      <c r="E47" s="377" t="s">
        <v>11</v>
      </c>
      <c r="F47" s="377">
        <v>10</v>
      </c>
      <c r="G47" s="377" t="s">
        <v>26</v>
      </c>
      <c r="H47" s="377">
        <f>F47*S9</f>
        <v>10000</v>
      </c>
      <c r="I47" s="547">
        <v>1649.73</v>
      </c>
      <c r="J47" s="524">
        <f t="shared" ca="1" si="1"/>
        <v>62.595283716871243</v>
      </c>
      <c r="K47" s="69">
        <f t="shared" ca="1" si="2"/>
        <v>6.2595283716871241E-3</v>
      </c>
      <c r="L47" s="765">
        <v>0.1</v>
      </c>
      <c r="M47" s="766"/>
      <c r="N47" s="766"/>
      <c r="O47" s="767"/>
      <c r="P47" s="70">
        <v>96</v>
      </c>
      <c r="Q47" s="13"/>
    </row>
    <row r="48" spans="1:17">
      <c r="A48" s="776"/>
      <c r="B48" s="388" t="s">
        <v>1069</v>
      </c>
      <c r="C48" s="376" t="s">
        <v>740</v>
      </c>
      <c r="D48" s="268" t="s">
        <v>848</v>
      </c>
      <c r="E48" s="377" t="s">
        <v>755</v>
      </c>
      <c r="F48" s="377">
        <v>10</v>
      </c>
      <c r="G48" s="377" t="s">
        <v>26</v>
      </c>
      <c r="H48" s="377">
        <f>F48*S9</f>
        <v>10000</v>
      </c>
      <c r="I48" s="547">
        <v>1836.48</v>
      </c>
      <c r="J48" s="524">
        <f t="shared" ca="1" si="1"/>
        <v>69.681091233328914</v>
      </c>
      <c r="K48" s="69">
        <f t="shared" ca="1" si="2"/>
        <v>6.9681091233328918E-3</v>
      </c>
      <c r="L48" s="765">
        <v>7.0000000000000007E-2</v>
      </c>
      <c r="M48" s="766"/>
      <c r="N48" s="766"/>
      <c r="O48" s="767"/>
      <c r="P48" s="70">
        <v>96</v>
      </c>
      <c r="Q48" s="13"/>
    </row>
    <row r="49" spans="1:17">
      <c r="A49" s="776"/>
      <c r="B49" s="381" t="s">
        <v>209</v>
      </c>
      <c r="C49" s="376" t="s">
        <v>743</v>
      </c>
      <c r="D49" s="268" t="s">
        <v>848</v>
      </c>
      <c r="E49" s="377" t="s">
        <v>11</v>
      </c>
      <c r="F49" s="377">
        <v>10</v>
      </c>
      <c r="G49" s="377" t="s">
        <v>26</v>
      </c>
      <c r="H49" s="377">
        <f>F49*S9</f>
        <v>10000</v>
      </c>
      <c r="I49" s="547">
        <v>1525.06</v>
      </c>
      <c r="J49" s="524">
        <f t="shared" ca="1" si="1"/>
        <v>57.864961772685021</v>
      </c>
      <c r="K49" s="69">
        <f t="shared" ca="1" si="2"/>
        <v>5.7864961772685023E-3</v>
      </c>
      <c r="L49" s="765">
        <v>0.25</v>
      </c>
      <c r="M49" s="766"/>
      <c r="N49" s="766"/>
      <c r="O49" s="767"/>
      <c r="P49" s="70">
        <v>96</v>
      </c>
      <c r="Q49" s="7"/>
    </row>
    <row r="50" spans="1:17">
      <c r="A50" s="776"/>
      <c r="B50" s="381" t="s">
        <v>213</v>
      </c>
      <c r="C50" s="376" t="s">
        <v>738</v>
      </c>
      <c r="D50" s="268" t="s">
        <v>848</v>
      </c>
      <c r="E50" s="377" t="s">
        <v>11</v>
      </c>
      <c r="F50" s="377">
        <v>10</v>
      </c>
      <c r="G50" s="377" t="s">
        <v>26</v>
      </c>
      <c r="H50" s="377">
        <f>F50*S9</f>
        <v>10000</v>
      </c>
      <c r="I50" s="547">
        <v>1470.37</v>
      </c>
      <c r="J50" s="524">
        <f t="shared" ca="1" si="1"/>
        <v>55.789873081519985</v>
      </c>
      <c r="K50" s="69">
        <f t="shared" ca="1" si="2"/>
        <v>5.5789873081519984E-3</v>
      </c>
      <c r="L50" s="765">
        <v>0.2</v>
      </c>
      <c r="M50" s="767"/>
      <c r="N50" s="765">
        <v>0.15</v>
      </c>
      <c r="O50" s="767"/>
      <c r="P50" s="70">
        <v>96</v>
      </c>
      <c r="Q50" s="13" t="s">
        <v>72</v>
      </c>
    </row>
    <row r="51" spans="1:17">
      <c r="A51" s="776"/>
      <c r="B51" s="381" t="s">
        <v>210</v>
      </c>
      <c r="C51" s="376" t="s">
        <v>739</v>
      </c>
      <c r="D51" s="268" t="s">
        <v>848</v>
      </c>
      <c r="E51" s="377" t="s">
        <v>11</v>
      </c>
      <c r="F51" s="377">
        <v>10</v>
      </c>
      <c r="G51" s="377" t="s">
        <v>26</v>
      </c>
      <c r="H51" s="377">
        <f>F51*S9</f>
        <v>10000</v>
      </c>
      <c r="I51" s="547">
        <v>2256.8000000000002</v>
      </c>
      <c r="J51" s="524">
        <f t="shared" ca="1" si="1"/>
        <v>85.629185558991495</v>
      </c>
      <c r="K51" s="69">
        <f t="shared" ca="1" si="2"/>
        <v>8.5629185558991489E-3</v>
      </c>
      <c r="L51" s="765">
        <v>0.08</v>
      </c>
      <c r="M51" s="766"/>
      <c r="N51" s="766"/>
      <c r="O51" s="767"/>
      <c r="P51" s="70">
        <v>96</v>
      </c>
      <c r="Q51" s="13"/>
    </row>
    <row r="52" spans="1:17">
      <c r="A52" s="776"/>
      <c r="B52" s="381" t="s">
        <v>211</v>
      </c>
      <c r="C52" s="376" t="s">
        <v>742</v>
      </c>
      <c r="D52" s="268" t="s">
        <v>848</v>
      </c>
      <c r="E52" s="377" t="s">
        <v>756</v>
      </c>
      <c r="F52" s="377">
        <v>12</v>
      </c>
      <c r="G52" s="377" t="s">
        <v>26</v>
      </c>
      <c r="H52" s="377">
        <f>F52*S9</f>
        <v>12000</v>
      </c>
      <c r="I52" s="547">
        <v>2124.25</v>
      </c>
      <c r="J52" s="524">
        <f t="shared" ca="1" si="1"/>
        <v>80.599874788943481</v>
      </c>
      <c r="K52" s="69">
        <f t="shared" ca="1" si="2"/>
        <v>6.7166562324119565E-3</v>
      </c>
      <c r="L52" s="765">
        <v>0.2</v>
      </c>
      <c r="M52" s="766"/>
      <c r="N52" s="766"/>
      <c r="O52" s="767"/>
      <c r="P52" s="70">
        <v>96</v>
      </c>
      <c r="Q52" s="7"/>
    </row>
    <row r="53" spans="1:17">
      <c r="A53" s="776"/>
      <c r="B53" s="381" t="s">
        <v>140</v>
      </c>
      <c r="C53" s="376" t="s">
        <v>744</v>
      </c>
      <c r="D53" s="268" t="s">
        <v>848</v>
      </c>
      <c r="E53" s="377" t="s">
        <v>755</v>
      </c>
      <c r="F53" s="377">
        <v>10</v>
      </c>
      <c r="G53" s="377" t="s">
        <v>26</v>
      </c>
      <c r="H53" s="377">
        <f>F53*S9</f>
        <v>10000</v>
      </c>
      <c r="I53" s="547">
        <v>2680.56</v>
      </c>
      <c r="J53" s="524">
        <f t="shared" ca="1" si="1"/>
        <v>101.70780292538559</v>
      </c>
      <c r="K53" s="69">
        <f t="shared" ca="1" si="2"/>
        <v>1.017078029253856E-2</v>
      </c>
      <c r="L53" s="801"/>
      <c r="M53" s="802"/>
      <c r="N53" s="802"/>
      <c r="O53" s="803"/>
      <c r="P53" s="70">
        <v>96</v>
      </c>
      <c r="Q53" s="7" t="s">
        <v>259</v>
      </c>
    </row>
    <row r="54" spans="1:17">
      <c r="A54" s="776"/>
      <c r="B54" s="381" t="s">
        <v>212</v>
      </c>
      <c r="C54" s="376" t="s">
        <v>741</v>
      </c>
      <c r="D54" s="268" t="s">
        <v>848</v>
      </c>
      <c r="E54" s="377" t="s">
        <v>757</v>
      </c>
      <c r="F54" s="377">
        <v>12</v>
      </c>
      <c r="G54" s="377" t="s">
        <v>26</v>
      </c>
      <c r="H54" s="377">
        <f>F54*S9</f>
        <v>12000</v>
      </c>
      <c r="I54" s="547"/>
      <c r="J54" s="378">
        <v>121.39</v>
      </c>
      <c r="K54" s="69">
        <f t="shared" si="2"/>
        <v>1.0115833333333333E-2</v>
      </c>
      <c r="L54" s="765">
        <v>0.2</v>
      </c>
      <c r="M54" s="766"/>
      <c r="N54" s="766"/>
      <c r="O54" s="767"/>
      <c r="P54" s="70">
        <v>96</v>
      </c>
      <c r="Q54" s="7"/>
    </row>
    <row r="55" spans="1:17">
      <c r="A55" s="776"/>
      <c r="B55" s="381" t="s">
        <v>214</v>
      </c>
      <c r="C55" s="376" t="s">
        <v>18</v>
      </c>
      <c r="D55" s="268" t="s">
        <v>848</v>
      </c>
      <c r="E55" s="377" t="s">
        <v>16</v>
      </c>
      <c r="F55" s="377">
        <v>12</v>
      </c>
      <c r="G55" s="377" t="s">
        <v>26</v>
      </c>
      <c r="H55" s="377">
        <f>F55*S9</f>
        <v>12000</v>
      </c>
      <c r="I55" s="547">
        <v>2124.25</v>
      </c>
      <c r="J55" s="524">
        <f t="shared" ca="1" si="1"/>
        <v>80.599874788943481</v>
      </c>
      <c r="K55" s="69">
        <f t="shared" ca="1" si="2"/>
        <v>6.7166562324119565E-3</v>
      </c>
      <c r="L55" s="765">
        <v>0.2</v>
      </c>
      <c r="M55" s="766"/>
      <c r="N55" s="766"/>
      <c r="O55" s="767"/>
      <c r="P55" s="70">
        <v>96</v>
      </c>
      <c r="Q55" s="7"/>
    </row>
    <row r="56" spans="1:17">
      <c r="A56" s="777"/>
      <c r="B56" s="382" t="s">
        <v>273</v>
      </c>
      <c r="C56" s="383" t="s">
        <v>274</v>
      </c>
      <c r="D56" s="268" t="s">
        <v>848</v>
      </c>
      <c r="E56" s="384" t="s">
        <v>11</v>
      </c>
      <c r="F56" s="384">
        <v>10</v>
      </c>
      <c r="G56" s="384" t="s">
        <v>26</v>
      </c>
      <c r="H56" s="384">
        <f>F56*S9</f>
        <v>10000</v>
      </c>
      <c r="I56" s="550">
        <v>1828.6</v>
      </c>
      <c r="J56" s="524">
        <f t="shared" ca="1" si="1"/>
        <v>69.38210240746713</v>
      </c>
      <c r="K56" s="188">
        <f t="shared" ca="1" si="2"/>
        <v>6.9382102407467127E-3</v>
      </c>
      <c r="L56" s="765">
        <v>0.2</v>
      </c>
      <c r="M56" s="766"/>
      <c r="N56" s="766"/>
      <c r="O56" s="767"/>
      <c r="P56" s="189">
        <v>96</v>
      </c>
      <c r="Q56" s="189"/>
    </row>
    <row r="57" spans="1:17">
      <c r="A57" s="785"/>
      <c r="B57" s="785"/>
      <c r="C57" s="785"/>
      <c r="D57" s="785"/>
      <c r="E57" s="785"/>
      <c r="F57" s="785"/>
      <c r="G57" s="785"/>
      <c r="H57" s="785"/>
      <c r="I57" s="785"/>
      <c r="J57" s="785"/>
      <c r="K57" s="785"/>
      <c r="L57" s="785"/>
      <c r="M57" s="785"/>
      <c r="N57" s="785"/>
      <c r="O57" s="785"/>
      <c r="P57" s="785"/>
      <c r="Q57" s="786"/>
    </row>
    <row r="58" spans="1:17">
      <c r="A58" s="787" t="s">
        <v>990</v>
      </c>
      <c r="B58" s="151" t="s">
        <v>81</v>
      </c>
      <c r="C58" s="67" t="s">
        <v>718</v>
      </c>
      <c r="D58" s="13"/>
      <c r="E58" s="68" t="s">
        <v>364</v>
      </c>
      <c r="F58" s="68">
        <v>14400</v>
      </c>
      <c r="G58" s="68" t="s">
        <v>365</v>
      </c>
      <c r="H58" s="68">
        <f>F58</f>
        <v>14400</v>
      </c>
      <c r="I58" s="551"/>
      <c r="J58" s="200">
        <v>193</v>
      </c>
      <c r="K58" s="69">
        <f t="shared" ref="K58:K101" si="3">J58/H58</f>
        <v>1.3402777777777777E-2</v>
      </c>
      <c r="L58" s="757"/>
      <c r="M58" s="757"/>
      <c r="N58" s="757"/>
      <c r="O58" s="757"/>
      <c r="P58" s="13">
        <v>100</v>
      </c>
      <c r="Q58" s="7"/>
    </row>
    <row r="59" spans="1:17">
      <c r="A59" s="783"/>
      <c r="B59" s="151" t="s">
        <v>85</v>
      </c>
      <c r="C59" s="67" t="s">
        <v>717</v>
      </c>
      <c r="D59" s="13"/>
      <c r="E59" s="68" t="s">
        <v>74</v>
      </c>
      <c r="F59" s="68">
        <v>5</v>
      </c>
      <c r="G59" s="68" t="s">
        <v>4</v>
      </c>
      <c r="H59" s="68">
        <f>F59*S7</f>
        <v>2267.96</v>
      </c>
      <c r="I59" s="551"/>
      <c r="J59" s="13">
        <v>17.86</v>
      </c>
      <c r="K59" s="69">
        <f t="shared" si="3"/>
        <v>7.8749184288964529E-3</v>
      </c>
      <c r="L59" s="757"/>
      <c r="M59" s="757"/>
      <c r="N59" s="757"/>
      <c r="O59" s="757"/>
      <c r="P59" s="13">
        <v>100</v>
      </c>
      <c r="Q59" s="7"/>
    </row>
    <row r="60" spans="1:17">
      <c r="A60" s="783"/>
      <c r="B60" s="151" t="s">
        <v>86</v>
      </c>
      <c r="C60" s="67" t="s">
        <v>87</v>
      </c>
      <c r="D60" s="13"/>
      <c r="E60" s="68" t="s">
        <v>88</v>
      </c>
      <c r="F60" s="68">
        <v>17</v>
      </c>
      <c r="G60" s="68" t="s">
        <v>26</v>
      </c>
      <c r="H60" s="68">
        <f>F60*S9</f>
        <v>17000</v>
      </c>
      <c r="I60" s="551"/>
      <c r="J60" s="13">
        <v>45</v>
      </c>
      <c r="K60" s="69">
        <f t="shared" si="3"/>
        <v>2.6470588235294116E-3</v>
      </c>
      <c r="L60" s="757"/>
      <c r="M60" s="757"/>
      <c r="N60" s="757"/>
      <c r="O60" s="757"/>
      <c r="P60" s="13">
        <v>100</v>
      </c>
      <c r="Q60" s="7"/>
    </row>
    <row r="61" spans="1:17">
      <c r="A61" s="783"/>
      <c r="B61" s="201" t="s">
        <v>367</v>
      </c>
      <c r="C61" s="67" t="s">
        <v>89</v>
      </c>
      <c r="D61" s="13"/>
      <c r="E61" s="68" t="s">
        <v>90</v>
      </c>
      <c r="F61" s="68">
        <v>15</v>
      </c>
      <c r="G61" s="68" t="s">
        <v>26</v>
      </c>
      <c r="H61" s="68">
        <f>F61*S9</f>
        <v>15000</v>
      </c>
      <c r="I61" s="551"/>
      <c r="J61" s="13">
        <v>34.94</v>
      </c>
      <c r="K61" s="69">
        <f t="shared" si="3"/>
        <v>2.329333333333333E-3</v>
      </c>
      <c r="L61" s="757"/>
      <c r="M61" s="757"/>
      <c r="N61" s="757"/>
      <c r="O61" s="757"/>
      <c r="P61" s="13">
        <v>100</v>
      </c>
      <c r="Q61" s="7"/>
    </row>
    <row r="62" spans="1:17">
      <c r="A62" s="783"/>
      <c r="B62" s="151" t="s">
        <v>91</v>
      </c>
      <c r="C62" s="67" t="s">
        <v>92</v>
      </c>
      <c r="D62" s="13"/>
      <c r="E62" s="68" t="s">
        <v>110</v>
      </c>
      <c r="F62" s="68">
        <v>1000</v>
      </c>
      <c r="G62" s="68" t="s">
        <v>25</v>
      </c>
      <c r="H62" s="68">
        <v>1000</v>
      </c>
      <c r="I62" s="551"/>
      <c r="J62" s="13">
        <v>14</v>
      </c>
      <c r="K62" s="69">
        <f t="shared" si="3"/>
        <v>1.4E-2</v>
      </c>
      <c r="L62" s="757"/>
      <c r="M62" s="757"/>
      <c r="N62" s="757"/>
      <c r="O62" s="757"/>
      <c r="P62" s="13">
        <v>100</v>
      </c>
      <c r="Q62" s="13"/>
    </row>
    <row r="63" spans="1:17">
      <c r="A63" s="783"/>
      <c r="B63" s="151" t="s">
        <v>116</v>
      </c>
      <c r="C63" s="67" t="s">
        <v>719</v>
      </c>
      <c r="D63" s="13"/>
      <c r="E63" s="68" t="s">
        <v>366</v>
      </c>
      <c r="F63" s="68">
        <v>24</v>
      </c>
      <c r="G63" s="68" t="s">
        <v>348</v>
      </c>
      <c r="H63" s="68">
        <f>F63*S7</f>
        <v>10886.207999999999</v>
      </c>
      <c r="I63" s="551"/>
      <c r="J63" s="200">
        <v>93.4</v>
      </c>
      <c r="K63" s="69">
        <f t="shared" si="3"/>
        <v>8.579663368548535E-3</v>
      </c>
      <c r="L63" s="757"/>
      <c r="M63" s="757"/>
      <c r="N63" s="757"/>
      <c r="O63" s="757"/>
      <c r="P63" s="13">
        <v>100</v>
      </c>
      <c r="Q63" s="13"/>
    </row>
    <row r="64" spans="1:17">
      <c r="A64" s="783"/>
      <c r="B64" s="151" t="s">
        <v>95</v>
      </c>
      <c r="C64" s="67" t="s">
        <v>96</v>
      </c>
      <c r="D64" s="13"/>
      <c r="E64" s="68" t="s">
        <v>107</v>
      </c>
      <c r="F64" s="68">
        <v>12</v>
      </c>
      <c r="G64" s="68" t="s">
        <v>97</v>
      </c>
      <c r="H64" s="68">
        <f>F64*S18</f>
        <v>12000</v>
      </c>
      <c r="I64" s="551"/>
      <c r="J64" s="13">
        <v>39.25</v>
      </c>
      <c r="K64" s="69">
        <f t="shared" si="3"/>
        <v>3.2708333333333335E-3</v>
      </c>
      <c r="L64" s="757"/>
      <c r="M64" s="757"/>
      <c r="N64" s="757"/>
      <c r="O64" s="757"/>
      <c r="P64" s="13">
        <v>100</v>
      </c>
      <c r="Q64" s="13"/>
    </row>
    <row r="65" spans="1:17">
      <c r="A65" s="783"/>
      <c r="B65" s="151" t="s">
        <v>179</v>
      </c>
      <c r="C65" s="67" t="s">
        <v>180</v>
      </c>
      <c r="D65" s="13"/>
      <c r="E65" s="68" t="s">
        <v>74</v>
      </c>
      <c r="F65" s="68">
        <v>5</v>
      </c>
      <c r="G65" s="68" t="s">
        <v>4</v>
      </c>
      <c r="H65" s="68">
        <f>F65*S7</f>
        <v>2267.96</v>
      </c>
      <c r="I65" s="551"/>
      <c r="J65" s="13">
        <v>15.95</v>
      </c>
      <c r="K65" s="69">
        <f t="shared" si="3"/>
        <v>7.0327519003862493E-3</v>
      </c>
      <c r="L65" s="751"/>
      <c r="M65" s="752"/>
      <c r="N65" s="752"/>
      <c r="O65" s="753"/>
      <c r="P65" s="13">
        <v>100</v>
      </c>
      <c r="Q65" s="13"/>
    </row>
    <row r="66" spans="1:17">
      <c r="A66" s="783"/>
      <c r="B66" s="151" t="s">
        <v>184</v>
      </c>
      <c r="C66" s="67" t="s">
        <v>185</v>
      </c>
      <c r="D66" s="13"/>
      <c r="E66" s="68" t="s">
        <v>75</v>
      </c>
      <c r="F66" s="68">
        <v>1</v>
      </c>
      <c r="G66" s="68" t="s">
        <v>4</v>
      </c>
      <c r="H66" s="68">
        <f>F66*S7</f>
        <v>453.59199999999998</v>
      </c>
      <c r="I66" s="551"/>
      <c r="J66" s="13">
        <v>3.49</v>
      </c>
      <c r="K66" s="69">
        <f t="shared" si="3"/>
        <v>7.6941392264413839E-3</v>
      </c>
      <c r="L66" s="751"/>
      <c r="M66" s="752"/>
      <c r="N66" s="752"/>
      <c r="O66" s="753"/>
      <c r="P66" s="13">
        <v>100</v>
      </c>
      <c r="Q66" s="13"/>
    </row>
    <row r="67" spans="1:17">
      <c r="A67" s="783"/>
      <c r="B67" s="413" t="s">
        <v>125</v>
      </c>
      <c r="C67" s="370" t="s">
        <v>760</v>
      </c>
      <c r="D67" s="407" t="s">
        <v>881</v>
      </c>
      <c r="E67" s="374" t="s">
        <v>584</v>
      </c>
      <c r="F67" s="374">
        <v>16</v>
      </c>
      <c r="G67" s="374" t="s">
        <v>350</v>
      </c>
      <c r="H67" s="374">
        <f>F67*S21</f>
        <v>453.59199999999998</v>
      </c>
      <c r="I67" s="552">
        <v>71.25</v>
      </c>
      <c r="J67" s="524">
        <f t="shared" ref="J67:J71" ca="1" si="4">+I67/$K$3</f>
        <v>2.7034205384075429</v>
      </c>
      <c r="K67" s="9">
        <f t="shared" ca="1" si="3"/>
        <v>5.9600269369996448E-3</v>
      </c>
      <c r="L67" s="757"/>
      <c r="M67" s="757"/>
      <c r="N67" s="757"/>
      <c r="O67" s="757"/>
      <c r="P67" s="13">
        <v>100</v>
      </c>
      <c r="Q67" s="13"/>
    </row>
    <row r="68" spans="1:17">
      <c r="A68" s="783"/>
      <c r="B68" s="412" t="s">
        <v>126</v>
      </c>
      <c r="C68" s="411" t="s">
        <v>761</v>
      </c>
      <c r="D68" s="73" t="s">
        <v>1090</v>
      </c>
      <c r="E68" s="374" t="s">
        <v>1091</v>
      </c>
      <c r="F68" s="374">
        <v>3.63</v>
      </c>
      <c r="G68" s="374" t="s">
        <v>347</v>
      </c>
      <c r="H68" s="374">
        <f>F68*S9</f>
        <v>3630</v>
      </c>
      <c r="I68" s="552">
        <v>275.64999999999998</v>
      </c>
      <c r="J68" s="524">
        <f t="shared" ca="1" si="4"/>
        <v>10.458917493502305</v>
      </c>
      <c r="K68" s="9">
        <f t="shared" ca="1" si="3"/>
        <v>2.881244488568128E-3</v>
      </c>
      <c r="L68" s="757"/>
      <c r="M68" s="757"/>
      <c r="N68" s="757"/>
      <c r="O68" s="757"/>
      <c r="P68" s="13">
        <v>100</v>
      </c>
      <c r="Q68" s="13" t="s">
        <v>130</v>
      </c>
    </row>
    <row r="69" spans="1:17">
      <c r="A69" s="783"/>
      <c r="B69" s="413" t="s">
        <v>127</v>
      </c>
      <c r="C69" s="370" t="s">
        <v>578</v>
      </c>
      <c r="D69" s="73" t="s">
        <v>1092</v>
      </c>
      <c r="E69" s="374" t="s">
        <v>585</v>
      </c>
      <c r="F69" s="374">
        <v>1</v>
      </c>
      <c r="G69" s="374" t="s">
        <v>353</v>
      </c>
      <c r="H69" s="374">
        <f>F69*S12</f>
        <v>3785.42</v>
      </c>
      <c r="I69" s="552">
        <v>105</v>
      </c>
      <c r="J69" s="524">
        <f t="shared" ca="1" si="4"/>
        <v>3.9839881618637478</v>
      </c>
      <c r="K69" s="9">
        <f t="shared" ca="1" si="3"/>
        <v>1.0524560449999597E-3</v>
      </c>
      <c r="L69" s="757"/>
      <c r="M69" s="757"/>
      <c r="N69" s="757"/>
      <c r="O69" s="757"/>
      <c r="P69" s="13">
        <v>100</v>
      </c>
      <c r="Q69" s="13" t="s">
        <v>129</v>
      </c>
    </row>
    <row r="70" spans="1:17">
      <c r="A70" s="783"/>
      <c r="B70" s="276" t="s">
        <v>98</v>
      </c>
      <c r="C70" s="277" t="s">
        <v>99</v>
      </c>
      <c r="D70" s="7"/>
      <c r="E70" s="278" t="s">
        <v>105</v>
      </c>
      <c r="F70" s="278">
        <v>16.2</v>
      </c>
      <c r="G70" s="278" t="s">
        <v>97</v>
      </c>
      <c r="H70" s="278">
        <f>F70*S18</f>
        <v>16200</v>
      </c>
      <c r="I70" s="553"/>
      <c r="J70" s="7">
        <v>42.87</v>
      </c>
      <c r="K70" s="9">
        <f t="shared" si="3"/>
        <v>2.6462962962962963E-3</v>
      </c>
      <c r="L70" s="757"/>
      <c r="M70" s="757"/>
      <c r="N70" s="757"/>
      <c r="O70" s="757"/>
      <c r="P70" s="13">
        <v>100</v>
      </c>
      <c r="Q70" s="13"/>
    </row>
    <row r="71" spans="1:17" s="281" customFormat="1">
      <c r="A71" s="783"/>
      <c r="B71" s="276" t="s">
        <v>145</v>
      </c>
      <c r="C71" s="277" t="s">
        <v>895</v>
      </c>
      <c r="D71" s="7" t="s">
        <v>872</v>
      </c>
      <c r="E71" s="278" t="s">
        <v>1102</v>
      </c>
      <c r="F71" s="278">
        <v>1</v>
      </c>
      <c r="G71" s="278" t="s">
        <v>97</v>
      </c>
      <c r="H71" s="278">
        <f>F71*S18</f>
        <v>1000</v>
      </c>
      <c r="I71" s="553">
        <v>310</v>
      </c>
      <c r="J71" s="524">
        <f t="shared" ca="1" si="4"/>
        <v>11.762250763597731</v>
      </c>
      <c r="K71" s="9">
        <f t="shared" ca="1" si="3"/>
        <v>1.176225076359773E-2</v>
      </c>
      <c r="L71" s="750"/>
      <c r="M71" s="750"/>
      <c r="N71" s="750"/>
      <c r="O71" s="750"/>
      <c r="P71" s="7">
        <v>100</v>
      </c>
      <c r="Q71" s="7" t="s">
        <v>148</v>
      </c>
    </row>
    <row r="72" spans="1:17">
      <c r="A72" s="783"/>
      <c r="B72" s="442" t="s">
        <v>934</v>
      </c>
      <c r="C72" s="411" t="s">
        <v>935</v>
      </c>
      <c r="D72" s="73" t="s">
        <v>1093</v>
      </c>
      <c r="E72" s="374" t="s">
        <v>1094</v>
      </c>
      <c r="F72" s="374">
        <v>7</v>
      </c>
      <c r="G72" s="374" t="s">
        <v>348</v>
      </c>
      <c r="H72" s="374">
        <f>F72*S7</f>
        <v>3175.1439999999998</v>
      </c>
      <c r="I72" s="552">
        <v>176.67</v>
      </c>
      <c r="J72" s="524">
        <f t="shared" ref="J72:J75" ca="1" si="5">+I72/$K$3</f>
        <v>6.7033446529187453</v>
      </c>
      <c r="K72" s="9">
        <f t="shared" ca="1" si="3"/>
        <v>2.1111939026761451E-3</v>
      </c>
      <c r="L72" s="751"/>
      <c r="M72" s="752"/>
      <c r="N72" s="752"/>
      <c r="O72" s="753"/>
      <c r="P72" s="13">
        <v>100</v>
      </c>
      <c r="Q72" s="13"/>
    </row>
    <row r="73" spans="1:17">
      <c r="A73" s="783"/>
      <c r="B73" s="412" t="s">
        <v>128</v>
      </c>
      <c r="C73" s="411" t="s">
        <v>762</v>
      </c>
      <c r="D73" s="73" t="s">
        <v>1096</v>
      </c>
      <c r="E73" s="374" t="s">
        <v>585</v>
      </c>
      <c r="F73" s="374">
        <v>1</v>
      </c>
      <c r="G73" s="374" t="s">
        <v>353</v>
      </c>
      <c r="H73" s="374">
        <f>F73*S12</f>
        <v>3785.42</v>
      </c>
      <c r="I73" s="552">
        <v>300</v>
      </c>
      <c r="J73" s="524">
        <f t="shared" ca="1" si="5"/>
        <v>11.382823319610708</v>
      </c>
      <c r="K73" s="9">
        <f t="shared" ca="1" si="3"/>
        <v>3.0070172714284564E-3</v>
      </c>
      <c r="L73" s="757"/>
      <c r="M73" s="757"/>
      <c r="N73" s="757"/>
      <c r="O73" s="757"/>
      <c r="P73" s="13">
        <v>100</v>
      </c>
      <c r="Q73" s="13" t="s">
        <v>131</v>
      </c>
    </row>
    <row r="74" spans="1:17">
      <c r="A74" s="783"/>
      <c r="B74" s="412" t="s">
        <v>100</v>
      </c>
      <c r="C74" s="411" t="s">
        <v>763</v>
      </c>
      <c r="D74" s="73" t="s">
        <v>1095</v>
      </c>
      <c r="E74" s="374" t="s">
        <v>582</v>
      </c>
      <c r="F74" s="374">
        <v>1</v>
      </c>
      <c r="G74" s="374" t="s">
        <v>4</v>
      </c>
      <c r="H74" s="374">
        <f>F74*S7</f>
        <v>453.59199999999998</v>
      </c>
      <c r="I74" s="552">
        <v>12.5</v>
      </c>
      <c r="J74" s="524">
        <f t="shared" ca="1" si="5"/>
        <v>0.47428430498377949</v>
      </c>
      <c r="K74" s="9">
        <f t="shared" ca="1" si="3"/>
        <v>1.0456187608771307E-3</v>
      </c>
      <c r="L74" s="757"/>
      <c r="M74" s="757"/>
      <c r="N74" s="757"/>
      <c r="O74" s="757"/>
      <c r="P74" s="13">
        <v>100</v>
      </c>
      <c r="Q74" s="13"/>
    </row>
    <row r="75" spans="1:17" s="531" customFormat="1">
      <c r="A75" s="783"/>
      <c r="B75" s="412" t="s">
        <v>159</v>
      </c>
      <c r="C75" s="411" t="s">
        <v>764</v>
      </c>
      <c r="D75" s="73" t="s">
        <v>1098</v>
      </c>
      <c r="E75" s="374" t="s">
        <v>873</v>
      </c>
      <c r="F75" s="374">
        <v>26</v>
      </c>
      <c r="G75" s="374" t="s">
        <v>350</v>
      </c>
      <c r="H75" s="374">
        <f>F75*S21</f>
        <v>737.08699999999999</v>
      </c>
      <c r="I75" s="552">
        <v>8.58</v>
      </c>
      <c r="J75" s="524">
        <f t="shared" ca="1" si="5"/>
        <v>0.32554874694086622</v>
      </c>
      <c r="K75" s="530">
        <f t="shared" ca="1" si="3"/>
        <v>4.4166936459449999E-4</v>
      </c>
      <c r="L75" s="762"/>
      <c r="M75" s="763"/>
      <c r="N75" s="763"/>
      <c r="O75" s="764"/>
      <c r="P75" s="73">
        <v>100</v>
      </c>
      <c r="Q75" s="73" t="s">
        <v>240</v>
      </c>
    </row>
    <row r="76" spans="1:17">
      <c r="A76" s="783"/>
      <c r="B76" s="416" t="s">
        <v>877</v>
      </c>
      <c r="C76" s="296" t="s">
        <v>876</v>
      </c>
      <c r="D76" s="7"/>
      <c r="E76" s="278" t="s">
        <v>584</v>
      </c>
      <c r="F76" s="278">
        <v>16</v>
      </c>
      <c r="G76" s="278" t="s">
        <v>350</v>
      </c>
      <c r="H76" s="278">
        <f>F76*S21</f>
        <v>453.59199999999998</v>
      </c>
      <c r="I76" s="553"/>
      <c r="J76" s="330">
        <v>8.33</v>
      </c>
      <c r="K76" s="9">
        <f t="shared" si="3"/>
        <v>1.8364521420130866E-2</v>
      </c>
      <c r="L76" s="751"/>
      <c r="M76" s="752"/>
      <c r="N76" s="752"/>
      <c r="O76" s="753"/>
      <c r="P76" s="13">
        <v>100</v>
      </c>
      <c r="Q76" s="13"/>
    </row>
    <row r="77" spans="1:17" s="281" customFormat="1">
      <c r="A77" s="783"/>
      <c r="B77" s="417" t="s">
        <v>878</v>
      </c>
      <c r="C77" s="370" t="s">
        <v>765</v>
      </c>
      <c r="D77" s="73" t="s">
        <v>1097</v>
      </c>
      <c r="E77" s="374" t="s">
        <v>874</v>
      </c>
      <c r="F77" s="374">
        <v>40</v>
      </c>
      <c r="G77" s="374" t="s">
        <v>365</v>
      </c>
      <c r="H77" s="374">
        <v>40</v>
      </c>
      <c r="I77" s="552">
        <v>8.7999999999999995E-2</v>
      </c>
      <c r="J77" s="529">
        <f t="shared" ref="J77:J80" ca="1" si="6">+I77/$K$3</f>
        <v>3.3389615070858075E-3</v>
      </c>
      <c r="K77" s="9">
        <f t="shared" ca="1" si="3"/>
        <v>8.3474037677145184E-5</v>
      </c>
      <c r="L77" s="279"/>
      <c r="M77" s="10"/>
      <c r="N77" s="10"/>
      <c r="O77" s="280"/>
      <c r="P77" s="7">
        <v>100</v>
      </c>
      <c r="Q77" s="7"/>
    </row>
    <row r="78" spans="1:17">
      <c r="A78" s="783"/>
      <c r="B78" s="412" t="s">
        <v>93</v>
      </c>
      <c r="C78" s="411" t="s">
        <v>595</v>
      </c>
      <c r="D78" s="407" t="s">
        <v>872</v>
      </c>
      <c r="E78" s="374" t="s">
        <v>901</v>
      </c>
      <c r="F78" s="374">
        <v>56</v>
      </c>
      <c r="G78" s="374" t="s">
        <v>94</v>
      </c>
      <c r="H78" s="374">
        <f>F78*S21</f>
        <v>1587.5719999999999</v>
      </c>
      <c r="I78" s="552">
        <v>1311.11</v>
      </c>
      <c r="J78" s="529">
        <f t="shared" ca="1" si="6"/>
        <v>49.747111608582649</v>
      </c>
      <c r="K78" s="9">
        <f t="shared" ca="1" si="3"/>
        <v>3.1335342024539768E-2</v>
      </c>
      <c r="L78" s="757"/>
      <c r="M78" s="757"/>
      <c r="N78" s="757"/>
      <c r="O78" s="757"/>
      <c r="P78" s="13">
        <v>100</v>
      </c>
      <c r="Q78" s="13"/>
    </row>
    <row r="79" spans="1:17">
      <c r="A79" s="783"/>
      <c r="B79" s="408" t="s">
        <v>70</v>
      </c>
      <c r="C79" s="406" t="s">
        <v>766</v>
      </c>
      <c r="D79" s="73" t="s">
        <v>881</v>
      </c>
      <c r="E79" s="377" t="s">
        <v>584</v>
      </c>
      <c r="F79" s="377">
        <v>16</v>
      </c>
      <c r="G79" s="374" t="s">
        <v>94</v>
      </c>
      <c r="H79" s="377">
        <f>F79*S21</f>
        <v>453.59199999999998</v>
      </c>
      <c r="I79" s="547">
        <v>130</v>
      </c>
      <c r="J79" s="529">
        <f t="shared" ca="1" si="6"/>
        <v>4.9325567718313064</v>
      </c>
      <c r="K79" s="9">
        <f t="shared" ca="1" si="3"/>
        <v>1.0874435113122159E-2</v>
      </c>
      <c r="L79" s="757"/>
      <c r="M79" s="757"/>
      <c r="N79" s="757"/>
      <c r="O79" s="757"/>
      <c r="P79" s="13">
        <v>100</v>
      </c>
      <c r="Q79" s="13"/>
    </row>
    <row r="80" spans="1:17">
      <c r="A80" s="783"/>
      <c r="B80" s="380" t="s">
        <v>115</v>
      </c>
      <c r="C80" s="419" t="s">
        <v>931</v>
      </c>
      <c r="D80" s="73" t="s">
        <v>891</v>
      </c>
      <c r="E80" s="377" t="s">
        <v>582</v>
      </c>
      <c r="F80" s="377">
        <v>1</v>
      </c>
      <c r="G80" s="377" t="s">
        <v>4</v>
      </c>
      <c r="H80" s="377">
        <f>F80*S7</f>
        <v>453.59199999999998</v>
      </c>
      <c r="I80" s="547">
        <v>26</v>
      </c>
      <c r="J80" s="529">
        <f t="shared" ca="1" si="6"/>
        <v>0.98651135436626136</v>
      </c>
      <c r="K80" s="9">
        <f t="shared" ca="1" si="3"/>
        <v>2.1748870226244322E-3</v>
      </c>
      <c r="L80" s="757"/>
      <c r="M80" s="757"/>
      <c r="N80" s="757"/>
      <c r="O80" s="757"/>
      <c r="P80" s="13">
        <v>80</v>
      </c>
      <c r="Q80" s="13"/>
    </row>
    <row r="81" spans="1:17">
      <c r="A81" s="783"/>
      <c r="B81" s="328" t="s">
        <v>174</v>
      </c>
      <c r="C81" s="282" t="s">
        <v>176</v>
      </c>
      <c r="D81" s="7"/>
      <c r="E81" s="270" t="s">
        <v>384</v>
      </c>
      <c r="F81" s="270">
        <v>7200</v>
      </c>
      <c r="G81" s="270" t="s">
        <v>385</v>
      </c>
      <c r="H81" s="270">
        <v>7200</v>
      </c>
      <c r="I81" s="548"/>
      <c r="J81" s="271">
        <v>49.07</v>
      </c>
      <c r="K81" s="9">
        <f t="shared" si="3"/>
        <v>6.8152777777777777E-3</v>
      </c>
      <c r="L81" s="751"/>
      <c r="M81" s="752"/>
      <c r="N81" s="752"/>
      <c r="O81" s="753"/>
      <c r="P81" s="13">
        <v>100</v>
      </c>
      <c r="Q81" s="13"/>
    </row>
    <row r="82" spans="1:17">
      <c r="A82" s="783"/>
      <c r="B82" s="328" t="s">
        <v>175</v>
      </c>
      <c r="C82" s="282" t="s">
        <v>177</v>
      </c>
      <c r="D82" s="7"/>
      <c r="E82" s="270" t="s">
        <v>422</v>
      </c>
      <c r="F82" s="270">
        <v>10000</v>
      </c>
      <c r="G82" s="270" t="s">
        <v>365</v>
      </c>
      <c r="H82" s="270">
        <v>10000</v>
      </c>
      <c r="I82" s="548"/>
      <c r="J82" s="271">
        <v>92.74</v>
      </c>
      <c r="K82" s="9">
        <f t="shared" si="3"/>
        <v>9.2739999999999993E-3</v>
      </c>
      <c r="L82" s="751"/>
      <c r="M82" s="752"/>
      <c r="N82" s="752"/>
      <c r="O82" s="753"/>
      <c r="P82" s="13">
        <v>100</v>
      </c>
      <c r="Q82" s="13"/>
    </row>
    <row r="83" spans="1:17">
      <c r="A83" s="783"/>
      <c r="B83" s="328" t="s">
        <v>244</v>
      </c>
      <c r="C83" s="282" t="s">
        <v>245</v>
      </c>
      <c r="D83" s="7"/>
      <c r="E83" s="270" t="s">
        <v>251</v>
      </c>
      <c r="F83" s="270">
        <v>1</v>
      </c>
      <c r="G83" s="270" t="s">
        <v>26</v>
      </c>
      <c r="H83" s="270">
        <f>F83*S9</f>
        <v>1000</v>
      </c>
      <c r="I83" s="548"/>
      <c r="J83" s="283">
        <v>4.99</v>
      </c>
      <c r="K83" s="9">
        <f t="shared" si="3"/>
        <v>4.9900000000000005E-3</v>
      </c>
      <c r="L83" s="751"/>
      <c r="M83" s="752"/>
      <c r="N83" s="752"/>
      <c r="O83" s="753"/>
      <c r="P83" s="13">
        <v>100</v>
      </c>
      <c r="Q83" s="13"/>
    </row>
    <row r="84" spans="1:17">
      <c r="A84" s="783"/>
      <c r="B84" s="405" t="s">
        <v>581</v>
      </c>
      <c r="C84" s="406" t="s">
        <v>351</v>
      </c>
      <c r="D84" s="407" t="s">
        <v>872</v>
      </c>
      <c r="E84" s="377" t="s">
        <v>349</v>
      </c>
      <c r="F84" s="377">
        <v>25</v>
      </c>
      <c r="G84" s="377" t="s">
        <v>4</v>
      </c>
      <c r="H84" s="377">
        <f>F84*S7</f>
        <v>11339.8</v>
      </c>
      <c r="I84" s="547">
        <v>380</v>
      </c>
      <c r="J84" s="529">
        <f t="shared" ref="J84:J85" ca="1" si="7">+I84/$K$3</f>
        <v>14.418242871506896</v>
      </c>
      <c r="K84" s="9">
        <f t="shared" ca="1" si="3"/>
        <v>1.271472413226591E-3</v>
      </c>
      <c r="L84" s="757"/>
      <c r="M84" s="757"/>
      <c r="N84" s="757"/>
      <c r="O84" s="757"/>
      <c r="P84" s="13">
        <v>100</v>
      </c>
      <c r="Q84" s="13"/>
    </row>
    <row r="85" spans="1:17">
      <c r="A85" s="783"/>
      <c r="B85" s="380" t="s">
        <v>300</v>
      </c>
      <c r="C85" s="419" t="s">
        <v>301</v>
      </c>
      <c r="D85" s="73" t="s">
        <v>916</v>
      </c>
      <c r="E85" s="377" t="s">
        <v>585</v>
      </c>
      <c r="F85" s="432">
        <v>1</v>
      </c>
      <c r="G85" s="377" t="s">
        <v>353</v>
      </c>
      <c r="H85" s="377">
        <f>F85*S12</f>
        <v>3785.42</v>
      </c>
      <c r="I85" s="547">
        <v>256</v>
      </c>
      <c r="J85" s="529">
        <f t="shared" ca="1" si="7"/>
        <v>9.7133425660678032</v>
      </c>
      <c r="K85" s="9">
        <f t="shared" ca="1" si="3"/>
        <v>2.5659880716189494E-3</v>
      </c>
      <c r="L85" s="751"/>
      <c r="M85" s="752"/>
      <c r="N85" s="752"/>
      <c r="O85" s="753"/>
      <c r="P85" s="13">
        <v>70</v>
      </c>
      <c r="Q85" s="13"/>
    </row>
    <row r="86" spans="1:17">
      <c r="A86" s="783"/>
      <c r="B86" s="328" t="s">
        <v>181</v>
      </c>
      <c r="C86" s="282" t="s">
        <v>182</v>
      </c>
      <c r="D86" s="7"/>
      <c r="E86" s="270" t="s">
        <v>183</v>
      </c>
      <c r="F86" s="270">
        <v>72</v>
      </c>
      <c r="G86" s="270" t="s">
        <v>29</v>
      </c>
      <c r="H86" s="270">
        <v>72</v>
      </c>
      <c r="I86" s="548"/>
      <c r="J86" s="283">
        <v>43.49</v>
      </c>
      <c r="K86" s="9">
        <f t="shared" si="3"/>
        <v>0.60402777777777783</v>
      </c>
      <c r="L86" s="751"/>
      <c r="M86" s="752"/>
      <c r="N86" s="752"/>
      <c r="O86" s="753"/>
      <c r="P86" s="13">
        <v>100</v>
      </c>
      <c r="Q86" s="13"/>
    </row>
    <row r="87" spans="1:17">
      <c r="A87" s="783"/>
      <c r="B87" s="328" t="s">
        <v>171</v>
      </c>
      <c r="C87" s="282" t="s">
        <v>172</v>
      </c>
      <c r="D87" s="7"/>
      <c r="E87" s="270" t="s">
        <v>173</v>
      </c>
      <c r="F87" s="270">
        <v>80</v>
      </c>
      <c r="G87" s="270" t="s">
        <v>29</v>
      </c>
      <c r="H87" s="270">
        <v>80</v>
      </c>
      <c r="I87" s="548"/>
      <c r="J87" s="283">
        <v>14.91</v>
      </c>
      <c r="K87" s="9">
        <f t="shared" si="3"/>
        <v>0.18637500000000001</v>
      </c>
      <c r="L87" s="751"/>
      <c r="M87" s="752"/>
      <c r="N87" s="752"/>
      <c r="O87" s="753"/>
      <c r="P87" s="13">
        <v>100</v>
      </c>
      <c r="Q87" s="13"/>
    </row>
    <row r="88" spans="1:17">
      <c r="A88" s="783"/>
      <c r="B88" s="328" t="s">
        <v>165</v>
      </c>
      <c r="C88" s="282" t="s">
        <v>166</v>
      </c>
      <c r="D88" s="7"/>
      <c r="E88" s="270" t="s">
        <v>167</v>
      </c>
      <c r="F88" s="270">
        <v>16</v>
      </c>
      <c r="G88" s="270" t="s">
        <v>29</v>
      </c>
      <c r="H88" s="270">
        <v>16</v>
      </c>
      <c r="I88" s="548"/>
      <c r="J88" s="283">
        <v>18.989999999999998</v>
      </c>
      <c r="K88" s="9">
        <f t="shared" si="3"/>
        <v>1.1868749999999999</v>
      </c>
      <c r="L88" s="751"/>
      <c r="M88" s="752"/>
      <c r="N88" s="752"/>
      <c r="O88" s="753"/>
      <c r="P88" s="13">
        <v>100</v>
      </c>
      <c r="Q88" s="13"/>
    </row>
    <row r="89" spans="1:17">
      <c r="A89" s="783"/>
      <c r="B89" s="381" t="s">
        <v>606</v>
      </c>
      <c r="C89" s="419" t="s">
        <v>606</v>
      </c>
      <c r="D89" s="73" t="s">
        <v>872</v>
      </c>
      <c r="E89" s="377" t="s">
        <v>943</v>
      </c>
      <c r="F89" s="377">
        <v>425</v>
      </c>
      <c r="G89" s="377" t="s">
        <v>365</v>
      </c>
      <c r="H89" s="377">
        <v>425</v>
      </c>
      <c r="I89" s="547">
        <v>18.739999999999998</v>
      </c>
      <c r="J89" s="529">
        <f t="shared" ref="J89" ca="1" si="8">+I89/$K$3</f>
        <v>0.71104703003168213</v>
      </c>
      <c r="K89" s="9">
        <f t="shared" ca="1" si="3"/>
        <v>1.6730518353686638E-3</v>
      </c>
      <c r="L89" s="757"/>
      <c r="M89" s="757"/>
      <c r="N89" s="757"/>
      <c r="O89" s="757"/>
      <c r="P89" s="13">
        <v>100</v>
      </c>
      <c r="Q89" s="13"/>
    </row>
    <row r="90" spans="1:17">
      <c r="A90" s="783"/>
      <c r="B90" s="328" t="s">
        <v>234</v>
      </c>
      <c r="C90" s="332" t="s">
        <v>233</v>
      </c>
      <c r="D90" s="7"/>
      <c r="E90" s="270" t="s">
        <v>252</v>
      </c>
      <c r="F90" s="270">
        <v>8</v>
      </c>
      <c r="G90" s="270" t="s">
        <v>29</v>
      </c>
      <c r="H90" s="270">
        <v>8</v>
      </c>
      <c r="I90" s="548"/>
      <c r="J90" s="283">
        <v>7.99</v>
      </c>
      <c r="K90" s="9">
        <f t="shared" si="3"/>
        <v>0.99875000000000003</v>
      </c>
      <c r="L90" s="757"/>
      <c r="M90" s="757"/>
      <c r="N90" s="757"/>
      <c r="O90" s="757"/>
      <c r="P90" s="13">
        <v>100</v>
      </c>
      <c r="Q90" s="149" t="s">
        <v>253</v>
      </c>
    </row>
    <row r="91" spans="1:17">
      <c r="A91" s="783"/>
      <c r="B91" s="328" t="s">
        <v>235</v>
      </c>
      <c r="C91" s="282" t="s">
        <v>237</v>
      </c>
      <c r="D91" s="333"/>
      <c r="E91" s="270" t="s">
        <v>368</v>
      </c>
      <c r="F91" s="270">
        <v>96</v>
      </c>
      <c r="G91" s="270" t="s">
        <v>350</v>
      </c>
      <c r="H91" s="278">
        <f>F91*S21</f>
        <v>2721.5519999999997</v>
      </c>
      <c r="I91" s="553"/>
      <c r="J91" s="283">
        <v>138.44999999999999</v>
      </c>
      <c r="K91" s="9">
        <f t="shared" si="3"/>
        <v>5.0871708495740665E-2</v>
      </c>
      <c r="L91" s="757"/>
      <c r="M91" s="757"/>
      <c r="N91" s="757"/>
      <c r="O91" s="757"/>
      <c r="P91" s="13">
        <v>100</v>
      </c>
      <c r="Q91" s="149"/>
    </row>
    <row r="92" spans="1:17">
      <c r="A92" s="783"/>
      <c r="B92" s="328" t="s">
        <v>236</v>
      </c>
      <c r="C92" s="282" t="s">
        <v>720</v>
      </c>
      <c r="D92" s="7"/>
      <c r="E92" s="270" t="s">
        <v>239</v>
      </c>
      <c r="F92" s="270">
        <v>2</v>
      </c>
      <c r="G92" s="270" t="s">
        <v>24</v>
      </c>
      <c r="H92" s="270">
        <f>F92*S7</f>
        <v>907.18399999999997</v>
      </c>
      <c r="I92" s="548"/>
      <c r="J92" s="283">
        <v>5.99</v>
      </c>
      <c r="K92" s="9">
        <f t="shared" si="3"/>
        <v>6.6028501384504138E-3</v>
      </c>
      <c r="L92" s="757"/>
      <c r="M92" s="757"/>
      <c r="N92" s="757"/>
      <c r="O92" s="757"/>
      <c r="P92" s="13">
        <v>100</v>
      </c>
      <c r="Q92" s="149"/>
    </row>
    <row r="93" spans="1:17">
      <c r="A93" s="783"/>
      <c r="B93" s="269" t="s">
        <v>254</v>
      </c>
      <c r="C93" s="332" t="s">
        <v>246</v>
      </c>
      <c r="D93" s="7"/>
      <c r="E93" s="270" t="s">
        <v>250</v>
      </c>
      <c r="F93" s="270">
        <v>443.55</v>
      </c>
      <c r="G93" s="270" t="s">
        <v>25</v>
      </c>
      <c r="H93" s="270">
        <f>F93</f>
        <v>443.55</v>
      </c>
      <c r="I93" s="548"/>
      <c r="J93" s="283">
        <v>0.88</v>
      </c>
      <c r="K93" s="9">
        <f t="shared" si="3"/>
        <v>1.9839927854807802E-3</v>
      </c>
      <c r="L93" s="757"/>
      <c r="M93" s="757"/>
      <c r="N93" s="757"/>
      <c r="O93" s="757"/>
      <c r="P93" s="148">
        <v>100</v>
      </c>
      <c r="Q93" s="13"/>
    </row>
    <row r="94" spans="1:17">
      <c r="A94" s="783"/>
      <c r="B94" s="269" t="s">
        <v>249</v>
      </c>
      <c r="C94" s="282" t="s">
        <v>255</v>
      </c>
      <c r="D94" s="7"/>
      <c r="E94" s="270" t="s">
        <v>256</v>
      </c>
      <c r="F94" s="270">
        <v>1</v>
      </c>
      <c r="G94" s="270" t="s">
        <v>29</v>
      </c>
      <c r="H94" s="270">
        <f>F94</f>
        <v>1</v>
      </c>
      <c r="I94" s="548"/>
      <c r="J94" s="283">
        <v>0.99</v>
      </c>
      <c r="K94" s="9">
        <f t="shared" si="3"/>
        <v>0.99</v>
      </c>
      <c r="L94" s="757"/>
      <c r="M94" s="757"/>
      <c r="N94" s="757"/>
      <c r="O94" s="757"/>
      <c r="P94" s="13">
        <v>100</v>
      </c>
      <c r="Q94" s="13" t="s">
        <v>257</v>
      </c>
    </row>
    <row r="95" spans="1:17">
      <c r="A95" s="783"/>
      <c r="B95" s="381" t="s">
        <v>263</v>
      </c>
      <c r="C95" s="419" t="s">
        <v>767</v>
      </c>
      <c r="D95" s="73" t="s">
        <v>904</v>
      </c>
      <c r="E95" s="377" t="s">
        <v>905</v>
      </c>
      <c r="F95" s="377">
        <v>28</v>
      </c>
      <c r="G95" s="377" t="s">
        <v>365</v>
      </c>
      <c r="H95" s="377">
        <v>28</v>
      </c>
      <c r="I95" s="547">
        <v>18.440000000000001</v>
      </c>
      <c r="J95" s="529">
        <f t="shared" ref="J95" ca="1" si="9">+I95/$K$3</f>
        <v>0.69966420671207152</v>
      </c>
      <c r="K95" s="9">
        <f t="shared" ca="1" si="3"/>
        <v>2.4988007382573982E-2</v>
      </c>
      <c r="L95" s="757"/>
      <c r="M95" s="757"/>
      <c r="N95" s="757"/>
      <c r="O95" s="757"/>
      <c r="P95" s="13">
        <v>100</v>
      </c>
      <c r="Q95" s="13"/>
    </row>
    <row r="96" spans="1:17" s="281" customFormat="1">
      <c r="A96" s="783"/>
      <c r="B96" s="269" t="s">
        <v>304</v>
      </c>
      <c r="C96" s="282" t="s">
        <v>305</v>
      </c>
      <c r="D96" s="7"/>
      <c r="E96" s="270" t="s">
        <v>311</v>
      </c>
      <c r="F96" s="270">
        <v>17</v>
      </c>
      <c r="G96" s="270" t="s">
        <v>94</v>
      </c>
      <c r="H96" s="278">
        <f>F96*S21</f>
        <v>481.94149999999996</v>
      </c>
      <c r="I96" s="553"/>
      <c r="J96" s="283">
        <v>5.48</v>
      </c>
      <c r="K96" s="9">
        <f t="shared" si="3"/>
        <v>1.137067465657139E-2</v>
      </c>
      <c r="L96" s="750"/>
      <c r="M96" s="750"/>
      <c r="N96" s="750"/>
      <c r="O96" s="750"/>
      <c r="P96" s="7">
        <v>100</v>
      </c>
      <c r="Q96" s="7"/>
    </row>
    <row r="97" spans="1:19" s="281" customFormat="1">
      <c r="A97" s="783"/>
      <c r="B97" s="269" t="s">
        <v>317</v>
      </c>
      <c r="C97" s="282" t="s">
        <v>308</v>
      </c>
      <c r="D97" s="7"/>
      <c r="E97" s="270" t="s">
        <v>310</v>
      </c>
      <c r="F97" s="270">
        <v>12</v>
      </c>
      <c r="G97" s="270" t="s">
        <v>94</v>
      </c>
      <c r="H97" s="278">
        <f>F97*S21</f>
        <v>340.19399999999996</v>
      </c>
      <c r="I97" s="553"/>
      <c r="J97" s="283">
        <v>1.73</v>
      </c>
      <c r="K97" s="9">
        <f t="shared" si="3"/>
        <v>5.085333662557247E-3</v>
      </c>
      <c r="L97" s="750"/>
      <c r="M97" s="750"/>
      <c r="N97" s="750"/>
      <c r="O97" s="750"/>
      <c r="P97" s="7">
        <v>62</v>
      </c>
      <c r="Q97" s="7" t="s">
        <v>312</v>
      </c>
    </row>
    <row r="98" spans="1:19" s="281" customFormat="1">
      <c r="A98" s="783"/>
      <c r="B98" s="381" t="s">
        <v>309</v>
      </c>
      <c r="C98" s="419" t="s">
        <v>768</v>
      </c>
      <c r="D98" s="73" t="s">
        <v>888</v>
      </c>
      <c r="E98" s="377" t="s">
        <v>944</v>
      </c>
      <c r="F98" s="377">
        <v>12</v>
      </c>
      <c r="G98" s="377" t="s">
        <v>350</v>
      </c>
      <c r="H98" s="374">
        <f>F98*S21</f>
        <v>340.19399999999996</v>
      </c>
      <c r="I98" s="552">
        <v>194.95</v>
      </c>
      <c r="J98" s="529">
        <f t="shared" ref="J98:J103" ca="1" si="10">+I98/$K$3</f>
        <v>7.3969380205270241</v>
      </c>
      <c r="K98" s="9">
        <f t="shared" ca="1" si="3"/>
        <v>2.1743293592852975E-2</v>
      </c>
      <c r="L98" s="750"/>
      <c r="M98" s="750"/>
      <c r="N98" s="750"/>
      <c r="O98" s="750"/>
      <c r="P98" s="7">
        <v>100</v>
      </c>
      <c r="Q98" s="7"/>
    </row>
    <row r="99" spans="1:19" s="281" customFormat="1">
      <c r="A99" s="783"/>
      <c r="B99" s="388" t="s">
        <v>593</v>
      </c>
      <c r="C99" s="419" t="s">
        <v>594</v>
      </c>
      <c r="D99" s="73" t="s">
        <v>872</v>
      </c>
      <c r="E99" s="377" t="s">
        <v>900</v>
      </c>
      <c r="F99" s="377">
        <v>1.1299999999999999</v>
      </c>
      <c r="G99" s="377" t="s">
        <v>347</v>
      </c>
      <c r="H99" s="374">
        <f>F99*S9</f>
        <v>1130</v>
      </c>
      <c r="I99" s="552">
        <v>217</v>
      </c>
      <c r="J99" s="529">
        <f t="shared" ca="1" si="10"/>
        <v>8.2335755345184118</v>
      </c>
      <c r="K99" s="9">
        <f t="shared" ca="1" si="3"/>
        <v>7.2863500305472674E-3</v>
      </c>
      <c r="L99" s="750"/>
      <c r="M99" s="750"/>
      <c r="N99" s="750"/>
      <c r="O99" s="750"/>
      <c r="P99" s="7">
        <v>100</v>
      </c>
      <c r="Q99" s="284" t="s">
        <v>334</v>
      </c>
    </row>
    <row r="100" spans="1:19" s="281" customFormat="1">
      <c r="A100" s="783"/>
      <c r="B100" s="285" t="s">
        <v>359</v>
      </c>
      <c r="C100" s="286" t="s">
        <v>360</v>
      </c>
      <c r="D100" s="287"/>
      <c r="E100" s="270" t="s">
        <v>352</v>
      </c>
      <c r="F100" s="270">
        <v>4</v>
      </c>
      <c r="G100" s="270" t="s">
        <v>353</v>
      </c>
      <c r="H100" s="278">
        <f>F100*S12</f>
        <v>15141.68</v>
      </c>
      <c r="I100" s="553"/>
      <c r="J100" s="271">
        <v>46.02</v>
      </c>
      <c r="K100" s="9">
        <f t="shared" si="3"/>
        <v>3.0392928657850386E-3</v>
      </c>
      <c r="L100" s="750"/>
      <c r="M100" s="750"/>
      <c r="N100" s="750"/>
      <c r="O100" s="750"/>
      <c r="P100" s="7">
        <v>100</v>
      </c>
      <c r="Q100" s="284"/>
    </row>
    <row r="101" spans="1:19" s="281" customFormat="1">
      <c r="A101" s="784"/>
      <c r="B101" s="440" t="s">
        <v>315</v>
      </c>
      <c r="C101" s="406" t="s">
        <v>316</v>
      </c>
      <c r="D101" s="407" t="s">
        <v>922</v>
      </c>
      <c r="E101" s="377" t="s">
        <v>582</v>
      </c>
      <c r="F101" s="377">
        <v>1</v>
      </c>
      <c r="G101" s="377" t="s">
        <v>348</v>
      </c>
      <c r="H101" s="374">
        <f>F101*S7</f>
        <v>453.59199999999998</v>
      </c>
      <c r="I101" s="552">
        <v>97.68</v>
      </c>
      <c r="J101" s="529">
        <f t="shared" ca="1" si="10"/>
        <v>3.7062472728652467</v>
      </c>
      <c r="K101" s="9">
        <f t="shared" ca="1" si="3"/>
        <v>8.1708832449982512E-3</v>
      </c>
      <c r="L101" s="9"/>
      <c r="M101" s="9"/>
      <c r="N101" s="9"/>
      <c r="O101" s="9"/>
      <c r="P101" s="7">
        <v>100</v>
      </c>
      <c r="Q101" s="7"/>
    </row>
    <row r="102" spans="1:19" ht="15">
      <c r="A102" s="12"/>
      <c r="B102" s="2"/>
      <c r="C102" s="3"/>
      <c r="D102" s="5"/>
      <c r="E102" s="4"/>
      <c r="F102" s="4"/>
      <c r="G102" s="4"/>
      <c r="H102" s="4"/>
      <c r="I102" s="543"/>
      <c r="J102" s="5"/>
      <c r="K102" s="10"/>
      <c r="L102" s="10"/>
      <c r="M102" s="10"/>
      <c r="N102" s="10"/>
      <c r="O102" s="10"/>
      <c r="P102" s="5"/>
      <c r="Q102" s="63"/>
    </row>
    <row r="103" spans="1:19" s="281" customFormat="1">
      <c r="A103" s="775" t="s">
        <v>82</v>
      </c>
      <c r="B103" s="563" t="s">
        <v>66</v>
      </c>
      <c r="C103" s="564" t="s">
        <v>899</v>
      </c>
      <c r="D103" s="7" t="s">
        <v>893</v>
      </c>
      <c r="E103" s="565" t="s">
        <v>612</v>
      </c>
      <c r="F103" s="565">
        <v>2.2000000000000002</v>
      </c>
      <c r="G103" s="565" t="s">
        <v>348</v>
      </c>
      <c r="H103" s="565">
        <f>F103*S7</f>
        <v>997.90240000000006</v>
      </c>
      <c r="I103" s="566">
        <v>181</v>
      </c>
      <c r="J103" s="567">
        <f t="shared" ca="1" si="10"/>
        <v>6.8676367361651272</v>
      </c>
      <c r="K103" s="335">
        <f t="shared" ref="K103:K129" ca="1" si="11">J103/H103</f>
        <v>6.8820725715912964E-3</v>
      </c>
      <c r="L103" s="857">
        <v>5.0000000000000001E-3</v>
      </c>
      <c r="M103" s="858"/>
      <c r="N103" s="796">
        <v>0.19</v>
      </c>
      <c r="O103" s="798"/>
      <c r="P103" s="525">
        <v>98</v>
      </c>
      <c r="Q103" s="525" t="s">
        <v>76</v>
      </c>
    </row>
    <row r="104" spans="1:19">
      <c r="A104" s="776"/>
      <c r="B104" s="408" t="s">
        <v>68</v>
      </c>
      <c r="C104" s="409" t="s">
        <v>769</v>
      </c>
      <c r="D104" s="268" t="s">
        <v>879</v>
      </c>
      <c r="E104" s="377" t="s">
        <v>582</v>
      </c>
      <c r="F104" s="377">
        <v>1</v>
      </c>
      <c r="G104" s="377" t="s">
        <v>4</v>
      </c>
      <c r="H104" s="377">
        <f>F104*S7</f>
        <v>453.59199999999998</v>
      </c>
      <c r="I104" s="547">
        <v>16</v>
      </c>
      <c r="J104" s="529">
        <f t="shared" ref="J104:J118" ca="1" si="12">+I104/$K$3</f>
        <v>0.6070839103792377</v>
      </c>
      <c r="K104" s="9">
        <f t="shared" ca="1" si="11"/>
        <v>1.3383920139227272E-3</v>
      </c>
      <c r="L104" s="848"/>
      <c r="M104" s="849"/>
      <c r="N104" s="849"/>
      <c r="O104" s="850"/>
      <c r="P104" s="13">
        <v>89</v>
      </c>
      <c r="Q104" s="7"/>
    </row>
    <row r="105" spans="1:19">
      <c r="A105" s="776"/>
      <c r="B105" s="408" t="s">
        <v>67</v>
      </c>
      <c r="C105" s="409" t="s">
        <v>770</v>
      </c>
      <c r="D105" s="268" t="s">
        <v>879</v>
      </c>
      <c r="E105" s="377" t="s">
        <v>882</v>
      </c>
      <c r="F105" s="377">
        <v>180</v>
      </c>
      <c r="G105" s="377">
        <v>9</v>
      </c>
      <c r="H105" s="377">
        <f>F105</f>
        <v>180</v>
      </c>
      <c r="I105" s="547">
        <v>17</v>
      </c>
      <c r="J105" s="529">
        <f t="shared" ca="1" si="12"/>
        <v>0.64502665477794008</v>
      </c>
      <c r="K105" s="9">
        <f t="shared" ca="1" si="11"/>
        <v>3.5834814154330004E-3</v>
      </c>
      <c r="L105" s="765">
        <v>0.05</v>
      </c>
      <c r="M105" s="766"/>
      <c r="N105" s="766"/>
      <c r="O105" s="767"/>
      <c r="P105" s="13">
        <v>95</v>
      </c>
      <c r="Q105" s="13" t="s">
        <v>77</v>
      </c>
      <c r="S105" s="182">
        <f>F104*S7</f>
        <v>453.59199999999998</v>
      </c>
    </row>
    <row r="106" spans="1:19">
      <c r="A106" s="776"/>
      <c r="B106" s="420" t="s">
        <v>896</v>
      </c>
      <c r="C106" s="422" t="s">
        <v>897</v>
      </c>
      <c r="D106" s="268" t="s">
        <v>872</v>
      </c>
      <c r="E106" s="377" t="s">
        <v>898</v>
      </c>
      <c r="F106" s="377">
        <v>32</v>
      </c>
      <c r="G106" s="377" t="s">
        <v>350</v>
      </c>
      <c r="H106" s="377">
        <f>F106*S21</f>
        <v>907.18399999999997</v>
      </c>
      <c r="I106" s="547">
        <v>127</v>
      </c>
      <c r="J106" s="529">
        <f t="shared" ca="1" si="12"/>
        <v>4.8187285386351997</v>
      </c>
      <c r="K106" s="9">
        <f t="shared" ca="1" si="11"/>
        <v>5.3117433052558248E-3</v>
      </c>
      <c r="L106" s="765"/>
      <c r="M106" s="766"/>
      <c r="N106" s="766"/>
      <c r="O106" s="767"/>
      <c r="P106" s="13">
        <v>98</v>
      </c>
      <c r="Q106" s="87"/>
    </row>
    <row r="107" spans="1:19">
      <c r="A107" s="776"/>
      <c r="B107" s="408" t="s">
        <v>123</v>
      </c>
      <c r="C107" s="409" t="s">
        <v>721</v>
      </c>
      <c r="D107" s="268" t="s">
        <v>875</v>
      </c>
      <c r="E107" s="377" t="s">
        <v>582</v>
      </c>
      <c r="F107" s="377">
        <v>1</v>
      </c>
      <c r="G107" s="377" t="s">
        <v>4</v>
      </c>
      <c r="H107" s="377">
        <f>F107*S7</f>
        <v>453.59199999999998</v>
      </c>
      <c r="I107" s="547">
        <v>10</v>
      </c>
      <c r="J107" s="529">
        <f t="shared" ca="1" si="12"/>
        <v>0.3794274439870236</v>
      </c>
      <c r="K107" s="9">
        <f t="shared" ca="1" si="11"/>
        <v>8.3649500870170465E-4</v>
      </c>
      <c r="L107" s="765"/>
      <c r="M107" s="766"/>
      <c r="N107" s="766"/>
      <c r="O107" s="767"/>
      <c r="P107" s="13">
        <v>79</v>
      </c>
      <c r="Q107" s="87"/>
    </row>
    <row r="108" spans="1:19">
      <c r="A108" s="776"/>
      <c r="B108" s="408" t="s">
        <v>124</v>
      </c>
      <c r="C108" s="409" t="s">
        <v>771</v>
      </c>
      <c r="D108" s="268" t="s">
        <v>879</v>
      </c>
      <c r="E108" s="377" t="s">
        <v>582</v>
      </c>
      <c r="F108" s="377">
        <v>1</v>
      </c>
      <c r="G108" s="377" t="s">
        <v>4</v>
      </c>
      <c r="H108" s="377">
        <f>F108*S7</f>
        <v>453.59199999999998</v>
      </c>
      <c r="I108" s="547">
        <v>11</v>
      </c>
      <c r="J108" s="529">
        <f t="shared" ca="1" si="12"/>
        <v>0.41737018838572593</v>
      </c>
      <c r="K108" s="9">
        <f t="shared" ca="1" si="11"/>
        <v>9.2014450957187506E-4</v>
      </c>
      <c r="L108" s="765"/>
      <c r="M108" s="766"/>
      <c r="N108" s="766"/>
      <c r="O108" s="767"/>
      <c r="P108" s="13">
        <v>81.3</v>
      </c>
      <c r="Q108" s="87"/>
    </row>
    <row r="109" spans="1:19">
      <c r="A109" s="776"/>
      <c r="B109" s="421" t="s">
        <v>592</v>
      </c>
      <c r="C109" s="409" t="s">
        <v>772</v>
      </c>
      <c r="D109" s="268" t="s">
        <v>879</v>
      </c>
      <c r="E109" s="377" t="s">
        <v>591</v>
      </c>
      <c r="F109" s="377">
        <v>5</v>
      </c>
      <c r="G109" s="377" t="s">
        <v>348</v>
      </c>
      <c r="H109" s="377">
        <f>F109*S7</f>
        <v>2267.96</v>
      </c>
      <c r="I109" s="547">
        <f>45*5</f>
        <v>225</v>
      </c>
      <c r="J109" s="529">
        <f t="shared" ca="1" si="12"/>
        <v>8.5371174897080309</v>
      </c>
      <c r="K109" s="9">
        <f t="shared" ca="1" si="11"/>
        <v>3.7642275391576705E-3</v>
      </c>
      <c r="L109" s="765"/>
      <c r="M109" s="766"/>
      <c r="N109" s="766"/>
      <c r="O109" s="767"/>
      <c r="P109" s="13">
        <v>50</v>
      </c>
      <c r="Q109" s="87" t="s">
        <v>147</v>
      </c>
    </row>
    <row r="110" spans="1:19">
      <c r="A110" s="776"/>
      <c r="B110" s="331" t="s">
        <v>142</v>
      </c>
      <c r="C110" s="336" t="s">
        <v>144</v>
      </c>
      <c r="D110" s="261"/>
      <c r="E110" s="270" t="s">
        <v>582</v>
      </c>
      <c r="F110" s="270">
        <v>1</v>
      </c>
      <c r="G110" s="270" t="s">
        <v>4</v>
      </c>
      <c r="H110" s="270">
        <f>F110*S7</f>
        <v>453.59199999999998</v>
      </c>
      <c r="I110" s="548"/>
      <c r="J110" s="271">
        <v>3.2</v>
      </c>
      <c r="K110" s="9">
        <f t="shared" si="11"/>
        <v>7.0547981445880882E-3</v>
      </c>
      <c r="L110" s="765"/>
      <c r="M110" s="766"/>
      <c r="N110" s="766"/>
      <c r="O110" s="767"/>
      <c r="P110" s="13">
        <v>65</v>
      </c>
      <c r="Q110" s="87"/>
      <c r="S110" s="182">
        <f>F110*S7</f>
        <v>453.59199999999998</v>
      </c>
    </row>
    <row r="111" spans="1:19">
      <c r="A111" s="776"/>
      <c r="B111" s="408" t="s">
        <v>143</v>
      </c>
      <c r="C111" s="409" t="s">
        <v>722</v>
      </c>
      <c r="D111" s="268" t="s">
        <v>879</v>
      </c>
      <c r="E111" s="377" t="s">
        <v>582</v>
      </c>
      <c r="F111" s="377">
        <v>1</v>
      </c>
      <c r="G111" s="377" t="s">
        <v>4</v>
      </c>
      <c r="H111" s="377">
        <f>F111*S7</f>
        <v>453.59199999999998</v>
      </c>
      <c r="I111" s="547">
        <f>8*5</f>
        <v>40</v>
      </c>
      <c r="J111" s="529">
        <f t="shared" ca="1" si="12"/>
        <v>1.5177097759480944</v>
      </c>
      <c r="K111" s="9">
        <f t="shared" ca="1" si="11"/>
        <v>3.3459800348068186E-3</v>
      </c>
      <c r="L111" s="765"/>
      <c r="M111" s="766"/>
      <c r="N111" s="766"/>
      <c r="O111" s="767"/>
      <c r="P111" s="13">
        <v>65</v>
      </c>
      <c r="Q111" s="87"/>
    </row>
    <row r="112" spans="1:19">
      <c r="A112" s="776"/>
      <c r="B112" s="420" t="s">
        <v>889</v>
      </c>
      <c r="C112" s="422" t="s">
        <v>890</v>
      </c>
      <c r="D112" s="268" t="s">
        <v>891</v>
      </c>
      <c r="E112" s="377" t="s">
        <v>75</v>
      </c>
      <c r="F112" s="377">
        <v>1</v>
      </c>
      <c r="G112" s="377" t="s">
        <v>4</v>
      </c>
      <c r="H112" s="377">
        <f>F112*S7</f>
        <v>453.59199999999998</v>
      </c>
      <c r="I112" s="547">
        <v>60</v>
      </c>
      <c r="J112" s="529">
        <f t="shared" ca="1" si="12"/>
        <v>2.2765646639221417</v>
      </c>
      <c r="K112" s="9">
        <f t="shared" ca="1" si="11"/>
        <v>5.0189700522102285E-3</v>
      </c>
      <c r="L112" s="854">
        <v>3.0000000000000001E-3</v>
      </c>
      <c r="M112" s="855"/>
      <c r="N112" s="855"/>
      <c r="O112" s="856"/>
      <c r="P112" s="13">
        <v>86.75</v>
      </c>
      <c r="Q112" s="846" t="s">
        <v>78</v>
      </c>
    </row>
    <row r="113" spans="1:19">
      <c r="A113" s="776"/>
      <c r="B113" s="421" t="s">
        <v>892</v>
      </c>
      <c r="C113" s="409" t="s">
        <v>609</v>
      </c>
      <c r="D113" s="423" t="s">
        <v>879</v>
      </c>
      <c r="E113" s="377" t="s">
        <v>582</v>
      </c>
      <c r="F113" s="377">
        <v>1</v>
      </c>
      <c r="G113" s="377" t="s">
        <v>4</v>
      </c>
      <c r="H113" s="377">
        <f>F113*S7</f>
        <v>453.59199999999998</v>
      </c>
      <c r="I113" s="547">
        <v>15</v>
      </c>
      <c r="J113" s="529">
        <f t="shared" ca="1" si="12"/>
        <v>0.56914116598053544</v>
      </c>
      <c r="K113" s="9">
        <f t="shared" ca="1" si="11"/>
        <v>1.2547425130525571E-3</v>
      </c>
      <c r="L113" s="854">
        <v>3.0000000000000001E-3</v>
      </c>
      <c r="M113" s="855"/>
      <c r="N113" s="855"/>
      <c r="O113" s="856"/>
      <c r="P113" s="13">
        <v>86.75</v>
      </c>
      <c r="Q113" s="847"/>
    </row>
    <row r="114" spans="1:19">
      <c r="A114" s="776"/>
      <c r="B114" s="532" t="s">
        <v>886</v>
      </c>
      <c r="C114" s="533" t="s">
        <v>887</v>
      </c>
      <c r="D114" s="13" t="s">
        <v>888</v>
      </c>
      <c r="E114" s="534" t="s">
        <v>591</v>
      </c>
      <c r="F114" s="534">
        <v>5</v>
      </c>
      <c r="G114" s="534" t="s">
        <v>4</v>
      </c>
      <c r="H114" s="534">
        <f>F114*S7</f>
        <v>2267.96</v>
      </c>
      <c r="I114" s="554">
        <v>249.95</v>
      </c>
      <c r="J114" s="529">
        <f t="shared" ca="1" si="12"/>
        <v>9.4837889624556535</v>
      </c>
      <c r="K114" s="69">
        <f t="shared" ca="1" si="11"/>
        <v>4.1816385484998208E-3</v>
      </c>
      <c r="L114" s="844"/>
      <c r="M114" s="844"/>
      <c r="N114" s="844"/>
      <c r="O114" s="844"/>
      <c r="P114" s="13">
        <v>81</v>
      </c>
      <c r="Q114" s="13"/>
    </row>
    <row r="115" spans="1:19">
      <c r="A115" s="776"/>
      <c r="B115" s="420" t="s">
        <v>617</v>
      </c>
      <c r="C115" s="419" t="s">
        <v>618</v>
      </c>
      <c r="D115" s="73" t="s">
        <v>875</v>
      </c>
      <c r="E115" s="377" t="s">
        <v>582</v>
      </c>
      <c r="F115" s="377">
        <v>1</v>
      </c>
      <c r="G115" s="377" t="s">
        <v>4</v>
      </c>
      <c r="H115" s="377">
        <f>F115*S7</f>
        <v>453.59199999999998</v>
      </c>
      <c r="I115" s="547">
        <v>18</v>
      </c>
      <c r="J115" s="529">
        <f t="shared" ca="1" si="12"/>
        <v>0.68296939917664246</v>
      </c>
      <c r="K115" s="9">
        <f t="shared" ca="1" si="11"/>
        <v>1.5056910156630683E-3</v>
      </c>
      <c r="L115" s="844"/>
      <c r="M115" s="844"/>
      <c r="N115" s="844"/>
      <c r="O115" s="844"/>
      <c r="P115" s="13">
        <v>85</v>
      </c>
      <c r="Q115" s="13"/>
    </row>
    <row r="116" spans="1:19" s="281" customFormat="1">
      <c r="A116" s="776"/>
      <c r="B116" s="424" t="s">
        <v>357</v>
      </c>
      <c r="C116" s="406" t="s">
        <v>358</v>
      </c>
      <c r="D116" s="407" t="s">
        <v>893</v>
      </c>
      <c r="E116" s="377" t="s">
        <v>894</v>
      </c>
      <c r="F116" s="377">
        <v>3.5</v>
      </c>
      <c r="G116" s="377" t="s">
        <v>348</v>
      </c>
      <c r="H116" s="374">
        <f>F116*S7</f>
        <v>1587.5719999999999</v>
      </c>
      <c r="I116" s="552">
        <v>242.5</v>
      </c>
      <c r="J116" s="529">
        <f t="shared" ca="1" si="12"/>
        <v>9.2011155166853218</v>
      </c>
      <c r="K116" s="9">
        <f t="shared" ca="1" si="11"/>
        <v>5.7957154174332389E-3</v>
      </c>
      <c r="L116" s="778"/>
      <c r="M116" s="778"/>
      <c r="N116" s="778"/>
      <c r="O116" s="778"/>
      <c r="P116" s="7">
        <v>100</v>
      </c>
      <c r="Q116" s="7"/>
    </row>
    <row r="117" spans="1:19" s="281" customFormat="1">
      <c r="A117" s="776"/>
      <c r="B117" s="418" t="s">
        <v>883</v>
      </c>
      <c r="C117" s="419" t="s">
        <v>884</v>
      </c>
      <c r="D117" s="73" t="s">
        <v>879</v>
      </c>
      <c r="E117" s="377" t="s">
        <v>582</v>
      </c>
      <c r="F117" s="377">
        <v>1</v>
      </c>
      <c r="G117" s="377" t="s">
        <v>348</v>
      </c>
      <c r="H117" s="374">
        <f>F117*S7</f>
        <v>453.59199999999998</v>
      </c>
      <c r="I117" s="552">
        <v>57</v>
      </c>
      <c r="J117" s="529">
        <f t="shared" ca="1" si="12"/>
        <v>2.1627364307260346</v>
      </c>
      <c r="K117" s="9">
        <f t="shared" ca="1" si="11"/>
        <v>4.7680215495997163E-3</v>
      </c>
      <c r="L117" s="778"/>
      <c r="M117" s="778"/>
      <c r="N117" s="778"/>
      <c r="O117" s="778"/>
      <c r="P117" s="7">
        <v>95</v>
      </c>
      <c r="Q117" s="7"/>
    </row>
    <row r="118" spans="1:19" s="531" customFormat="1">
      <c r="A118" s="776"/>
      <c r="B118" s="418" t="s">
        <v>977</v>
      </c>
      <c r="C118" s="419" t="s">
        <v>927</v>
      </c>
      <c r="D118" s="73" t="s">
        <v>928</v>
      </c>
      <c r="E118" s="377" t="s">
        <v>582</v>
      </c>
      <c r="F118" s="377">
        <v>1</v>
      </c>
      <c r="G118" s="377" t="s">
        <v>348</v>
      </c>
      <c r="H118" s="377">
        <f>F118*S7</f>
        <v>453.59199999999998</v>
      </c>
      <c r="I118" s="547">
        <v>46.95</v>
      </c>
      <c r="J118" s="529">
        <f t="shared" ca="1" si="12"/>
        <v>1.7814118495190758</v>
      </c>
      <c r="K118" s="530">
        <f t="shared" ca="1" si="11"/>
        <v>3.9273440658545034E-3</v>
      </c>
      <c r="L118" s="845"/>
      <c r="M118" s="845"/>
      <c r="N118" s="845"/>
      <c r="O118" s="845"/>
      <c r="P118" s="73">
        <v>90</v>
      </c>
      <c r="Q118" s="73"/>
    </row>
    <row r="119" spans="1:19" s="281" customFormat="1">
      <c r="A119" s="776"/>
      <c r="B119" s="294" t="s">
        <v>302</v>
      </c>
      <c r="C119" s="282" t="s">
        <v>605</v>
      </c>
      <c r="D119" s="261"/>
      <c r="E119" s="270" t="s">
        <v>582</v>
      </c>
      <c r="F119" s="270">
        <v>1</v>
      </c>
      <c r="G119" s="270" t="s">
        <v>348</v>
      </c>
      <c r="H119" s="270">
        <f>F119*S7</f>
        <v>453.59199999999998</v>
      </c>
      <c r="I119" s="548"/>
      <c r="J119" s="283">
        <v>3.2</v>
      </c>
      <c r="K119" s="9">
        <f t="shared" si="11"/>
        <v>7.0547981445880882E-3</v>
      </c>
      <c r="L119" s="851"/>
      <c r="M119" s="852"/>
      <c r="N119" s="852"/>
      <c r="O119" s="853"/>
      <c r="P119" s="7">
        <v>67</v>
      </c>
      <c r="Q119" s="7"/>
    </row>
    <row r="120" spans="1:19" s="281" customFormat="1">
      <c r="A120" s="776"/>
      <c r="B120" s="294" t="s">
        <v>313</v>
      </c>
      <c r="C120" s="282" t="s">
        <v>314</v>
      </c>
      <c r="D120" s="7"/>
      <c r="E120" s="270" t="s">
        <v>287</v>
      </c>
      <c r="F120" s="270">
        <v>453</v>
      </c>
      <c r="G120" s="270" t="s">
        <v>25</v>
      </c>
      <c r="H120" s="270">
        <v>453</v>
      </c>
      <c r="I120" s="548"/>
      <c r="J120" s="283">
        <f>2.79*2</f>
        <v>5.58</v>
      </c>
      <c r="K120" s="9">
        <f t="shared" si="11"/>
        <v>1.2317880794701986E-2</v>
      </c>
      <c r="L120" s="851"/>
      <c r="M120" s="852"/>
      <c r="N120" s="852"/>
      <c r="O120" s="853"/>
      <c r="P120" s="7">
        <v>67</v>
      </c>
      <c r="Q120" s="7"/>
    </row>
    <row r="121" spans="1:19" s="281" customFormat="1">
      <c r="A121" s="776"/>
      <c r="B121" s="431" t="s">
        <v>603</v>
      </c>
      <c r="C121" s="406" t="s">
        <v>604</v>
      </c>
      <c r="D121" s="73" t="s">
        <v>879</v>
      </c>
      <c r="E121" s="377">
        <v>1</v>
      </c>
      <c r="F121" s="377">
        <v>1</v>
      </c>
      <c r="G121" s="377" t="s">
        <v>348</v>
      </c>
      <c r="H121" s="377">
        <f>F121*S7</f>
        <v>453.59199999999998</v>
      </c>
      <c r="I121" s="547">
        <v>65</v>
      </c>
      <c r="J121" s="529">
        <f t="shared" ref="J121:J124" ca="1" si="13">+I121/$K$3</f>
        <v>2.4662783859156532</v>
      </c>
      <c r="K121" s="9">
        <f t="shared" ca="1" si="11"/>
        <v>5.4372175565610796E-3</v>
      </c>
      <c r="L121" s="778"/>
      <c r="M121" s="778"/>
      <c r="N121" s="778"/>
      <c r="O121" s="778"/>
      <c r="P121" s="7">
        <v>91</v>
      </c>
      <c r="Q121" s="7"/>
    </row>
    <row r="122" spans="1:19" s="281" customFormat="1">
      <c r="A122" s="776"/>
      <c r="B122" s="334" t="s">
        <v>589</v>
      </c>
      <c r="C122" s="282" t="s">
        <v>590</v>
      </c>
      <c r="D122" s="7"/>
      <c r="E122" s="270" t="s">
        <v>591</v>
      </c>
      <c r="F122" s="270">
        <v>5</v>
      </c>
      <c r="G122" s="270" t="s">
        <v>348</v>
      </c>
      <c r="H122" s="270">
        <f>F122*S7</f>
        <v>2267.96</v>
      </c>
      <c r="I122" s="548"/>
      <c r="J122" s="283">
        <v>4.4800000000000004</v>
      </c>
      <c r="K122" s="9">
        <f t="shared" si="11"/>
        <v>1.9753434804846647E-3</v>
      </c>
      <c r="L122" s="778"/>
      <c r="M122" s="778"/>
      <c r="N122" s="778"/>
      <c r="O122" s="778"/>
      <c r="P122" s="7">
        <v>95</v>
      </c>
      <c r="Q122" s="7"/>
    </row>
    <row r="123" spans="1:19">
      <c r="A123" s="777"/>
      <c r="B123" s="439" t="s">
        <v>920</v>
      </c>
      <c r="C123" s="438" t="s">
        <v>921</v>
      </c>
      <c r="D123" s="73" t="s">
        <v>875</v>
      </c>
      <c r="E123" s="377" t="s">
        <v>75</v>
      </c>
      <c r="F123" s="377">
        <v>1</v>
      </c>
      <c r="G123" s="377" t="s">
        <v>4</v>
      </c>
      <c r="H123" s="377">
        <v>453.59199999999998</v>
      </c>
      <c r="I123" s="547">
        <v>75</v>
      </c>
      <c r="J123" s="529">
        <f t="shared" ca="1" si="13"/>
        <v>2.845705829902677</v>
      </c>
      <c r="K123" s="9">
        <f t="shared" ca="1" si="11"/>
        <v>6.2737125652627844E-3</v>
      </c>
      <c r="L123" s="778"/>
      <c r="M123" s="778"/>
      <c r="N123" s="778"/>
      <c r="O123" s="778"/>
      <c r="P123" s="7">
        <v>96</v>
      </c>
      <c r="Q123" s="7"/>
      <c r="S123" s="190">
        <f ca="1">K118</f>
        <v>3.9273440658545034E-3</v>
      </c>
    </row>
    <row r="124" spans="1:19">
      <c r="A124" s="782" t="s">
        <v>101</v>
      </c>
      <c r="B124" s="410" t="s">
        <v>102</v>
      </c>
      <c r="C124" s="411" t="s">
        <v>773</v>
      </c>
      <c r="D124" s="407" t="s">
        <v>879</v>
      </c>
      <c r="E124" s="374" t="s">
        <v>583</v>
      </c>
      <c r="F124" s="374">
        <v>30</v>
      </c>
      <c r="G124" s="374" t="s">
        <v>29</v>
      </c>
      <c r="H124" s="374">
        <v>30</v>
      </c>
      <c r="I124" s="552">
        <v>90</v>
      </c>
      <c r="J124" s="529">
        <f t="shared" ca="1" si="13"/>
        <v>3.4148469958832122</v>
      </c>
      <c r="K124" s="9">
        <f t="shared" ca="1" si="11"/>
        <v>0.11382823319610708</v>
      </c>
      <c r="L124" s="757"/>
      <c r="M124" s="757"/>
      <c r="N124" s="757"/>
      <c r="O124" s="757"/>
      <c r="P124" s="13">
        <v>100</v>
      </c>
      <c r="Q124" s="7" t="s">
        <v>103</v>
      </c>
    </row>
    <row r="125" spans="1:19">
      <c r="A125" s="783"/>
      <c r="B125" s="425" t="s">
        <v>596</v>
      </c>
      <c r="C125" s="411" t="s">
        <v>597</v>
      </c>
      <c r="D125" s="73" t="s">
        <v>1099</v>
      </c>
      <c r="E125" s="374" t="s">
        <v>74</v>
      </c>
      <c r="F125" s="374">
        <v>5</v>
      </c>
      <c r="G125" s="374" t="s">
        <v>4</v>
      </c>
      <c r="H125" s="374">
        <v>2269</v>
      </c>
      <c r="I125" s="552">
        <v>465</v>
      </c>
      <c r="J125" s="529">
        <f ca="1">+I125/$K$3</f>
        <v>17.643376145396598</v>
      </c>
      <c r="K125" s="9">
        <f t="shared" ca="1" si="11"/>
        <v>7.7758378780945778E-3</v>
      </c>
      <c r="L125" s="751"/>
      <c r="M125" s="752"/>
      <c r="N125" s="752"/>
      <c r="O125" s="753"/>
      <c r="P125" s="13">
        <v>100</v>
      </c>
      <c r="Q125" s="7"/>
    </row>
    <row r="126" spans="1:19">
      <c r="A126" s="783"/>
      <c r="B126" s="373" t="s">
        <v>587</v>
      </c>
      <c r="C126" s="370" t="s">
        <v>588</v>
      </c>
      <c r="D126" s="268" t="s">
        <v>885</v>
      </c>
      <c r="E126" s="374" t="s">
        <v>591</v>
      </c>
      <c r="F126" s="374">
        <v>5</v>
      </c>
      <c r="G126" s="374" t="s">
        <v>348</v>
      </c>
      <c r="H126" s="374">
        <f>F126*S7</f>
        <v>2267.96</v>
      </c>
      <c r="I126" s="552">
        <v>470</v>
      </c>
      <c r="J126" s="529">
        <f ca="1">+I126/$K$3</f>
        <v>17.833089867390107</v>
      </c>
      <c r="K126" s="9">
        <f t="shared" ca="1" si="11"/>
        <v>7.8630530817960231E-3</v>
      </c>
      <c r="L126" s="751"/>
      <c r="M126" s="752"/>
      <c r="N126" s="752"/>
      <c r="O126" s="753"/>
      <c r="P126" s="13">
        <v>100</v>
      </c>
      <c r="Q126" s="7"/>
    </row>
    <row r="127" spans="1:19" s="281" customFormat="1">
      <c r="A127" s="783"/>
      <c r="B127" s="410" t="s">
        <v>163</v>
      </c>
      <c r="C127" s="411" t="s">
        <v>774</v>
      </c>
      <c r="D127" s="73" t="s">
        <v>902</v>
      </c>
      <c r="E127" s="374" t="s">
        <v>903</v>
      </c>
      <c r="F127" s="374">
        <v>1</v>
      </c>
      <c r="G127" s="374" t="s">
        <v>347</v>
      </c>
      <c r="H127" s="374">
        <f>F127*S9</f>
        <v>1000</v>
      </c>
      <c r="I127" s="552">
        <v>131.12</v>
      </c>
      <c r="J127" s="529">
        <f ca="1">+I127/$K$3</f>
        <v>4.9750526455578532</v>
      </c>
      <c r="K127" s="9">
        <f t="shared" ca="1" si="11"/>
        <v>4.9750526455578535E-3</v>
      </c>
      <c r="L127" s="750"/>
      <c r="M127" s="750"/>
      <c r="N127" s="750"/>
      <c r="O127" s="750"/>
      <c r="P127" s="7">
        <v>100</v>
      </c>
      <c r="Q127" s="7" t="s">
        <v>164</v>
      </c>
    </row>
    <row r="128" spans="1:19">
      <c r="A128" s="783"/>
      <c r="B128" s="535" t="s">
        <v>306</v>
      </c>
      <c r="C128" s="67" t="s">
        <v>307</v>
      </c>
      <c r="D128" s="13" t="s">
        <v>909</v>
      </c>
      <c r="E128" s="68" t="s">
        <v>591</v>
      </c>
      <c r="F128" s="68">
        <v>5</v>
      </c>
      <c r="G128" s="68" t="s">
        <v>348</v>
      </c>
      <c r="H128" s="68">
        <f>F128*S7</f>
        <v>2267.96</v>
      </c>
      <c r="I128" s="555"/>
      <c r="J128" s="13">
        <v>4.78</v>
      </c>
      <c r="K128" s="69">
        <f t="shared" si="11"/>
        <v>2.1076209456956912E-3</v>
      </c>
      <c r="L128" s="757"/>
      <c r="M128" s="757"/>
      <c r="N128" s="757"/>
      <c r="O128" s="757"/>
      <c r="P128" s="13">
        <v>100</v>
      </c>
      <c r="Q128" s="13"/>
    </row>
    <row r="129" spans="1:17" s="281" customFormat="1">
      <c r="A129" s="784"/>
      <c r="B129" s="295" t="s">
        <v>318</v>
      </c>
      <c r="C129" s="296" t="s">
        <v>319</v>
      </c>
      <c r="D129" s="7"/>
      <c r="E129" s="278" t="s">
        <v>362</v>
      </c>
      <c r="F129" s="278">
        <v>576</v>
      </c>
      <c r="G129" s="278" t="s">
        <v>363</v>
      </c>
      <c r="H129" s="278">
        <f>F129*S15</f>
        <v>14987.52</v>
      </c>
      <c r="I129" s="553"/>
      <c r="J129" s="297">
        <v>65.05</v>
      </c>
      <c r="K129" s="9">
        <f t="shared" si="11"/>
        <v>4.3402777777777771E-3</v>
      </c>
      <c r="L129" s="9"/>
      <c r="M129" s="9"/>
      <c r="N129" s="9"/>
      <c r="O129" s="9"/>
      <c r="P129" s="7">
        <v>100</v>
      </c>
      <c r="Q129" s="7"/>
    </row>
    <row r="130" spans="1:17" ht="15">
      <c r="A130" s="12"/>
      <c r="B130" s="2"/>
      <c r="C130" s="3"/>
      <c r="D130" s="5"/>
      <c r="E130" s="4"/>
      <c r="F130" s="4"/>
      <c r="G130" s="4"/>
      <c r="H130" s="4"/>
      <c r="I130" s="543"/>
      <c r="J130" s="5"/>
      <c r="K130" s="10"/>
      <c r="L130" s="10"/>
      <c r="M130" s="10"/>
      <c r="N130" s="10"/>
      <c r="O130" s="10"/>
      <c r="P130" s="5"/>
      <c r="Q130" s="63"/>
    </row>
    <row r="131" spans="1:17" s="531" customFormat="1">
      <c r="A131" s="782" t="s">
        <v>168</v>
      </c>
      <c r="B131" s="410" t="s">
        <v>169</v>
      </c>
      <c r="C131" s="411" t="s">
        <v>421</v>
      </c>
      <c r="D131" s="73" t="s">
        <v>872</v>
      </c>
      <c r="E131" s="374" t="s">
        <v>946</v>
      </c>
      <c r="F131" s="374">
        <v>6</v>
      </c>
      <c r="G131" s="374" t="s">
        <v>4</v>
      </c>
      <c r="H131" s="443">
        <f>F131*S7</f>
        <v>2721.5519999999997</v>
      </c>
      <c r="I131" s="552">
        <v>137.55000000000001</v>
      </c>
      <c r="J131" s="536">
        <f ca="1">+I131/$K$3</f>
        <v>5.2190244920415099</v>
      </c>
      <c r="K131" s="530">
        <f t="shared" ref="K131:K178" ca="1" si="14">J131/H131</f>
        <v>1.9176648074486582E-3</v>
      </c>
      <c r="L131" s="762"/>
      <c r="M131" s="763"/>
      <c r="N131" s="763"/>
      <c r="O131" s="764"/>
      <c r="P131" s="73">
        <v>100</v>
      </c>
      <c r="Q131" s="73"/>
    </row>
    <row r="132" spans="1:17">
      <c r="A132" s="783"/>
      <c r="B132" s="444" t="s">
        <v>570</v>
      </c>
      <c r="C132" s="445" t="s">
        <v>571</v>
      </c>
      <c r="D132" s="73" t="s">
        <v>872</v>
      </c>
      <c r="E132" s="374" t="s">
        <v>1100</v>
      </c>
      <c r="F132" s="374">
        <v>2.2000000000000002</v>
      </c>
      <c r="G132" s="374" t="s">
        <v>4</v>
      </c>
      <c r="H132" s="443">
        <f>F132*S7</f>
        <v>997.90240000000006</v>
      </c>
      <c r="I132" s="552">
        <v>95</v>
      </c>
      <c r="J132" s="529">
        <f ca="1">+I132/$K$3</f>
        <v>3.6045607178767241</v>
      </c>
      <c r="K132" s="9">
        <f t="shared" ca="1" si="14"/>
        <v>3.6121375375755423E-3</v>
      </c>
      <c r="L132" s="754"/>
      <c r="M132" s="755"/>
      <c r="N132" s="755"/>
      <c r="O132" s="756"/>
      <c r="P132" s="7">
        <v>100</v>
      </c>
      <c r="Q132" s="7"/>
    </row>
    <row r="133" spans="1:17">
      <c r="A133" s="783"/>
      <c r="B133" s="410" t="s">
        <v>170</v>
      </c>
      <c r="C133" s="411" t="s">
        <v>947</v>
      </c>
      <c r="D133" s="73" t="s">
        <v>888</v>
      </c>
      <c r="E133" s="374" t="s">
        <v>948</v>
      </c>
      <c r="F133" s="374">
        <v>2</v>
      </c>
      <c r="G133" s="374" t="s">
        <v>4</v>
      </c>
      <c r="H133" s="443">
        <f>F133*S7</f>
        <v>907.18399999999997</v>
      </c>
      <c r="I133" s="552">
        <v>240</v>
      </c>
      <c r="J133" s="529">
        <f ca="1">+I133/$K$3</f>
        <v>9.106258655688567</v>
      </c>
      <c r="K133" s="9">
        <f t="shared" ca="1" si="14"/>
        <v>1.0037940104420457E-2</v>
      </c>
      <c r="L133" s="751"/>
      <c r="M133" s="752"/>
      <c r="N133" s="752"/>
      <c r="O133" s="753"/>
      <c r="P133" s="13">
        <v>100</v>
      </c>
      <c r="Q133" s="7"/>
    </row>
    <row r="134" spans="1:17">
      <c r="A134" s="783"/>
      <c r="B134" s="338" t="s">
        <v>354</v>
      </c>
      <c r="C134" s="296" t="s">
        <v>355</v>
      </c>
      <c r="D134" s="7" t="s">
        <v>616</v>
      </c>
      <c r="E134" s="278" t="s">
        <v>356</v>
      </c>
      <c r="F134" s="278">
        <v>30</v>
      </c>
      <c r="G134" s="278" t="s">
        <v>348</v>
      </c>
      <c r="H134" s="337">
        <f>F134*S7</f>
        <v>13607.76</v>
      </c>
      <c r="I134" s="553"/>
      <c r="J134" s="297">
        <v>53.9</v>
      </c>
      <c r="K134" s="9">
        <f t="shared" si="14"/>
        <v>3.9609752082635204E-3</v>
      </c>
      <c r="L134" s="193"/>
      <c r="M134" s="194"/>
      <c r="N134" s="194"/>
      <c r="O134" s="195"/>
      <c r="P134" s="13">
        <v>100</v>
      </c>
      <c r="Q134" s="7"/>
    </row>
    <row r="135" spans="1:17" s="281" customFormat="1">
      <c r="A135" s="783"/>
      <c r="B135" s="425" t="s">
        <v>601</v>
      </c>
      <c r="C135" s="411" t="s">
        <v>602</v>
      </c>
      <c r="D135" s="73" t="s">
        <v>952</v>
      </c>
      <c r="E135" s="374" t="s">
        <v>582</v>
      </c>
      <c r="F135" s="374">
        <v>1</v>
      </c>
      <c r="G135" s="374" t="s">
        <v>348</v>
      </c>
      <c r="H135" s="374">
        <f>F135*S7</f>
        <v>453.59199999999998</v>
      </c>
      <c r="I135" s="552">
        <v>81</v>
      </c>
      <c r="J135" s="529">
        <f ca="1">+I135/$K$3</f>
        <v>3.0733622962948912</v>
      </c>
      <c r="K135" s="9">
        <f t="shared" ca="1" si="14"/>
        <v>6.7756095704838079E-3</v>
      </c>
      <c r="L135" s="279"/>
      <c r="M135" s="10"/>
      <c r="N135" s="10"/>
      <c r="O135" s="280"/>
      <c r="P135" s="7">
        <v>100</v>
      </c>
      <c r="Q135" s="7"/>
    </row>
    <row r="136" spans="1:17">
      <c r="A136" s="783"/>
      <c r="B136" s="425" t="s">
        <v>620</v>
      </c>
      <c r="C136" s="411" t="s">
        <v>619</v>
      </c>
      <c r="D136" s="73" t="s">
        <v>885</v>
      </c>
      <c r="E136" s="374" t="s">
        <v>898</v>
      </c>
      <c r="F136" s="374">
        <v>32</v>
      </c>
      <c r="G136" s="374" t="s">
        <v>350</v>
      </c>
      <c r="H136" s="443">
        <f>F136*S21</f>
        <v>907.18399999999997</v>
      </c>
      <c r="I136" s="552">
        <v>205</v>
      </c>
      <c r="J136" s="529">
        <f ca="1">+I136/$K$3</f>
        <v>7.7782626017339833</v>
      </c>
      <c r="K136" s="9">
        <f t="shared" ca="1" si="14"/>
        <v>8.5740738391924722E-3</v>
      </c>
      <c r="L136" s="751"/>
      <c r="M136" s="752"/>
      <c r="N136" s="752"/>
      <c r="O136" s="753"/>
      <c r="P136" s="13">
        <v>100</v>
      </c>
      <c r="Q136" s="7"/>
    </row>
    <row r="137" spans="1:17">
      <c r="A137" s="784"/>
      <c r="B137" s="425" t="s">
        <v>949</v>
      </c>
      <c r="C137" s="445" t="s">
        <v>950</v>
      </c>
      <c r="D137" s="73" t="s">
        <v>951</v>
      </c>
      <c r="E137" s="374" t="s">
        <v>903</v>
      </c>
      <c r="F137" s="374">
        <v>1</v>
      </c>
      <c r="G137" s="374" t="s">
        <v>347</v>
      </c>
      <c r="H137" s="443">
        <f>F137*S9</f>
        <v>1000</v>
      </c>
      <c r="I137" s="552">
        <v>400</v>
      </c>
      <c r="J137" s="529">
        <f ca="1">+I137/$K$3</f>
        <v>15.177097759480944</v>
      </c>
      <c r="K137" s="9">
        <f t="shared" ca="1" si="14"/>
        <v>1.5177097759480944E-2</v>
      </c>
      <c r="L137" s="751"/>
      <c r="M137" s="752"/>
      <c r="N137" s="752"/>
      <c r="O137" s="753"/>
      <c r="P137" s="13">
        <v>101</v>
      </c>
      <c r="Q137" s="63"/>
    </row>
    <row r="138" spans="1:17">
      <c r="A138" s="782" t="s">
        <v>132</v>
      </c>
      <c r="B138" s="334" t="s">
        <v>556</v>
      </c>
      <c r="C138" s="282" t="s">
        <v>113</v>
      </c>
      <c r="D138" s="7"/>
      <c r="E138" s="270" t="str">
        <f>Prep!A14</f>
        <v>1kg</v>
      </c>
      <c r="F138" s="270">
        <v>1</v>
      </c>
      <c r="G138" s="270" t="s">
        <v>26</v>
      </c>
      <c r="H138" s="339">
        <f>Prep!C14</f>
        <v>1000</v>
      </c>
      <c r="I138" s="548"/>
      <c r="J138" s="340">
        <f ca="1">Prep!H14</f>
        <v>3.6757141628575321</v>
      </c>
      <c r="K138" s="9">
        <f t="shared" ca="1" si="14"/>
        <v>3.6757141628575322E-3</v>
      </c>
      <c r="L138" s="757"/>
      <c r="M138" s="757"/>
      <c r="N138" s="757"/>
      <c r="O138" s="757"/>
      <c r="P138" s="13">
        <v>100</v>
      </c>
      <c r="Q138" s="13"/>
    </row>
    <row r="139" spans="1:17">
      <c r="A139" s="783"/>
      <c r="B139" s="381" t="s">
        <v>260</v>
      </c>
      <c r="C139" s="419" t="s">
        <v>261</v>
      </c>
      <c r="D139" s="73"/>
      <c r="E139" s="459" t="str">
        <f>Prep!J14</f>
        <v>8kg</v>
      </c>
      <c r="F139" s="377">
        <v>8</v>
      </c>
      <c r="G139" s="377" t="s">
        <v>26</v>
      </c>
      <c r="H139" s="446">
        <f>Prep!L14</f>
        <v>8000</v>
      </c>
      <c r="I139" s="547"/>
      <c r="J139" s="447">
        <f ca="1">Prep!Q14</f>
        <v>21.189125609455331</v>
      </c>
      <c r="K139" s="9">
        <f t="shared" ca="1" si="14"/>
        <v>2.6486407011819162E-3</v>
      </c>
      <c r="L139" s="751"/>
      <c r="M139" s="752"/>
      <c r="N139" s="752"/>
      <c r="O139" s="753"/>
      <c r="P139" s="13">
        <v>100</v>
      </c>
      <c r="Q139" s="13"/>
    </row>
    <row r="140" spans="1:17">
      <c r="A140" s="783"/>
      <c r="B140" s="269" t="s">
        <v>192</v>
      </c>
      <c r="C140" s="282" t="s">
        <v>193</v>
      </c>
      <c r="D140" s="7"/>
      <c r="E140" s="341" t="str">
        <f>Prep!A25</f>
        <v>1kg</v>
      </c>
      <c r="F140" s="270">
        <v>1</v>
      </c>
      <c r="G140" s="270" t="s">
        <v>26</v>
      </c>
      <c r="H140" s="339">
        <f>Prep!C25</f>
        <v>1000</v>
      </c>
      <c r="I140" s="548"/>
      <c r="J140" s="340">
        <f ca="1">Prep!H25</f>
        <v>7.4110226251362397</v>
      </c>
      <c r="K140" s="9">
        <f t="shared" ca="1" si="14"/>
        <v>7.4110226251362394E-3</v>
      </c>
      <c r="L140" s="751"/>
      <c r="M140" s="752"/>
      <c r="N140" s="752"/>
      <c r="O140" s="753"/>
      <c r="P140" s="13">
        <v>100</v>
      </c>
      <c r="Q140" s="13"/>
    </row>
    <row r="141" spans="1:17">
      <c r="A141" s="783"/>
      <c r="B141" s="269" t="s">
        <v>197</v>
      </c>
      <c r="C141" s="282" t="s">
        <v>198</v>
      </c>
      <c r="D141" s="7"/>
      <c r="E141" s="341" t="str">
        <f>Prep!J25</f>
        <v>10kg</v>
      </c>
      <c r="F141" s="270">
        <v>10000</v>
      </c>
      <c r="G141" s="270" t="s">
        <v>26</v>
      </c>
      <c r="H141" s="339">
        <f>Prep!L25</f>
        <v>10000</v>
      </c>
      <c r="I141" s="548"/>
      <c r="J141" s="340">
        <f ca="1">Prep!Q25</f>
        <v>43.825337100211485</v>
      </c>
      <c r="K141" s="9">
        <f t="shared" ca="1" si="14"/>
        <v>4.3825337100211487E-3</v>
      </c>
      <c r="L141" s="765">
        <v>0.25</v>
      </c>
      <c r="M141" s="766"/>
      <c r="N141" s="766"/>
      <c r="O141" s="767"/>
      <c r="P141" s="13">
        <v>100</v>
      </c>
      <c r="Q141" s="13" t="s">
        <v>200</v>
      </c>
    </row>
    <row r="142" spans="1:17">
      <c r="A142" s="783"/>
      <c r="B142" s="381" t="s">
        <v>133</v>
      </c>
      <c r="C142" s="419" t="s">
        <v>122</v>
      </c>
      <c r="D142" s="73"/>
      <c r="E142" s="377" t="str">
        <f>Prep!A46</f>
        <v>5kg</v>
      </c>
      <c r="F142" s="377">
        <v>5</v>
      </c>
      <c r="G142" s="377" t="s">
        <v>26</v>
      </c>
      <c r="H142" s="446">
        <f>Prep!C46</f>
        <v>5000</v>
      </c>
      <c r="I142" s="547"/>
      <c r="J142" s="447">
        <f ca="1">Prep!H46</f>
        <v>8.3477754591411841</v>
      </c>
      <c r="K142" s="9">
        <f t="shared" ca="1" si="14"/>
        <v>1.6695550918282367E-3</v>
      </c>
      <c r="L142" s="751"/>
      <c r="M142" s="752"/>
      <c r="N142" s="752"/>
      <c r="O142" s="753"/>
      <c r="P142" s="13">
        <v>100</v>
      </c>
      <c r="Q142" s="13"/>
    </row>
    <row r="143" spans="1:17">
      <c r="A143" s="783"/>
      <c r="B143" s="269" t="s">
        <v>135</v>
      </c>
      <c r="C143" s="282" t="s">
        <v>138</v>
      </c>
      <c r="D143" s="7"/>
      <c r="E143" s="270" t="str">
        <f>Prep!J46</f>
        <v>5kg</v>
      </c>
      <c r="F143" s="270">
        <v>5</v>
      </c>
      <c r="G143" s="270" t="s">
        <v>26</v>
      </c>
      <c r="H143" s="339">
        <f>Prep!L46</f>
        <v>5000</v>
      </c>
      <c r="I143" s="548"/>
      <c r="J143" s="340">
        <f ca="1">Prep!Q46</f>
        <v>32.235682366993515</v>
      </c>
      <c r="K143" s="9">
        <f t="shared" ca="1" si="14"/>
        <v>6.4471364733987031E-3</v>
      </c>
      <c r="L143" s="751"/>
      <c r="M143" s="752"/>
      <c r="N143" s="752"/>
      <c r="O143" s="753"/>
      <c r="P143" s="13">
        <v>100</v>
      </c>
      <c r="Q143" s="13"/>
    </row>
    <row r="144" spans="1:17">
      <c r="A144" s="783"/>
      <c r="B144" s="269" t="s">
        <v>136</v>
      </c>
      <c r="C144" s="282" t="s">
        <v>156</v>
      </c>
      <c r="D144" s="7"/>
      <c r="E144" s="270" t="str">
        <f>Prep!A59</f>
        <v>33.4kg</v>
      </c>
      <c r="F144" s="270">
        <v>33.4</v>
      </c>
      <c r="G144" s="270" t="s">
        <v>26</v>
      </c>
      <c r="H144" s="339">
        <f>Prep!C59</f>
        <v>33400</v>
      </c>
      <c r="I144" s="548"/>
      <c r="J144" s="340">
        <f ca="1">Prep!H59</f>
        <v>25.990378826461836</v>
      </c>
      <c r="K144" s="9">
        <f t="shared" ca="1" si="14"/>
        <v>7.781550546844861E-4</v>
      </c>
      <c r="L144" s="751"/>
      <c r="M144" s="752"/>
      <c r="N144" s="752"/>
      <c r="O144" s="753"/>
      <c r="P144" s="13">
        <v>100</v>
      </c>
      <c r="Q144" s="13"/>
    </row>
    <row r="145" spans="1:17">
      <c r="A145" s="783"/>
      <c r="B145" s="381" t="s">
        <v>137</v>
      </c>
      <c r="C145" s="419" t="s">
        <v>139</v>
      </c>
      <c r="D145" s="73"/>
      <c r="E145" s="377" t="str">
        <f>Prep!J59</f>
        <v>3kg</v>
      </c>
      <c r="F145" s="377">
        <v>3</v>
      </c>
      <c r="G145" s="377" t="s">
        <v>26</v>
      </c>
      <c r="H145" s="446">
        <f>Prep!L59</f>
        <v>3000</v>
      </c>
      <c r="I145" s="547"/>
      <c r="J145" s="447">
        <f ca="1">Prep!Q59</f>
        <v>1.9072086198398865</v>
      </c>
      <c r="K145" s="342">
        <f t="shared" ca="1" si="14"/>
        <v>6.3573620661329551E-4</v>
      </c>
      <c r="L145" s="751"/>
      <c r="M145" s="752"/>
      <c r="N145" s="752"/>
      <c r="O145" s="753"/>
      <c r="P145" s="13">
        <v>100</v>
      </c>
      <c r="Q145" s="13"/>
    </row>
    <row r="146" spans="1:17">
      <c r="A146" s="783"/>
      <c r="B146" s="457" t="s">
        <v>378</v>
      </c>
      <c r="C146" s="419" t="s">
        <v>379</v>
      </c>
      <c r="D146" s="73"/>
      <c r="E146" s="446" t="str">
        <f>Prep!A110</f>
        <v>929g</v>
      </c>
      <c r="F146" s="377">
        <v>929</v>
      </c>
      <c r="G146" s="377" t="s">
        <v>365</v>
      </c>
      <c r="H146" s="446">
        <v>929</v>
      </c>
      <c r="I146" s="547"/>
      <c r="J146" s="447">
        <f ca="1">Prep!H110</f>
        <v>3.6298714817480389</v>
      </c>
      <c r="K146" s="9">
        <f t="shared" ca="1" si="14"/>
        <v>3.9072890008052088E-3</v>
      </c>
      <c r="L146" s="193"/>
      <c r="M146" s="194"/>
      <c r="N146" s="194"/>
      <c r="O146" s="195"/>
      <c r="P146" s="13">
        <v>100</v>
      </c>
      <c r="Q146" s="149"/>
    </row>
    <row r="147" spans="1:17">
      <c r="A147" s="783"/>
      <c r="B147" s="343" t="s">
        <v>375</v>
      </c>
      <c r="C147" s="282" t="s">
        <v>376</v>
      </c>
      <c r="D147" s="7"/>
      <c r="E147" s="270" t="str">
        <f>Prep!A72</f>
        <v>8ea</v>
      </c>
      <c r="F147" s="270">
        <v>8</v>
      </c>
      <c r="G147" s="270" t="s">
        <v>380</v>
      </c>
      <c r="H147" s="339">
        <f>Prep!C72</f>
        <v>8</v>
      </c>
      <c r="I147" s="548"/>
      <c r="J147" s="340">
        <f ca="1">Prep!H72</f>
        <v>2.3496925501897481</v>
      </c>
      <c r="K147" s="9">
        <f t="shared" ca="1" si="14"/>
        <v>0.29371156877371851</v>
      </c>
      <c r="L147" s="757"/>
      <c r="M147" s="757"/>
      <c r="N147" s="757"/>
      <c r="O147" s="757"/>
      <c r="P147" s="13">
        <v>100</v>
      </c>
      <c r="Q147" s="149"/>
    </row>
    <row r="148" spans="1:17">
      <c r="A148" s="783"/>
      <c r="B148" s="458" t="s">
        <v>369</v>
      </c>
      <c r="C148" s="419" t="s">
        <v>370</v>
      </c>
      <c r="D148" s="73"/>
      <c r="E148" s="377" t="str">
        <f>Prep!J72</f>
        <v>4kg</v>
      </c>
      <c r="F148" s="377">
        <v>4</v>
      </c>
      <c r="G148" s="377" t="s">
        <v>26</v>
      </c>
      <c r="H148" s="446">
        <f>Prep!L72</f>
        <v>4000</v>
      </c>
      <c r="I148" s="547"/>
      <c r="J148" s="447">
        <f ca="1">Prep!Q72</f>
        <v>7.5505738120576016</v>
      </c>
      <c r="K148" s="9">
        <f t="shared" ca="1" si="14"/>
        <v>1.8876434530144003E-3</v>
      </c>
      <c r="L148" s="758" t="s">
        <v>373</v>
      </c>
      <c r="M148" s="757"/>
      <c r="N148" s="757"/>
      <c r="O148" s="757"/>
      <c r="P148" s="13">
        <v>100</v>
      </c>
      <c r="Q148" s="149"/>
    </row>
    <row r="149" spans="1:17">
      <c r="A149" s="784"/>
      <c r="B149" s="373" t="s">
        <v>979</v>
      </c>
      <c r="C149" s="370" t="s">
        <v>980</v>
      </c>
      <c r="D149" s="73" t="s">
        <v>625</v>
      </c>
      <c r="E149" s="374" t="s">
        <v>981</v>
      </c>
      <c r="F149" s="374">
        <v>520</v>
      </c>
      <c r="G149" s="374" t="s">
        <v>365</v>
      </c>
      <c r="H149" s="455">
        <f>Prep!U88</f>
        <v>520</v>
      </c>
      <c r="I149" s="552"/>
      <c r="J149" s="456">
        <f ca="1">Prep!Z88</f>
        <v>3.857339182576935</v>
      </c>
      <c r="K149" s="9">
        <f t="shared" ca="1" si="14"/>
        <v>7.4179599664941061E-3</v>
      </c>
      <c r="L149" s="754"/>
      <c r="M149" s="755"/>
      <c r="N149" s="755"/>
      <c r="O149" s="756"/>
      <c r="P149" s="7">
        <v>100</v>
      </c>
      <c r="Q149" s="63"/>
    </row>
    <row r="150" spans="1:17">
      <c r="A150" s="772" t="s">
        <v>845</v>
      </c>
      <c r="B150" s="395" t="s">
        <v>30</v>
      </c>
      <c r="C150" s="396" t="s">
        <v>745</v>
      </c>
      <c r="D150" s="73" t="s">
        <v>848</v>
      </c>
      <c r="E150" s="387" t="s">
        <v>856</v>
      </c>
      <c r="F150" s="387">
        <v>400</v>
      </c>
      <c r="G150" s="387" t="s">
        <v>29</v>
      </c>
      <c r="H150" s="387">
        <f t="shared" ref="H150:H168" si="15">F150</f>
        <v>400</v>
      </c>
      <c r="I150" s="547">
        <v>2612.3000000000002</v>
      </c>
      <c r="J150" s="529">
        <f ca="1">+I150/$K$3</f>
        <v>99.117831192730179</v>
      </c>
      <c r="K150" s="1">
        <f t="shared" ca="1" si="14"/>
        <v>0.24779457798182544</v>
      </c>
      <c r="L150" s="862"/>
      <c r="M150" s="862"/>
      <c r="N150" s="862"/>
      <c r="O150" s="862"/>
      <c r="P150" s="7">
        <v>100</v>
      </c>
      <c r="Q150" s="859" t="s">
        <v>104</v>
      </c>
    </row>
    <row r="151" spans="1:17">
      <c r="A151" s="773"/>
      <c r="B151" s="395" t="s">
        <v>31</v>
      </c>
      <c r="C151" s="396" t="s">
        <v>746</v>
      </c>
      <c r="D151" s="73" t="s">
        <v>848</v>
      </c>
      <c r="E151" s="387" t="s">
        <v>856</v>
      </c>
      <c r="F151" s="387">
        <v>400</v>
      </c>
      <c r="G151" s="387" t="s">
        <v>29</v>
      </c>
      <c r="H151" s="387">
        <f t="shared" si="15"/>
        <v>400</v>
      </c>
      <c r="I151" s="547">
        <v>1337.93</v>
      </c>
      <c r="J151" s="529">
        <f ca="1">+I151/$K$3</f>
        <v>50.764736013355851</v>
      </c>
      <c r="K151" s="1">
        <f t="shared" ca="1" si="14"/>
        <v>0.12691184003338962</v>
      </c>
      <c r="L151" s="862"/>
      <c r="M151" s="862"/>
      <c r="N151" s="862"/>
      <c r="O151" s="862"/>
      <c r="P151" s="13">
        <v>100</v>
      </c>
      <c r="Q151" s="860"/>
    </row>
    <row r="152" spans="1:17">
      <c r="A152" s="773"/>
      <c r="B152" s="395" t="s">
        <v>32</v>
      </c>
      <c r="C152" s="396" t="s">
        <v>747</v>
      </c>
      <c r="D152" s="73" t="s">
        <v>848</v>
      </c>
      <c r="E152" s="387" t="s">
        <v>856</v>
      </c>
      <c r="F152" s="387">
        <v>400</v>
      </c>
      <c r="G152" s="387" t="s">
        <v>29</v>
      </c>
      <c r="H152" s="387">
        <f t="shared" si="15"/>
        <v>400</v>
      </c>
      <c r="I152" s="547">
        <v>1210.81</v>
      </c>
      <c r="J152" s="529">
        <f ca="1">+I152/$K$3</f>
        <v>45.941454345392799</v>
      </c>
      <c r="K152" s="1">
        <f t="shared" ca="1" si="14"/>
        <v>0.114853635863482</v>
      </c>
      <c r="L152" s="862"/>
      <c r="M152" s="862"/>
      <c r="N152" s="862"/>
      <c r="O152" s="862"/>
      <c r="P152" s="13">
        <v>100</v>
      </c>
      <c r="Q152" s="860"/>
    </row>
    <row r="153" spans="1:17">
      <c r="A153" s="773"/>
      <c r="B153" s="403" t="s">
        <v>869</v>
      </c>
      <c r="C153" s="404" t="s">
        <v>870</v>
      </c>
      <c r="D153" s="73" t="s">
        <v>848</v>
      </c>
      <c r="E153" s="387" t="s">
        <v>871</v>
      </c>
      <c r="F153" s="387">
        <v>300</v>
      </c>
      <c r="G153" s="387" t="s">
        <v>29</v>
      </c>
      <c r="H153" s="387">
        <f t="shared" si="15"/>
        <v>300</v>
      </c>
      <c r="I153" s="547">
        <v>2444.44</v>
      </c>
      <c r="J153" s="529">
        <f ca="1">+I153/$K$3</f>
        <v>92.748762117963992</v>
      </c>
      <c r="K153" s="9">
        <f t="shared" ca="1" si="14"/>
        <v>0.30916254039321328</v>
      </c>
      <c r="L153" s="862"/>
      <c r="M153" s="862"/>
      <c r="N153" s="862"/>
      <c r="O153" s="862"/>
      <c r="P153" s="13">
        <v>100</v>
      </c>
      <c r="Q153" s="860"/>
    </row>
    <row r="154" spans="1:17">
      <c r="A154" s="773"/>
      <c r="B154" s="1" t="s">
        <v>33</v>
      </c>
      <c r="C154" s="350" t="s">
        <v>20</v>
      </c>
      <c r="D154" s="7"/>
      <c r="E154" s="346" t="s">
        <v>19</v>
      </c>
      <c r="F154" s="346">
        <v>2000</v>
      </c>
      <c r="G154" s="346" t="s">
        <v>29</v>
      </c>
      <c r="H154" s="346">
        <f t="shared" si="15"/>
        <v>2000</v>
      </c>
      <c r="I154" s="548"/>
      <c r="J154" s="349">
        <v>83.6</v>
      </c>
      <c r="K154" s="9">
        <f t="shared" si="14"/>
        <v>4.1799999999999997E-2</v>
      </c>
      <c r="L154" s="862"/>
      <c r="M154" s="862"/>
      <c r="N154" s="862"/>
      <c r="O154" s="862"/>
      <c r="P154" s="13">
        <v>100</v>
      </c>
      <c r="Q154" s="860"/>
    </row>
    <row r="155" spans="1:17">
      <c r="A155" s="773"/>
      <c r="B155" s="1" t="s">
        <v>34</v>
      </c>
      <c r="C155" s="348" t="s">
        <v>21</v>
      </c>
      <c r="D155" s="7"/>
      <c r="E155" s="346" t="s">
        <v>22</v>
      </c>
      <c r="F155" s="346">
        <v>2000</v>
      </c>
      <c r="G155" s="346" t="s">
        <v>29</v>
      </c>
      <c r="H155" s="346">
        <f t="shared" si="15"/>
        <v>2000</v>
      </c>
      <c r="I155" s="548"/>
      <c r="J155" s="349">
        <v>63.8</v>
      </c>
      <c r="K155" s="9">
        <f t="shared" si="14"/>
        <v>3.1899999999999998E-2</v>
      </c>
      <c r="L155" s="862"/>
      <c r="M155" s="862"/>
      <c r="N155" s="862"/>
      <c r="O155" s="862"/>
      <c r="P155" s="13">
        <v>100</v>
      </c>
      <c r="Q155" s="860"/>
    </row>
    <row r="156" spans="1:17">
      <c r="A156" s="773"/>
      <c r="B156" s="344" t="s">
        <v>36</v>
      </c>
      <c r="C156" s="345" t="s">
        <v>748</v>
      </c>
      <c r="D156" s="7"/>
      <c r="E156" s="346" t="s">
        <v>754</v>
      </c>
      <c r="F156" s="346">
        <v>100</v>
      </c>
      <c r="G156" s="346" t="s">
        <v>29</v>
      </c>
      <c r="H156" s="346">
        <f t="shared" si="15"/>
        <v>100</v>
      </c>
      <c r="I156" s="548"/>
      <c r="J156" s="347">
        <v>9.24</v>
      </c>
      <c r="K156" s="9">
        <f t="shared" si="14"/>
        <v>9.2399999999999996E-2</v>
      </c>
      <c r="L156" s="862"/>
      <c r="M156" s="862"/>
      <c r="N156" s="862"/>
      <c r="O156" s="862"/>
      <c r="P156" s="13">
        <v>100</v>
      </c>
      <c r="Q156" s="860"/>
    </row>
    <row r="157" spans="1:17">
      <c r="A157" s="773"/>
      <c r="B157" s="344" t="s">
        <v>37</v>
      </c>
      <c r="C157" s="351" t="s">
        <v>749</v>
      </c>
      <c r="D157" s="7"/>
      <c r="E157" s="346" t="s">
        <v>754</v>
      </c>
      <c r="F157" s="346">
        <v>100</v>
      </c>
      <c r="G157" s="346" t="s">
        <v>29</v>
      </c>
      <c r="H157" s="346">
        <f>F157</f>
        <v>100</v>
      </c>
      <c r="I157" s="548"/>
      <c r="J157" s="297">
        <v>8.4</v>
      </c>
      <c r="K157" s="9">
        <f t="shared" si="14"/>
        <v>8.4000000000000005E-2</v>
      </c>
      <c r="L157" s="862"/>
      <c r="M157" s="862"/>
      <c r="N157" s="862"/>
      <c r="O157" s="862"/>
      <c r="P157" s="13">
        <v>100</v>
      </c>
      <c r="Q157" s="860"/>
    </row>
    <row r="158" spans="1:17">
      <c r="A158" s="773"/>
      <c r="B158" s="395" t="s">
        <v>35</v>
      </c>
      <c r="C158" s="396" t="s">
        <v>860</v>
      </c>
      <c r="D158" s="73" t="s">
        <v>848</v>
      </c>
      <c r="E158" s="384" t="s">
        <v>858</v>
      </c>
      <c r="F158" s="387">
        <v>600</v>
      </c>
      <c r="G158" s="387" t="s">
        <v>29</v>
      </c>
      <c r="H158" s="387">
        <f t="shared" si="15"/>
        <v>600</v>
      </c>
      <c r="I158" s="547">
        <v>1337.93</v>
      </c>
      <c r="J158" s="529">
        <f ca="1">+I158/$K$3</f>
        <v>50.764736013355851</v>
      </c>
      <c r="K158" s="9">
        <f t="shared" ca="1" si="14"/>
        <v>8.4607893355593086E-2</v>
      </c>
      <c r="L158" s="862"/>
      <c r="M158" s="862"/>
      <c r="N158" s="862"/>
      <c r="O158" s="862"/>
      <c r="P158" s="13">
        <v>100</v>
      </c>
      <c r="Q158" s="860"/>
    </row>
    <row r="159" spans="1:17" ht="15">
      <c r="A159" s="773"/>
      <c r="B159" s="394" t="s">
        <v>853</v>
      </c>
      <c r="C159" s="393" t="s">
        <v>854</v>
      </c>
      <c r="D159" s="73" t="s">
        <v>848</v>
      </c>
      <c r="E159" s="384" t="s">
        <v>855</v>
      </c>
      <c r="F159" s="384">
        <v>800</v>
      </c>
      <c r="G159" s="384" t="s">
        <v>29</v>
      </c>
      <c r="H159" s="384">
        <f t="shared" si="15"/>
        <v>800</v>
      </c>
      <c r="I159" s="550">
        <v>1286.18</v>
      </c>
      <c r="J159" s="529">
        <f ca="1">+I159/$K$3</f>
        <v>48.801198990723002</v>
      </c>
      <c r="K159" s="273">
        <f t="shared" ca="1" si="14"/>
        <v>6.1001498738403749E-2</v>
      </c>
      <c r="L159" s="866"/>
      <c r="M159" s="866"/>
      <c r="N159" s="866"/>
      <c r="O159" s="866"/>
      <c r="P159" s="8">
        <v>100</v>
      </c>
      <c r="Q159" s="860"/>
    </row>
    <row r="160" spans="1:17">
      <c r="A160" s="773"/>
      <c r="B160" s="399" t="s">
        <v>1071</v>
      </c>
      <c r="C160" s="393" t="s">
        <v>859</v>
      </c>
      <c r="D160" s="382" t="s">
        <v>848</v>
      </c>
      <c r="E160" s="384" t="s">
        <v>858</v>
      </c>
      <c r="F160" s="384">
        <v>600</v>
      </c>
      <c r="G160" s="384" t="s">
        <v>29</v>
      </c>
      <c r="H160" s="384">
        <f>F160</f>
        <v>600</v>
      </c>
      <c r="I160" s="550">
        <v>1286.18</v>
      </c>
      <c r="J160" s="529">
        <f ca="1">+I160/$K$3</f>
        <v>48.801198990723002</v>
      </c>
      <c r="K160" s="273">
        <f t="shared" ca="1" si="14"/>
        <v>8.1335331651205003E-2</v>
      </c>
      <c r="L160" s="759"/>
      <c r="M160" s="760"/>
      <c r="N160" s="760"/>
      <c r="O160" s="761"/>
      <c r="P160" s="8">
        <v>100</v>
      </c>
      <c r="Q160" s="860"/>
    </row>
    <row r="161" spans="1:17" ht="15">
      <c r="A161" s="773"/>
      <c r="B161" s="272" t="s">
        <v>340</v>
      </c>
      <c r="C161" s="352" t="s">
        <v>190</v>
      </c>
      <c r="D161" s="1"/>
      <c r="E161" s="272" t="s">
        <v>189</v>
      </c>
      <c r="F161" s="272">
        <v>2500</v>
      </c>
      <c r="G161" s="272" t="s">
        <v>29</v>
      </c>
      <c r="H161" s="272">
        <v>2500</v>
      </c>
      <c r="I161" s="556"/>
      <c r="J161" s="272">
        <v>37.229999999999997</v>
      </c>
      <c r="K161" s="273">
        <f t="shared" si="14"/>
        <v>1.4891999999999999E-2</v>
      </c>
      <c r="L161" s="759"/>
      <c r="M161" s="760"/>
      <c r="N161" s="760"/>
      <c r="O161" s="761"/>
      <c r="P161" s="8">
        <v>100</v>
      </c>
      <c r="Q161" s="860"/>
    </row>
    <row r="162" spans="1:17" ht="15">
      <c r="A162" s="773"/>
      <c r="B162" s="272" t="s">
        <v>341</v>
      </c>
      <c r="C162" s="352" t="s">
        <v>186</v>
      </c>
      <c r="D162" s="1"/>
      <c r="E162" s="272" t="s">
        <v>188</v>
      </c>
      <c r="F162" s="272">
        <v>2500</v>
      </c>
      <c r="G162" s="272" t="s">
        <v>29</v>
      </c>
      <c r="H162" s="272">
        <f t="shared" si="15"/>
        <v>2500</v>
      </c>
      <c r="I162" s="556"/>
      <c r="J162" s="272">
        <v>41.25</v>
      </c>
      <c r="K162" s="273">
        <f t="shared" si="14"/>
        <v>1.6500000000000001E-2</v>
      </c>
      <c r="L162" s="759"/>
      <c r="M162" s="760"/>
      <c r="N162" s="760"/>
      <c r="O162" s="761"/>
      <c r="P162" s="8">
        <v>100</v>
      </c>
      <c r="Q162" s="860"/>
    </row>
    <row r="163" spans="1:17" ht="15">
      <c r="A163" s="773"/>
      <c r="B163" s="272" t="s">
        <v>342</v>
      </c>
      <c r="C163" s="352" t="s">
        <v>187</v>
      </c>
      <c r="D163" s="1"/>
      <c r="E163" s="272" t="s">
        <v>188</v>
      </c>
      <c r="F163" s="272">
        <v>2500</v>
      </c>
      <c r="G163" s="272" t="s">
        <v>29</v>
      </c>
      <c r="H163" s="272">
        <v>2500</v>
      </c>
      <c r="I163" s="556"/>
      <c r="J163" s="272">
        <v>26.32</v>
      </c>
      <c r="K163" s="273">
        <f t="shared" si="14"/>
        <v>1.0528000000000001E-2</v>
      </c>
      <c r="L163" s="759"/>
      <c r="M163" s="760"/>
      <c r="N163" s="760"/>
      <c r="O163" s="761"/>
      <c r="P163" s="8">
        <v>100</v>
      </c>
      <c r="Q163" s="860"/>
    </row>
    <row r="164" spans="1:17">
      <c r="A164" s="773"/>
      <c r="B164" s="382" t="s">
        <v>38</v>
      </c>
      <c r="C164" s="386" t="s">
        <v>23</v>
      </c>
      <c r="D164" s="73" t="s">
        <v>848</v>
      </c>
      <c r="E164" s="387" t="s">
        <v>843</v>
      </c>
      <c r="F164" s="387">
        <v>500</v>
      </c>
      <c r="G164" s="387" t="s">
        <v>29</v>
      </c>
      <c r="H164" s="387">
        <f t="shared" si="15"/>
        <v>500</v>
      </c>
      <c r="I164" s="547">
        <v>3109.25</v>
      </c>
      <c r="J164" s="529">
        <f ca="1">+I164/$K$3</f>
        <v>117.97347802166531</v>
      </c>
      <c r="K164" s="9">
        <f t="shared" ca="1" si="14"/>
        <v>0.23594695604333063</v>
      </c>
      <c r="L164" s="862"/>
      <c r="M164" s="862"/>
      <c r="N164" s="862"/>
      <c r="O164" s="862"/>
      <c r="P164" s="13">
        <v>100</v>
      </c>
      <c r="Q164" s="860"/>
    </row>
    <row r="165" spans="1:17">
      <c r="A165" s="773"/>
      <c r="B165" s="382" t="s">
        <v>202</v>
      </c>
      <c r="C165" s="386" t="s">
        <v>861</v>
      </c>
      <c r="D165" s="73" t="s">
        <v>848</v>
      </c>
      <c r="E165" s="387" t="s">
        <v>862</v>
      </c>
      <c r="F165" s="387">
        <v>2500</v>
      </c>
      <c r="G165" s="387" t="s">
        <v>29</v>
      </c>
      <c r="H165" s="387">
        <f t="shared" si="15"/>
        <v>2500</v>
      </c>
      <c r="I165" s="547">
        <v>964.74</v>
      </c>
      <c r="J165" s="529">
        <f ca="1">+I165/$K$3</f>
        <v>36.604883231204113</v>
      </c>
      <c r="K165" s="9">
        <f t="shared" ca="1" si="14"/>
        <v>1.4641953292481646E-2</v>
      </c>
      <c r="L165" s="862"/>
      <c r="M165" s="862"/>
      <c r="N165" s="862"/>
      <c r="O165" s="862"/>
      <c r="P165" s="13">
        <v>100</v>
      </c>
      <c r="Q165" s="860"/>
    </row>
    <row r="166" spans="1:17">
      <c r="A166" s="773"/>
      <c r="B166" s="382" t="s">
        <v>39</v>
      </c>
      <c r="C166" s="386" t="s">
        <v>750</v>
      </c>
      <c r="D166" s="73" t="s">
        <v>848</v>
      </c>
      <c r="E166" s="387" t="s">
        <v>844</v>
      </c>
      <c r="F166" s="387">
        <v>5000</v>
      </c>
      <c r="G166" s="387" t="s">
        <v>29</v>
      </c>
      <c r="H166" s="387">
        <f t="shared" si="15"/>
        <v>5000</v>
      </c>
      <c r="I166" s="547">
        <v>575.53</v>
      </c>
      <c r="J166" s="529">
        <f ca="1">+I166/$K$3</f>
        <v>21.837187683785167</v>
      </c>
      <c r="K166" s="9">
        <f t="shared" ca="1" si="14"/>
        <v>4.3674375367570338E-3</v>
      </c>
      <c r="L166" s="862"/>
      <c r="M166" s="862"/>
      <c r="N166" s="862"/>
      <c r="O166" s="862"/>
      <c r="P166" s="13">
        <v>100</v>
      </c>
      <c r="Q166" s="860"/>
    </row>
    <row r="167" spans="1:17" ht="15">
      <c r="A167" s="773"/>
      <c r="B167" s="400" t="s">
        <v>865</v>
      </c>
      <c r="C167" s="401" t="s">
        <v>863</v>
      </c>
      <c r="D167" s="73" t="s">
        <v>848</v>
      </c>
      <c r="E167" s="387" t="s">
        <v>864</v>
      </c>
      <c r="F167" s="402">
        <v>300</v>
      </c>
      <c r="G167" s="387" t="s">
        <v>29</v>
      </c>
      <c r="H167" s="402">
        <f t="shared" si="15"/>
        <v>300</v>
      </c>
      <c r="I167" s="557">
        <v>1003.44</v>
      </c>
      <c r="J167" s="529">
        <f ca="1">+I167/$K$3</f>
        <v>38.073267439433899</v>
      </c>
      <c r="K167" s="9">
        <f t="shared" ca="1" si="14"/>
        <v>0.12691089146477966</v>
      </c>
      <c r="L167" s="862"/>
      <c r="M167" s="862"/>
      <c r="N167" s="862"/>
      <c r="O167" s="862"/>
      <c r="P167" s="7">
        <v>100</v>
      </c>
      <c r="Q167" s="860"/>
    </row>
    <row r="168" spans="1:17" ht="15">
      <c r="A168" s="773"/>
      <c r="B168" s="400" t="s">
        <v>866</v>
      </c>
      <c r="C168" s="401" t="s">
        <v>867</v>
      </c>
      <c r="D168" s="73" t="s">
        <v>848</v>
      </c>
      <c r="E168" s="387" t="s">
        <v>868</v>
      </c>
      <c r="F168" s="402">
        <v>300</v>
      </c>
      <c r="G168" s="387" t="s">
        <v>29</v>
      </c>
      <c r="H168" s="402">
        <f t="shared" si="15"/>
        <v>300</v>
      </c>
      <c r="I168" s="557">
        <v>3001.78</v>
      </c>
      <c r="J168" s="529">
        <f ca="1">+I168/$K$3</f>
        <v>113.89577128113677</v>
      </c>
      <c r="K168" s="9">
        <f t="shared" ca="1" si="14"/>
        <v>0.37965257093712257</v>
      </c>
      <c r="L168" s="862"/>
      <c r="M168" s="862"/>
      <c r="N168" s="862"/>
      <c r="O168" s="862"/>
      <c r="P168" s="7">
        <v>100</v>
      </c>
      <c r="Q168" s="860"/>
    </row>
    <row r="169" spans="1:17" ht="15">
      <c r="A169" s="773"/>
      <c r="B169" s="272" t="s">
        <v>343</v>
      </c>
      <c r="C169" s="352" t="s">
        <v>160</v>
      </c>
      <c r="D169" s="1"/>
      <c r="E169" s="272" t="s">
        <v>161</v>
      </c>
      <c r="F169" s="272">
        <v>1000</v>
      </c>
      <c r="G169" s="346" t="s">
        <v>29</v>
      </c>
      <c r="H169" s="272">
        <v>1000</v>
      </c>
      <c r="I169" s="556"/>
      <c r="J169" s="349">
        <v>29.99</v>
      </c>
      <c r="K169" s="273">
        <f t="shared" si="14"/>
        <v>2.9989999999999999E-2</v>
      </c>
      <c r="L169" s="759"/>
      <c r="M169" s="760"/>
      <c r="N169" s="760"/>
      <c r="O169" s="761"/>
      <c r="P169" s="189">
        <v>100</v>
      </c>
      <c r="Q169" s="860"/>
    </row>
    <row r="170" spans="1:17" ht="15">
      <c r="A170" s="773"/>
      <c r="B170" s="272" t="s">
        <v>344</v>
      </c>
      <c r="C170" s="352" t="s">
        <v>162</v>
      </c>
      <c r="D170" s="1"/>
      <c r="E170" s="272" t="s">
        <v>161</v>
      </c>
      <c r="F170" s="272">
        <v>1000</v>
      </c>
      <c r="G170" s="272" t="s">
        <v>29</v>
      </c>
      <c r="H170" s="272">
        <v>1000</v>
      </c>
      <c r="I170" s="556"/>
      <c r="J170" s="272">
        <v>29.99</v>
      </c>
      <c r="K170" s="273">
        <f t="shared" si="14"/>
        <v>2.9989999999999999E-2</v>
      </c>
      <c r="L170" s="759"/>
      <c r="M170" s="760"/>
      <c r="N170" s="760"/>
      <c r="O170" s="761"/>
      <c r="P170" s="189">
        <v>100</v>
      </c>
      <c r="Q170" s="860"/>
    </row>
    <row r="171" spans="1:17">
      <c r="A171" s="773"/>
      <c r="B171" s="1" t="s">
        <v>345</v>
      </c>
      <c r="C171" s="352" t="s">
        <v>241</v>
      </c>
      <c r="D171" s="1"/>
      <c r="E171" s="1" t="s">
        <v>242</v>
      </c>
      <c r="F171" s="1">
        <v>1000</v>
      </c>
      <c r="G171" s="346" t="s">
        <v>29</v>
      </c>
      <c r="H171" s="1">
        <v>1000</v>
      </c>
      <c r="I171" s="558"/>
      <c r="J171" s="349">
        <v>82.49</v>
      </c>
      <c r="K171" s="353">
        <f t="shared" si="14"/>
        <v>8.2489999999999994E-2</v>
      </c>
      <c r="L171" s="863"/>
      <c r="M171" s="864"/>
      <c r="N171" s="864"/>
      <c r="O171" s="865"/>
      <c r="P171" s="8">
        <v>100</v>
      </c>
      <c r="Q171" s="860"/>
    </row>
    <row r="172" spans="1:17">
      <c r="A172" s="773"/>
      <c r="B172" s="1" t="s">
        <v>346</v>
      </c>
      <c r="C172" s="352" t="s">
        <v>243</v>
      </c>
      <c r="D172" s="1"/>
      <c r="E172" s="1" t="s">
        <v>242</v>
      </c>
      <c r="F172" s="1">
        <v>1000</v>
      </c>
      <c r="G172" s="346" t="s">
        <v>29</v>
      </c>
      <c r="H172" s="1">
        <v>1000</v>
      </c>
      <c r="I172" s="558"/>
      <c r="J172" s="349">
        <v>41.86</v>
      </c>
      <c r="K172" s="353">
        <f t="shared" si="14"/>
        <v>4.1860000000000001E-2</v>
      </c>
      <c r="L172" s="863"/>
      <c r="M172" s="864"/>
      <c r="N172" s="864"/>
      <c r="O172" s="865"/>
      <c r="P172" s="8">
        <v>100</v>
      </c>
      <c r="Q172" s="860"/>
    </row>
    <row r="173" spans="1:17">
      <c r="A173" s="773"/>
      <c r="B173" s="397" t="s">
        <v>857</v>
      </c>
      <c r="C173" s="398" t="s">
        <v>1070</v>
      </c>
      <c r="D173" s="73" t="s">
        <v>848</v>
      </c>
      <c r="E173" s="382" t="s">
        <v>858</v>
      </c>
      <c r="F173" s="382">
        <v>600</v>
      </c>
      <c r="G173" s="382" t="s">
        <v>29</v>
      </c>
      <c r="H173" s="382">
        <f>F173</f>
        <v>600</v>
      </c>
      <c r="I173" s="557">
        <v>859.22</v>
      </c>
      <c r="J173" s="529">
        <f ca="1">+I173/$K$3</f>
        <v>32.601164842253041</v>
      </c>
      <c r="K173" s="1">
        <f t="shared" ca="1" si="14"/>
        <v>5.43352747370884E-2</v>
      </c>
      <c r="L173" s="863"/>
      <c r="M173" s="864"/>
      <c r="N173" s="864"/>
      <c r="O173" s="865"/>
      <c r="P173" s="8">
        <v>100</v>
      </c>
      <c r="Q173" s="861"/>
    </row>
    <row r="174" spans="1:17" s="290" customFormat="1">
      <c r="A174" s="773"/>
      <c r="B174" s="384" t="s">
        <v>339</v>
      </c>
      <c r="C174" s="383" t="s">
        <v>751</v>
      </c>
      <c r="D174" s="73" t="s">
        <v>848</v>
      </c>
      <c r="E174" s="384" t="s">
        <v>753</v>
      </c>
      <c r="F174" s="384">
        <v>200</v>
      </c>
      <c r="G174" s="384" t="s">
        <v>29</v>
      </c>
      <c r="H174" s="384">
        <v>200</v>
      </c>
      <c r="I174" s="550">
        <v>1757.96</v>
      </c>
      <c r="J174" s="529">
        <f ca="1">+I174/$K$3</f>
        <v>66.701826943142805</v>
      </c>
      <c r="K174" s="1">
        <f t="shared" ca="1" si="14"/>
        <v>0.33350913471571403</v>
      </c>
      <c r="L174" s="747"/>
      <c r="M174" s="748"/>
      <c r="N174" s="748"/>
      <c r="O174" s="749"/>
      <c r="P174" s="274">
        <v>100</v>
      </c>
      <c r="Q174" s="274"/>
    </row>
    <row r="175" spans="1:17" s="281" customFormat="1" ht="13.15" customHeight="1">
      <c r="A175" s="773"/>
      <c r="B175" s="384" t="s">
        <v>338</v>
      </c>
      <c r="C175" s="383" t="s">
        <v>752</v>
      </c>
      <c r="D175" s="382"/>
      <c r="E175" s="384" t="s">
        <v>337</v>
      </c>
      <c r="F175" s="384">
        <v>200</v>
      </c>
      <c r="G175" s="384" t="s">
        <v>29</v>
      </c>
      <c r="H175" s="384">
        <v>200</v>
      </c>
      <c r="I175" s="550">
        <v>1612</v>
      </c>
      <c r="J175" s="529">
        <f ca="1">+I175/$K$3</f>
        <v>61.163703970708205</v>
      </c>
      <c r="K175" s="1">
        <f t="shared" ca="1" si="14"/>
        <v>0.30581851985354103</v>
      </c>
      <c r="L175" s="747"/>
      <c r="M175" s="748"/>
      <c r="N175" s="748"/>
      <c r="O175" s="749"/>
      <c r="P175" s="274">
        <v>100</v>
      </c>
      <c r="Q175" s="291"/>
    </row>
    <row r="176" spans="1:17" ht="16.5">
      <c r="A176" s="773"/>
      <c r="B176" s="392" t="s">
        <v>846</v>
      </c>
      <c r="C176" s="391" t="s">
        <v>847</v>
      </c>
      <c r="D176" s="391" t="s">
        <v>848</v>
      </c>
      <c r="E176" s="391" t="s">
        <v>850</v>
      </c>
      <c r="F176" s="391">
        <v>1000</v>
      </c>
      <c r="G176" s="391" t="s">
        <v>380</v>
      </c>
      <c r="H176" s="387">
        <f t="shared" ref="H176:H178" si="16">F176</f>
        <v>1000</v>
      </c>
      <c r="I176" s="547">
        <v>2388.63</v>
      </c>
      <c r="J176" s="529">
        <f ca="1">+I176/$K$3</f>
        <v>90.631177553072419</v>
      </c>
      <c r="K176" s="1">
        <f t="shared" ca="1" si="14"/>
        <v>9.0631177553072415E-2</v>
      </c>
      <c r="L176" s="191"/>
      <c r="M176" s="191"/>
      <c r="N176" s="191"/>
      <c r="O176" s="191"/>
      <c r="P176" s="274">
        <v>100</v>
      </c>
      <c r="Q176" s="191"/>
    </row>
    <row r="177" spans="1:17" ht="16.5">
      <c r="A177" s="773"/>
      <c r="B177" s="392" t="s">
        <v>851</v>
      </c>
      <c r="C177" s="391" t="s">
        <v>852</v>
      </c>
      <c r="D177" s="391" t="s">
        <v>848</v>
      </c>
      <c r="E177" s="391" t="s">
        <v>850</v>
      </c>
      <c r="F177" s="391">
        <v>1000</v>
      </c>
      <c r="G177" s="391" t="s">
        <v>380</v>
      </c>
      <c r="H177" s="387">
        <f t="shared" si="16"/>
        <v>1000</v>
      </c>
      <c r="I177" s="547">
        <v>2547.11</v>
      </c>
      <c r="J177" s="529">
        <f ca="1">+I177/$K$3</f>
        <v>96.644343685378772</v>
      </c>
      <c r="K177" s="1">
        <f t="shared" ca="1" si="14"/>
        <v>9.6644343685378775E-2</v>
      </c>
      <c r="L177" s="191"/>
      <c r="M177" s="191"/>
      <c r="N177" s="191"/>
      <c r="O177" s="191"/>
      <c r="P177" s="274">
        <v>100</v>
      </c>
      <c r="Q177" s="191"/>
    </row>
    <row r="178" spans="1:17">
      <c r="A178" s="774"/>
      <c r="B178" s="354"/>
      <c r="C178" s="354"/>
      <c r="D178" s="354"/>
      <c r="E178" s="354"/>
      <c r="F178" s="354"/>
      <c r="G178" s="354"/>
      <c r="H178" s="346">
        <f t="shared" si="16"/>
        <v>0</v>
      </c>
      <c r="I178" s="548"/>
      <c r="J178" s="354"/>
      <c r="K178" s="1" t="e">
        <f t="shared" si="14"/>
        <v>#DIV/0!</v>
      </c>
      <c r="L178" s="191"/>
      <c r="M178" s="191"/>
      <c r="N178" s="191"/>
      <c r="O178" s="191"/>
      <c r="P178" s="274">
        <v>100</v>
      </c>
      <c r="Q178" s="191"/>
    </row>
    <row r="179" spans="1:17" ht="16.5">
      <c r="A179" s="779" t="s">
        <v>322</v>
      </c>
      <c r="B179" s="354" t="s">
        <v>323</v>
      </c>
      <c r="C179" s="354" t="s">
        <v>276</v>
      </c>
      <c r="D179" s="355"/>
      <c r="E179" s="274" t="s">
        <v>303</v>
      </c>
      <c r="F179" s="274">
        <v>16</v>
      </c>
      <c r="G179" s="274" t="s">
        <v>94</v>
      </c>
      <c r="H179" s="274">
        <f>16*S21</f>
        <v>453.59199999999998</v>
      </c>
      <c r="I179" s="559"/>
      <c r="J179" s="274">
        <v>6.99</v>
      </c>
      <c r="K179" s="274">
        <f>J179/F179</f>
        <v>0.43687500000000001</v>
      </c>
      <c r="L179" s="189"/>
      <c r="M179" s="189"/>
      <c r="N179" s="189"/>
      <c r="O179" s="189"/>
      <c r="P179" s="189">
        <v>100</v>
      </c>
      <c r="Q179" s="189"/>
    </row>
    <row r="180" spans="1:17" ht="16.5">
      <c r="A180" s="780"/>
      <c r="B180" s="414" t="s">
        <v>324</v>
      </c>
      <c r="C180" s="391" t="s">
        <v>297</v>
      </c>
      <c r="D180" s="415" t="s">
        <v>875</v>
      </c>
      <c r="E180" s="414" t="s">
        <v>880</v>
      </c>
      <c r="F180" s="414">
        <v>400</v>
      </c>
      <c r="G180" s="414" t="s">
        <v>365</v>
      </c>
      <c r="H180" s="414">
        <v>400</v>
      </c>
      <c r="I180" s="560">
        <v>22</v>
      </c>
      <c r="J180" s="529">
        <f ca="1">+I180/$K$3</f>
        <v>0.83474037677145185</v>
      </c>
      <c r="K180" s="192">
        <f t="shared" ref="K180:K223" ca="1" si="17">J180/H180</f>
        <v>2.0868509419286296E-3</v>
      </c>
      <c r="L180" s="191"/>
      <c r="M180" s="191"/>
      <c r="N180" s="191"/>
      <c r="O180" s="191"/>
      <c r="P180" s="189">
        <v>100</v>
      </c>
      <c r="Q180" s="191"/>
    </row>
    <row r="181" spans="1:17" ht="16.5">
      <c r="A181" s="780"/>
      <c r="B181" s="274" t="s">
        <v>325</v>
      </c>
      <c r="C181" s="354" t="s">
        <v>296</v>
      </c>
      <c r="D181" s="355"/>
      <c r="E181" s="354" t="s">
        <v>289</v>
      </c>
      <c r="F181" s="354">
        <v>16</v>
      </c>
      <c r="G181" s="354" t="s">
        <v>284</v>
      </c>
      <c r="H181" s="354">
        <v>454</v>
      </c>
      <c r="I181" s="561"/>
      <c r="J181" s="354">
        <v>4.9800000000000004</v>
      </c>
      <c r="K181" s="192">
        <f t="shared" si="17"/>
        <v>1.0969162995594715E-2</v>
      </c>
      <c r="L181" s="191"/>
      <c r="M181" s="191"/>
      <c r="N181" s="191"/>
      <c r="O181" s="191"/>
      <c r="P181" s="189">
        <v>100</v>
      </c>
      <c r="Q181" s="191"/>
    </row>
    <row r="182" spans="1:17" ht="16.5">
      <c r="A182" s="780"/>
      <c r="B182" s="414" t="s">
        <v>326</v>
      </c>
      <c r="C182" s="441" t="s">
        <v>723</v>
      </c>
      <c r="D182" s="415" t="s">
        <v>928</v>
      </c>
      <c r="E182" s="391" t="s">
        <v>932</v>
      </c>
      <c r="F182" s="391">
        <v>1</v>
      </c>
      <c r="G182" s="391" t="s">
        <v>933</v>
      </c>
      <c r="H182" s="391">
        <f>F182*S7</f>
        <v>453.59199999999998</v>
      </c>
      <c r="I182" s="562">
        <v>8</v>
      </c>
      <c r="J182" s="529">
        <f ca="1">+I182/$K$3</f>
        <v>0.30354195518961885</v>
      </c>
      <c r="K182" s="192">
        <f t="shared" ca="1" si="17"/>
        <v>6.6919600696136361E-4</v>
      </c>
      <c r="L182" s="191"/>
      <c r="M182" s="191"/>
      <c r="N182" s="191"/>
      <c r="O182" s="191"/>
      <c r="P182" s="189">
        <v>95.1</v>
      </c>
      <c r="Q182" s="191"/>
    </row>
    <row r="183" spans="1:17" ht="16.5">
      <c r="A183" s="780"/>
      <c r="B183" s="433" t="s">
        <v>917</v>
      </c>
      <c r="C183" s="391" t="s">
        <v>918</v>
      </c>
      <c r="D183" s="415" t="s">
        <v>875</v>
      </c>
      <c r="E183" s="391" t="s">
        <v>919</v>
      </c>
      <c r="F183" s="391">
        <v>200</v>
      </c>
      <c r="G183" s="391" t="s">
        <v>282</v>
      </c>
      <c r="H183" s="391">
        <v>200</v>
      </c>
      <c r="I183" s="562">
        <v>25</v>
      </c>
      <c r="J183" s="529">
        <f ca="1">+I183/$K$3</f>
        <v>0.94856860996755898</v>
      </c>
      <c r="K183" s="192">
        <f t="shared" ca="1" si="17"/>
        <v>4.7428430498377945E-3</v>
      </c>
      <c r="L183" s="191"/>
      <c r="M183" s="191"/>
      <c r="N183" s="191"/>
      <c r="O183" s="191"/>
      <c r="P183" s="189">
        <v>85</v>
      </c>
      <c r="Q183" s="191"/>
    </row>
    <row r="184" spans="1:17" ht="16.5">
      <c r="A184" s="780"/>
      <c r="B184" s="356" t="s">
        <v>327</v>
      </c>
      <c r="C184" s="354" t="s">
        <v>294</v>
      </c>
      <c r="D184" s="7"/>
      <c r="E184" s="354" t="s">
        <v>287</v>
      </c>
      <c r="F184" s="354">
        <v>1</v>
      </c>
      <c r="G184" s="354" t="s">
        <v>286</v>
      </c>
      <c r="H184" s="354">
        <v>454</v>
      </c>
      <c r="I184" s="561"/>
      <c r="J184" s="354">
        <v>2.98</v>
      </c>
      <c r="K184" s="192">
        <f t="shared" si="17"/>
        <v>6.5638766519823784E-3</v>
      </c>
      <c r="L184" s="191"/>
      <c r="M184" s="191"/>
      <c r="N184" s="191"/>
      <c r="O184" s="191"/>
      <c r="P184" s="189">
        <v>100</v>
      </c>
      <c r="Q184" s="191"/>
    </row>
    <row r="185" spans="1:17" ht="16.5">
      <c r="A185" s="780"/>
      <c r="B185" s="274" t="s">
        <v>328</v>
      </c>
      <c r="C185" s="354" t="s">
        <v>295</v>
      </c>
      <c r="D185" s="7"/>
      <c r="E185" s="354" t="s">
        <v>288</v>
      </c>
      <c r="F185" s="354">
        <v>770</v>
      </c>
      <c r="G185" s="354" t="s">
        <v>282</v>
      </c>
      <c r="H185" s="354">
        <v>770</v>
      </c>
      <c r="I185" s="561"/>
      <c r="J185" s="354">
        <v>10.99</v>
      </c>
      <c r="K185" s="192">
        <f t="shared" si="17"/>
        <v>1.4272727272727274E-2</v>
      </c>
      <c r="L185" s="191"/>
      <c r="M185" s="191"/>
      <c r="N185" s="191"/>
      <c r="O185" s="191"/>
      <c r="P185" s="189">
        <v>100</v>
      </c>
      <c r="Q185" s="191"/>
    </row>
    <row r="186" spans="1:17" ht="16.5">
      <c r="A186" s="780"/>
      <c r="B186" s="274" t="s">
        <v>329</v>
      </c>
      <c r="C186" s="357" t="s">
        <v>291</v>
      </c>
      <c r="D186" s="7"/>
      <c r="E186" s="354" t="s">
        <v>281</v>
      </c>
      <c r="F186" s="354">
        <v>5000</v>
      </c>
      <c r="G186" s="354" t="s">
        <v>282</v>
      </c>
      <c r="H186" s="354">
        <v>5000</v>
      </c>
      <c r="I186" s="561"/>
      <c r="J186" s="354">
        <v>39.99</v>
      </c>
      <c r="K186" s="192">
        <f t="shared" si="17"/>
        <v>7.9979999999999999E-3</v>
      </c>
      <c r="L186" s="191"/>
      <c r="M186" s="191"/>
      <c r="N186" s="191"/>
      <c r="O186" s="191"/>
      <c r="P186" s="189">
        <v>100</v>
      </c>
      <c r="Q186" s="191"/>
    </row>
    <row r="187" spans="1:17" ht="16.5">
      <c r="A187" s="780"/>
      <c r="B187" s="356" t="s">
        <v>330</v>
      </c>
      <c r="C187" s="354" t="s">
        <v>293</v>
      </c>
      <c r="D187" s="7"/>
      <c r="E187" s="354" t="s">
        <v>285</v>
      </c>
      <c r="F187" s="354">
        <v>7.3</v>
      </c>
      <c r="G187" s="354" t="s">
        <v>284</v>
      </c>
      <c r="H187" s="354">
        <v>207</v>
      </c>
      <c r="I187" s="561"/>
      <c r="J187" s="354">
        <v>3.46</v>
      </c>
      <c r="K187" s="192">
        <f t="shared" si="17"/>
        <v>1.6714975845410627E-2</v>
      </c>
      <c r="L187" s="191"/>
      <c r="M187" s="191"/>
      <c r="N187" s="191"/>
      <c r="O187" s="191"/>
      <c r="P187" s="189">
        <v>100</v>
      </c>
      <c r="Q187" s="191"/>
    </row>
    <row r="188" spans="1:17" ht="16.5">
      <c r="A188" s="780"/>
      <c r="B188" s="274" t="s">
        <v>331</v>
      </c>
      <c r="C188" s="354" t="s">
        <v>292</v>
      </c>
      <c r="D188" s="7"/>
      <c r="E188" s="358" t="s">
        <v>283</v>
      </c>
      <c r="F188" s="359">
        <v>24</v>
      </c>
      <c r="G188" s="354" t="s">
        <v>284</v>
      </c>
      <c r="H188" s="354">
        <v>680</v>
      </c>
      <c r="I188" s="561"/>
      <c r="J188" s="354">
        <v>4.42</v>
      </c>
      <c r="K188" s="192">
        <f t="shared" si="17"/>
        <v>6.4999999999999997E-3</v>
      </c>
      <c r="L188" s="191"/>
      <c r="M188" s="191"/>
      <c r="N188" s="191"/>
      <c r="O188" s="191"/>
      <c r="P188" s="189">
        <v>100</v>
      </c>
      <c r="Q188" s="191"/>
    </row>
    <row r="189" spans="1:17" ht="16.5">
      <c r="A189" s="780"/>
      <c r="B189" s="389" t="s">
        <v>911</v>
      </c>
      <c r="C189" s="391" t="s">
        <v>912</v>
      </c>
      <c r="D189" s="73" t="s">
        <v>913</v>
      </c>
      <c r="E189" s="429" t="s">
        <v>586</v>
      </c>
      <c r="F189" s="430">
        <v>20</v>
      </c>
      <c r="G189" s="391" t="s">
        <v>284</v>
      </c>
      <c r="H189" s="391">
        <f>F189*S21</f>
        <v>566.99</v>
      </c>
      <c r="I189" s="562">
        <v>100</v>
      </c>
      <c r="J189" s="529">
        <f ca="1">+I189/$K$3</f>
        <v>3.7942744398702359</v>
      </c>
      <c r="K189" s="192">
        <f t="shared" ca="1" si="17"/>
        <v>6.6919600696136363E-3</v>
      </c>
      <c r="L189" s="191"/>
      <c r="M189" s="191"/>
      <c r="N189" s="191"/>
      <c r="O189" s="191"/>
      <c r="P189" s="189">
        <v>100</v>
      </c>
      <c r="Q189" s="191"/>
    </row>
    <row r="190" spans="1:17" s="281" customFormat="1" ht="16.5">
      <c r="A190" s="780"/>
      <c r="B190" s="360" t="s">
        <v>607</v>
      </c>
      <c r="C190" s="274" t="s">
        <v>608</v>
      </c>
      <c r="D190" s="354" t="s">
        <v>879</v>
      </c>
      <c r="E190" s="274" t="s">
        <v>582</v>
      </c>
      <c r="F190" s="274">
        <v>1</v>
      </c>
      <c r="G190" s="274" t="s">
        <v>348</v>
      </c>
      <c r="H190" s="274">
        <f>F190*S7</f>
        <v>453.59199999999998</v>
      </c>
      <c r="I190" s="559"/>
      <c r="J190" s="354">
        <v>0.73</v>
      </c>
      <c r="K190" s="192">
        <f t="shared" si="17"/>
        <v>1.6093758267341576E-3</v>
      </c>
      <c r="L190" s="291"/>
      <c r="M190" s="291"/>
      <c r="N190" s="291"/>
      <c r="O190" s="291"/>
      <c r="P190" s="274">
        <v>100</v>
      </c>
      <c r="Q190" s="291"/>
    </row>
    <row r="191" spans="1:17" ht="16.5">
      <c r="A191" s="780"/>
      <c r="B191" s="389" t="s">
        <v>939</v>
      </c>
      <c r="C191" s="414" t="s">
        <v>940</v>
      </c>
      <c r="D191" s="391" t="s">
        <v>875</v>
      </c>
      <c r="E191" s="414" t="s">
        <v>582</v>
      </c>
      <c r="F191" s="414">
        <v>1</v>
      </c>
      <c r="G191" s="414" t="s">
        <v>348</v>
      </c>
      <c r="H191" s="414">
        <f>F191*S7</f>
        <v>453.59199999999998</v>
      </c>
      <c r="I191" s="560">
        <v>14</v>
      </c>
      <c r="J191" s="529">
        <f ca="1">+I191/$K$3</f>
        <v>0.53119842158183306</v>
      </c>
      <c r="K191" s="192">
        <f t="shared" ca="1" si="17"/>
        <v>1.1710930121823866E-3</v>
      </c>
      <c r="L191" s="191"/>
      <c r="M191" s="191"/>
      <c r="N191" s="191"/>
      <c r="O191" s="191"/>
      <c r="P191" s="189">
        <v>100</v>
      </c>
      <c r="Q191" s="191"/>
    </row>
    <row r="192" spans="1:17" ht="16.5">
      <c r="A192" s="781"/>
      <c r="B192" s="389" t="s">
        <v>941</v>
      </c>
      <c r="C192" s="414" t="s">
        <v>942</v>
      </c>
      <c r="D192" s="391" t="s">
        <v>879</v>
      </c>
      <c r="E192" s="414" t="s">
        <v>582</v>
      </c>
      <c r="F192" s="414">
        <v>1</v>
      </c>
      <c r="G192" s="414" t="s">
        <v>348</v>
      </c>
      <c r="H192" s="414">
        <f>F192*S7</f>
        <v>453.59199999999998</v>
      </c>
      <c r="I192" s="560">
        <v>22</v>
      </c>
      <c r="J192" s="529">
        <f ca="1">+I192/$K$3</f>
        <v>0.83474037677145185</v>
      </c>
      <c r="K192" s="192">
        <f t="shared" ca="1" si="17"/>
        <v>1.8402890191437501E-3</v>
      </c>
      <c r="L192" s="191"/>
      <c r="M192" s="191"/>
      <c r="N192" s="191"/>
      <c r="O192" s="191"/>
      <c r="P192" s="189">
        <v>101</v>
      </c>
    </row>
    <row r="193" spans="1:17" ht="16.5">
      <c r="A193" s="189" t="s">
        <v>332</v>
      </c>
      <c r="B193" s="433" t="s">
        <v>936</v>
      </c>
      <c r="C193" s="414" t="s">
        <v>937</v>
      </c>
      <c r="D193" s="73" t="s">
        <v>925</v>
      </c>
      <c r="E193" s="414" t="s">
        <v>938</v>
      </c>
      <c r="F193" s="414">
        <v>1000</v>
      </c>
      <c r="G193" s="414" t="s">
        <v>380</v>
      </c>
      <c r="H193" s="427">
        <f>F193</f>
        <v>1000</v>
      </c>
      <c r="I193" s="560">
        <v>999</v>
      </c>
      <c r="J193" s="529">
        <f ca="1">+I193/$K$3</f>
        <v>37.904801654303654</v>
      </c>
      <c r="K193" s="362">
        <f t="shared" ca="1" si="17"/>
        <v>3.7904801654303655E-2</v>
      </c>
      <c r="L193" s="191"/>
      <c r="M193" s="191"/>
      <c r="N193" s="191"/>
      <c r="O193" s="191"/>
      <c r="P193" s="8">
        <v>100</v>
      </c>
      <c r="Q193" s="191"/>
    </row>
    <row r="194" spans="1:17" ht="16.5">
      <c r="A194" s="189" t="s">
        <v>332</v>
      </c>
      <c r="B194" s="274" t="s">
        <v>333</v>
      </c>
      <c r="C194" s="274" t="s">
        <v>298</v>
      </c>
      <c r="D194" s="7"/>
      <c r="E194" s="274" t="s">
        <v>299</v>
      </c>
      <c r="F194" s="274">
        <v>300</v>
      </c>
      <c r="G194" s="274" t="s">
        <v>25</v>
      </c>
      <c r="H194" s="274">
        <v>300</v>
      </c>
      <c r="I194" s="559"/>
      <c r="J194" s="274">
        <v>4.8499999999999996</v>
      </c>
      <c r="K194" s="362">
        <f t="shared" si="17"/>
        <v>1.6166666666666666E-2</v>
      </c>
      <c r="L194" s="191"/>
      <c r="M194" s="191"/>
      <c r="N194" s="191"/>
      <c r="O194" s="191"/>
      <c r="P194" s="8">
        <v>100</v>
      </c>
      <c r="Q194" s="191"/>
    </row>
    <row r="195" spans="1:17" ht="16.5">
      <c r="A195" s="354" t="s">
        <v>332</v>
      </c>
      <c r="B195" s="363" t="s">
        <v>724</v>
      </c>
      <c r="C195" s="364" t="s">
        <v>725</v>
      </c>
      <c r="D195" s="7"/>
      <c r="E195" s="354">
        <v>454</v>
      </c>
      <c r="F195" s="354">
        <v>454</v>
      </c>
      <c r="G195" s="354" t="s">
        <v>25</v>
      </c>
      <c r="H195" s="354">
        <v>454</v>
      </c>
      <c r="I195" s="561"/>
      <c r="J195" s="354">
        <v>3.29</v>
      </c>
      <c r="K195" s="365">
        <f t="shared" si="17"/>
        <v>7.2466960352422912E-3</v>
      </c>
      <c r="L195" s="8"/>
      <c r="M195" s="8"/>
      <c r="N195" s="8"/>
      <c r="O195" s="8"/>
      <c r="P195" s="8">
        <v>100</v>
      </c>
      <c r="Q195" s="8"/>
    </row>
    <row r="196" spans="1:17" ht="16.5">
      <c r="A196" s="366" t="s">
        <v>598</v>
      </c>
      <c r="B196" s="392" t="s">
        <v>599</v>
      </c>
      <c r="C196" s="426" t="s">
        <v>600</v>
      </c>
      <c r="D196" s="268" t="s">
        <v>906</v>
      </c>
      <c r="E196" s="391" t="s">
        <v>582</v>
      </c>
      <c r="F196" s="391">
        <v>1</v>
      </c>
      <c r="G196" s="391" t="s">
        <v>348</v>
      </c>
      <c r="H196" s="391">
        <f>F196*S7</f>
        <v>453.59199999999998</v>
      </c>
      <c r="I196" s="562">
        <v>333.5</v>
      </c>
      <c r="J196" s="529">
        <f ca="1">+I196/$K$3</f>
        <v>12.653905256967237</v>
      </c>
      <c r="K196" s="365">
        <f t="shared" ca="1" si="17"/>
        <v>2.7897108540201849E-2</v>
      </c>
      <c r="L196" s="434"/>
      <c r="M196" s="435"/>
      <c r="N196" s="435"/>
      <c r="O196" s="436"/>
      <c r="P196" s="437">
        <v>100</v>
      </c>
      <c r="Q196" s="8"/>
    </row>
    <row r="197" spans="1:17">
      <c r="A197" s="867" t="s">
        <v>557</v>
      </c>
      <c r="B197" s="388" t="s">
        <v>558</v>
      </c>
      <c r="C197" s="381" t="s">
        <v>559</v>
      </c>
      <c r="D197" s="268" t="s">
        <v>574</v>
      </c>
      <c r="E197" s="377" t="s">
        <v>575</v>
      </c>
      <c r="F197" s="377">
        <v>7.5</v>
      </c>
      <c r="G197" s="377" t="s">
        <v>26</v>
      </c>
      <c r="H197" s="377">
        <f>F197*S9</f>
        <v>7500</v>
      </c>
      <c r="I197" s="547"/>
      <c r="J197" s="372">
        <v>51.48</v>
      </c>
      <c r="K197" s="9">
        <f t="shared" si="17"/>
        <v>6.8639999999999994E-3</v>
      </c>
      <c r="L197" s="868"/>
      <c r="M197" s="869"/>
      <c r="N197" s="869"/>
      <c r="O197" s="870"/>
      <c r="P197" s="292">
        <v>99</v>
      </c>
      <c r="Q197" s="293"/>
    </row>
    <row r="198" spans="1:17">
      <c r="A198" s="776"/>
      <c r="B198" s="388" t="s">
        <v>560</v>
      </c>
      <c r="C198" s="381" t="s">
        <v>561</v>
      </c>
      <c r="D198" s="268" t="s">
        <v>574</v>
      </c>
      <c r="E198" s="377" t="s">
        <v>580</v>
      </c>
      <c r="F198" s="377">
        <v>12</v>
      </c>
      <c r="G198" s="377" t="s">
        <v>26</v>
      </c>
      <c r="H198" s="377">
        <f>F198*S9</f>
        <v>12000</v>
      </c>
      <c r="I198" s="547"/>
      <c r="J198" s="378">
        <v>100.68</v>
      </c>
      <c r="K198" s="9">
        <f t="shared" si="17"/>
        <v>8.3899999999999999E-3</v>
      </c>
      <c r="L198" s="868"/>
      <c r="M198" s="869"/>
      <c r="N198" s="869"/>
      <c r="O198" s="870"/>
      <c r="P198" s="292">
        <v>98</v>
      </c>
      <c r="Q198" s="293"/>
    </row>
    <row r="199" spans="1:17">
      <c r="A199" s="776"/>
      <c r="B199" s="388" t="s">
        <v>562</v>
      </c>
      <c r="C199" s="381" t="s">
        <v>563</v>
      </c>
      <c r="D199" s="268" t="s">
        <v>574</v>
      </c>
      <c r="E199" s="377" t="s">
        <v>579</v>
      </c>
      <c r="F199" s="377">
        <v>5</v>
      </c>
      <c r="G199" s="377" t="s">
        <v>26</v>
      </c>
      <c r="H199" s="377">
        <f>F199*S9</f>
        <v>5000</v>
      </c>
      <c r="I199" s="547"/>
      <c r="J199" s="378">
        <v>44.46</v>
      </c>
      <c r="K199" s="9">
        <f t="shared" si="17"/>
        <v>8.8920000000000006E-3</v>
      </c>
      <c r="L199" s="868"/>
      <c r="M199" s="869"/>
      <c r="N199" s="869"/>
      <c r="O199" s="870"/>
      <c r="P199" s="292">
        <v>98</v>
      </c>
      <c r="Q199" s="293"/>
    </row>
    <row r="200" spans="1:17">
      <c r="A200" s="776"/>
      <c r="B200" s="334" t="s">
        <v>564</v>
      </c>
      <c r="C200" s="269" t="s">
        <v>565</v>
      </c>
      <c r="D200" s="261"/>
      <c r="E200" s="270" t="s">
        <v>566</v>
      </c>
      <c r="F200" s="270">
        <v>10</v>
      </c>
      <c r="G200" s="270" t="s">
        <v>26</v>
      </c>
      <c r="H200" s="270">
        <f>F200*S9</f>
        <v>10000</v>
      </c>
      <c r="I200" s="548"/>
      <c r="J200" s="271">
        <v>50</v>
      </c>
      <c r="K200" s="9">
        <f t="shared" si="17"/>
        <v>5.0000000000000001E-3</v>
      </c>
      <c r="L200" s="868"/>
      <c r="M200" s="869"/>
      <c r="N200" s="869"/>
      <c r="O200" s="870"/>
      <c r="P200" s="292">
        <v>96</v>
      </c>
      <c r="Q200" s="293"/>
    </row>
    <row r="201" spans="1:17">
      <c r="A201" s="776"/>
      <c r="B201" s="334" t="s">
        <v>568</v>
      </c>
      <c r="C201" s="269" t="s">
        <v>569</v>
      </c>
      <c r="D201" s="261"/>
      <c r="E201" s="270" t="s">
        <v>11</v>
      </c>
      <c r="F201" s="270">
        <v>10</v>
      </c>
      <c r="G201" s="270" t="s">
        <v>26</v>
      </c>
      <c r="H201" s="270">
        <f>F201*S9</f>
        <v>10000</v>
      </c>
      <c r="I201" s="548"/>
      <c r="J201" s="271">
        <v>50</v>
      </c>
      <c r="K201" s="9">
        <f t="shared" si="17"/>
        <v>5.0000000000000001E-3</v>
      </c>
      <c r="L201" s="871"/>
      <c r="M201" s="872"/>
      <c r="N201" s="872"/>
      <c r="O201" s="873"/>
      <c r="P201" s="261">
        <v>100</v>
      </c>
      <c r="Q201" s="7"/>
    </row>
    <row r="202" spans="1:17">
      <c r="A202" s="776"/>
      <c r="B202" s="269" t="s">
        <v>213</v>
      </c>
      <c r="C202" s="269" t="s">
        <v>13</v>
      </c>
      <c r="D202" s="261"/>
      <c r="E202" s="270" t="s">
        <v>11</v>
      </c>
      <c r="F202" s="270">
        <v>10</v>
      </c>
      <c r="G202" s="270" t="s">
        <v>26</v>
      </c>
      <c r="H202" s="270">
        <f>F202*S9</f>
        <v>10000</v>
      </c>
      <c r="I202" s="548"/>
      <c r="J202" s="271">
        <v>50</v>
      </c>
      <c r="K202" s="9">
        <f t="shared" si="17"/>
        <v>5.0000000000000001E-3</v>
      </c>
      <c r="L202" s="871"/>
      <c r="M202" s="873"/>
      <c r="N202" s="871"/>
      <c r="O202" s="873"/>
      <c r="P202" s="261">
        <v>100</v>
      </c>
      <c r="Q202" s="7"/>
    </row>
    <row r="203" spans="1:17">
      <c r="A203" s="776"/>
      <c r="B203" s="269" t="s">
        <v>210</v>
      </c>
      <c r="C203" s="269" t="s">
        <v>14</v>
      </c>
      <c r="D203" s="261"/>
      <c r="E203" s="270" t="s">
        <v>11</v>
      </c>
      <c r="F203" s="270">
        <v>10</v>
      </c>
      <c r="G203" s="270" t="s">
        <v>26</v>
      </c>
      <c r="H203" s="270">
        <f>F203*S9</f>
        <v>10000</v>
      </c>
      <c r="I203" s="548"/>
      <c r="J203" s="271">
        <v>50</v>
      </c>
      <c r="K203" s="9">
        <f t="shared" si="17"/>
        <v>5.0000000000000001E-3</v>
      </c>
      <c r="L203" s="871"/>
      <c r="M203" s="872"/>
      <c r="N203" s="872"/>
      <c r="O203" s="873"/>
      <c r="P203" s="261">
        <v>100</v>
      </c>
      <c r="Q203" s="7"/>
    </row>
    <row r="204" spans="1:17">
      <c r="A204" s="776"/>
      <c r="B204" s="269" t="s">
        <v>211</v>
      </c>
      <c r="C204" s="269" t="s">
        <v>15</v>
      </c>
      <c r="D204" s="261"/>
      <c r="E204" s="270" t="s">
        <v>16</v>
      </c>
      <c r="F204" s="270">
        <v>12</v>
      </c>
      <c r="G204" s="270" t="s">
        <v>26</v>
      </c>
      <c r="H204" s="270">
        <f>F204*S9</f>
        <v>12000</v>
      </c>
      <c r="I204" s="548"/>
      <c r="J204" s="271">
        <v>50</v>
      </c>
      <c r="K204" s="9">
        <f t="shared" si="17"/>
        <v>4.1666666666666666E-3</v>
      </c>
      <c r="L204" s="871"/>
      <c r="M204" s="872"/>
      <c r="N204" s="872"/>
      <c r="O204" s="873"/>
      <c r="P204" s="261">
        <v>100</v>
      </c>
      <c r="Q204" s="7"/>
    </row>
    <row r="205" spans="1:17">
      <c r="A205" s="776"/>
      <c r="B205" s="269" t="s">
        <v>140</v>
      </c>
      <c r="C205" s="269" t="s">
        <v>17</v>
      </c>
      <c r="D205" s="261"/>
      <c r="E205" s="270" t="s">
        <v>11</v>
      </c>
      <c r="F205" s="270">
        <v>10</v>
      </c>
      <c r="G205" s="270" t="s">
        <v>26</v>
      </c>
      <c r="H205" s="270">
        <f>F205*S9</f>
        <v>10000</v>
      </c>
      <c r="I205" s="548"/>
      <c r="J205" s="271">
        <v>50</v>
      </c>
      <c r="K205" s="9">
        <f t="shared" si="17"/>
        <v>5.0000000000000001E-3</v>
      </c>
      <c r="L205" s="871"/>
      <c r="M205" s="872"/>
      <c r="N205" s="872"/>
      <c r="O205" s="873"/>
      <c r="P205" s="261">
        <v>100</v>
      </c>
      <c r="Q205" s="7"/>
    </row>
    <row r="206" spans="1:17">
      <c r="A206" s="776"/>
      <c r="B206" s="269" t="s">
        <v>212</v>
      </c>
      <c r="C206" s="269" t="s">
        <v>178</v>
      </c>
      <c r="D206" s="261"/>
      <c r="E206" s="270" t="s">
        <v>270</v>
      </c>
      <c r="F206" s="270">
        <v>12</v>
      </c>
      <c r="G206" s="270" t="s">
        <v>26</v>
      </c>
      <c r="H206" s="270">
        <f>F206*S9</f>
        <v>12000</v>
      </c>
      <c r="I206" s="548"/>
      <c r="J206" s="271">
        <v>50</v>
      </c>
      <c r="K206" s="9">
        <f t="shared" si="17"/>
        <v>4.1666666666666666E-3</v>
      </c>
      <c r="L206" s="871"/>
      <c r="M206" s="872"/>
      <c r="N206" s="872"/>
      <c r="O206" s="873"/>
      <c r="P206" s="261">
        <v>100</v>
      </c>
      <c r="Q206" s="7"/>
    </row>
    <row r="207" spans="1:17">
      <c r="A207" s="776"/>
      <c r="B207" s="269" t="s">
        <v>214</v>
      </c>
      <c r="C207" s="269" t="s">
        <v>775</v>
      </c>
      <c r="D207" s="261"/>
      <c r="E207" s="270" t="s">
        <v>16</v>
      </c>
      <c r="F207" s="270">
        <v>12</v>
      </c>
      <c r="G207" s="270" t="s">
        <v>26</v>
      </c>
      <c r="H207" s="270">
        <f>F207*S9</f>
        <v>12000</v>
      </c>
      <c r="I207" s="548"/>
      <c r="J207" s="271">
        <v>50</v>
      </c>
      <c r="K207" s="9">
        <f t="shared" si="17"/>
        <v>4.1666666666666666E-3</v>
      </c>
      <c r="L207" s="871"/>
      <c r="M207" s="872"/>
      <c r="N207" s="872"/>
      <c r="O207" s="873"/>
      <c r="P207" s="261">
        <v>100</v>
      </c>
      <c r="Q207" s="7"/>
    </row>
    <row r="208" spans="1:17">
      <c r="A208" s="777"/>
      <c r="B208" s="1" t="s">
        <v>273</v>
      </c>
      <c r="C208" s="272" t="s">
        <v>274</v>
      </c>
      <c r="D208" s="261"/>
      <c r="E208" s="272" t="s">
        <v>11</v>
      </c>
      <c r="F208" s="272">
        <v>10</v>
      </c>
      <c r="G208" s="272" t="s">
        <v>26</v>
      </c>
      <c r="H208" s="270">
        <f>F208*S9</f>
        <v>10000</v>
      </c>
      <c r="I208" s="548"/>
      <c r="J208" s="271">
        <v>50</v>
      </c>
      <c r="K208" s="273">
        <f t="shared" si="17"/>
        <v>5.0000000000000001E-3</v>
      </c>
      <c r="L208" s="871"/>
      <c r="M208" s="872"/>
      <c r="N208" s="872"/>
      <c r="O208" s="873"/>
      <c r="P208" s="274">
        <v>100</v>
      </c>
      <c r="Q208" s="274"/>
    </row>
    <row r="209" spans="1:17" ht="16.5">
      <c r="A209" s="414" t="s">
        <v>332</v>
      </c>
      <c r="B209" s="389" t="s">
        <v>610</v>
      </c>
      <c r="C209" s="414" t="s">
        <v>611</v>
      </c>
      <c r="D209" s="73" t="s">
        <v>879</v>
      </c>
      <c r="E209" s="414" t="s">
        <v>1101</v>
      </c>
      <c r="F209" s="414">
        <v>16</v>
      </c>
      <c r="G209" s="414" t="s">
        <v>350</v>
      </c>
      <c r="H209" s="427">
        <f>F209*S21</f>
        <v>453.59199999999998</v>
      </c>
      <c r="I209" s="560">
        <v>80</v>
      </c>
      <c r="J209" s="529">
        <f ca="1">+I209/$K$3</f>
        <v>3.0354195518961888</v>
      </c>
      <c r="K209" s="428">
        <f t="shared" ca="1" si="17"/>
        <v>6.6919600696136372E-3</v>
      </c>
      <c r="L209" s="390"/>
      <c r="M209" s="390"/>
      <c r="N209" s="390"/>
      <c r="O209" s="390"/>
      <c r="P209" s="391">
        <v>100</v>
      </c>
      <c r="Q209" s="191"/>
    </row>
    <row r="210" spans="1:17">
      <c r="A210" s="744" t="s">
        <v>625</v>
      </c>
      <c r="B210" s="388" t="s">
        <v>1001</v>
      </c>
      <c r="C210" s="381" t="s">
        <v>1000</v>
      </c>
      <c r="D210" s="73"/>
      <c r="E210" s="377" t="s">
        <v>624</v>
      </c>
      <c r="F210" s="377">
        <v>0.6</v>
      </c>
      <c r="G210" s="377" t="s">
        <v>26</v>
      </c>
      <c r="H210" s="446">
        <f>Prep!U40</f>
        <v>600</v>
      </c>
      <c r="I210" s="547"/>
      <c r="J210" s="447">
        <f ca="1">Prep!Z40</f>
        <v>5.7543179563779816</v>
      </c>
      <c r="K210" s="448">
        <f t="shared" ca="1" si="17"/>
        <v>9.5905299272966357E-3</v>
      </c>
      <c r="L210" s="390"/>
      <c r="M210" s="390"/>
      <c r="N210" s="390"/>
      <c r="O210" s="390"/>
      <c r="P210" s="391">
        <v>96</v>
      </c>
      <c r="Q210" s="191"/>
    </row>
    <row r="211" spans="1:17">
      <c r="A211" s="745"/>
      <c r="B211" s="388" t="s">
        <v>1003</v>
      </c>
      <c r="C211" s="381" t="s">
        <v>997</v>
      </c>
      <c r="D211" s="73"/>
      <c r="E211" s="377" t="s">
        <v>624</v>
      </c>
      <c r="F211" s="377">
        <v>0.6</v>
      </c>
      <c r="G211" s="377" t="s">
        <v>26</v>
      </c>
      <c r="H211" s="446">
        <f>Prep!U27</f>
        <v>600</v>
      </c>
      <c r="I211" s="547"/>
      <c r="J211" s="447">
        <f ca="1">Prep!Z27</f>
        <v>4.7706541407528444</v>
      </c>
      <c r="K211" s="448">
        <f t="shared" ca="1" si="17"/>
        <v>7.9510902345880739E-3</v>
      </c>
      <c r="L211" s="391"/>
      <c r="M211" s="391"/>
      <c r="N211" s="391"/>
      <c r="O211" s="391"/>
      <c r="P211" s="391">
        <v>96</v>
      </c>
      <c r="Q211" s="8"/>
    </row>
    <row r="212" spans="1:17">
      <c r="A212" s="746"/>
      <c r="B212" s="388" t="s">
        <v>1004</v>
      </c>
      <c r="C212" s="381" t="s">
        <v>998</v>
      </c>
      <c r="D212" s="73"/>
      <c r="E212" s="377" t="s">
        <v>624</v>
      </c>
      <c r="F212" s="377">
        <v>0.6</v>
      </c>
      <c r="G212" s="377" t="s">
        <v>26</v>
      </c>
      <c r="H212" s="446">
        <f>Prep!U52</f>
        <v>600</v>
      </c>
      <c r="I212" s="547"/>
      <c r="J212" s="447">
        <f ca="1">Prep!Z52</f>
        <v>4.336553573508815</v>
      </c>
      <c r="K212" s="448">
        <f t="shared" ca="1" si="17"/>
        <v>7.2275892891813581E-3</v>
      </c>
      <c r="L212" s="461"/>
      <c r="M212" s="462"/>
      <c r="N212" s="462"/>
      <c r="O212" s="463"/>
      <c r="P212" s="391">
        <v>96</v>
      </c>
      <c r="Q212" s="8"/>
    </row>
    <row r="213" spans="1:17" ht="16.5">
      <c r="A213" s="274" t="s">
        <v>332</v>
      </c>
      <c r="B213" s="360" t="s">
        <v>728</v>
      </c>
      <c r="C213" s="274" t="s">
        <v>726</v>
      </c>
      <c r="D213" s="7"/>
      <c r="E213" s="274" t="s">
        <v>727</v>
      </c>
      <c r="F213" s="274">
        <v>2.04</v>
      </c>
      <c r="G213" s="274" t="s">
        <v>347</v>
      </c>
      <c r="H213" s="361">
        <v>2040</v>
      </c>
      <c r="I213" s="559"/>
      <c r="J213" s="274">
        <v>14.57</v>
      </c>
      <c r="K213" s="362">
        <f t="shared" si="17"/>
        <v>7.1421568627450978E-3</v>
      </c>
      <c r="L213" s="191"/>
      <c r="M213" s="191"/>
      <c r="N213" s="191"/>
      <c r="O213" s="191"/>
      <c r="P213" s="8">
        <v>100</v>
      </c>
      <c r="Q213" s="8"/>
    </row>
    <row r="214" spans="1:17" ht="16.5">
      <c r="A214" s="274" t="s">
        <v>332</v>
      </c>
      <c r="B214" s="360" t="s">
        <v>729</v>
      </c>
      <c r="C214" s="274" t="s">
        <v>730</v>
      </c>
      <c r="D214" s="7"/>
      <c r="E214" s="274">
        <v>348</v>
      </c>
      <c r="F214" s="274">
        <v>3.4799999999999998E-2</v>
      </c>
      <c r="G214" s="274" t="s">
        <v>347</v>
      </c>
      <c r="H214" s="361">
        <v>348</v>
      </c>
      <c r="I214" s="559"/>
      <c r="J214" s="274">
        <v>3.75</v>
      </c>
      <c r="K214" s="362">
        <f t="shared" si="17"/>
        <v>1.0775862068965518E-2</v>
      </c>
      <c r="L214" s="191"/>
      <c r="M214" s="191"/>
      <c r="N214" s="191"/>
      <c r="O214" s="191"/>
      <c r="P214" s="8">
        <v>100</v>
      </c>
      <c r="Q214" s="8"/>
    </row>
    <row r="215" spans="1:17" ht="16.5">
      <c r="A215" s="274" t="s">
        <v>332</v>
      </c>
      <c r="B215" s="360" t="s">
        <v>731</v>
      </c>
      <c r="C215" s="274" t="s">
        <v>732</v>
      </c>
      <c r="D215" s="7"/>
      <c r="E215" s="274">
        <v>180</v>
      </c>
      <c r="F215" s="274">
        <v>180</v>
      </c>
      <c r="G215" s="274" t="s">
        <v>365</v>
      </c>
      <c r="H215" s="361">
        <v>180</v>
      </c>
      <c r="I215" s="559"/>
      <c r="J215" s="274">
        <v>1.25</v>
      </c>
      <c r="K215" s="362">
        <f t="shared" si="17"/>
        <v>6.9444444444444441E-3</v>
      </c>
      <c r="L215" s="191"/>
      <c r="M215" s="191"/>
      <c r="N215" s="191"/>
      <c r="O215" s="191"/>
      <c r="P215" s="8">
        <v>100</v>
      </c>
      <c r="Q215" s="8"/>
    </row>
    <row r="216" spans="1:17" ht="16.5">
      <c r="A216" s="414" t="s">
        <v>332</v>
      </c>
      <c r="B216" s="389" t="s">
        <v>907</v>
      </c>
      <c r="C216" s="414" t="s">
        <v>908</v>
      </c>
      <c r="D216" s="73" t="s">
        <v>909</v>
      </c>
      <c r="E216" s="414" t="s">
        <v>910</v>
      </c>
      <c r="F216" s="414">
        <v>1.36</v>
      </c>
      <c r="G216" s="414" t="s">
        <v>347</v>
      </c>
      <c r="H216" s="427">
        <f>F216*S9</f>
        <v>1360</v>
      </c>
      <c r="I216" s="560">
        <v>125</v>
      </c>
      <c r="J216" s="529">
        <f ca="1">+I216/$K$3</f>
        <v>4.7428430498377949</v>
      </c>
      <c r="K216" s="428">
        <f t="shared" ca="1" si="17"/>
        <v>3.4873845954689667E-3</v>
      </c>
      <c r="L216" s="390"/>
      <c r="M216" s="390"/>
      <c r="N216" s="390"/>
      <c r="O216" s="390"/>
      <c r="P216" s="391">
        <v>100</v>
      </c>
      <c r="Q216" s="8"/>
    </row>
    <row r="217" spans="1:17" ht="16.5">
      <c r="A217" s="414" t="s">
        <v>332</v>
      </c>
      <c r="B217" s="389" t="s">
        <v>914</v>
      </c>
      <c r="C217" s="414" t="s">
        <v>915</v>
      </c>
      <c r="D217" s="73" t="s">
        <v>916</v>
      </c>
      <c r="E217" s="414" t="s">
        <v>585</v>
      </c>
      <c r="F217" s="414">
        <v>1</v>
      </c>
      <c r="G217" s="414" t="s">
        <v>353</v>
      </c>
      <c r="H217" s="427">
        <f>F217*S12</f>
        <v>3785.42</v>
      </c>
      <c r="I217" s="560">
        <v>416</v>
      </c>
      <c r="J217" s="529">
        <f ca="1">+I217/$K$3</f>
        <v>15.784181669860182</v>
      </c>
      <c r="K217" s="428">
        <f t="shared" ca="1" si="17"/>
        <v>4.1697306163807927E-3</v>
      </c>
      <c r="L217" s="390"/>
      <c r="M217" s="390"/>
      <c r="N217" s="390"/>
      <c r="O217" s="390"/>
      <c r="P217" s="391">
        <v>100</v>
      </c>
      <c r="Q217" s="8"/>
    </row>
    <row r="218" spans="1:17" ht="16.5">
      <c r="A218" s="414" t="s">
        <v>332</v>
      </c>
      <c r="B218" s="389" t="s">
        <v>923</v>
      </c>
      <c r="C218" s="414" t="s">
        <v>924</v>
      </c>
      <c r="D218" s="73" t="s">
        <v>925</v>
      </c>
      <c r="E218" s="414" t="s">
        <v>926</v>
      </c>
      <c r="F218" s="414">
        <v>29</v>
      </c>
      <c r="G218" s="414" t="s">
        <v>350</v>
      </c>
      <c r="H218" s="427">
        <f>F218*S21</f>
        <v>822.13549999999998</v>
      </c>
      <c r="I218" s="560">
        <v>103.32</v>
      </c>
      <c r="J218" s="529">
        <f ca="1">+I218/$K$3</f>
        <v>3.9202443512739276</v>
      </c>
      <c r="K218" s="428">
        <f t="shared" ca="1" si="17"/>
        <v>4.7683676854653858E-3</v>
      </c>
      <c r="L218" s="390"/>
      <c r="M218" s="390"/>
      <c r="N218" s="390"/>
      <c r="O218" s="390"/>
      <c r="P218" s="391">
        <v>100</v>
      </c>
      <c r="Q218" s="8"/>
    </row>
    <row r="219" spans="1:17" s="281" customFormat="1" ht="16.5">
      <c r="A219" s="274" t="s">
        <v>332</v>
      </c>
      <c r="B219" s="360" t="s">
        <v>929</v>
      </c>
      <c r="C219" s="274" t="s">
        <v>930</v>
      </c>
      <c r="D219" s="7" t="s">
        <v>891</v>
      </c>
      <c r="E219" s="274" t="s">
        <v>582</v>
      </c>
      <c r="F219" s="274">
        <v>1</v>
      </c>
      <c r="G219" s="274" t="s">
        <v>348</v>
      </c>
      <c r="H219" s="361">
        <f>F219*S7</f>
        <v>453.59199999999998</v>
      </c>
      <c r="I219" s="559"/>
      <c r="J219" s="274">
        <v>0.46</v>
      </c>
      <c r="K219" s="362">
        <f t="shared" si="17"/>
        <v>1.0141272332845378E-3</v>
      </c>
      <c r="L219" s="291"/>
      <c r="M219" s="291"/>
      <c r="N219" s="291"/>
      <c r="O219" s="291"/>
      <c r="P219" s="354">
        <v>90</v>
      </c>
      <c r="Q219" s="291"/>
    </row>
    <row r="220" spans="1:17">
      <c r="A220" s="743" t="s">
        <v>625</v>
      </c>
      <c r="B220" s="388" t="s">
        <v>955</v>
      </c>
      <c r="C220" s="381" t="s">
        <v>954</v>
      </c>
      <c r="D220" s="73" t="s">
        <v>625</v>
      </c>
      <c r="E220" s="377" t="s">
        <v>956</v>
      </c>
      <c r="F220" s="377">
        <v>6.4</v>
      </c>
      <c r="G220" s="377" t="s">
        <v>26</v>
      </c>
      <c r="H220" s="446">
        <f>F220*S9</f>
        <v>6400</v>
      </c>
      <c r="I220" s="547"/>
      <c r="J220" s="447">
        <f ca="1">Prep!Z64</f>
        <v>16.26990286276331</v>
      </c>
      <c r="K220" s="448">
        <f t="shared" ca="1" si="17"/>
        <v>2.5421723223067673E-3</v>
      </c>
      <c r="L220" s="390"/>
      <c r="M220" s="390"/>
      <c r="N220" s="390"/>
      <c r="O220" s="390"/>
      <c r="P220" s="391">
        <v>96</v>
      </c>
    </row>
    <row r="221" spans="1:17">
      <c r="A221" s="743"/>
      <c r="B221" s="388" t="s">
        <v>960</v>
      </c>
      <c r="C221" s="381" t="s">
        <v>961</v>
      </c>
      <c r="D221" s="73" t="s">
        <v>625</v>
      </c>
      <c r="E221" s="377" t="s">
        <v>962</v>
      </c>
      <c r="F221" s="377">
        <v>2.0099999999999998</v>
      </c>
      <c r="G221" s="377" t="s">
        <v>26</v>
      </c>
      <c r="H221" s="446">
        <f>F221*S9</f>
        <v>2009.9999999999998</v>
      </c>
      <c r="I221" s="547"/>
      <c r="J221" s="447">
        <f ca="1">Prep!Z76</f>
        <v>9.9194202459902758</v>
      </c>
      <c r="K221" s="448">
        <f t="shared" ca="1" si="17"/>
        <v>4.9350349482538691E-3</v>
      </c>
      <c r="L221" s="391"/>
      <c r="M221" s="391"/>
      <c r="N221" s="391"/>
      <c r="O221" s="391"/>
      <c r="P221" s="391">
        <v>96</v>
      </c>
    </row>
    <row r="222" spans="1:17" s="281" customFormat="1" ht="16.5">
      <c r="A222" s="363" t="s">
        <v>963</v>
      </c>
      <c r="B222" s="334" t="s">
        <v>964</v>
      </c>
      <c r="C222" s="269" t="s">
        <v>965</v>
      </c>
      <c r="D222" s="7"/>
      <c r="E222" s="270" t="s">
        <v>945</v>
      </c>
      <c r="F222" s="270">
        <v>12</v>
      </c>
      <c r="G222" s="270" t="s">
        <v>350</v>
      </c>
      <c r="H222" s="339">
        <f>F222*S21</f>
        <v>340.19399999999996</v>
      </c>
      <c r="I222" s="548"/>
      <c r="J222" s="340">
        <v>5.69</v>
      </c>
      <c r="K222" s="342">
        <f t="shared" si="17"/>
        <v>1.6725750601127597E-2</v>
      </c>
      <c r="L222" s="291"/>
      <c r="M222" s="291"/>
      <c r="N222" s="291"/>
      <c r="O222" s="291"/>
      <c r="P222" s="354">
        <v>95</v>
      </c>
    </row>
    <row r="223" spans="1:17" ht="16.5">
      <c r="A223" s="392" t="s">
        <v>625</v>
      </c>
      <c r="B223" s="388" t="s">
        <v>1002</v>
      </c>
      <c r="C223" s="381" t="s">
        <v>999</v>
      </c>
      <c r="D223" s="73"/>
      <c r="E223" s="377" t="s">
        <v>624</v>
      </c>
      <c r="F223" s="377">
        <v>0.6</v>
      </c>
      <c r="G223" s="377" t="s">
        <v>26</v>
      </c>
      <c r="H223" s="446">
        <f>Prep!U13</f>
        <v>600</v>
      </c>
      <c r="I223" s="547"/>
      <c r="J223" s="447">
        <f ca="1">Prep!Z13</f>
        <v>5.7543179563779816</v>
      </c>
      <c r="K223" s="448">
        <f t="shared" ca="1" si="17"/>
        <v>9.5905299272966357E-3</v>
      </c>
      <c r="L223" s="390"/>
      <c r="M223" s="390"/>
      <c r="N223" s="390"/>
      <c r="O223" s="390"/>
      <c r="P223" s="391">
        <v>96</v>
      </c>
    </row>
  </sheetData>
  <mergeCells count="229">
    <mergeCell ref="A124:A129"/>
    <mergeCell ref="L206:O206"/>
    <mergeCell ref="L207:O207"/>
    <mergeCell ref="L208:O208"/>
    <mergeCell ref="L171:O171"/>
    <mergeCell ref="L172:O172"/>
    <mergeCell ref="L150:O150"/>
    <mergeCell ref="L170:O170"/>
    <mergeCell ref="L120:O120"/>
    <mergeCell ref="L117:O117"/>
    <mergeCell ref="L198:O198"/>
    <mergeCell ref="L199:O199"/>
    <mergeCell ref="L200:O200"/>
    <mergeCell ref="L201:O201"/>
    <mergeCell ref="L202:M202"/>
    <mergeCell ref="N202:O202"/>
    <mergeCell ref="L203:O203"/>
    <mergeCell ref="L204:O204"/>
    <mergeCell ref="L205:O205"/>
    <mergeCell ref="Q150:Q173"/>
    <mergeCell ref="L168:O168"/>
    <mergeCell ref="L167:O167"/>
    <mergeCell ref="L166:O166"/>
    <mergeCell ref="L165:O165"/>
    <mergeCell ref="L164:O164"/>
    <mergeCell ref="L156:O156"/>
    <mergeCell ref="L158:O158"/>
    <mergeCell ref="L157:O157"/>
    <mergeCell ref="L154:O154"/>
    <mergeCell ref="L155:O155"/>
    <mergeCell ref="L173:O173"/>
    <mergeCell ref="L162:O162"/>
    <mergeCell ref="L161:O161"/>
    <mergeCell ref="L159:O159"/>
    <mergeCell ref="L152:O152"/>
    <mergeCell ref="L151:O151"/>
    <mergeCell ref="L153:O153"/>
    <mergeCell ref="L163:O163"/>
    <mergeCell ref="L72:O72"/>
    <mergeCell ref="L62:O62"/>
    <mergeCell ref="L75:O75"/>
    <mergeCell ref="L64:O64"/>
    <mergeCell ref="L61:O61"/>
    <mergeCell ref="L100:O100"/>
    <mergeCell ref="L119:O119"/>
    <mergeCell ref="L121:O121"/>
    <mergeCell ref="L85:O85"/>
    <mergeCell ref="L73:O73"/>
    <mergeCell ref="L69:O69"/>
    <mergeCell ref="L113:O113"/>
    <mergeCell ref="L112:O112"/>
    <mergeCell ref="L105:O105"/>
    <mergeCell ref="L103:M103"/>
    <mergeCell ref="L80:O80"/>
    <mergeCell ref="L81:O81"/>
    <mergeCell ref="L93:O93"/>
    <mergeCell ref="L94:O94"/>
    <mergeCell ref="L74:O74"/>
    <mergeCell ref="L71:O71"/>
    <mergeCell ref="L70:O70"/>
    <mergeCell ref="L82:O82"/>
    <mergeCell ref="L88:O88"/>
    <mergeCell ref="L125:O125"/>
    <mergeCell ref="L115:O115"/>
    <mergeCell ref="L118:O118"/>
    <mergeCell ref="L126:O126"/>
    <mergeCell ref="L114:O114"/>
    <mergeCell ref="L124:O124"/>
    <mergeCell ref="Q112:Q113"/>
    <mergeCell ref="L104:O104"/>
    <mergeCell ref="L95:O95"/>
    <mergeCell ref="L110:O110"/>
    <mergeCell ref="L109:O109"/>
    <mergeCell ref="L108:O108"/>
    <mergeCell ref="L107:O107"/>
    <mergeCell ref="L111:O111"/>
    <mergeCell ref="N103:O103"/>
    <mergeCell ref="L76:O76"/>
    <mergeCell ref="L89:O89"/>
    <mergeCell ref="L90:O90"/>
    <mergeCell ref="L91:O91"/>
    <mergeCell ref="L92:O92"/>
    <mergeCell ref="L83:O83"/>
    <mergeCell ref="L87:O87"/>
    <mergeCell ref="L106:O106"/>
    <mergeCell ref="L78:O78"/>
    <mergeCell ref="L84:O84"/>
    <mergeCell ref="L96:O96"/>
    <mergeCell ref="L97:O97"/>
    <mergeCell ref="L98:O98"/>
    <mergeCell ref="L99:O99"/>
    <mergeCell ref="L79:O79"/>
    <mergeCell ref="L86:O86"/>
    <mergeCell ref="T14:T15"/>
    <mergeCell ref="L43:O43"/>
    <mergeCell ref="L17:L18"/>
    <mergeCell ref="Q16:Q18"/>
    <mergeCell ref="L42:O42"/>
    <mergeCell ref="M27:N27"/>
    <mergeCell ref="Q12:Q14"/>
    <mergeCell ref="M26:N26"/>
    <mergeCell ref="P24:Q24"/>
    <mergeCell ref="Q26:Q27"/>
    <mergeCell ref="Q21:Q23"/>
    <mergeCell ref="L29:O29"/>
    <mergeCell ref="N25:O25"/>
    <mergeCell ref="L25:M25"/>
    <mergeCell ref="L35:O35"/>
    <mergeCell ref="L36:M36"/>
    <mergeCell ref="N38:O38"/>
    <mergeCell ref="L37:M37"/>
    <mergeCell ref="P15:Q15"/>
    <mergeCell ref="P19:Q19"/>
    <mergeCell ref="T11:T12"/>
    <mergeCell ref="L22:L23"/>
    <mergeCell ref="M22:N23"/>
    <mergeCell ref="O22:O23"/>
    <mergeCell ref="F4:G5"/>
    <mergeCell ref="H4:H5"/>
    <mergeCell ref="D6:D9"/>
    <mergeCell ref="L4:O5"/>
    <mergeCell ref="N6:O6"/>
    <mergeCell ref="M7:N7"/>
    <mergeCell ref="O8:O9"/>
    <mergeCell ref="M17:N18"/>
    <mergeCell ref="A4:A5"/>
    <mergeCell ref="B4:B5"/>
    <mergeCell ref="C4:C5"/>
    <mergeCell ref="E4:E5"/>
    <mergeCell ref="O17:O18"/>
    <mergeCell ref="L6:M6"/>
    <mergeCell ref="L11:M11"/>
    <mergeCell ref="D4:D5"/>
    <mergeCell ref="D11:D14"/>
    <mergeCell ref="L8:L9"/>
    <mergeCell ref="A1:Q1"/>
    <mergeCell ref="L13:L14"/>
    <mergeCell ref="M13:N14"/>
    <mergeCell ref="O13:O14"/>
    <mergeCell ref="M16:N16"/>
    <mergeCell ref="M12:N12"/>
    <mergeCell ref="A35:A43"/>
    <mergeCell ref="A6:A27"/>
    <mergeCell ref="B10:K10"/>
    <mergeCell ref="K4:K5"/>
    <mergeCell ref="D25:D27"/>
    <mergeCell ref="D20:D23"/>
    <mergeCell ref="D16:D18"/>
    <mergeCell ref="B24:K24"/>
    <mergeCell ref="B15:K15"/>
    <mergeCell ref="B19:K19"/>
    <mergeCell ref="P4:P5"/>
    <mergeCell ref="M8:N9"/>
    <mergeCell ref="N11:O11"/>
    <mergeCell ref="L39:O39"/>
    <mergeCell ref="Q4:Q5"/>
    <mergeCell ref="Q7:Q9"/>
    <mergeCell ref="P10:Q10"/>
    <mergeCell ref="J4:J5"/>
    <mergeCell ref="L20:M20"/>
    <mergeCell ref="L40:O40"/>
    <mergeCell ref="L55:O55"/>
    <mergeCell ref="L54:O54"/>
    <mergeCell ref="L32:O32"/>
    <mergeCell ref="L46:O46"/>
    <mergeCell ref="L51:O51"/>
    <mergeCell ref="L48:O48"/>
    <mergeCell ref="L50:M50"/>
    <mergeCell ref="N50:O50"/>
    <mergeCell ref="L41:O41"/>
    <mergeCell ref="N37:O37"/>
    <mergeCell ref="L45:O45"/>
    <mergeCell ref="N20:O20"/>
    <mergeCell ref="N36:O36"/>
    <mergeCell ref="L30:O30"/>
    <mergeCell ref="N31:O31"/>
    <mergeCell ref="L33:O33"/>
    <mergeCell ref="L52:O52"/>
    <mergeCell ref="L53:O53"/>
    <mergeCell ref="L49:O49"/>
    <mergeCell ref="L47:O47"/>
    <mergeCell ref="A29:A34"/>
    <mergeCell ref="M21:N21"/>
    <mergeCell ref="L59:O59"/>
    <mergeCell ref="A150:A178"/>
    <mergeCell ref="A103:A123"/>
    <mergeCell ref="L123:O123"/>
    <mergeCell ref="A179:A192"/>
    <mergeCell ref="A131:A137"/>
    <mergeCell ref="L137:O137"/>
    <mergeCell ref="L68:O68"/>
    <mergeCell ref="L67:O67"/>
    <mergeCell ref="L56:O56"/>
    <mergeCell ref="L63:O63"/>
    <mergeCell ref="L65:O65"/>
    <mergeCell ref="L66:O66"/>
    <mergeCell ref="L60:O60"/>
    <mergeCell ref="A57:Q57"/>
    <mergeCell ref="A45:A56"/>
    <mergeCell ref="L58:O58"/>
    <mergeCell ref="A58:A101"/>
    <mergeCell ref="L133:O133"/>
    <mergeCell ref="L128:O128"/>
    <mergeCell ref="L116:O116"/>
    <mergeCell ref="L122:O122"/>
    <mergeCell ref="A220:A221"/>
    <mergeCell ref="A210:A212"/>
    <mergeCell ref="L174:O174"/>
    <mergeCell ref="L175:O175"/>
    <mergeCell ref="L127:O127"/>
    <mergeCell ref="L136:O136"/>
    <mergeCell ref="L132:O132"/>
    <mergeCell ref="L145:O145"/>
    <mergeCell ref="L147:O147"/>
    <mergeCell ref="L148:O148"/>
    <mergeCell ref="L139:O139"/>
    <mergeCell ref="L138:O138"/>
    <mergeCell ref="L144:O144"/>
    <mergeCell ref="L143:O143"/>
    <mergeCell ref="L169:O169"/>
    <mergeCell ref="L160:O160"/>
    <mergeCell ref="L140:O140"/>
    <mergeCell ref="L131:O131"/>
    <mergeCell ref="L141:O141"/>
    <mergeCell ref="L142:O142"/>
    <mergeCell ref="A138:A149"/>
    <mergeCell ref="L149:O149"/>
    <mergeCell ref="A197:A208"/>
    <mergeCell ref="L197:O197"/>
  </mergeCells>
  <phoneticPr fontId="36" type="noConversion"/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3CE-6C58-4FF7-9863-8A47263D132B}">
  <sheetPr codeName="Sheet2"/>
  <dimension ref="A1:AB136"/>
  <sheetViews>
    <sheetView topLeftCell="H24" zoomScale="70" zoomScaleNormal="70" workbookViewId="0">
      <selection activeCell="B14" sqref="B13:K19"/>
    </sheetView>
  </sheetViews>
  <sheetFormatPr defaultColWidth="8.85546875" defaultRowHeight="15"/>
  <cols>
    <col min="1" max="1" width="3.5703125" style="102" customWidth="1"/>
    <col min="2" max="2" width="26.85546875" bestFit="1" customWidth="1"/>
    <col min="3" max="3" width="40.42578125" bestFit="1" customWidth="1"/>
    <col min="4" max="4" width="10.140625" style="94" customWidth="1"/>
    <col min="5" max="5" width="9.140625" customWidth="1"/>
    <col min="6" max="6" width="11.42578125" bestFit="1" customWidth="1"/>
    <col min="8" max="8" width="9.42578125" customWidth="1"/>
    <col min="9" max="9" width="3" customWidth="1"/>
    <col min="10" max="10" width="3.5703125" style="66" customWidth="1"/>
    <col min="11" max="11" width="27.140625" bestFit="1" customWidth="1"/>
    <col min="12" max="12" width="28.42578125" bestFit="1" customWidth="1"/>
    <col min="13" max="13" width="11.28515625" style="93" customWidth="1"/>
    <col min="15" max="15" width="11.42578125" bestFit="1" customWidth="1"/>
    <col min="18" max="18" width="6" bestFit="1" customWidth="1"/>
    <col min="19" max="19" width="7.140625" bestFit="1" customWidth="1"/>
    <col min="20" max="20" width="14.42578125" customWidth="1"/>
    <col min="21" max="21" width="28.42578125" customWidth="1"/>
    <col min="22" max="22" width="10.140625" customWidth="1"/>
  </cols>
  <sheetData>
    <row r="1" spans="1:26" ht="20.45" customHeight="1">
      <c r="A1" s="101" t="s">
        <v>194</v>
      </c>
      <c r="B1" s="92"/>
      <c r="C1" s="88"/>
    </row>
    <row r="2" spans="1:26" ht="15.75" thickBot="1"/>
    <row r="3" spans="1:26" ht="16.899999999999999" customHeight="1" thickBot="1">
      <c r="A3" s="887" t="s">
        <v>141</v>
      </c>
      <c r="B3" s="888"/>
      <c r="C3" s="888"/>
      <c r="D3" s="888"/>
      <c r="E3" s="888"/>
      <c r="F3" s="888"/>
      <c r="G3" s="888"/>
      <c r="H3" s="889"/>
      <c r="I3" s="104"/>
      <c r="J3" s="887" t="s">
        <v>262</v>
      </c>
      <c r="K3" s="888"/>
      <c r="L3" s="888"/>
      <c r="M3" s="888"/>
      <c r="N3" s="888"/>
      <c r="O3" s="888"/>
      <c r="P3" s="888"/>
      <c r="Q3" s="889"/>
      <c r="S3" s="874" t="s">
        <v>999</v>
      </c>
      <c r="T3" s="875"/>
      <c r="U3" s="875"/>
      <c r="V3" s="875"/>
      <c r="W3" s="875"/>
      <c r="X3" s="875"/>
      <c r="Y3" s="875"/>
      <c r="Z3" s="876"/>
    </row>
    <row r="4" spans="1:26" ht="14.45" customHeight="1">
      <c r="A4" s="899" t="s">
        <v>114</v>
      </c>
      <c r="B4" s="900"/>
      <c r="C4" s="901"/>
      <c r="D4" s="894" t="s">
        <v>117</v>
      </c>
      <c r="E4" s="878" t="s">
        <v>120</v>
      </c>
      <c r="F4" s="914" t="s">
        <v>118</v>
      </c>
      <c r="G4" s="914" t="s">
        <v>58</v>
      </c>
      <c r="H4" s="913" t="s">
        <v>55</v>
      </c>
      <c r="I4" s="103"/>
      <c r="J4" s="915" t="s">
        <v>114</v>
      </c>
      <c r="K4" s="916"/>
      <c r="L4" s="917"/>
      <c r="M4" s="929" t="s">
        <v>117</v>
      </c>
      <c r="N4" s="924" t="s">
        <v>120</v>
      </c>
      <c r="O4" s="917" t="s">
        <v>118</v>
      </c>
      <c r="P4" s="917" t="s">
        <v>58</v>
      </c>
      <c r="Q4" s="925" t="s">
        <v>55</v>
      </c>
      <c r="S4" s="877" t="s">
        <v>114</v>
      </c>
      <c r="T4" s="878"/>
      <c r="U4" s="878"/>
      <c r="V4" s="881" t="s">
        <v>117</v>
      </c>
      <c r="W4" s="878" t="s">
        <v>120</v>
      </c>
      <c r="X4" s="878" t="s">
        <v>118</v>
      </c>
      <c r="Y4" s="878" t="s">
        <v>58</v>
      </c>
      <c r="Z4" s="883" t="s">
        <v>55</v>
      </c>
    </row>
    <row r="5" spans="1:26" ht="14.45" customHeight="1">
      <c r="A5" s="902"/>
      <c r="B5" s="903"/>
      <c r="C5" s="904"/>
      <c r="D5" s="895"/>
      <c r="E5" s="880"/>
      <c r="F5" s="878"/>
      <c r="G5" s="878"/>
      <c r="H5" s="883"/>
      <c r="I5" s="103"/>
      <c r="J5" s="902"/>
      <c r="K5" s="903"/>
      <c r="L5" s="904"/>
      <c r="M5" s="906"/>
      <c r="N5" s="907"/>
      <c r="O5" s="904"/>
      <c r="P5" s="904"/>
      <c r="Q5" s="926"/>
      <c r="S5" s="879"/>
      <c r="T5" s="880"/>
      <c r="U5" s="880"/>
      <c r="V5" s="882"/>
      <c r="W5" s="880"/>
      <c r="X5" s="880"/>
      <c r="Y5" s="880"/>
      <c r="Z5" s="884"/>
    </row>
    <row r="6" spans="1:26">
      <c r="A6" s="100">
        <v>1</v>
      </c>
      <c r="B6" s="89" t="str">
        <f>Master!B80</f>
        <v>김치</v>
      </c>
      <c r="C6" s="89" t="str">
        <f>Master!C80</f>
        <v>Kimchi (토바기) Korea</v>
      </c>
      <c r="D6" s="95">
        <v>0.85199999999999998</v>
      </c>
      <c r="E6" s="89">
        <f>D6*C14</f>
        <v>852</v>
      </c>
      <c r="F6" s="89">
        <f>Master!P80</f>
        <v>80</v>
      </c>
      <c r="G6" s="89">
        <f t="shared" ref="G6:G13" si="0">E6/F6*100</f>
        <v>1065</v>
      </c>
      <c r="H6" s="109">
        <f ca="1">G6*Master!K80</f>
        <v>2.3162546790950205</v>
      </c>
      <c r="J6" s="922">
        <v>1</v>
      </c>
      <c r="K6" s="920" t="str">
        <f>Master!B53</f>
        <v>떡볶이 소스</v>
      </c>
      <c r="L6" s="918" t="str">
        <f>Master!C53</f>
        <v>Shin Alltokkbokki Sauce (New Hot Pepper)</v>
      </c>
      <c r="M6" s="934">
        <v>0.25</v>
      </c>
      <c r="N6" s="932">
        <f>M6*L14</f>
        <v>2000</v>
      </c>
      <c r="O6" s="932">
        <f>Master!P53</f>
        <v>96</v>
      </c>
      <c r="P6" s="932">
        <f>N6/O6*100</f>
        <v>2083.333333333333</v>
      </c>
      <c r="Q6" s="930">
        <f ca="1">P6*Master!K53</f>
        <v>21.189125609455331</v>
      </c>
      <c r="S6" s="100">
        <v>1</v>
      </c>
      <c r="T6" s="302" t="str">
        <f>Master!B68</f>
        <v>마요네즈</v>
      </c>
      <c r="U6" s="302" t="str">
        <f>Master!C68</f>
        <v>Mayonnaise</v>
      </c>
      <c r="V6" s="95">
        <v>0.5</v>
      </c>
      <c r="W6" s="89">
        <v>900</v>
      </c>
      <c r="X6" s="89">
        <f>Master!P68</f>
        <v>100</v>
      </c>
      <c r="Y6" s="96">
        <f t="shared" ref="Y6:Y7" si="1">W6/X6*100</f>
        <v>900</v>
      </c>
      <c r="Z6" s="109">
        <f ca="1">Y6*Master!K68</f>
        <v>2.5931200397113154</v>
      </c>
    </row>
    <row r="7" spans="1:26">
      <c r="A7" s="100">
        <v>2</v>
      </c>
      <c r="B7" s="89" t="str">
        <f>Master!B74</f>
        <v>설탕</v>
      </c>
      <c r="C7" s="89" t="str">
        <f>Master!C74</f>
        <v>White Sugar</v>
      </c>
      <c r="D7" s="95">
        <v>2.8000000000000001E-2</v>
      </c>
      <c r="E7" s="89">
        <f>D7*C14</f>
        <v>28</v>
      </c>
      <c r="F7" s="89">
        <f>Master!P74</f>
        <v>100</v>
      </c>
      <c r="G7" s="89">
        <f t="shared" si="0"/>
        <v>28.000000000000004</v>
      </c>
      <c r="H7" s="109">
        <f ca="1">G7*Master!K74</f>
        <v>2.9277325304559666E-2</v>
      </c>
      <c r="J7" s="923"/>
      <c r="K7" s="921"/>
      <c r="L7" s="919"/>
      <c r="M7" s="935"/>
      <c r="N7" s="933"/>
      <c r="O7" s="933"/>
      <c r="P7" s="933"/>
      <c r="Q7" s="931"/>
      <c r="S7" s="100">
        <v>2</v>
      </c>
      <c r="T7" s="302" t="str">
        <f>Master!B54</f>
        <v>마라핫 소스</v>
      </c>
      <c r="U7" s="302" t="str">
        <f>Master!C54</f>
        <v>Mala Hot Sauce</v>
      </c>
      <c r="V7" s="95">
        <v>0.5</v>
      </c>
      <c r="W7" s="89">
        <v>300</v>
      </c>
      <c r="X7" s="89">
        <f>Master!P54</f>
        <v>96</v>
      </c>
      <c r="Y7" s="96">
        <f t="shared" si="1"/>
        <v>312.5</v>
      </c>
      <c r="Z7" s="109">
        <f>Y7*Master!K54</f>
        <v>3.1611979166666666</v>
      </c>
    </row>
    <row r="8" spans="1:26">
      <c r="A8" s="100">
        <v>3</v>
      </c>
      <c r="B8" s="89" t="str">
        <f>Master!B64</f>
        <v>간장</v>
      </c>
      <c r="C8" s="89" t="str">
        <f>Master!C64</f>
        <v>Soy Sauce (Maeil 12/1L) Korean</v>
      </c>
      <c r="D8" s="95">
        <v>0.02</v>
      </c>
      <c r="E8" s="89">
        <f>D8*C14</f>
        <v>20</v>
      </c>
      <c r="F8" s="89">
        <f>Master!P64</f>
        <v>100</v>
      </c>
      <c r="G8" s="89">
        <f t="shared" si="0"/>
        <v>20</v>
      </c>
      <c r="H8" s="109">
        <f>G8*Master!K64</f>
        <v>6.5416666666666665E-2</v>
      </c>
      <c r="J8" s="106">
        <v>2</v>
      </c>
      <c r="K8" s="89" t="s">
        <v>152</v>
      </c>
      <c r="L8" s="89" t="s">
        <v>158</v>
      </c>
      <c r="M8" s="123">
        <v>0.75</v>
      </c>
      <c r="N8" s="91">
        <f>M8*L14</f>
        <v>6000</v>
      </c>
      <c r="O8" s="91">
        <v>100</v>
      </c>
      <c r="P8" s="91">
        <f>N8/O8*100</f>
        <v>6000</v>
      </c>
      <c r="Q8" s="125" t="s">
        <v>119</v>
      </c>
      <c r="S8" s="100"/>
      <c r="T8" s="89"/>
      <c r="U8" s="89"/>
      <c r="V8" s="107"/>
      <c r="W8" s="89"/>
      <c r="X8" s="89"/>
      <c r="Y8" s="89"/>
      <c r="Z8" s="109"/>
    </row>
    <row r="9" spans="1:26">
      <c r="A9" s="100">
        <v>4</v>
      </c>
      <c r="B9" s="89" t="str">
        <f>Master!B63</f>
        <v>미원</v>
      </c>
      <c r="C9" s="89" t="str">
        <f>Master!C63</f>
        <v>MSG (Ajinomodo)</v>
      </c>
      <c r="D9" s="95">
        <v>1.2E-2</v>
      </c>
      <c r="E9" s="89">
        <f>D9*C14</f>
        <v>12</v>
      </c>
      <c r="F9" s="89">
        <f>Master!P63</f>
        <v>100</v>
      </c>
      <c r="G9" s="89">
        <f t="shared" si="0"/>
        <v>12</v>
      </c>
      <c r="H9" s="109">
        <f>G9*Master!K63</f>
        <v>0.10295596042258243</v>
      </c>
      <c r="J9" s="106"/>
      <c r="K9" s="89"/>
      <c r="L9" s="89"/>
      <c r="M9" s="123"/>
      <c r="N9" s="91"/>
      <c r="O9" s="91"/>
      <c r="P9" s="91"/>
      <c r="Q9" s="121"/>
      <c r="S9" s="100"/>
      <c r="T9" s="89"/>
      <c r="U9" s="89"/>
      <c r="V9" s="107"/>
      <c r="W9" s="89"/>
      <c r="X9" s="89"/>
      <c r="Y9" s="89"/>
      <c r="Z9" s="109"/>
    </row>
    <row r="10" spans="1:26">
      <c r="A10" s="100">
        <v>5</v>
      </c>
      <c r="B10" s="89" t="str">
        <f>Master!B58</f>
        <v>소고기 다시다</v>
      </c>
      <c r="C10" s="89" t="str">
        <f>Master!C58</f>
        <v>DASHIDA SOGOGI(CJ)</v>
      </c>
      <c r="D10" s="95">
        <v>3.4000000000000002E-2</v>
      </c>
      <c r="E10" s="89">
        <f>D10*C14</f>
        <v>34</v>
      </c>
      <c r="F10" s="89">
        <f>Master!P58</f>
        <v>100</v>
      </c>
      <c r="G10" s="89">
        <f t="shared" si="0"/>
        <v>34</v>
      </c>
      <c r="H10" s="109">
        <f>G10*Master!K58</f>
        <v>0.4556944444444444</v>
      </c>
      <c r="J10" s="106"/>
      <c r="K10" s="89"/>
      <c r="L10" s="89"/>
      <c r="M10" s="123"/>
      <c r="N10" s="91"/>
      <c r="O10" s="91"/>
      <c r="P10" s="91"/>
      <c r="Q10" s="121"/>
      <c r="S10" s="100"/>
      <c r="T10" s="89"/>
      <c r="U10" s="89"/>
      <c r="V10" s="107"/>
      <c r="W10" s="89"/>
      <c r="X10" s="89"/>
      <c r="Y10" s="89"/>
      <c r="Z10" s="109"/>
    </row>
    <row r="11" spans="1:26">
      <c r="A11" s="100">
        <v>6</v>
      </c>
      <c r="B11" s="89" t="str">
        <f>Master!B78</f>
        <v>참기름</v>
      </c>
      <c r="C11" s="89" t="str">
        <f>Master!C78</f>
        <v>Sesame Oil</v>
      </c>
      <c r="D11" s="95">
        <v>1.4E-2</v>
      </c>
      <c r="E11" s="89">
        <f>D11*C14</f>
        <v>14</v>
      </c>
      <c r="F11" s="89">
        <f>Master!P78</f>
        <v>100</v>
      </c>
      <c r="G11" s="89">
        <f t="shared" si="0"/>
        <v>14.000000000000002</v>
      </c>
      <c r="H11" s="109">
        <f ca="1">G11*Master!K78</f>
        <v>0.4386947883435568</v>
      </c>
      <c r="J11" s="106"/>
      <c r="K11" s="89"/>
      <c r="L11" s="89"/>
      <c r="M11" s="123"/>
      <c r="N11" s="91"/>
      <c r="O11" s="91"/>
      <c r="P11" s="91"/>
      <c r="Q11" s="121"/>
      <c r="S11" s="100"/>
      <c r="T11" s="89"/>
      <c r="U11" s="89"/>
      <c r="V11" s="107"/>
      <c r="W11" s="89"/>
      <c r="X11" s="89"/>
      <c r="Y11" s="89"/>
      <c r="Z11" s="109"/>
    </row>
    <row r="12" spans="1:26" ht="15.75" thickBot="1">
      <c r="A12" s="100">
        <v>7</v>
      </c>
      <c r="B12" s="89" t="str">
        <f>Master!B59</f>
        <v>고추가루</v>
      </c>
      <c r="C12" s="89" t="str">
        <f>Master!C59</f>
        <v>Red Chili Pepper</v>
      </c>
      <c r="D12" s="95">
        <v>0.03</v>
      </c>
      <c r="E12" s="89">
        <f>D12*C14</f>
        <v>30</v>
      </c>
      <c r="F12" s="89">
        <f>Master!P59</f>
        <v>100</v>
      </c>
      <c r="G12" s="89">
        <f t="shared" si="0"/>
        <v>30</v>
      </c>
      <c r="H12" s="109">
        <f>G12*Master!K59</f>
        <v>0.23624755286689358</v>
      </c>
      <c r="J12" s="106"/>
      <c r="K12" s="89"/>
      <c r="L12" s="89"/>
      <c r="M12" s="123"/>
      <c r="N12" s="91"/>
      <c r="O12" s="91"/>
      <c r="P12" s="91"/>
      <c r="Q12" s="121"/>
      <c r="S12" s="112"/>
      <c r="T12" s="113"/>
      <c r="U12" s="113"/>
      <c r="V12" s="107"/>
      <c r="W12" s="89"/>
      <c r="X12" s="89"/>
      <c r="Y12" s="89"/>
      <c r="Z12" s="114"/>
    </row>
    <row r="13" spans="1:26" ht="15.75" thickBot="1">
      <c r="A13" s="112">
        <v>8</v>
      </c>
      <c r="B13" s="90" t="str">
        <f>Master!B29</f>
        <v>카놀라유</v>
      </c>
      <c r="C13" s="113" t="str">
        <f>Master!C29</f>
        <v>Canola Oil</v>
      </c>
      <c r="D13" s="95">
        <v>0.01</v>
      </c>
      <c r="E13" s="89">
        <f>D13*C14</f>
        <v>10</v>
      </c>
      <c r="F13" s="89">
        <f>Master!P29</f>
        <v>100</v>
      </c>
      <c r="G13" s="89">
        <f t="shared" si="0"/>
        <v>10</v>
      </c>
      <c r="H13" s="114">
        <f ca="1">G13*Master!K29</f>
        <v>3.1172745713808334E-2</v>
      </c>
      <c r="J13" s="117"/>
      <c r="K13" s="113"/>
      <c r="L13" s="113"/>
      <c r="M13" s="123"/>
      <c r="N13" s="91"/>
      <c r="O13" s="91"/>
      <c r="P13" s="91"/>
      <c r="Q13" s="122"/>
      <c r="S13" s="885" t="s">
        <v>624</v>
      </c>
      <c r="T13" s="886"/>
      <c r="U13" s="119">
        <v>600</v>
      </c>
      <c r="V13" s="116">
        <f>SUM(V6:V12)</f>
        <v>1</v>
      </c>
      <c r="W13" s="98">
        <f>SUM(W6:W12)</f>
        <v>1200</v>
      </c>
      <c r="X13" s="99" t="s">
        <v>119</v>
      </c>
      <c r="Y13" s="110" t="s">
        <v>119</v>
      </c>
      <c r="Z13" s="115">
        <f ca="1">SUM(Z6:Z12)</f>
        <v>5.7543179563779816</v>
      </c>
    </row>
    <row r="14" spans="1:26" ht="15.75" thickBot="1">
      <c r="A14" s="885" t="s">
        <v>121</v>
      </c>
      <c r="B14" s="912"/>
      <c r="C14" s="119">
        <v>1000</v>
      </c>
      <c r="D14" s="111">
        <f>SUM(D6:D13)</f>
        <v>1</v>
      </c>
      <c r="E14" s="98">
        <f>SUM(E6:E13)</f>
        <v>1000</v>
      </c>
      <c r="F14" s="99" t="s">
        <v>119</v>
      </c>
      <c r="G14" s="110" t="s">
        <v>119</v>
      </c>
      <c r="H14" s="115">
        <f ca="1">SUM(H6:H13)</f>
        <v>3.6757141628575321</v>
      </c>
      <c r="I14" s="105"/>
      <c r="J14" s="927" t="s">
        <v>153</v>
      </c>
      <c r="K14" s="928"/>
      <c r="L14" s="119">
        <v>8000</v>
      </c>
      <c r="M14" s="120">
        <f>SUM(M6:M13)</f>
        <v>1</v>
      </c>
      <c r="N14" s="98">
        <f>SUM(N6:N13)</f>
        <v>8000</v>
      </c>
      <c r="O14" s="99" t="s">
        <v>119</v>
      </c>
      <c r="P14" s="110" t="s">
        <v>119</v>
      </c>
      <c r="Q14" s="115">
        <f ca="1">SUM(Q6:Q13)</f>
        <v>21.189125609455331</v>
      </c>
    </row>
    <row r="16" spans="1:26" ht="15.75" thickBot="1"/>
    <row r="17" spans="1:26" ht="18" thickBot="1">
      <c r="A17" s="896" t="s">
        <v>191</v>
      </c>
      <c r="B17" s="897"/>
      <c r="C17" s="897"/>
      <c r="D17" s="897"/>
      <c r="E17" s="897"/>
      <c r="F17" s="897"/>
      <c r="G17" s="897"/>
      <c r="H17" s="898"/>
      <c r="J17" s="896" t="s">
        <v>195</v>
      </c>
      <c r="K17" s="897"/>
      <c r="L17" s="897"/>
      <c r="M17" s="897"/>
      <c r="N17" s="897"/>
      <c r="O17" s="897"/>
      <c r="P17" s="897"/>
      <c r="Q17" s="898"/>
      <c r="S17" s="874" t="s">
        <v>997</v>
      </c>
      <c r="T17" s="875"/>
      <c r="U17" s="875"/>
      <c r="V17" s="875"/>
      <c r="W17" s="875"/>
      <c r="X17" s="875"/>
      <c r="Y17" s="875"/>
      <c r="Z17" s="876"/>
    </row>
    <row r="18" spans="1:26">
      <c r="A18" s="877" t="s">
        <v>114</v>
      </c>
      <c r="B18" s="878"/>
      <c r="C18" s="878"/>
      <c r="D18" s="894" t="s">
        <v>117</v>
      </c>
      <c r="E18" s="878" t="s">
        <v>120</v>
      </c>
      <c r="F18" s="878" t="s">
        <v>118</v>
      </c>
      <c r="G18" s="878" t="s">
        <v>58</v>
      </c>
      <c r="H18" s="883" t="s">
        <v>55</v>
      </c>
      <c r="J18" s="899" t="s">
        <v>114</v>
      </c>
      <c r="K18" s="900"/>
      <c r="L18" s="901"/>
      <c r="M18" s="905" t="s">
        <v>117</v>
      </c>
      <c r="N18" s="904" t="s">
        <v>120</v>
      </c>
      <c r="O18" s="901" t="s">
        <v>118</v>
      </c>
      <c r="P18" s="901" t="s">
        <v>58</v>
      </c>
      <c r="Q18" s="925" t="s">
        <v>55</v>
      </c>
      <c r="S18" s="877" t="s">
        <v>114</v>
      </c>
      <c r="T18" s="878"/>
      <c r="U18" s="878"/>
      <c r="V18" s="881" t="s">
        <v>117</v>
      </c>
      <c r="W18" s="878" t="s">
        <v>120</v>
      </c>
      <c r="X18" s="878" t="s">
        <v>118</v>
      </c>
      <c r="Y18" s="878" t="s">
        <v>58</v>
      </c>
      <c r="Z18" s="883" t="s">
        <v>55</v>
      </c>
    </row>
    <row r="19" spans="1:26">
      <c r="A19" s="879"/>
      <c r="B19" s="880"/>
      <c r="C19" s="880"/>
      <c r="D19" s="895"/>
      <c r="E19" s="880"/>
      <c r="F19" s="880"/>
      <c r="G19" s="880"/>
      <c r="H19" s="884"/>
      <c r="J19" s="902"/>
      <c r="K19" s="903"/>
      <c r="L19" s="904"/>
      <c r="M19" s="906"/>
      <c r="N19" s="907"/>
      <c r="O19" s="904"/>
      <c r="P19" s="904"/>
      <c r="Q19" s="926"/>
      <c r="S19" s="879"/>
      <c r="T19" s="880"/>
      <c r="U19" s="880"/>
      <c r="V19" s="882"/>
      <c r="W19" s="880"/>
      <c r="X19" s="880"/>
      <c r="Y19" s="880"/>
      <c r="Z19" s="884"/>
    </row>
    <row r="20" spans="1:26">
      <c r="A20" s="100">
        <v>1</v>
      </c>
      <c r="B20" s="89" t="str">
        <f>Master!B68</f>
        <v>마요네즈</v>
      </c>
      <c r="C20" s="89" t="str">
        <f>Master!C68</f>
        <v>Mayonnaise</v>
      </c>
      <c r="D20" s="95">
        <v>5.8823E-2</v>
      </c>
      <c r="E20" s="136">
        <f>D20*C25</f>
        <v>58.823</v>
      </c>
      <c r="F20" s="89">
        <f>Master!P68</f>
        <v>100</v>
      </c>
      <c r="G20" s="89">
        <f>E20/F20*100</f>
        <v>58.823</v>
      </c>
      <c r="H20" s="97">
        <f ca="1">G20*Master!K68</f>
        <v>0.169483444551043</v>
      </c>
      <c r="J20" s="100">
        <v>1</v>
      </c>
      <c r="K20" s="89" t="str">
        <f>Master!B42</f>
        <v>비비윙스 파우더 [A20021]</v>
      </c>
      <c r="L20" s="89" t="str">
        <f>Master!C42</f>
        <v>Batter Mix #8 [A20021]</v>
      </c>
      <c r="M20" s="107">
        <v>0.3</v>
      </c>
      <c r="N20" s="89">
        <f>M20*L25</f>
        <v>3000</v>
      </c>
      <c r="O20" s="89">
        <f>Master!P42</f>
        <v>100</v>
      </c>
      <c r="P20" s="89">
        <f>N20/O20*100</f>
        <v>3000</v>
      </c>
      <c r="Q20" s="109">
        <f>P20*Master!K42</f>
        <v>10.275313497592551</v>
      </c>
      <c r="S20" s="100">
        <v>1</v>
      </c>
      <c r="T20" s="302" t="str">
        <f>Master!B48</f>
        <v>소이갈릭소스</v>
      </c>
      <c r="U20" s="302" t="str">
        <f>Master!C48</f>
        <v>Garlic Flavor Soy Sauce</v>
      </c>
      <c r="V20" s="95">
        <v>0.5</v>
      </c>
      <c r="W20" s="89">
        <v>300</v>
      </c>
      <c r="X20" s="89">
        <f>Master!P48</f>
        <v>96</v>
      </c>
      <c r="Y20" s="96">
        <f t="shared" ref="Y20:Y21" si="2">W20/X20*100</f>
        <v>312.5</v>
      </c>
      <c r="Z20" s="109">
        <f ca="1">Y20*Master!K48</f>
        <v>2.1775341010415286</v>
      </c>
    </row>
    <row r="21" spans="1:26">
      <c r="A21" s="100">
        <v>2</v>
      </c>
      <c r="B21" s="89" t="str">
        <f>Master!B66</f>
        <v>스리라차 소스</v>
      </c>
      <c r="C21" s="89" t="str">
        <f>Master!C66</f>
        <v>Sriracha Sauce</v>
      </c>
      <c r="D21" s="95">
        <v>0.94117600000000001</v>
      </c>
      <c r="E21" s="136">
        <f>D21*C25</f>
        <v>941.17600000000004</v>
      </c>
      <c r="F21" s="89">
        <f>Master!P66</f>
        <v>100</v>
      </c>
      <c r="G21" s="89">
        <f>E21/F21*100</f>
        <v>941.17600000000016</v>
      </c>
      <c r="H21" s="97">
        <f>G21*Master!K66</f>
        <v>7.241539180585197</v>
      </c>
      <c r="J21" s="100">
        <v>2</v>
      </c>
      <c r="K21" s="89" t="str">
        <f>Master!B41</f>
        <v>화이트 배터믹스 (White)</v>
      </c>
      <c r="L21" s="89" t="str">
        <f>Master!C41</f>
        <v xml:space="preserve">Battering Powder Mix </v>
      </c>
      <c r="M21" s="107">
        <v>0.7</v>
      </c>
      <c r="N21" s="89">
        <f>M21*L25</f>
        <v>7000</v>
      </c>
      <c r="O21" s="89">
        <f>Master!P41</f>
        <v>85</v>
      </c>
      <c r="P21" s="89">
        <f>N21/O21*100</f>
        <v>8235.2941176470595</v>
      </c>
      <c r="Q21" s="109">
        <f ca="1">P21*Master!K41</f>
        <v>33.550023602618936</v>
      </c>
      <c r="S21" s="100">
        <v>2</v>
      </c>
      <c r="T21" s="302" t="str">
        <f>Master!B68</f>
        <v>마요네즈</v>
      </c>
      <c r="U21" s="302" t="str">
        <f>Master!C68</f>
        <v>Mayonnaise</v>
      </c>
      <c r="V21" s="95">
        <v>0.5</v>
      </c>
      <c r="W21" s="89">
        <v>900</v>
      </c>
      <c r="X21" s="89">
        <f>Master!P68</f>
        <v>100</v>
      </c>
      <c r="Y21" s="96">
        <f t="shared" si="2"/>
        <v>900</v>
      </c>
      <c r="Z21" s="109">
        <f ca="1">Y21*Master!K68</f>
        <v>2.5931200397113154</v>
      </c>
    </row>
    <row r="22" spans="1:26">
      <c r="A22" s="131"/>
      <c r="B22" s="89"/>
      <c r="C22" s="89"/>
      <c r="D22" s="95"/>
      <c r="E22" s="89"/>
      <c r="F22" s="89"/>
      <c r="G22" s="89"/>
      <c r="H22" s="97"/>
      <c r="J22" s="100"/>
      <c r="K22" s="89"/>
      <c r="L22" s="89"/>
      <c r="M22" s="107"/>
      <c r="N22" s="89"/>
      <c r="O22" s="89"/>
      <c r="P22" s="89"/>
      <c r="Q22" s="97"/>
      <c r="S22" s="100"/>
      <c r="T22" s="89"/>
      <c r="U22" s="89"/>
      <c r="V22" s="107"/>
      <c r="W22" s="89"/>
      <c r="X22" s="89"/>
      <c r="Y22" s="89"/>
      <c r="Z22" s="109"/>
    </row>
    <row r="23" spans="1:26">
      <c r="A23" s="131"/>
      <c r="B23" s="89"/>
      <c r="C23" s="89"/>
      <c r="D23" s="95"/>
      <c r="E23" s="89"/>
      <c r="F23" s="89"/>
      <c r="G23" s="89"/>
      <c r="H23" s="97"/>
      <c r="J23" s="100"/>
      <c r="K23" s="89"/>
      <c r="L23" s="89"/>
      <c r="M23" s="107"/>
      <c r="N23" s="89"/>
      <c r="O23" s="89"/>
      <c r="P23" s="89"/>
      <c r="Q23" s="97"/>
      <c r="S23" s="100"/>
      <c r="T23" s="89"/>
      <c r="U23" s="89"/>
      <c r="V23" s="107"/>
      <c r="W23" s="89"/>
      <c r="X23" s="89"/>
      <c r="Y23" s="89"/>
      <c r="Z23" s="109"/>
    </row>
    <row r="24" spans="1:26" ht="15.75" thickBot="1">
      <c r="A24" s="132"/>
      <c r="B24" s="113"/>
      <c r="C24" s="113"/>
      <c r="D24" s="95"/>
      <c r="E24" s="89"/>
      <c r="F24" s="89"/>
      <c r="G24" s="89"/>
      <c r="H24" s="118"/>
      <c r="J24" s="112"/>
      <c r="K24" s="113"/>
      <c r="L24" s="113"/>
      <c r="M24" s="107"/>
      <c r="N24" s="89"/>
      <c r="O24" s="89"/>
      <c r="P24" s="89"/>
      <c r="Q24" s="118"/>
      <c r="S24" s="100"/>
      <c r="T24" s="89"/>
      <c r="U24" s="89"/>
      <c r="V24" s="107"/>
      <c r="W24" s="89"/>
      <c r="X24" s="89"/>
      <c r="Y24" s="89"/>
      <c r="Z24" s="109"/>
    </row>
    <row r="25" spans="1:26" ht="15.75" thickBot="1">
      <c r="A25" s="885" t="s">
        <v>121</v>
      </c>
      <c r="B25" s="886"/>
      <c r="C25" s="133">
        <v>1000</v>
      </c>
      <c r="D25" s="111">
        <f>SUM(D20:D24)</f>
        <v>0.99999899999999997</v>
      </c>
      <c r="E25" s="135">
        <f>SUM(E20:E24)</f>
        <v>999.99900000000002</v>
      </c>
      <c r="F25" s="99" t="s">
        <v>119</v>
      </c>
      <c r="G25" s="110" t="s">
        <v>119</v>
      </c>
      <c r="H25" s="134">
        <f ca="1">SUM(H20:H24)</f>
        <v>7.4110226251362397</v>
      </c>
      <c r="J25" s="885" t="s">
        <v>196</v>
      </c>
      <c r="K25" s="886"/>
      <c r="L25" s="133">
        <v>10000</v>
      </c>
      <c r="M25" s="116">
        <f>SUM(M20:M24)</f>
        <v>1</v>
      </c>
      <c r="N25" s="98">
        <f>SUM(N20:N24)</f>
        <v>10000</v>
      </c>
      <c r="O25" s="99" t="s">
        <v>119</v>
      </c>
      <c r="P25" s="110" t="s">
        <v>119</v>
      </c>
      <c r="Q25" s="141">
        <f ca="1">SUM(Q20:Q24)</f>
        <v>43.825337100211485</v>
      </c>
      <c r="S25" s="100"/>
      <c r="T25" s="89"/>
      <c r="U25" s="89"/>
      <c r="V25" s="107"/>
      <c r="W25" s="89"/>
      <c r="X25" s="89"/>
      <c r="Y25" s="89"/>
      <c r="Z25" s="109"/>
    </row>
    <row r="26" spans="1:26" ht="15.75" thickBot="1">
      <c r="S26" s="112"/>
      <c r="T26" s="113"/>
      <c r="U26" s="113"/>
      <c r="V26" s="107"/>
      <c r="W26" s="89"/>
      <c r="X26" s="89"/>
      <c r="Y26" s="89"/>
      <c r="Z26" s="114"/>
    </row>
    <row r="27" spans="1:26" ht="15.75" thickBot="1">
      <c r="S27" s="885" t="s">
        <v>624</v>
      </c>
      <c r="T27" s="886"/>
      <c r="U27" s="119">
        <v>600</v>
      </c>
      <c r="V27" s="116">
        <f>SUM(V20:V26)</f>
        <v>1</v>
      </c>
      <c r="W27" s="98">
        <f>SUM(W20:W26)</f>
        <v>1200</v>
      </c>
      <c r="X27" s="99" t="s">
        <v>119</v>
      </c>
      <c r="Y27" s="110" t="s">
        <v>119</v>
      </c>
      <c r="Z27" s="115">
        <f ca="1">SUM(Z20:Z26)</f>
        <v>4.7706541407528444</v>
      </c>
    </row>
    <row r="28" spans="1:26" ht="19.5">
      <c r="A28" s="92" t="s">
        <v>229</v>
      </c>
      <c r="B28" s="92"/>
    </row>
    <row r="29" spans="1:26" ht="15" customHeight="1" thickBot="1">
      <c r="A29" s="92"/>
      <c r="B29" s="92"/>
    </row>
    <row r="30" spans="1:26" ht="16.899999999999999" customHeight="1" thickBot="1">
      <c r="A30" s="887" t="s">
        <v>150</v>
      </c>
      <c r="B30" s="888"/>
      <c r="C30" s="888"/>
      <c r="D30" s="888"/>
      <c r="E30" s="888"/>
      <c r="F30" s="888"/>
      <c r="G30" s="888"/>
      <c r="H30" s="889"/>
      <c r="I30" s="104"/>
      <c r="J30" s="896" t="s">
        <v>151</v>
      </c>
      <c r="K30" s="897"/>
      <c r="L30" s="897"/>
      <c r="M30" s="897"/>
      <c r="N30" s="897"/>
      <c r="O30" s="897"/>
      <c r="P30" s="897"/>
      <c r="Q30" s="898"/>
      <c r="S30" s="874" t="s">
        <v>1000</v>
      </c>
      <c r="T30" s="875"/>
      <c r="U30" s="875"/>
      <c r="V30" s="875"/>
      <c r="W30" s="875"/>
      <c r="X30" s="875"/>
      <c r="Y30" s="875"/>
      <c r="Z30" s="876"/>
    </row>
    <row r="31" spans="1:26">
      <c r="A31" s="899" t="s">
        <v>114</v>
      </c>
      <c r="B31" s="900"/>
      <c r="C31" s="901"/>
      <c r="D31" s="894" t="s">
        <v>117</v>
      </c>
      <c r="E31" s="878" t="s">
        <v>120</v>
      </c>
      <c r="F31" s="914" t="s">
        <v>118</v>
      </c>
      <c r="G31" s="914" t="s">
        <v>58</v>
      </c>
      <c r="H31" s="913" t="s">
        <v>55</v>
      </c>
      <c r="I31" s="103"/>
      <c r="J31" s="877" t="s">
        <v>114</v>
      </c>
      <c r="K31" s="878"/>
      <c r="L31" s="878"/>
      <c r="M31" s="881" t="s">
        <v>117</v>
      </c>
      <c r="N31" s="878" t="s">
        <v>120</v>
      </c>
      <c r="O31" s="878" t="s">
        <v>118</v>
      </c>
      <c r="P31" s="878" t="s">
        <v>58</v>
      </c>
      <c r="Q31" s="883" t="s">
        <v>55</v>
      </c>
      <c r="S31" s="877" t="s">
        <v>114</v>
      </c>
      <c r="T31" s="878"/>
      <c r="U31" s="878"/>
      <c r="V31" s="881" t="s">
        <v>117</v>
      </c>
      <c r="W31" s="878" t="s">
        <v>120</v>
      </c>
      <c r="X31" s="878" t="s">
        <v>118</v>
      </c>
      <c r="Y31" s="878" t="s">
        <v>58</v>
      </c>
      <c r="Z31" s="883" t="s">
        <v>55</v>
      </c>
    </row>
    <row r="32" spans="1:26">
      <c r="A32" s="899"/>
      <c r="B32" s="900"/>
      <c r="C32" s="901"/>
      <c r="D32" s="895"/>
      <c r="E32" s="880"/>
      <c r="F32" s="878"/>
      <c r="G32" s="878"/>
      <c r="H32" s="883"/>
      <c r="I32" s="103"/>
      <c r="J32" s="879"/>
      <c r="K32" s="880"/>
      <c r="L32" s="880"/>
      <c r="M32" s="882"/>
      <c r="N32" s="880"/>
      <c r="O32" s="880"/>
      <c r="P32" s="880"/>
      <c r="Q32" s="884"/>
      <c r="S32" s="879"/>
      <c r="T32" s="880"/>
      <c r="U32" s="880"/>
      <c r="V32" s="882"/>
      <c r="W32" s="880"/>
      <c r="X32" s="880"/>
      <c r="Y32" s="880"/>
      <c r="Z32" s="884"/>
    </row>
    <row r="33" spans="1:26">
      <c r="A33" s="100">
        <v>1</v>
      </c>
      <c r="B33" s="89" t="str">
        <f>Master!B107</f>
        <v>양배추</v>
      </c>
      <c r="C33" s="89" t="str">
        <f>Master!C107</f>
        <v>Cabbage</v>
      </c>
      <c r="D33" s="95">
        <v>0.63</v>
      </c>
      <c r="E33" s="89">
        <f>D33*C46</f>
        <v>3150</v>
      </c>
      <c r="F33" s="89">
        <f>Master!P107</f>
        <v>79</v>
      </c>
      <c r="G33" s="96">
        <f t="shared" ref="G33:G41" si="3">E33/F33*100</f>
        <v>3987.341772151899</v>
      </c>
      <c r="H33" s="109">
        <f ca="1">G33*Master!K107</f>
        <v>3.3353914903928734</v>
      </c>
      <c r="J33" s="100">
        <v>1</v>
      </c>
      <c r="K33" s="89" t="str">
        <f>Master!B109</f>
        <v>옥수수(스위트콘)</v>
      </c>
      <c r="L33" s="89" t="str">
        <f>Master!C109</f>
        <v>Sweet Corn</v>
      </c>
      <c r="M33" s="95">
        <v>0.67500000000000004</v>
      </c>
      <c r="N33" s="89">
        <f>M33*L46</f>
        <v>3375</v>
      </c>
      <c r="O33" s="89">
        <f>Master!P109</f>
        <v>50</v>
      </c>
      <c r="P33" s="96">
        <f t="shared" ref="P33:P45" si="4">N33/O33*100</f>
        <v>6750</v>
      </c>
      <c r="Q33" s="109">
        <f ca="1">P33*Master!K109</f>
        <v>25.408535889314276</v>
      </c>
      <c r="S33" s="100">
        <v>1</v>
      </c>
      <c r="T33" s="302" t="str">
        <f>Master!B54</f>
        <v>마라핫 소스</v>
      </c>
      <c r="U33" s="302" t="str">
        <f>Master!C54</f>
        <v>Mala Hot Sauce</v>
      </c>
      <c r="V33" s="95">
        <v>0.5</v>
      </c>
      <c r="W33" s="89">
        <v>300</v>
      </c>
      <c r="X33" s="89">
        <f>Master!P54</f>
        <v>96</v>
      </c>
      <c r="Y33" s="96">
        <f t="shared" ref="Y33" si="5">W33/X33*100</f>
        <v>312.5</v>
      </c>
      <c r="Z33" s="109">
        <f>Y33*Master!K54</f>
        <v>3.1611979166666666</v>
      </c>
    </row>
    <row r="34" spans="1:26">
      <c r="A34" s="100">
        <v>2</v>
      </c>
      <c r="B34" s="89" t="str">
        <f>Master!B108</f>
        <v>당근</v>
      </c>
      <c r="C34" s="89" t="str">
        <f>Master!C108</f>
        <v>Carrot</v>
      </c>
      <c r="D34" s="95">
        <v>3.6999999999999998E-2</v>
      </c>
      <c r="E34" s="89">
        <f>D34*C46</f>
        <v>185</v>
      </c>
      <c r="F34" s="89">
        <f>Master!P108</f>
        <v>81.3</v>
      </c>
      <c r="G34" s="96">
        <f t="shared" si="3"/>
        <v>227.55227552275525</v>
      </c>
      <c r="H34" s="109">
        <f ca="1">G34*Master!K108</f>
        <v>0.20938097696284982</v>
      </c>
      <c r="J34" s="100">
        <v>2</v>
      </c>
      <c r="K34" s="89" t="str">
        <f>Master!B68</f>
        <v>마요네즈</v>
      </c>
      <c r="L34" s="89" t="str">
        <f>Master!C68</f>
        <v>Mayonnaise</v>
      </c>
      <c r="M34" s="95">
        <v>0.14000000000000001</v>
      </c>
      <c r="N34" s="89">
        <f>M34*L46</f>
        <v>700.00000000000011</v>
      </c>
      <c r="O34" s="89">
        <f>Master!P68</f>
        <v>100</v>
      </c>
      <c r="P34" s="96">
        <f t="shared" si="4"/>
        <v>700.00000000000011</v>
      </c>
      <c r="Q34" s="109">
        <f ca="1">P34*Master!K68</f>
        <v>2.0168711419976901</v>
      </c>
      <c r="S34" s="100">
        <v>2</v>
      </c>
      <c r="T34" s="302" t="str">
        <f>Master!B68</f>
        <v>마요네즈</v>
      </c>
      <c r="U34" s="302" t="str">
        <f>Master!C68</f>
        <v>Mayonnaise</v>
      </c>
      <c r="V34" s="95">
        <v>0.5</v>
      </c>
      <c r="W34" s="89">
        <v>900</v>
      </c>
      <c r="X34" s="89">
        <f>Master!P68</f>
        <v>100</v>
      </c>
      <c r="Y34" s="96">
        <f t="shared" ref="Y34" si="6">W34/X34*100</f>
        <v>900</v>
      </c>
      <c r="Z34" s="109">
        <f ca="1">Y34*Master!K68</f>
        <v>2.5931200397113154</v>
      </c>
    </row>
    <row r="35" spans="1:26">
      <c r="A35" s="100">
        <v>3</v>
      </c>
      <c r="B35" s="89" t="str">
        <f>Master!B104</f>
        <v>양파</v>
      </c>
      <c r="C35" s="89" t="str">
        <f>Master!C104</f>
        <v>Onion</v>
      </c>
      <c r="D35" s="95">
        <v>2.7E-2</v>
      </c>
      <c r="E35" s="89">
        <f>D35*C46</f>
        <v>135</v>
      </c>
      <c r="F35" s="89">
        <f>Master!P104</f>
        <v>89</v>
      </c>
      <c r="G35" s="96">
        <f t="shared" si="3"/>
        <v>151.68539325842696</v>
      </c>
      <c r="H35" s="109">
        <f ca="1">G35*Master!K104</f>
        <v>0.20301451896580691</v>
      </c>
      <c r="J35" s="100">
        <v>3</v>
      </c>
      <c r="K35" s="89" t="str">
        <f>Master!B74</f>
        <v>설탕</v>
      </c>
      <c r="L35" s="89" t="str">
        <f>Master!C74</f>
        <v>White Sugar</v>
      </c>
      <c r="M35" s="95">
        <v>0.03</v>
      </c>
      <c r="N35" s="89">
        <f>M35*L46</f>
        <v>150</v>
      </c>
      <c r="O35" s="89">
        <f>Master!P74</f>
        <v>100</v>
      </c>
      <c r="P35" s="96">
        <f t="shared" si="4"/>
        <v>150</v>
      </c>
      <c r="Q35" s="109">
        <f ca="1">P35*Master!K74</f>
        <v>0.15684281413156961</v>
      </c>
      <c r="S35" s="100"/>
      <c r="T35" s="89"/>
      <c r="U35" s="89"/>
      <c r="V35" s="107"/>
      <c r="W35" s="89"/>
      <c r="X35" s="89"/>
      <c r="Y35" s="89"/>
      <c r="Z35" s="109"/>
    </row>
    <row r="36" spans="1:26">
      <c r="A36" s="100">
        <v>4</v>
      </c>
      <c r="B36" s="89" t="str">
        <f>Master!B68</f>
        <v>마요네즈</v>
      </c>
      <c r="C36" s="89" t="str">
        <f>Master!C68</f>
        <v>Mayonnaise</v>
      </c>
      <c r="D36" s="95">
        <v>0.12</v>
      </c>
      <c r="E36" s="89">
        <f>D36*C46</f>
        <v>600</v>
      </c>
      <c r="F36" s="89">
        <f>Master!P68</f>
        <v>100</v>
      </c>
      <c r="G36" s="89">
        <f t="shared" si="3"/>
        <v>600</v>
      </c>
      <c r="H36" s="109">
        <f ca="1">G36*Master!K68</f>
        <v>1.7287466931408768</v>
      </c>
      <c r="J36" s="100">
        <v>4</v>
      </c>
      <c r="K36" s="89" t="str">
        <f>Master!B75</f>
        <v>소금</v>
      </c>
      <c r="L36" s="89" t="str">
        <f>Master!C75</f>
        <v>Salt</v>
      </c>
      <c r="M36" s="95">
        <v>2E-3</v>
      </c>
      <c r="N36" s="89">
        <f>M36*L46</f>
        <v>10</v>
      </c>
      <c r="O36" s="89">
        <f>Master!P75</f>
        <v>100</v>
      </c>
      <c r="P36" s="96">
        <f t="shared" si="4"/>
        <v>10</v>
      </c>
      <c r="Q36" s="109">
        <f ca="1">P36*Master!K75</f>
        <v>4.4166936459449999E-3</v>
      </c>
      <c r="S36" s="100"/>
      <c r="T36" s="89"/>
      <c r="U36" s="89"/>
      <c r="V36" s="107"/>
      <c r="W36" s="89"/>
      <c r="X36" s="89"/>
      <c r="Y36" s="89"/>
      <c r="Z36" s="109"/>
    </row>
    <row r="37" spans="1:26">
      <c r="A37" s="100">
        <v>5</v>
      </c>
      <c r="B37" s="89" t="str">
        <f>Master!B67</f>
        <v>물엿</v>
      </c>
      <c r="C37" s="89" t="str">
        <f>Master!C67</f>
        <v>Corn Syrup</v>
      </c>
      <c r="D37" s="95">
        <v>7.0000000000000007E-2</v>
      </c>
      <c r="E37" s="89">
        <f>D37*C46</f>
        <v>350.00000000000006</v>
      </c>
      <c r="F37" s="89">
        <f>Master!P67</f>
        <v>100</v>
      </c>
      <c r="G37" s="89">
        <f t="shared" si="3"/>
        <v>350.00000000000006</v>
      </c>
      <c r="H37" s="109">
        <f ca="1">G37*Master!K67</f>
        <v>2.0860094279498762</v>
      </c>
      <c r="J37" s="100">
        <v>5</v>
      </c>
      <c r="K37" s="89" t="str">
        <f>Master!B108</f>
        <v>당근</v>
      </c>
      <c r="L37" s="89" t="str">
        <f>Master!C108</f>
        <v>Carrot</v>
      </c>
      <c r="M37" s="95">
        <v>2.8000000000000001E-2</v>
      </c>
      <c r="N37" s="89">
        <f>M37*L46</f>
        <v>140</v>
      </c>
      <c r="O37" s="89">
        <f>Master!P108</f>
        <v>81.3</v>
      </c>
      <c r="P37" s="96">
        <f t="shared" si="4"/>
        <v>172.20172201722016</v>
      </c>
      <c r="Q37" s="109">
        <f ca="1">P37*Master!K108</f>
        <v>0.15845046905296742</v>
      </c>
      <c r="S37" s="100"/>
      <c r="T37" s="89"/>
      <c r="U37" s="89"/>
      <c r="V37" s="107"/>
      <c r="W37" s="89"/>
      <c r="X37" s="89"/>
      <c r="Y37" s="89"/>
      <c r="Z37" s="109"/>
    </row>
    <row r="38" spans="1:26">
      <c r="A38" s="100">
        <v>6</v>
      </c>
      <c r="B38" s="89" t="str">
        <f>Master!B74</f>
        <v>설탕</v>
      </c>
      <c r="C38" s="89" t="str">
        <f>Master!C74</f>
        <v>White Sugar</v>
      </c>
      <c r="D38" s="95">
        <v>6.8000000000000005E-2</v>
      </c>
      <c r="E38" s="89">
        <f>D38*C46</f>
        <v>340</v>
      </c>
      <c r="F38" s="89">
        <f>Master!P74</f>
        <v>100</v>
      </c>
      <c r="G38" s="89">
        <f t="shared" si="3"/>
        <v>340</v>
      </c>
      <c r="H38" s="109">
        <f ca="1">G38*Master!K74</f>
        <v>0.35551037869822444</v>
      </c>
      <c r="J38" s="100">
        <v>6</v>
      </c>
      <c r="K38" s="89" t="str">
        <f>Master!B104</f>
        <v>양파</v>
      </c>
      <c r="L38" s="89" t="str">
        <f>Master!C104</f>
        <v>Onion</v>
      </c>
      <c r="M38" s="95">
        <v>1.9E-2</v>
      </c>
      <c r="N38" s="89">
        <f>M38*L46</f>
        <v>95</v>
      </c>
      <c r="O38" s="89">
        <f>Master!P104</f>
        <v>89</v>
      </c>
      <c r="P38" s="96">
        <f t="shared" si="4"/>
        <v>106.74157303370787</v>
      </c>
      <c r="Q38" s="109">
        <f ca="1">P38*Master!K104</f>
        <v>0.14286206890186415</v>
      </c>
      <c r="S38" s="100"/>
      <c r="T38" s="89"/>
      <c r="U38" s="89"/>
      <c r="V38" s="107"/>
      <c r="W38" s="89"/>
      <c r="X38" s="89"/>
      <c r="Y38" s="89"/>
      <c r="Z38" s="109"/>
    </row>
    <row r="39" spans="1:26" ht="15.75" thickBot="1">
      <c r="A39" s="100">
        <v>7</v>
      </c>
      <c r="B39" s="89" t="str">
        <f>Master!B69</f>
        <v>식초</v>
      </c>
      <c r="C39" s="89" t="str">
        <f>Master!C69</f>
        <v>Vinegar Distilled</v>
      </c>
      <c r="D39" s="95">
        <v>2.1999999999999999E-2</v>
      </c>
      <c r="E39" s="89">
        <f>D39*C46</f>
        <v>110</v>
      </c>
      <c r="F39" s="89">
        <f>Master!P69</f>
        <v>100</v>
      </c>
      <c r="G39" s="89">
        <f t="shared" si="3"/>
        <v>110.00000000000001</v>
      </c>
      <c r="H39" s="109">
        <f ca="1">G39*Master!K69</f>
        <v>0.11577016494999558</v>
      </c>
      <c r="J39" s="100">
        <v>7</v>
      </c>
      <c r="K39" s="89" t="str">
        <f>Master!B110</f>
        <v>홍피망</v>
      </c>
      <c r="L39" s="89" t="str">
        <f>Master!C110</f>
        <v>Red Bell Pepper</v>
      </c>
      <c r="M39" s="95">
        <v>2.1000000000000001E-2</v>
      </c>
      <c r="N39" s="89">
        <f>M39*L46</f>
        <v>105</v>
      </c>
      <c r="O39" s="89">
        <f>Master!P110</f>
        <v>65</v>
      </c>
      <c r="P39" s="96">
        <f t="shared" si="4"/>
        <v>161.53846153846155</v>
      </c>
      <c r="Q39" s="109">
        <f>P39*Master!K110</f>
        <v>1.1396212387411528</v>
      </c>
      <c r="S39" s="112"/>
      <c r="T39" s="113"/>
      <c r="U39" s="113"/>
      <c r="V39" s="107"/>
      <c r="W39" s="89"/>
      <c r="X39" s="89"/>
      <c r="Y39" s="89"/>
      <c r="Z39" s="114"/>
    </row>
    <row r="40" spans="1:26" ht="15.75" thickBot="1">
      <c r="A40" s="100">
        <v>8</v>
      </c>
      <c r="B40" s="89" t="str">
        <f>Master!B73</f>
        <v>레몬주스</v>
      </c>
      <c r="C40" s="89" t="str">
        <f>Master!C73</f>
        <v>Lemon Juice</v>
      </c>
      <c r="D40" s="95">
        <v>0.02</v>
      </c>
      <c r="E40" s="89">
        <f>D40*C46</f>
        <v>100</v>
      </c>
      <c r="F40" s="89">
        <f>Master!P73</f>
        <v>100</v>
      </c>
      <c r="G40" s="89">
        <f t="shared" si="3"/>
        <v>100</v>
      </c>
      <c r="H40" s="109">
        <f ca="1">G40*Master!K73</f>
        <v>0.30070172714284565</v>
      </c>
      <c r="J40" s="100">
        <v>8</v>
      </c>
      <c r="K40" s="89" t="str">
        <f>Master!B111</f>
        <v>청피망</v>
      </c>
      <c r="L40" s="89" t="str">
        <f>Master!C111</f>
        <v>Green Bell Pepper</v>
      </c>
      <c r="M40" s="95">
        <v>2.1000000000000001E-2</v>
      </c>
      <c r="N40" s="89">
        <f>M40*L46</f>
        <v>105</v>
      </c>
      <c r="O40" s="89">
        <f>Master!P111</f>
        <v>65</v>
      </c>
      <c r="P40" s="96">
        <f t="shared" si="4"/>
        <v>161.53846153846155</v>
      </c>
      <c r="Q40" s="109">
        <f ca="1">P40*Master!K111</f>
        <v>0.54050446716110145</v>
      </c>
      <c r="S40" s="885" t="s">
        <v>624</v>
      </c>
      <c r="T40" s="886"/>
      <c r="U40" s="119">
        <v>600</v>
      </c>
      <c r="V40" s="116">
        <f>SUM(V33:V39)</f>
        <v>1</v>
      </c>
      <c r="W40" s="98">
        <f>SUM(W33:W39)</f>
        <v>1200</v>
      </c>
      <c r="X40" s="99" t="s">
        <v>119</v>
      </c>
      <c r="Y40" s="110" t="s">
        <v>119</v>
      </c>
      <c r="Z40" s="115">
        <f ca="1">SUM(Z33:Z39)</f>
        <v>5.7543179563779816</v>
      </c>
    </row>
    <row r="41" spans="1:26" ht="15.75" thickBot="1">
      <c r="A41" s="100">
        <v>9</v>
      </c>
      <c r="B41" s="89" t="str">
        <f>Master!B75</f>
        <v>소금</v>
      </c>
      <c r="C41" s="89" t="str">
        <f>Master!C75</f>
        <v>Salt</v>
      </c>
      <c r="D41" s="95">
        <v>6.0000000000000001E-3</v>
      </c>
      <c r="E41" s="89">
        <f>D41*C46</f>
        <v>30</v>
      </c>
      <c r="F41" s="96">
        <f>Master!P75</f>
        <v>100</v>
      </c>
      <c r="G41" s="89">
        <f t="shared" si="3"/>
        <v>30</v>
      </c>
      <c r="H41" s="109">
        <f ca="1">G41*Master!K75</f>
        <v>1.3250080937835E-2</v>
      </c>
      <c r="J41" s="100">
        <v>9</v>
      </c>
      <c r="K41" s="90" t="str">
        <f>Master!B32</f>
        <v>올리브오일</v>
      </c>
      <c r="L41" s="89" t="str">
        <f>Master!C32</f>
        <v>Oilve Oil</v>
      </c>
      <c r="M41" s="95">
        <v>0.02</v>
      </c>
      <c r="N41" s="89">
        <f>M41*L46</f>
        <v>100</v>
      </c>
      <c r="O41" s="89">
        <f>Master!P32</f>
        <v>100</v>
      </c>
      <c r="P41" s="96">
        <f t="shared" si="4"/>
        <v>100</v>
      </c>
      <c r="Q41" s="109">
        <f ca="1">P41*Master!K32</f>
        <v>1.4933884767885259</v>
      </c>
    </row>
    <row r="42" spans="1:26" ht="18" thickBot="1">
      <c r="A42" s="100"/>
      <c r="B42" s="89"/>
      <c r="C42" s="89"/>
      <c r="D42" s="95"/>
      <c r="E42" s="89"/>
      <c r="F42" s="96"/>
      <c r="G42" s="89"/>
      <c r="H42" s="109"/>
      <c r="J42" s="100">
        <v>10</v>
      </c>
      <c r="K42" s="89" t="str">
        <f>Master!B67</f>
        <v>물엿</v>
      </c>
      <c r="L42" s="89" t="str">
        <f>Master!C67</f>
        <v>Corn Syrup</v>
      </c>
      <c r="M42" s="95">
        <v>1.4999999999999999E-2</v>
      </c>
      <c r="N42" s="89">
        <f>M42*L46</f>
        <v>75</v>
      </c>
      <c r="O42" s="89">
        <f>Master!P67</f>
        <v>100</v>
      </c>
      <c r="P42" s="96">
        <f t="shared" si="4"/>
        <v>75</v>
      </c>
      <c r="Q42" s="109">
        <f ca="1">P42*Master!K67</f>
        <v>0.44700202027497338</v>
      </c>
      <c r="S42" s="874" t="s">
        <v>998</v>
      </c>
      <c r="T42" s="875"/>
      <c r="U42" s="875"/>
      <c r="V42" s="875"/>
      <c r="W42" s="875"/>
      <c r="X42" s="875"/>
      <c r="Y42" s="875"/>
      <c r="Z42" s="876"/>
    </row>
    <row r="43" spans="1:26">
      <c r="A43" s="100"/>
      <c r="B43" s="89"/>
      <c r="C43" s="89"/>
      <c r="D43" s="95"/>
      <c r="E43" s="89"/>
      <c r="F43" s="96"/>
      <c r="G43" s="89"/>
      <c r="H43" s="109"/>
      <c r="J43" s="100">
        <v>11</v>
      </c>
      <c r="K43" s="89" t="str">
        <f>Master!B69</f>
        <v>식초</v>
      </c>
      <c r="L43" s="89" t="str">
        <f>Master!C69</f>
        <v>Vinegar Distilled</v>
      </c>
      <c r="M43" s="95">
        <v>1.4999999999999999E-2</v>
      </c>
      <c r="N43" s="89">
        <f>M43*L46</f>
        <v>75</v>
      </c>
      <c r="O43" s="89">
        <f>Master!P69</f>
        <v>100</v>
      </c>
      <c r="P43" s="96">
        <f t="shared" si="4"/>
        <v>75</v>
      </c>
      <c r="Q43" s="109">
        <f ca="1">P43*Master!K69</f>
        <v>7.8934203374996972E-2</v>
      </c>
      <c r="S43" s="877" t="s">
        <v>114</v>
      </c>
      <c r="T43" s="878"/>
      <c r="U43" s="878"/>
      <c r="V43" s="881" t="s">
        <v>117</v>
      </c>
      <c r="W43" s="878" t="s">
        <v>120</v>
      </c>
      <c r="X43" s="878" t="s">
        <v>118</v>
      </c>
      <c r="Y43" s="878" t="s">
        <v>58</v>
      </c>
      <c r="Z43" s="883" t="s">
        <v>55</v>
      </c>
    </row>
    <row r="44" spans="1:26">
      <c r="A44" s="100"/>
      <c r="B44" s="89"/>
      <c r="C44" s="89"/>
      <c r="D44" s="95"/>
      <c r="E44" s="89"/>
      <c r="F44" s="96"/>
      <c r="G44" s="89"/>
      <c r="H44" s="109"/>
      <c r="J44" s="100">
        <v>12</v>
      </c>
      <c r="K44" s="89" t="str">
        <f>Master!B73</f>
        <v>레몬주스</v>
      </c>
      <c r="L44" s="89" t="str">
        <f>Master!C73</f>
        <v>Lemon Juice</v>
      </c>
      <c r="M44" s="95">
        <v>4.0000000000000001E-3</v>
      </c>
      <c r="N44" s="89">
        <f>M44*L46</f>
        <v>20</v>
      </c>
      <c r="O44" s="89">
        <f>Master!P73</f>
        <v>100</v>
      </c>
      <c r="P44" s="96">
        <f t="shared" si="4"/>
        <v>20</v>
      </c>
      <c r="Q44" s="109">
        <f ca="1">P44*Master!K73</f>
        <v>6.0140345428569129E-2</v>
      </c>
      <c r="S44" s="879"/>
      <c r="T44" s="880"/>
      <c r="U44" s="880"/>
      <c r="V44" s="882"/>
      <c r="W44" s="880"/>
      <c r="X44" s="880"/>
      <c r="Y44" s="880"/>
      <c r="Z44" s="884"/>
    </row>
    <row r="45" spans="1:26" ht="15.75" thickBot="1">
      <c r="A45" s="112"/>
      <c r="B45" s="113"/>
      <c r="C45" s="113"/>
      <c r="D45" s="95"/>
      <c r="E45" s="89"/>
      <c r="F45" s="96"/>
      <c r="G45" s="89"/>
      <c r="H45" s="114"/>
      <c r="J45" s="112">
        <v>13</v>
      </c>
      <c r="K45" s="113" t="str">
        <f>Master!B71</f>
        <v>미림</v>
      </c>
      <c r="L45" s="113" t="str">
        <f>Master!C71</f>
        <v>Rice Wine(Cook wine)</v>
      </c>
      <c r="M45" s="95">
        <v>0.01</v>
      </c>
      <c r="N45" s="89">
        <f>M45*L46</f>
        <v>50</v>
      </c>
      <c r="O45" s="89">
        <f>Master!P71</f>
        <v>100</v>
      </c>
      <c r="P45" s="96">
        <f t="shared" si="4"/>
        <v>50</v>
      </c>
      <c r="Q45" s="114">
        <f ca="1">P45*Master!K71</f>
        <v>0.58811253817988651</v>
      </c>
      <c r="S45" s="100">
        <v>1</v>
      </c>
      <c r="T45" s="302" t="str">
        <f>Master!B50</f>
        <v>매운양념 소스</v>
      </c>
      <c r="U45" s="302" t="str">
        <f>Master!C50</f>
        <v>Hot Spicy Sauce</v>
      </c>
      <c r="V45" s="95">
        <v>0.5</v>
      </c>
      <c r="W45" s="89">
        <v>300</v>
      </c>
      <c r="X45" s="89">
        <f>Master!P50</f>
        <v>96</v>
      </c>
      <c r="Y45" s="96">
        <f t="shared" ref="Y45:Y46" si="7">W45/X45*100</f>
        <v>312.5</v>
      </c>
      <c r="Z45" s="109">
        <f ca="1">Y45*Master!K50</f>
        <v>1.7434335337974995</v>
      </c>
    </row>
    <row r="46" spans="1:26" ht="15.75" thickBot="1">
      <c r="A46" s="885" t="s">
        <v>134</v>
      </c>
      <c r="B46" s="886"/>
      <c r="C46" s="119">
        <v>5000</v>
      </c>
      <c r="D46" s="111">
        <f>SUM(D33:D45)</f>
        <v>1.0000000000000002</v>
      </c>
      <c r="E46" s="98">
        <f>SUM(E33:E45)</f>
        <v>5000</v>
      </c>
      <c r="F46" s="99" t="s">
        <v>119</v>
      </c>
      <c r="G46" s="110" t="s">
        <v>119</v>
      </c>
      <c r="H46" s="115">
        <f ca="1">SUM(H33:H45)</f>
        <v>8.3477754591411841</v>
      </c>
      <c r="I46" s="105"/>
      <c r="J46" s="885" t="s">
        <v>134</v>
      </c>
      <c r="K46" s="886"/>
      <c r="L46" s="119">
        <v>5000</v>
      </c>
      <c r="M46" s="116">
        <f>SUM(M33:M45)</f>
        <v>1.0000000000000002</v>
      </c>
      <c r="N46" s="98">
        <f>SUM(N33:N45)</f>
        <v>5000</v>
      </c>
      <c r="O46" s="99" t="s">
        <v>119</v>
      </c>
      <c r="P46" s="110" t="s">
        <v>119</v>
      </c>
      <c r="Q46" s="115">
        <f ca="1">SUM(Q33:Q45)</f>
        <v>32.235682366993515</v>
      </c>
      <c r="S46" s="100">
        <v>2</v>
      </c>
      <c r="T46" s="302" t="str">
        <f>Master!B68</f>
        <v>마요네즈</v>
      </c>
      <c r="U46" s="302" t="str">
        <f>Master!C68</f>
        <v>Mayonnaise</v>
      </c>
      <c r="V46" s="95">
        <v>0.5</v>
      </c>
      <c r="W46" s="89">
        <v>900</v>
      </c>
      <c r="X46" s="89">
        <f>Master!P68</f>
        <v>100</v>
      </c>
      <c r="Y46" s="96">
        <f t="shared" si="7"/>
        <v>900</v>
      </c>
      <c r="Z46" s="109">
        <f ca="1">Y46*Master!K68</f>
        <v>2.5931200397113154</v>
      </c>
    </row>
    <row r="47" spans="1:26">
      <c r="S47" s="100"/>
      <c r="T47" s="89"/>
      <c r="U47" s="89"/>
      <c r="V47" s="107"/>
      <c r="W47" s="89"/>
      <c r="X47" s="89"/>
      <c r="Y47" s="89"/>
      <c r="Z47" s="109"/>
    </row>
    <row r="48" spans="1:26" ht="15.75" thickBot="1">
      <c r="S48" s="100"/>
      <c r="T48" s="89"/>
      <c r="U48" s="89"/>
      <c r="V48" s="107"/>
      <c r="W48" s="89"/>
      <c r="X48" s="89"/>
      <c r="Y48" s="89"/>
      <c r="Z48" s="109"/>
    </row>
    <row r="49" spans="1:26" ht="16.899999999999999" customHeight="1" thickBot="1">
      <c r="A49" s="936" t="s">
        <v>154</v>
      </c>
      <c r="B49" s="937"/>
      <c r="C49" s="937"/>
      <c r="D49" s="937"/>
      <c r="E49" s="937"/>
      <c r="F49" s="937"/>
      <c r="G49" s="937"/>
      <c r="H49" s="938"/>
      <c r="J49" s="874" t="s">
        <v>155</v>
      </c>
      <c r="K49" s="875"/>
      <c r="L49" s="875"/>
      <c r="M49" s="875"/>
      <c r="N49" s="875"/>
      <c r="O49" s="875"/>
      <c r="P49" s="875"/>
      <c r="Q49" s="876"/>
      <c r="S49" s="100"/>
      <c r="T49" s="89"/>
      <c r="U49" s="89"/>
      <c r="V49" s="107"/>
      <c r="W49" s="89"/>
      <c r="X49" s="89"/>
      <c r="Y49" s="89"/>
      <c r="Z49" s="109"/>
    </row>
    <row r="50" spans="1:26">
      <c r="A50" s="877" t="s">
        <v>114</v>
      </c>
      <c r="B50" s="878"/>
      <c r="C50" s="878"/>
      <c r="D50" s="894" t="s">
        <v>117</v>
      </c>
      <c r="E50" s="878" t="s">
        <v>120</v>
      </c>
      <c r="F50" s="878" t="s">
        <v>118</v>
      </c>
      <c r="G50" s="878" t="s">
        <v>58</v>
      </c>
      <c r="H50" s="883" t="s">
        <v>55</v>
      </c>
      <c r="J50" s="877" t="s">
        <v>114</v>
      </c>
      <c r="K50" s="878"/>
      <c r="L50" s="878"/>
      <c r="M50" s="881" t="s">
        <v>117</v>
      </c>
      <c r="N50" s="878" t="s">
        <v>120</v>
      </c>
      <c r="O50" s="878" t="s">
        <v>118</v>
      </c>
      <c r="P50" s="878" t="s">
        <v>58</v>
      </c>
      <c r="Q50" s="883" t="s">
        <v>55</v>
      </c>
      <c r="S50" s="100"/>
      <c r="T50" s="89"/>
      <c r="U50" s="89"/>
      <c r="V50" s="107"/>
      <c r="W50" s="89"/>
      <c r="X50" s="89"/>
      <c r="Y50" s="89"/>
      <c r="Z50" s="109"/>
    </row>
    <row r="51" spans="1:26" ht="15.75" thickBot="1">
      <c r="A51" s="879"/>
      <c r="B51" s="880"/>
      <c r="C51" s="880"/>
      <c r="D51" s="895"/>
      <c r="E51" s="880"/>
      <c r="F51" s="880"/>
      <c r="G51" s="880"/>
      <c r="H51" s="884"/>
      <c r="J51" s="879"/>
      <c r="K51" s="880"/>
      <c r="L51" s="880"/>
      <c r="M51" s="882"/>
      <c r="N51" s="880"/>
      <c r="O51" s="880"/>
      <c r="P51" s="880"/>
      <c r="Q51" s="884"/>
      <c r="S51" s="112"/>
      <c r="T51" s="113"/>
      <c r="U51" s="113"/>
      <c r="V51" s="107"/>
      <c r="W51" s="89"/>
      <c r="X51" s="89"/>
      <c r="Y51" s="89"/>
      <c r="Z51" s="114"/>
    </row>
    <row r="52" spans="1:26" ht="15.75" thickBot="1">
      <c r="A52" s="100">
        <v>1</v>
      </c>
      <c r="B52" s="89" t="str">
        <f>Master!B219</f>
        <v>흰 무</v>
      </c>
      <c r="C52" s="89" t="str">
        <f>Master!C219</f>
        <v>White Radish</v>
      </c>
      <c r="D52" s="108">
        <v>0.57069999999999999</v>
      </c>
      <c r="E52" s="96">
        <f>D52*C59</f>
        <v>19061.38</v>
      </c>
      <c r="F52" s="89">
        <f>Master!P219</f>
        <v>90</v>
      </c>
      <c r="G52" s="89">
        <f t="shared" ref="G52:G57" si="8">E52/F52*100</f>
        <v>21179.311111111114</v>
      </c>
      <c r="H52" s="126">
        <f>G52*Master!K219</f>
        <v>21.478516179983586</v>
      </c>
      <c r="J52" s="100">
        <v>1</v>
      </c>
      <c r="K52" s="89" t="str">
        <f>Master!B84</f>
        <v>쌀</v>
      </c>
      <c r="L52" s="89" t="str">
        <f>Master!C84</f>
        <v>Grain Rice (Rice Golden)</v>
      </c>
      <c r="M52" s="107">
        <v>0.5</v>
      </c>
      <c r="N52" s="89">
        <f>M52*L59</f>
        <v>1500</v>
      </c>
      <c r="O52" s="89">
        <f>Master!P84</f>
        <v>100</v>
      </c>
      <c r="P52" s="89">
        <f>N52/O52*100</f>
        <v>1500</v>
      </c>
      <c r="Q52" s="109">
        <f ca="1">P52*Master!K84</f>
        <v>1.9072086198398865</v>
      </c>
      <c r="S52" s="885" t="s">
        <v>624</v>
      </c>
      <c r="T52" s="886"/>
      <c r="U52" s="119">
        <v>600</v>
      </c>
      <c r="V52" s="116">
        <f>SUM(V45:V51)</f>
        <v>1</v>
      </c>
      <c r="W52" s="98">
        <f>SUM(W45:W51)</f>
        <v>1200</v>
      </c>
      <c r="X52" s="99" t="s">
        <v>119</v>
      </c>
      <c r="Y52" s="110" t="s">
        <v>119</v>
      </c>
      <c r="Z52" s="115">
        <f ca="1">SUM(Z45:Z51)</f>
        <v>4.336553573508815</v>
      </c>
    </row>
    <row r="53" spans="1:26" ht="15.75" thickBot="1">
      <c r="A53" s="100">
        <v>2</v>
      </c>
      <c r="B53" s="89" t="str">
        <f>Master!B75</f>
        <v>소금</v>
      </c>
      <c r="C53" s="89" t="str">
        <f>Master!C75</f>
        <v>Salt</v>
      </c>
      <c r="D53" s="108">
        <v>4.5999999999999999E-3</v>
      </c>
      <c r="E53" s="96">
        <f>D53*C59</f>
        <v>153.63999999999999</v>
      </c>
      <c r="F53" s="89">
        <f>Master!P75</f>
        <v>100</v>
      </c>
      <c r="G53" s="96">
        <f t="shared" si="8"/>
        <v>153.63999999999999</v>
      </c>
      <c r="H53" s="126">
        <f ca="1">G53*Master!K75</f>
        <v>6.7858081176298976E-2</v>
      </c>
      <c r="J53" s="100">
        <v>2</v>
      </c>
      <c r="K53" s="89" t="s">
        <v>152</v>
      </c>
      <c r="L53" s="89" t="s">
        <v>158</v>
      </c>
      <c r="M53" s="107">
        <v>0.5</v>
      </c>
      <c r="N53" s="89">
        <f>M53*L60</f>
        <v>0</v>
      </c>
      <c r="O53" s="89">
        <v>100</v>
      </c>
      <c r="P53" s="89">
        <f>N53/O53*100</f>
        <v>0</v>
      </c>
      <c r="Q53" s="124" t="s">
        <v>119</v>
      </c>
    </row>
    <row r="54" spans="1:26" ht="18" thickBot="1">
      <c r="A54" s="100">
        <v>3</v>
      </c>
      <c r="B54" s="89" t="str">
        <f>Master!B104</f>
        <v>양파</v>
      </c>
      <c r="C54" s="89" t="str">
        <f>Master!C104</f>
        <v>Onion</v>
      </c>
      <c r="D54" s="108">
        <v>9.1999999999999998E-3</v>
      </c>
      <c r="E54" s="96">
        <f>D54*C59</f>
        <v>307.27999999999997</v>
      </c>
      <c r="F54" s="89">
        <f>Master!P104</f>
        <v>89</v>
      </c>
      <c r="G54" s="96">
        <f t="shared" si="8"/>
        <v>345.25842696629212</v>
      </c>
      <c r="H54" s="126">
        <f ca="1">G54*Master!K104</f>
        <v>0.46209112139120856</v>
      </c>
      <c r="J54" s="100"/>
      <c r="K54" s="89"/>
      <c r="L54" s="89"/>
      <c r="M54" s="107"/>
      <c r="N54" s="89"/>
      <c r="O54" s="89"/>
      <c r="P54" s="89"/>
      <c r="Q54" s="109"/>
      <c r="S54" s="874" t="s">
        <v>953</v>
      </c>
      <c r="T54" s="875"/>
      <c r="U54" s="875"/>
      <c r="V54" s="875"/>
      <c r="W54" s="875"/>
      <c r="X54" s="875"/>
      <c r="Y54" s="875"/>
      <c r="Z54" s="876"/>
    </row>
    <row r="55" spans="1:26">
      <c r="A55" s="100">
        <v>4</v>
      </c>
      <c r="B55" s="89" t="str">
        <f>Master!B74</f>
        <v>설탕</v>
      </c>
      <c r="C55" s="89" t="str">
        <f>Master!C74</f>
        <v>White Sugar</v>
      </c>
      <c r="D55" s="108">
        <v>0.01</v>
      </c>
      <c r="E55" s="96">
        <f>D55*C59</f>
        <v>334</v>
      </c>
      <c r="F55" s="89">
        <f>Master!P74</f>
        <v>100</v>
      </c>
      <c r="G55" s="96">
        <f t="shared" si="8"/>
        <v>334</v>
      </c>
      <c r="H55" s="126">
        <f ca="1">G55*Master!K74</f>
        <v>0.34923666613296167</v>
      </c>
      <c r="J55" s="100"/>
      <c r="K55" s="89"/>
      <c r="L55" s="89"/>
      <c r="M55" s="107"/>
      <c r="N55" s="89"/>
      <c r="O55" s="89"/>
      <c r="P55" s="89"/>
      <c r="Q55" s="109"/>
      <c r="S55" s="877" t="s">
        <v>114</v>
      </c>
      <c r="T55" s="878"/>
      <c r="U55" s="878"/>
      <c r="V55" s="881" t="s">
        <v>117</v>
      </c>
      <c r="W55" s="878" t="s">
        <v>120</v>
      </c>
      <c r="X55" s="878" t="s">
        <v>118</v>
      </c>
      <c r="Y55" s="878" t="s">
        <v>58</v>
      </c>
      <c r="Z55" s="883" t="s">
        <v>55</v>
      </c>
    </row>
    <row r="56" spans="1:26">
      <c r="A56" s="100">
        <v>5</v>
      </c>
      <c r="B56" s="89" t="str">
        <f>Master!B70</f>
        <v>강초</v>
      </c>
      <c r="C56" s="89" t="str">
        <f>Master!C70</f>
        <v>concentrated Vinegar(korean)</v>
      </c>
      <c r="D56" s="108">
        <v>4.1099999999999998E-2</v>
      </c>
      <c r="E56" s="96">
        <f>D56*C59</f>
        <v>1372.74</v>
      </c>
      <c r="F56" s="89">
        <f>Master!P70</f>
        <v>100</v>
      </c>
      <c r="G56" s="96">
        <f t="shared" si="8"/>
        <v>1372.74</v>
      </c>
      <c r="H56" s="126">
        <f>G56*Master!K70</f>
        <v>3.6326767777777778</v>
      </c>
      <c r="J56" s="100"/>
      <c r="K56" s="89"/>
      <c r="L56" s="89"/>
      <c r="M56" s="107"/>
      <c r="N56" s="89"/>
      <c r="O56" s="89"/>
      <c r="P56" s="89"/>
      <c r="Q56" s="109"/>
      <c r="S56" s="879"/>
      <c r="T56" s="880"/>
      <c r="U56" s="880"/>
      <c r="V56" s="882"/>
      <c r="W56" s="880"/>
      <c r="X56" s="880"/>
      <c r="Y56" s="880"/>
      <c r="Z56" s="884"/>
    </row>
    <row r="57" spans="1:26">
      <c r="A57" s="100">
        <v>6</v>
      </c>
      <c r="B57" s="89" t="s">
        <v>152</v>
      </c>
      <c r="C57" s="89" t="s">
        <v>158</v>
      </c>
      <c r="D57" s="108">
        <v>0.3644</v>
      </c>
      <c r="E57" s="96">
        <f>D57*C59</f>
        <v>12170.960000000001</v>
      </c>
      <c r="F57" s="89">
        <v>100</v>
      </c>
      <c r="G57" s="96">
        <f t="shared" si="8"/>
        <v>12170.960000000001</v>
      </c>
      <c r="H57" s="124" t="s">
        <v>119</v>
      </c>
      <c r="J57" s="100"/>
      <c r="K57" s="89"/>
      <c r="L57" s="89"/>
      <c r="M57" s="107"/>
      <c r="N57" s="89"/>
      <c r="O57" s="89"/>
      <c r="P57" s="89"/>
      <c r="Q57" s="109"/>
      <c r="S57" s="100">
        <v>1</v>
      </c>
      <c r="T57" s="302" t="str">
        <f>Master!B104</f>
        <v>양파</v>
      </c>
      <c r="U57" s="302" t="str">
        <f>Master!C104</f>
        <v>Onion</v>
      </c>
      <c r="V57" s="95">
        <v>0.15620000000000001</v>
      </c>
      <c r="W57" s="89">
        <f>V57*U64</f>
        <v>999.68000000000006</v>
      </c>
      <c r="X57" s="89">
        <f>Master!P104</f>
        <v>89</v>
      </c>
      <c r="Y57" s="96">
        <f t="shared" ref="Y57:Y58" si="9">W57/X57*100</f>
        <v>1123.2359550561798</v>
      </c>
      <c r="Z57" s="109">
        <f ca="1">Y57*Master!K104</f>
        <v>1.5033300319980585</v>
      </c>
    </row>
    <row r="58" spans="1:26" ht="15.75" thickBot="1">
      <c r="A58" s="112"/>
      <c r="B58" s="113"/>
      <c r="C58" s="113"/>
      <c r="D58" s="108"/>
      <c r="E58" s="96"/>
      <c r="F58" s="89"/>
      <c r="G58" s="89"/>
      <c r="H58" s="118"/>
      <c r="J58" s="112"/>
      <c r="K58" s="113"/>
      <c r="L58" s="113"/>
      <c r="M58" s="107"/>
      <c r="N58" s="89"/>
      <c r="O58" s="89"/>
      <c r="P58" s="89"/>
      <c r="Q58" s="114"/>
      <c r="S58" s="100">
        <v>2</v>
      </c>
      <c r="T58" s="302" t="str">
        <f>Master!B68</f>
        <v>마요네즈</v>
      </c>
      <c r="U58" s="302" t="str">
        <f>Master!C68</f>
        <v>Mayonnaise</v>
      </c>
      <c r="V58" s="95">
        <v>0.3125</v>
      </c>
      <c r="W58" s="89">
        <f>V58*U64</f>
        <v>2000</v>
      </c>
      <c r="X58" s="89">
        <f>Master!P68</f>
        <v>100</v>
      </c>
      <c r="Y58" s="96">
        <f t="shared" si="9"/>
        <v>2000</v>
      </c>
      <c r="Z58" s="109">
        <f ca="1">Y58*Master!K68</f>
        <v>5.7624889771362557</v>
      </c>
    </row>
    <row r="59" spans="1:26" ht="15.75" thickBot="1">
      <c r="A59" s="885" t="s">
        <v>157</v>
      </c>
      <c r="B59" s="886"/>
      <c r="C59" s="119">
        <v>33400</v>
      </c>
      <c r="D59" s="111">
        <f>SUM(D52:D58)</f>
        <v>1</v>
      </c>
      <c r="E59" s="98">
        <f>SUM(E52:E58)</f>
        <v>33400</v>
      </c>
      <c r="F59" s="99" t="s">
        <v>119</v>
      </c>
      <c r="G59" s="110" t="s">
        <v>119</v>
      </c>
      <c r="H59" s="115">
        <f ca="1">SUM(H52:H58)</f>
        <v>25.990378826461836</v>
      </c>
      <c r="J59" s="885" t="s">
        <v>146</v>
      </c>
      <c r="K59" s="886"/>
      <c r="L59" s="119">
        <v>3000</v>
      </c>
      <c r="M59" s="116">
        <f>SUM(M52:M58)</f>
        <v>1</v>
      </c>
      <c r="N59" s="98">
        <f>SUM(N52:N58)</f>
        <v>1500</v>
      </c>
      <c r="O59" s="99" t="s">
        <v>119</v>
      </c>
      <c r="P59" s="110" t="s">
        <v>119</v>
      </c>
      <c r="Q59" s="115">
        <f ca="1">SUM(Q52:Q58)</f>
        <v>1.9072086198398865</v>
      </c>
      <c r="S59" s="100">
        <v>3</v>
      </c>
      <c r="T59" s="302" t="str">
        <f>Master!B216</f>
        <v>플레인 요거트</v>
      </c>
      <c r="U59" s="302" t="str">
        <f>Master!C216</f>
        <v>Plain Yogurt</v>
      </c>
      <c r="V59" s="95">
        <v>0.3125</v>
      </c>
      <c r="W59" s="89">
        <f>V59*U64</f>
        <v>2000</v>
      </c>
      <c r="X59" s="89">
        <f>Master!P216</f>
        <v>100</v>
      </c>
      <c r="Y59" s="96">
        <f t="shared" ref="Y59:Y61" si="10">W59/X59*100</f>
        <v>2000</v>
      </c>
      <c r="Z59" s="109">
        <f ca="1">Y59*Master!K216</f>
        <v>6.9747691909379332</v>
      </c>
    </row>
    <row r="60" spans="1:26" ht="15.75" thickBot="1">
      <c r="S60" s="100">
        <v>4</v>
      </c>
      <c r="T60" s="302" t="str">
        <f>Master!B74</f>
        <v>설탕</v>
      </c>
      <c r="U60" s="302" t="str">
        <f>Master!C74</f>
        <v>White Sugar</v>
      </c>
      <c r="V60" s="95">
        <v>0.15620000000000001</v>
      </c>
      <c r="W60" s="89">
        <f>V60*U64</f>
        <v>999.68000000000006</v>
      </c>
      <c r="X60" s="89">
        <f>Master!P74</f>
        <v>100</v>
      </c>
      <c r="Y60" s="96">
        <f t="shared" si="10"/>
        <v>999.68000000000006</v>
      </c>
      <c r="Z60" s="109">
        <f ca="1">Y60*Master!K74</f>
        <v>1.04528416287365</v>
      </c>
    </row>
    <row r="61" spans="1:26" ht="18" thickBot="1">
      <c r="A61" s="887" t="s">
        <v>248</v>
      </c>
      <c r="B61" s="888"/>
      <c r="C61" s="888"/>
      <c r="D61" s="888"/>
      <c r="E61" s="888"/>
      <c r="F61" s="888"/>
      <c r="G61" s="888"/>
      <c r="H61" s="889"/>
      <c r="J61" s="887" t="s">
        <v>371</v>
      </c>
      <c r="K61" s="888"/>
      <c r="L61" s="888"/>
      <c r="M61" s="888"/>
      <c r="N61" s="888"/>
      <c r="O61" s="888"/>
      <c r="P61" s="888"/>
      <c r="Q61" s="889"/>
      <c r="S61" s="100">
        <v>5</v>
      </c>
      <c r="T61" s="302" t="str">
        <f>Master!B69</f>
        <v>식초</v>
      </c>
      <c r="U61" s="302" t="str">
        <f>Master!C69</f>
        <v>Vinegar Distilled</v>
      </c>
      <c r="V61" s="95">
        <v>4.6899999999999997E-2</v>
      </c>
      <c r="W61" s="89">
        <f>V61*U64</f>
        <v>300.15999999999997</v>
      </c>
      <c r="X61" s="89">
        <f>Master!P69</f>
        <v>100</v>
      </c>
      <c r="Y61" s="96">
        <f t="shared" si="10"/>
        <v>300.15999999999997</v>
      </c>
      <c r="Z61" s="109">
        <f ca="1">Y61*Master!K69</f>
        <v>0.31590520646718789</v>
      </c>
    </row>
    <row r="62" spans="1:26" ht="14.45" customHeight="1">
      <c r="A62" s="877" t="s">
        <v>114</v>
      </c>
      <c r="B62" s="878"/>
      <c r="C62" s="878"/>
      <c r="D62" s="894" t="s">
        <v>117</v>
      </c>
      <c r="E62" s="878" t="s">
        <v>120</v>
      </c>
      <c r="F62" s="878" t="s">
        <v>118</v>
      </c>
      <c r="G62" s="878" t="s">
        <v>58</v>
      </c>
      <c r="H62" s="883" t="s">
        <v>55</v>
      </c>
      <c r="J62" s="877" t="s">
        <v>114</v>
      </c>
      <c r="K62" s="878"/>
      <c r="L62" s="878"/>
      <c r="M62" s="894" t="s">
        <v>117</v>
      </c>
      <c r="N62" s="878" t="s">
        <v>120</v>
      </c>
      <c r="O62" s="878" t="s">
        <v>118</v>
      </c>
      <c r="P62" s="878" t="s">
        <v>58</v>
      </c>
      <c r="Q62" s="883" t="s">
        <v>55</v>
      </c>
      <c r="S62" s="100">
        <v>6</v>
      </c>
      <c r="T62" s="302" t="str">
        <f>Master!B189</f>
        <v>머스타드</v>
      </c>
      <c r="U62" s="302" t="str">
        <f>Master!C189</f>
        <v>Mustard</v>
      </c>
      <c r="V62" s="95">
        <v>1.5599999999999999E-2</v>
      </c>
      <c r="W62" s="89">
        <f>V62*U64</f>
        <v>99.839999999999989</v>
      </c>
      <c r="X62" s="89">
        <f>Master!P189</f>
        <v>100</v>
      </c>
      <c r="Y62" s="96">
        <f t="shared" ref="Y62" si="11">W62/X62*100</f>
        <v>99.839999999999989</v>
      </c>
      <c r="Z62" s="109">
        <f ca="1">Y62*Master!K189</f>
        <v>0.66812529335022541</v>
      </c>
    </row>
    <row r="63" spans="1:26" ht="15.75" thickBot="1">
      <c r="A63" s="879"/>
      <c r="B63" s="880"/>
      <c r="C63" s="880"/>
      <c r="D63" s="895"/>
      <c r="E63" s="880"/>
      <c r="F63" s="880"/>
      <c r="G63" s="880"/>
      <c r="H63" s="884"/>
      <c r="J63" s="879"/>
      <c r="K63" s="880"/>
      <c r="L63" s="880"/>
      <c r="M63" s="895"/>
      <c r="N63" s="880"/>
      <c r="O63" s="880"/>
      <c r="P63" s="880"/>
      <c r="Q63" s="884"/>
      <c r="S63" s="112"/>
      <c r="T63" s="113"/>
      <c r="U63" s="113"/>
      <c r="V63" s="107"/>
      <c r="W63" s="89"/>
      <c r="X63" s="89"/>
      <c r="Y63" s="89"/>
      <c r="Z63" s="114"/>
    </row>
    <row r="64" spans="1:26" ht="15.75" thickBot="1">
      <c r="A64" s="100">
        <v>1</v>
      </c>
      <c r="B64" s="153" t="str">
        <f>Master!B8</f>
        <v>순살 엉치살</v>
      </c>
      <c r="C64" s="89" t="str">
        <f>Master!C8</f>
        <v>Boneless Thigh</v>
      </c>
      <c r="D64" s="108">
        <f>E64/E72</f>
        <v>0.6566796634516725</v>
      </c>
      <c r="E64" s="96">
        <v>320</v>
      </c>
      <c r="F64" s="89">
        <f>Master!P8</f>
        <v>80</v>
      </c>
      <c r="G64" s="150">
        <f>E64/F64*100</f>
        <v>400</v>
      </c>
      <c r="H64" s="109">
        <f ca="1">G64*Master!K8</f>
        <v>1.6729714860275844</v>
      </c>
      <c r="J64" s="100">
        <v>1</v>
      </c>
      <c r="K64" s="89" t="str">
        <f>Master!B145</f>
        <v>밥</v>
      </c>
      <c r="L64" s="89" t="str">
        <f>Master!C145</f>
        <v>Steamed Rice</v>
      </c>
      <c r="M64" s="108">
        <f>N64/N72</f>
        <v>0.72098053352559477</v>
      </c>
      <c r="N64" s="89">
        <v>3000</v>
      </c>
      <c r="O64" s="89">
        <f>Master!P145</f>
        <v>100</v>
      </c>
      <c r="P64" s="89">
        <f t="shared" ref="P64" si="12">N64/O64*100</f>
        <v>3000</v>
      </c>
      <c r="Q64" s="109">
        <f ca="1">P64*Master!K145</f>
        <v>1.9072086198398865</v>
      </c>
      <c r="S64" s="885" t="s">
        <v>958</v>
      </c>
      <c r="T64" s="886"/>
      <c r="U64" s="119">
        <v>6400</v>
      </c>
      <c r="V64" s="116">
        <f>SUM(V57:V63)</f>
        <v>0.9998999999999999</v>
      </c>
      <c r="W64" s="98">
        <f>SUM(W57:W63)</f>
        <v>6399.3600000000006</v>
      </c>
      <c r="X64" s="99" t="s">
        <v>119</v>
      </c>
      <c r="Y64" s="110" t="s">
        <v>119</v>
      </c>
      <c r="Z64" s="115">
        <f ca="1">SUM(Z57:Z63)</f>
        <v>16.26990286276331</v>
      </c>
    </row>
    <row r="65" spans="1:26" ht="15.75" thickBot="1">
      <c r="A65" s="100">
        <v>2</v>
      </c>
      <c r="B65" s="153" t="str">
        <f>Master!B38</f>
        <v>치킨 염지제</v>
      </c>
      <c r="C65" s="89" t="str">
        <f>Master!C38</f>
        <v>Pickle Solution Powder Mix [G28484]</v>
      </c>
      <c r="D65" s="108">
        <f>E65/E72</f>
        <v>7.182433819002668E-3</v>
      </c>
      <c r="E65" s="96">
        <v>3.5</v>
      </c>
      <c r="F65" s="89">
        <f>Master!P38</f>
        <v>98</v>
      </c>
      <c r="G65" s="150">
        <f>E65/F65*100</f>
        <v>3.5714285714285712</v>
      </c>
      <c r="H65" s="109">
        <f ca="1">G65*Master!K38</f>
        <v>1.3284364608092104E-2</v>
      </c>
      <c r="J65" s="100">
        <v>2</v>
      </c>
      <c r="K65" s="89" t="str">
        <f>Master!B134</f>
        <v>야채믹스</v>
      </c>
      <c r="L65" s="89" t="str">
        <f>Master!C134</f>
        <v>Vegetable Mix</v>
      </c>
      <c r="M65" s="108">
        <f>N65/N72</f>
        <v>0.18024513338139869</v>
      </c>
      <c r="N65" s="89">
        <v>750</v>
      </c>
      <c r="O65" s="89">
        <f>Master!P134</f>
        <v>100</v>
      </c>
      <c r="P65" s="89">
        <f t="shared" ref="P65:P67" si="13">N65/O65*100</f>
        <v>750</v>
      </c>
      <c r="Q65" s="109">
        <f>P65*Master!K134</f>
        <v>2.9707314061976402</v>
      </c>
    </row>
    <row r="66" spans="1:26" ht="18" thickBot="1">
      <c r="A66" s="100">
        <v>3</v>
      </c>
      <c r="B66" s="153" t="str">
        <f>Master!B36</f>
        <v>#2 마리네이드 파우더</v>
      </c>
      <c r="C66" s="89" t="str">
        <f>Master!C36</f>
        <v>Marinade Powder Mix</v>
      </c>
      <c r="D66" s="108">
        <f>E66/E72</f>
        <v>7.7980710034886097E-3</v>
      </c>
      <c r="E66" s="96">
        <v>3.8</v>
      </c>
      <c r="F66" s="89">
        <f>Master!P35</f>
        <v>98</v>
      </c>
      <c r="G66" s="150">
        <f>E66/F66*100</f>
        <v>3.8775510204081631</v>
      </c>
      <c r="H66" s="109">
        <f ca="1">G66*Master!K36</f>
        <v>3.062589267081688E-2</v>
      </c>
      <c r="J66" s="100">
        <v>3</v>
      </c>
      <c r="K66" s="89" t="str">
        <f>Master!B48</f>
        <v>소이갈릭소스</v>
      </c>
      <c r="L66" s="89" t="str">
        <f>Master!C48</f>
        <v>Garlic Flavor Soy Sauce</v>
      </c>
      <c r="M66" s="108">
        <f>N66/N72</f>
        <v>8.0749819754866614E-2</v>
      </c>
      <c r="N66" s="89">
        <v>336</v>
      </c>
      <c r="O66" s="89">
        <f>Master!P48</f>
        <v>96</v>
      </c>
      <c r="P66" s="89">
        <f t="shared" si="13"/>
        <v>350</v>
      </c>
      <c r="Q66" s="126">
        <f ca="1">P66*Master!K48</f>
        <v>2.4388381931665122</v>
      </c>
      <c r="S66" s="874" t="s">
        <v>957</v>
      </c>
      <c r="T66" s="875"/>
      <c r="U66" s="875"/>
      <c r="V66" s="875"/>
      <c r="W66" s="875"/>
      <c r="X66" s="875"/>
      <c r="Y66" s="875"/>
      <c r="Z66" s="876"/>
    </row>
    <row r="67" spans="1:26">
      <c r="A67" s="100">
        <v>4</v>
      </c>
      <c r="B67" s="89" t="str">
        <f>Master!B41</f>
        <v>화이트 배터믹스 (White)</v>
      </c>
      <c r="C67" s="89" t="str">
        <f>Master!C41</f>
        <v xml:space="preserve">Battering Powder Mix </v>
      </c>
      <c r="D67" s="108">
        <f>E67/E72</f>
        <v>0.16416991586291813</v>
      </c>
      <c r="E67" s="96">
        <v>80</v>
      </c>
      <c r="F67" s="89">
        <f>Master!P41</f>
        <v>85</v>
      </c>
      <c r="G67" s="150">
        <f>E67/F67*100</f>
        <v>94.117647058823522</v>
      </c>
      <c r="H67" s="109">
        <f ca="1">G67*Master!K41</f>
        <v>0.3834288411727878</v>
      </c>
      <c r="J67" s="100">
        <v>4</v>
      </c>
      <c r="K67" s="90" t="str">
        <f>Master!B29</f>
        <v>카놀라유</v>
      </c>
      <c r="L67" s="89" t="str">
        <f>Master!C29</f>
        <v>Canola Oil</v>
      </c>
      <c r="M67" s="108">
        <f>N67/N72</f>
        <v>1.8024513338139869E-2</v>
      </c>
      <c r="N67" s="89">
        <v>75</v>
      </c>
      <c r="O67" s="89">
        <f>Master!P29</f>
        <v>100</v>
      </c>
      <c r="P67" s="89">
        <f t="shared" si="13"/>
        <v>75</v>
      </c>
      <c r="Q67" s="126">
        <f ca="1">P67*Master!K29</f>
        <v>0.23379559285356249</v>
      </c>
      <c r="S67" s="877" t="s">
        <v>114</v>
      </c>
      <c r="T67" s="878"/>
      <c r="U67" s="878"/>
      <c r="V67" s="881" t="s">
        <v>117</v>
      </c>
      <c r="W67" s="878" t="s">
        <v>120</v>
      </c>
      <c r="X67" s="878" t="s">
        <v>118</v>
      </c>
      <c r="Y67" s="878" t="s">
        <v>58</v>
      </c>
      <c r="Z67" s="883" t="s">
        <v>55</v>
      </c>
    </row>
    <row r="68" spans="1:26">
      <c r="A68" s="100">
        <v>5</v>
      </c>
      <c r="B68" s="90" t="str">
        <f>Master!B29</f>
        <v>카놀라유</v>
      </c>
      <c r="C68" s="89" t="str">
        <f>Master!C29</f>
        <v>Canola Oil</v>
      </c>
      <c r="D68" s="108">
        <f>E68/E72</f>
        <v>0.16416991586291813</v>
      </c>
      <c r="E68" s="96">
        <v>80</v>
      </c>
      <c r="F68" s="89">
        <f>Master!P29</f>
        <v>100</v>
      </c>
      <c r="G68" s="150">
        <f>E68/F68*100</f>
        <v>80</v>
      </c>
      <c r="H68" s="109">
        <f ca="1">G68*Master!K29</f>
        <v>0.24938196571046667</v>
      </c>
      <c r="J68" s="100">
        <v>5</v>
      </c>
      <c r="K68" s="89"/>
      <c r="L68" s="89"/>
      <c r="M68" s="108"/>
      <c r="N68" s="89"/>
      <c r="O68" s="89"/>
      <c r="P68" s="89"/>
      <c r="Q68" s="126"/>
      <c r="S68" s="879"/>
      <c r="T68" s="880"/>
      <c r="U68" s="880"/>
      <c r="V68" s="882"/>
      <c r="W68" s="880"/>
      <c r="X68" s="880"/>
      <c r="Y68" s="880"/>
      <c r="Z68" s="884"/>
    </row>
    <row r="69" spans="1:26">
      <c r="A69" s="100"/>
      <c r="B69" s="89"/>
      <c r="C69" s="89"/>
      <c r="D69" s="147"/>
      <c r="E69" s="96"/>
      <c r="F69" s="89"/>
      <c r="G69" s="89"/>
      <c r="H69" s="126"/>
      <c r="J69" s="100">
        <v>6</v>
      </c>
      <c r="K69" s="89"/>
      <c r="L69" s="89"/>
      <c r="M69" s="108"/>
      <c r="N69" s="89"/>
      <c r="O69" s="89"/>
      <c r="P69" s="89"/>
      <c r="Q69" s="126"/>
      <c r="S69" s="100">
        <v>1</v>
      </c>
      <c r="T69" s="302" t="str">
        <f>Master!B52</f>
        <v>갈비 소스</v>
      </c>
      <c r="U69" s="302" t="str">
        <f>Master!C52</f>
        <v>Galbi Flavor Sauce</v>
      </c>
      <c r="V69" s="95">
        <v>0.4975</v>
      </c>
      <c r="W69" s="89">
        <f>V69*U76</f>
        <v>999.97500000000002</v>
      </c>
      <c r="X69" s="89">
        <f>Master!P52</f>
        <v>96</v>
      </c>
      <c r="Y69" s="96">
        <f t="shared" ref="Y69:Y71" si="14">W69/X69*100</f>
        <v>1041.640625</v>
      </c>
      <c r="Z69" s="109">
        <f ca="1">Y69*Master!K52</f>
        <v>6.9963419958397353</v>
      </c>
    </row>
    <row r="70" spans="1:26">
      <c r="A70" s="100"/>
      <c r="B70" s="89"/>
      <c r="C70" s="89"/>
      <c r="D70" s="147"/>
      <c r="E70" s="96"/>
      <c r="F70" s="89"/>
      <c r="G70" s="89"/>
      <c r="H70" s="126"/>
      <c r="J70" s="100">
        <v>7</v>
      </c>
      <c r="K70" s="89"/>
      <c r="L70" s="89"/>
      <c r="M70" s="108"/>
      <c r="N70" s="96"/>
      <c r="O70" s="89"/>
      <c r="P70" s="89"/>
      <c r="Q70" s="126"/>
      <c r="S70" s="100">
        <v>2</v>
      </c>
      <c r="T70" s="302" t="str">
        <f>Master!B68</f>
        <v>마요네즈</v>
      </c>
      <c r="U70" s="302" t="str">
        <f>Master!C68</f>
        <v>Mayonnaise</v>
      </c>
      <c r="V70" s="95">
        <v>0.4975</v>
      </c>
      <c r="W70" s="89">
        <f>V70*U76</f>
        <v>999.97500000000002</v>
      </c>
      <c r="X70" s="89">
        <f>Master!P68</f>
        <v>100</v>
      </c>
      <c r="Y70" s="96">
        <f t="shared" si="14"/>
        <v>999.97500000000002</v>
      </c>
      <c r="Z70" s="109">
        <f ca="1">Y70*Master!K68</f>
        <v>2.8811724574559139</v>
      </c>
    </row>
    <row r="71" spans="1:26" ht="15.75" thickBot="1">
      <c r="A71" s="100"/>
      <c r="B71" s="89"/>
      <c r="C71" s="89"/>
      <c r="D71" s="108"/>
      <c r="E71" s="96"/>
      <c r="F71" s="89"/>
      <c r="G71" s="96"/>
      <c r="H71" s="126"/>
      <c r="J71" s="100"/>
      <c r="K71" s="89"/>
      <c r="L71" s="89"/>
      <c r="M71" s="108"/>
      <c r="N71" s="96"/>
      <c r="O71" s="89"/>
      <c r="P71" s="96"/>
      <c r="Q71" s="126"/>
      <c r="S71" s="100">
        <v>3</v>
      </c>
      <c r="T71" s="302" t="str">
        <f>Master!B217</f>
        <v>스모크 리퀴드</v>
      </c>
      <c r="U71" s="302" t="str">
        <f>Master!C217</f>
        <v>Somke Liquid</v>
      </c>
      <c r="V71" s="95">
        <v>5.0000000000000001E-3</v>
      </c>
      <c r="W71" s="89">
        <f>V71*U76</f>
        <v>10.050000000000001</v>
      </c>
      <c r="X71" s="89">
        <f>Master!P217</f>
        <v>100</v>
      </c>
      <c r="Y71" s="96">
        <f t="shared" si="14"/>
        <v>10.050000000000001</v>
      </c>
      <c r="Z71" s="109">
        <f ca="1">Y71*Master!K217</f>
        <v>4.1905792694626971E-2</v>
      </c>
    </row>
    <row r="72" spans="1:26" ht="15.75" thickBot="1">
      <c r="A72" s="885" t="s">
        <v>377</v>
      </c>
      <c r="B72" s="886"/>
      <c r="C72" s="119">
        <v>8</v>
      </c>
      <c r="D72" s="116">
        <f>SUM(D64:D71)</f>
        <v>1</v>
      </c>
      <c r="E72" s="135">
        <f>SUM(E64:E71)</f>
        <v>487.3</v>
      </c>
      <c r="F72" s="99" t="s">
        <v>119</v>
      </c>
      <c r="G72" s="110" t="s">
        <v>119</v>
      </c>
      <c r="H72" s="115">
        <f ca="1">SUM(H64:H71)</f>
        <v>2.3496925501897481</v>
      </c>
      <c r="J72" s="885" t="s">
        <v>372</v>
      </c>
      <c r="K72" s="886"/>
      <c r="L72" s="119">
        <v>4000</v>
      </c>
      <c r="M72" s="111">
        <f>SUM(M64:M71)</f>
        <v>1</v>
      </c>
      <c r="N72" s="135">
        <f>SUM(N64:N71)</f>
        <v>4161</v>
      </c>
      <c r="O72" s="99" t="s">
        <v>119</v>
      </c>
      <c r="P72" s="110" t="s">
        <v>119</v>
      </c>
      <c r="Q72" s="115">
        <f ca="1">SUM(Q64:Q71)</f>
        <v>7.5505738120576016</v>
      </c>
      <c r="S72" s="100"/>
      <c r="T72" s="302"/>
      <c r="U72" s="302"/>
      <c r="V72" s="95"/>
      <c r="W72" s="89"/>
      <c r="X72" s="89"/>
      <c r="Y72" s="96"/>
      <c r="Z72" s="109"/>
    </row>
    <row r="73" spans="1:26">
      <c r="S73" s="100"/>
      <c r="T73" s="302"/>
      <c r="U73" s="302"/>
      <c r="V73" s="95"/>
      <c r="W73" s="89"/>
      <c r="X73" s="89"/>
      <c r="Y73" s="96"/>
      <c r="Z73" s="109"/>
    </row>
    <row r="74" spans="1:26">
      <c r="S74" s="100"/>
      <c r="T74" s="302"/>
      <c r="U74" s="302"/>
      <c r="V74" s="95"/>
      <c r="W74" s="89"/>
      <c r="X74" s="89"/>
      <c r="Y74" s="96"/>
      <c r="Z74" s="109"/>
    </row>
    <row r="75" spans="1:26" ht="15.75" thickBot="1">
      <c r="S75" s="112"/>
      <c r="T75" s="113"/>
      <c r="U75" s="113"/>
      <c r="V75" s="107"/>
      <c r="W75" s="89"/>
      <c r="X75" s="89"/>
      <c r="Y75" s="89"/>
      <c r="Z75" s="114"/>
    </row>
    <row r="76" spans="1:26" ht="15.75" thickBot="1">
      <c r="S76" s="885" t="s">
        <v>959</v>
      </c>
      <c r="T76" s="886"/>
      <c r="U76" s="119">
        <v>2010</v>
      </c>
      <c r="V76" s="116">
        <f>SUM(V69:V75)</f>
        <v>1</v>
      </c>
      <c r="W76" s="98">
        <f>SUM(W69:W75)</f>
        <v>2010</v>
      </c>
      <c r="X76" s="99" t="s">
        <v>119</v>
      </c>
      <c r="Y76" s="110" t="s">
        <v>119</v>
      </c>
      <c r="Z76" s="115">
        <f ca="1">SUM(Z69:Z75)</f>
        <v>9.9194202459902758</v>
      </c>
    </row>
    <row r="77" spans="1:26" ht="18" thickBot="1">
      <c r="A77" s="887" t="s">
        <v>268</v>
      </c>
      <c r="B77" s="888"/>
      <c r="C77" s="888"/>
      <c r="D77" s="888"/>
      <c r="E77" s="888"/>
      <c r="F77" s="888"/>
      <c r="G77" s="888"/>
      <c r="H77" s="889"/>
      <c r="J77" s="887" t="s">
        <v>267</v>
      </c>
      <c r="K77" s="888"/>
      <c r="L77" s="888"/>
      <c r="M77" s="888"/>
      <c r="N77" s="888"/>
      <c r="O77" s="888"/>
      <c r="P77" s="888"/>
      <c r="Q77" s="889"/>
    </row>
    <row r="78" spans="1:26" ht="18" thickBot="1">
      <c r="A78" s="877" t="s">
        <v>114</v>
      </c>
      <c r="B78" s="878"/>
      <c r="C78" s="878"/>
      <c r="D78" s="894" t="s">
        <v>117</v>
      </c>
      <c r="E78" s="878" t="s">
        <v>120</v>
      </c>
      <c r="F78" s="878" t="s">
        <v>118</v>
      </c>
      <c r="G78" s="878" t="s">
        <v>58</v>
      </c>
      <c r="H78" s="883" t="s">
        <v>55</v>
      </c>
      <c r="J78" s="877" t="s">
        <v>114</v>
      </c>
      <c r="K78" s="878"/>
      <c r="L78" s="878"/>
      <c r="M78" s="894" t="s">
        <v>117</v>
      </c>
      <c r="N78" s="878" t="s">
        <v>120</v>
      </c>
      <c r="O78" s="878" t="s">
        <v>118</v>
      </c>
      <c r="P78" s="878" t="s">
        <v>58</v>
      </c>
      <c r="Q78" s="883" t="s">
        <v>55</v>
      </c>
      <c r="S78" s="874" t="s">
        <v>978</v>
      </c>
      <c r="T78" s="875"/>
      <c r="U78" s="875"/>
      <c r="V78" s="875"/>
      <c r="W78" s="875"/>
      <c r="X78" s="875"/>
      <c r="Y78" s="875"/>
      <c r="Z78" s="876"/>
    </row>
    <row r="79" spans="1:26">
      <c r="A79" s="879"/>
      <c r="B79" s="880"/>
      <c r="C79" s="880"/>
      <c r="D79" s="895"/>
      <c r="E79" s="880"/>
      <c r="F79" s="880"/>
      <c r="G79" s="880"/>
      <c r="H79" s="884"/>
      <c r="J79" s="879"/>
      <c r="K79" s="880"/>
      <c r="L79" s="880"/>
      <c r="M79" s="895"/>
      <c r="N79" s="880"/>
      <c r="O79" s="880"/>
      <c r="P79" s="880"/>
      <c r="Q79" s="884"/>
      <c r="S79" s="877" t="s">
        <v>114</v>
      </c>
      <c r="T79" s="878"/>
      <c r="U79" s="878"/>
      <c r="V79" s="881" t="s">
        <v>117</v>
      </c>
      <c r="W79" s="878" t="s">
        <v>120</v>
      </c>
      <c r="X79" s="878" t="s">
        <v>118</v>
      </c>
      <c r="Y79" s="878" t="s">
        <v>58</v>
      </c>
      <c r="Z79" s="883" t="s">
        <v>55</v>
      </c>
    </row>
    <row r="80" spans="1:26">
      <c r="A80" s="100">
        <v>1</v>
      </c>
      <c r="B80" s="128" t="str">
        <f>Master!B104</f>
        <v>양파</v>
      </c>
      <c r="C80" s="128" t="str">
        <f>Master!C104</f>
        <v>Onion</v>
      </c>
      <c r="D80" s="147">
        <f>E80/E90</f>
        <v>0.27100271002710025</v>
      </c>
      <c r="E80" s="159">
        <v>200</v>
      </c>
      <c r="F80" s="128">
        <f>Master!P104</f>
        <v>89</v>
      </c>
      <c r="G80" s="154">
        <f>E80/F80*100</f>
        <v>224.71910112359552</v>
      </c>
      <c r="H80" s="160">
        <f ca="1">G80*Master!K104</f>
        <v>0.30076225031971399</v>
      </c>
      <c r="J80" s="100">
        <v>1</v>
      </c>
      <c r="K80" s="89" t="e">
        <f>Master!#REF!</f>
        <v>#REF!</v>
      </c>
      <c r="L80" s="89" t="e">
        <f>Master!#REF!</f>
        <v>#REF!</v>
      </c>
      <c r="M80" s="108">
        <f>N80/N87</f>
        <v>0.74547390841320549</v>
      </c>
      <c r="N80" s="89">
        <v>700</v>
      </c>
      <c r="O80" t="e">
        <f>Master!#REF!</f>
        <v>#REF!</v>
      </c>
      <c r="P80" s="96" t="e">
        <f>N80/O80*100</f>
        <v>#REF!</v>
      </c>
      <c r="Q80" s="126" t="e">
        <f>P80*Master!#REF!</f>
        <v>#REF!</v>
      </c>
      <c r="S80" s="879"/>
      <c r="T80" s="880"/>
      <c r="U80" s="880"/>
      <c r="V80" s="882"/>
      <c r="W80" s="880"/>
      <c r="X80" s="880"/>
      <c r="Y80" s="880"/>
      <c r="Z80" s="884"/>
    </row>
    <row r="81" spans="1:28">
      <c r="A81" s="100">
        <v>2</v>
      </c>
      <c r="B81" s="128" t="str">
        <f>Master!B103</f>
        <v>마늘</v>
      </c>
      <c r="C81" s="128" t="str">
        <f>Master!C103</f>
        <v>Garlic(Peeled)</v>
      </c>
      <c r="D81" s="147">
        <f>E81/E90</f>
        <v>5.4200542005420058E-2</v>
      </c>
      <c r="E81" s="159">
        <v>40</v>
      </c>
      <c r="F81" s="128">
        <f>Master!P103</f>
        <v>98</v>
      </c>
      <c r="G81" s="154">
        <f>E81/F81*100</f>
        <v>40.816326530612244</v>
      </c>
      <c r="H81" s="124">
        <f ca="1">G81*Master!K103</f>
        <v>0.28090092128944066</v>
      </c>
      <c r="J81" s="100">
        <v>2</v>
      </c>
      <c r="K81" s="89" t="e">
        <f>Master!#REF!</f>
        <v>#REF!</v>
      </c>
      <c r="L81" s="89" t="e">
        <f>Master!#REF!</f>
        <v>#REF!</v>
      </c>
      <c r="M81" s="108">
        <f>N81/N87</f>
        <v>3.1948881789137379E-3</v>
      </c>
      <c r="N81" s="89">
        <v>3</v>
      </c>
      <c r="O81" s="89" t="e">
        <f>Master!#REF!</f>
        <v>#REF!</v>
      </c>
      <c r="P81" s="96" t="e">
        <f t="shared" ref="P81:P86" si="15">N81/O81*100</f>
        <v>#REF!</v>
      </c>
      <c r="Q81" s="126" t="e">
        <f>P81*Master!#REF!</f>
        <v>#REF!</v>
      </c>
      <c r="S81" s="100">
        <v>1</v>
      </c>
      <c r="T81" s="302" t="str">
        <f>Master!B48</f>
        <v>소이갈릭소스</v>
      </c>
      <c r="U81" s="302" t="str">
        <f>Master!C48</f>
        <v>Garlic Flavor Soy Sauce</v>
      </c>
      <c r="V81" s="95">
        <v>0.1923</v>
      </c>
      <c r="W81" s="89">
        <f>V81*U88</f>
        <v>99.995999999999995</v>
      </c>
      <c r="X81" s="89">
        <f>Master!P48</f>
        <v>96</v>
      </c>
      <c r="Y81" s="96">
        <f t="shared" ref="Y81:Y83" si="16">W81/X81*100</f>
        <v>104.16250000000001</v>
      </c>
      <c r="Z81" s="109">
        <f ca="1">Y81*Master!K48</f>
        <v>0.72581566655916241</v>
      </c>
    </row>
    <row r="82" spans="1:28">
      <c r="A82" s="100">
        <v>3</v>
      </c>
      <c r="B82" s="128" t="str">
        <f>Master!B127</f>
        <v>헤비크림</v>
      </c>
      <c r="C82" s="128" t="str">
        <f>Master!C127</f>
        <v>Heavy Cream</v>
      </c>
      <c r="D82" s="147">
        <f>E82/E90</f>
        <v>0.61517615176151763</v>
      </c>
      <c r="E82" s="159">
        <v>454</v>
      </c>
      <c r="F82" s="128">
        <f>Master!P131</f>
        <v>100</v>
      </c>
      <c r="G82" s="154">
        <f>E82/F82*100</f>
        <v>454</v>
      </c>
      <c r="H82" s="160">
        <f ca="1">G82*Master!K127</f>
        <v>2.2586739010832653</v>
      </c>
      <c r="J82" s="100">
        <v>3</v>
      </c>
      <c r="K82" s="89" t="s">
        <v>266</v>
      </c>
      <c r="L82" s="89" t="str">
        <f>Master!C75</f>
        <v>Salt</v>
      </c>
      <c r="M82" s="108">
        <f>N82/N87</f>
        <v>2.1299254526091589E-3</v>
      </c>
      <c r="N82" s="89">
        <v>2</v>
      </c>
      <c r="O82" s="89" t="e">
        <f>Master!#REF!</f>
        <v>#REF!</v>
      </c>
      <c r="P82" s="96" t="e">
        <f t="shared" si="15"/>
        <v>#REF!</v>
      </c>
      <c r="Q82" s="126" t="e">
        <f>P82*Master!#REF!</f>
        <v>#REF!</v>
      </c>
      <c r="S82" s="100">
        <v>2</v>
      </c>
      <c r="T82" s="302" t="str">
        <f>Master!B51</f>
        <v>허니갈릭 소스</v>
      </c>
      <c r="U82" s="302" t="str">
        <f>Master!C51</f>
        <v>Sweet Soy Sauce</v>
      </c>
      <c r="V82" s="95">
        <v>0.1923</v>
      </c>
      <c r="W82" s="89">
        <f>V82*U88</f>
        <v>99.995999999999995</v>
      </c>
      <c r="X82" s="89">
        <f>Master!P51</f>
        <v>96</v>
      </c>
      <c r="Y82" s="96">
        <f t="shared" si="16"/>
        <v>104.16250000000001</v>
      </c>
      <c r="Z82" s="109">
        <f ca="1">Y82*Master!K51</f>
        <v>0.89193500407884518</v>
      </c>
    </row>
    <row r="83" spans="1:28">
      <c r="A83" s="100">
        <v>4</v>
      </c>
      <c r="B83" s="128" t="e">
        <f>Master!#REF!</f>
        <v>#REF!</v>
      </c>
      <c r="C83" s="128" t="e">
        <f>Master!#REF!</f>
        <v>#REF!</v>
      </c>
      <c r="D83" s="147">
        <f>E83/E90</f>
        <v>8.130081300813009E-3</v>
      </c>
      <c r="E83" s="159">
        <v>6</v>
      </c>
      <c r="F83" s="128">
        <f>Master!P127</f>
        <v>100</v>
      </c>
      <c r="G83" s="154">
        <f t="shared" ref="G83:G89" si="17">E83/F83*100</f>
        <v>6</v>
      </c>
      <c r="H83" s="160" t="e">
        <f>G83*Master!#REF!</f>
        <v>#REF!</v>
      </c>
      <c r="J83" s="100">
        <v>4</v>
      </c>
      <c r="K83" s="89" t="s">
        <v>66</v>
      </c>
      <c r="L83" s="89" t="str">
        <f>Master!C103</f>
        <v>Garlic(Peeled)</v>
      </c>
      <c r="M83" s="108">
        <f>N83/N87</f>
        <v>2.1299254526091587E-2</v>
      </c>
      <c r="N83" s="89">
        <v>20</v>
      </c>
      <c r="O83" s="89" t="e">
        <f>Master!#REF!</f>
        <v>#REF!</v>
      </c>
      <c r="P83" s="96" t="e">
        <f t="shared" si="15"/>
        <v>#REF!</v>
      </c>
      <c r="Q83" s="126" t="e">
        <f ca="1">P83*Master!K103</f>
        <v>#REF!</v>
      </c>
      <c r="S83" s="100">
        <v>3</v>
      </c>
      <c r="T83" s="302" t="str">
        <f>Master!B73</f>
        <v>레몬주스</v>
      </c>
      <c r="U83" s="302" t="str">
        <f>Master!C73</f>
        <v>Lemon Juice</v>
      </c>
      <c r="V83" s="95">
        <v>7.6899999999999996E-2</v>
      </c>
      <c r="W83" s="89">
        <f>V83*U88</f>
        <v>39.988</v>
      </c>
      <c r="X83" s="89">
        <f>Master!P73</f>
        <v>100</v>
      </c>
      <c r="Y83" s="96">
        <f t="shared" si="16"/>
        <v>39.988</v>
      </c>
      <c r="Z83" s="109">
        <f ca="1">Y83*Master!K73</f>
        <v>0.12024460664988111</v>
      </c>
    </row>
    <row r="84" spans="1:28">
      <c r="A84" s="100">
        <v>5</v>
      </c>
      <c r="B84" s="128" t="e">
        <f>Master!#REF!</f>
        <v>#REF!</v>
      </c>
      <c r="C84" s="128" t="e">
        <f>Master!#REF!</f>
        <v>#REF!</v>
      </c>
      <c r="D84" s="147">
        <f>E84/E90</f>
        <v>5.4200542005420054E-3</v>
      </c>
      <c r="E84" s="159">
        <v>4</v>
      </c>
      <c r="F84" s="128" t="e">
        <f>Master!#REF!</f>
        <v>#REF!</v>
      </c>
      <c r="G84" s="154" t="e">
        <f t="shared" si="17"/>
        <v>#REF!</v>
      </c>
      <c r="H84" s="124" t="e">
        <f>G83*Master!#REF!</f>
        <v>#REF!</v>
      </c>
      <c r="J84" s="100">
        <v>5</v>
      </c>
      <c r="K84" s="89" t="s">
        <v>68</v>
      </c>
      <c r="L84" s="89" t="str">
        <f>Master!C104</f>
        <v>Onion</v>
      </c>
      <c r="M84" s="108">
        <f>N84/N87</f>
        <v>0.21299254526091588</v>
      </c>
      <c r="N84" s="89">
        <v>200</v>
      </c>
      <c r="O84" s="89">
        <f>Master!P104</f>
        <v>89</v>
      </c>
      <c r="P84" s="96">
        <f t="shared" si="15"/>
        <v>224.71910112359552</v>
      </c>
      <c r="Q84" s="126" t="e">
        <f>P84*Master!#REF!</f>
        <v>#REF!</v>
      </c>
      <c r="S84" s="100">
        <v>4</v>
      </c>
      <c r="T84" s="302" t="str">
        <f>Master!B69</f>
        <v>식초</v>
      </c>
      <c r="U84" s="302" t="str">
        <f>Master!C69</f>
        <v>Vinegar Distilled</v>
      </c>
      <c r="V84" s="95">
        <v>0.15379999999999999</v>
      </c>
      <c r="W84" s="89">
        <f>V84*U88</f>
        <v>79.975999999999999</v>
      </c>
      <c r="X84" s="89">
        <f>Master!P69</f>
        <v>100</v>
      </c>
      <c r="Y84" s="96">
        <f t="shared" ref="Y84:Y86" si="18">W84/X84*100</f>
        <v>79.975999999999999</v>
      </c>
      <c r="Z84" s="109">
        <f ca="1">Y84*Master!K69</f>
        <v>8.4171224654916776E-2</v>
      </c>
    </row>
    <row r="85" spans="1:28">
      <c r="A85" s="100">
        <v>6</v>
      </c>
      <c r="B85" s="128" t="e">
        <f>Master!#REF!</f>
        <v>#REF!</v>
      </c>
      <c r="C85" s="128" t="e">
        <f>Master!#REF!</f>
        <v>#REF!</v>
      </c>
      <c r="D85" s="147">
        <f>E85/E90</f>
        <v>6.7750677506775072E-3</v>
      </c>
      <c r="E85" s="159">
        <v>5</v>
      </c>
      <c r="F85" s="128" t="e">
        <f>Master!#REF!</f>
        <v>#REF!</v>
      </c>
      <c r="G85" s="154" t="e">
        <f t="shared" si="17"/>
        <v>#REF!</v>
      </c>
      <c r="H85" s="160" t="e">
        <f>G85*Master!#REF!</f>
        <v>#REF!</v>
      </c>
      <c r="J85" s="100">
        <v>6</v>
      </c>
      <c r="K85" s="89" t="s">
        <v>264</v>
      </c>
      <c r="L85" s="89" t="e">
        <f>Master!#REF!</f>
        <v>#REF!</v>
      </c>
      <c r="M85" s="108">
        <f>N85/N87</f>
        <v>1.0649627263045794E-2</v>
      </c>
      <c r="N85" s="89">
        <v>10</v>
      </c>
      <c r="O85" s="89" t="e">
        <f>Master!#REF!</f>
        <v>#REF!</v>
      </c>
      <c r="P85" s="96" t="e">
        <f>N85/O85*100</f>
        <v>#REF!</v>
      </c>
      <c r="Q85" s="126" t="e">
        <f>P85*Master!#REF!</f>
        <v>#REF!</v>
      </c>
      <c r="S85" s="100">
        <v>5</v>
      </c>
      <c r="T85" s="302" t="str">
        <f>Master!B78</f>
        <v>참기름</v>
      </c>
      <c r="U85" s="302" t="str">
        <f>Master!C78</f>
        <v>Sesame Oil</v>
      </c>
      <c r="V85" s="95">
        <v>9.6199999999999994E-2</v>
      </c>
      <c r="W85" s="89">
        <f>V85*U88</f>
        <v>50.023999999999994</v>
      </c>
      <c r="X85" s="89">
        <f>Master!P78</f>
        <v>100</v>
      </c>
      <c r="Y85" s="96">
        <f t="shared" si="18"/>
        <v>50.023999999999994</v>
      </c>
      <c r="Z85" s="109">
        <f ca="1">Y85*Master!K78</f>
        <v>1.5675191494355771</v>
      </c>
    </row>
    <row r="86" spans="1:28" ht="15.75" thickBot="1">
      <c r="A86" s="100">
        <v>7</v>
      </c>
      <c r="B86" s="128" t="e">
        <f>Master!#REF!</f>
        <v>#REF!</v>
      </c>
      <c r="C86" s="128" t="e">
        <f>Master!#REF!</f>
        <v>#REF!</v>
      </c>
      <c r="D86" s="147">
        <f>E86/E90</f>
        <v>2.7100271002710027E-3</v>
      </c>
      <c r="E86" s="159">
        <v>2</v>
      </c>
      <c r="F86" s="128" t="e">
        <f>Master!#REF!</f>
        <v>#REF!</v>
      </c>
      <c r="G86" s="154" t="e">
        <f t="shared" si="17"/>
        <v>#REF!</v>
      </c>
      <c r="H86" s="160" t="e">
        <f>G86*Master!#REF!</f>
        <v>#REF!</v>
      </c>
      <c r="J86" s="100">
        <v>7</v>
      </c>
      <c r="K86" s="89" t="e">
        <f>Master!#REF!</f>
        <v>#REF!</v>
      </c>
      <c r="L86" s="89" t="e">
        <f>Master!#REF!</f>
        <v>#REF!</v>
      </c>
      <c r="M86" s="108">
        <f>N86/N87</f>
        <v>4.2598509052183178E-3</v>
      </c>
      <c r="N86" s="89">
        <v>4</v>
      </c>
      <c r="O86" s="89" t="e">
        <f>Master!#REF!</f>
        <v>#REF!</v>
      </c>
      <c r="P86" s="96" t="e">
        <f t="shared" si="15"/>
        <v>#REF!</v>
      </c>
      <c r="Q86" s="126" t="e">
        <f>P86*Master!#REF!</f>
        <v>#REF!</v>
      </c>
      <c r="S86" s="100">
        <v>6</v>
      </c>
      <c r="T86" s="90" t="str">
        <f>Master!B29</f>
        <v>카놀라유</v>
      </c>
      <c r="U86" s="302" t="str">
        <f>Master!C29</f>
        <v>Canola Oil</v>
      </c>
      <c r="V86" s="95">
        <v>0.28849999999999998</v>
      </c>
      <c r="W86" s="89">
        <f>V86*U88</f>
        <v>150.01999999999998</v>
      </c>
      <c r="X86" s="89">
        <f>Master!P29</f>
        <v>100</v>
      </c>
      <c r="Y86" s="96">
        <f t="shared" si="18"/>
        <v>150.01999999999998</v>
      </c>
      <c r="Z86" s="109">
        <f ca="1">Y86*Master!K29</f>
        <v>0.46765353119855257</v>
      </c>
    </row>
    <row r="87" spans="1:28" ht="15.75" thickBot="1">
      <c r="A87" s="100">
        <v>8</v>
      </c>
      <c r="B87" s="128" t="e">
        <f>Master!#REF!</f>
        <v>#REF!</v>
      </c>
      <c r="C87" s="128" t="e">
        <f>Master!#REF!</f>
        <v>#REF!</v>
      </c>
      <c r="D87" s="147">
        <f>E87/E90</f>
        <v>4.0650406504065045E-3</v>
      </c>
      <c r="E87" s="159">
        <v>3</v>
      </c>
      <c r="F87" s="128" t="e">
        <f>Master!#REF!</f>
        <v>#REF!</v>
      </c>
      <c r="G87" s="154" t="e">
        <f t="shared" si="17"/>
        <v>#REF!</v>
      </c>
      <c r="H87" s="124" t="e">
        <f>G83*Master!#REF!</f>
        <v>#REF!</v>
      </c>
      <c r="J87" s="885" t="s">
        <v>275</v>
      </c>
      <c r="K87" s="886"/>
      <c r="L87" s="119">
        <v>939</v>
      </c>
      <c r="M87" s="111">
        <f>SUM(M80:M86)</f>
        <v>0.99999999999999989</v>
      </c>
      <c r="N87" s="135">
        <f>SUM(N80:N86)</f>
        <v>939</v>
      </c>
      <c r="O87" s="99" t="s">
        <v>119</v>
      </c>
      <c r="P87" s="110" t="s">
        <v>119</v>
      </c>
      <c r="Q87" s="115" t="e">
        <f>SUM(Q80:Q86)</f>
        <v>#REF!</v>
      </c>
      <c r="S87" s="112"/>
      <c r="T87" s="302"/>
      <c r="U87" s="302"/>
      <c r="V87" s="95"/>
      <c r="W87" s="89"/>
      <c r="X87" s="89"/>
      <c r="Y87" s="96"/>
      <c r="Z87" s="109"/>
    </row>
    <row r="88" spans="1:28" ht="15.75" thickBot="1">
      <c r="A88" s="100">
        <v>9</v>
      </c>
      <c r="B88" s="128" t="e">
        <f>Master!#REF!</f>
        <v>#REF!</v>
      </c>
      <c r="C88" s="158" t="e">
        <f>Master!#REF!</f>
        <v>#REF!</v>
      </c>
      <c r="D88" s="147">
        <f>E88/E90</f>
        <v>1.8970189701897018E-2</v>
      </c>
      <c r="E88" s="159">
        <v>14</v>
      </c>
      <c r="F88" s="128" t="e">
        <f>Master!#REF!</f>
        <v>#REF!</v>
      </c>
      <c r="G88" s="154" t="e">
        <f t="shared" si="17"/>
        <v>#REF!</v>
      </c>
      <c r="H88" s="160" t="e">
        <f>G88*Master!#REF!</f>
        <v>#REF!</v>
      </c>
      <c r="S88" s="885" t="s">
        <v>981</v>
      </c>
      <c r="T88" s="886"/>
      <c r="U88" s="119">
        <v>520</v>
      </c>
      <c r="V88" s="116">
        <f>SUM(V81:V87)</f>
        <v>0.99999999999999989</v>
      </c>
      <c r="W88" s="98">
        <f>SUM(W81:W87)</f>
        <v>520</v>
      </c>
      <c r="X88" s="99" t="s">
        <v>119</v>
      </c>
      <c r="Y88" s="110" t="s">
        <v>119</v>
      </c>
      <c r="Z88" s="115">
        <f ca="1">SUM(Z81:Z87)</f>
        <v>3.857339182576935</v>
      </c>
    </row>
    <row r="89" spans="1:28" ht="16.899999999999999" customHeight="1">
      <c r="A89" s="100">
        <v>10</v>
      </c>
      <c r="B89" s="128" t="e">
        <f>Master!#REF!</f>
        <v>#REF!</v>
      </c>
      <c r="C89" s="158" t="e">
        <f>Master!#REF!</f>
        <v>#REF!</v>
      </c>
      <c r="D89" s="147">
        <f>E89/E90</f>
        <v>1.3550135501355014E-2</v>
      </c>
      <c r="E89" s="159">
        <v>10</v>
      </c>
      <c r="F89" s="128" t="e">
        <f>Master!#REF!</f>
        <v>#REF!</v>
      </c>
      <c r="G89" s="154" t="e">
        <f t="shared" si="17"/>
        <v>#REF!</v>
      </c>
      <c r="H89" s="160" t="e">
        <f>G89*Master!#REF!</f>
        <v>#REF!</v>
      </c>
    </row>
    <row r="90" spans="1:28" ht="15.75" thickBot="1">
      <c r="A90" s="892" t="s">
        <v>265</v>
      </c>
      <c r="B90" s="893"/>
      <c r="C90" s="155">
        <f>E90</f>
        <v>738</v>
      </c>
      <c r="D90" s="161">
        <f>SUM(D80:D89)</f>
        <v>1</v>
      </c>
      <c r="E90" s="162">
        <f>SUM(E80:E89)</f>
        <v>738</v>
      </c>
      <c r="F90" s="156" t="s">
        <v>119</v>
      </c>
      <c r="G90" s="157" t="s">
        <v>119</v>
      </c>
      <c r="H90" s="163" t="e">
        <f ca="1">SUM(H80:H89)</f>
        <v>#REF!</v>
      </c>
    </row>
    <row r="91" spans="1:28" ht="15.75" thickBot="1"/>
    <row r="92" spans="1:28" ht="18" thickBot="1">
      <c r="A92" s="887" t="s">
        <v>378</v>
      </c>
      <c r="B92" s="888"/>
      <c r="C92" s="888"/>
      <c r="D92" s="888"/>
      <c r="E92" s="888"/>
      <c r="F92" s="888"/>
      <c r="G92" s="888"/>
      <c r="H92" s="889"/>
      <c r="J92" s="887" t="s">
        <v>277</v>
      </c>
      <c r="K92" s="888"/>
      <c r="L92" s="888"/>
      <c r="M92" s="888"/>
      <c r="N92" s="888"/>
      <c r="O92" s="888"/>
      <c r="P92" s="888"/>
      <c r="Q92" s="889"/>
      <c r="T92" s="25" t="str">
        <f>Master!$C$103</f>
        <v>Garlic(Peeled)</v>
      </c>
      <c r="U92" s="26">
        <f>Master!$H$103</f>
        <v>997.90240000000006</v>
      </c>
      <c r="V92" s="27">
        <f ca="1">Master!$J$103</f>
        <v>6.8676367361651272</v>
      </c>
      <c r="W92" s="28">
        <f ca="1">Master!$K$103</f>
        <v>6.8820725715912964E-3</v>
      </c>
      <c r="X92" s="71">
        <v>150</v>
      </c>
      <c r="Y92" s="27">
        <f>Master!$P$103</f>
        <v>98</v>
      </c>
      <c r="Z92" s="29">
        <f t="shared" ref="Z92:Z100" si="19">X92/Y92*100</f>
        <v>153.0612244897959</v>
      </c>
      <c r="AA92" s="30">
        <f t="shared" ref="AA92:AA100" ca="1" si="20">W92*Z92</f>
        <v>1.0533784548354024</v>
      </c>
      <c r="AB92" s="31">
        <f t="shared" ref="AB92:AB100" ca="1" si="21">AA92/$J$43%</f>
        <v>9.5761677712309314</v>
      </c>
    </row>
    <row r="93" spans="1:28">
      <c r="A93" s="877" t="s">
        <v>114</v>
      </c>
      <c r="B93" s="878"/>
      <c r="C93" s="878"/>
      <c r="D93" s="894" t="s">
        <v>117</v>
      </c>
      <c r="E93" s="878" t="s">
        <v>120</v>
      </c>
      <c r="F93" s="878" t="s">
        <v>118</v>
      </c>
      <c r="G93" s="878" t="s">
        <v>58</v>
      </c>
      <c r="H93" s="883" t="s">
        <v>55</v>
      </c>
      <c r="J93" s="877" t="s">
        <v>114</v>
      </c>
      <c r="K93" s="878"/>
      <c r="L93" s="878"/>
      <c r="M93" s="894" t="s">
        <v>117</v>
      </c>
      <c r="N93" s="878" t="s">
        <v>120</v>
      </c>
      <c r="O93" s="878" t="s">
        <v>118</v>
      </c>
      <c r="P93" s="878" t="s">
        <v>58</v>
      </c>
      <c r="Q93" s="910" t="s">
        <v>55</v>
      </c>
      <c r="T93" s="25" t="str">
        <f>Master!$C$105</f>
        <v>Spring Onion</v>
      </c>
      <c r="U93" s="26">
        <f>Master!$H$105</f>
        <v>180</v>
      </c>
      <c r="V93" s="27">
        <f ca="1">Master!$J$105</f>
        <v>0.64502665477794008</v>
      </c>
      <c r="W93" s="28">
        <f ca="1">Master!$K$105</f>
        <v>3.5834814154330004E-3</v>
      </c>
      <c r="X93" s="29">
        <v>12</v>
      </c>
      <c r="Y93" s="27">
        <f>Master!$P$105</f>
        <v>95</v>
      </c>
      <c r="Z93" s="29">
        <f t="shared" si="19"/>
        <v>12.631578947368421</v>
      </c>
      <c r="AA93" s="30">
        <f t="shared" ca="1" si="20"/>
        <v>4.5265028405469476E-2</v>
      </c>
      <c r="AB93" s="31">
        <f t="shared" ca="1" si="21"/>
        <v>0.41150025823154068</v>
      </c>
    </row>
    <row r="94" spans="1:28">
      <c r="A94" s="879"/>
      <c r="B94" s="880"/>
      <c r="C94" s="880"/>
      <c r="D94" s="895"/>
      <c r="E94" s="880"/>
      <c r="F94" s="880"/>
      <c r="G94" s="880"/>
      <c r="H94" s="884"/>
      <c r="J94" s="879"/>
      <c r="K94" s="880"/>
      <c r="L94" s="880"/>
      <c r="M94" s="895"/>
      <c r="N94" s="880"/>
      <c r="O94" s="880"/>
      <c r="P94" s="880"/>
      <c r="Q94" s="884"/>
      <c r="T94" s="25" t="str">
        <f>Master!$C$104</f>
        <v>Onion</v>
      </c>
      <c r="U94" s="26">
        <f>Master!$H$104</f>
        <v>453.59199999999998</v>
      </c>
      <c r="V94" s="27">
        <f ca="1">Master!$J$104</f>
        <v>0.6070839103792377</v>
      </c>
      <c r="W94" s="28">
        <f ca="1">Master!$K$104</f>
        <v>1.3383920139227272E-3</v>
      </c>
      <c r="X94" s="29">
        <v>100</v>
      </c>
      <c r="Y94" s="27">
        <f>Master!$P$104</f>
        <v>89</v>
      </c>
      <c r="Z94" s="29">
        <f t="shared" si="19"/>
        <v>112.35955056179776</v>
      </c>
      <c r="AA94" s="30">
        <f t="shared" ca="1" si="20"/>
        <v>0.15038112515985699</v>
      </c>
      <c r="AB94" s="31">
        <f t="shared" ca="1" si="21"/>
        <v>1.3671011378168818</v>
      </c>
    </row>
    <row r="95" spans="1:28">
      <c r="A95" s="100">
        <v>1</v>
      </c>
      <c r="B95" s="172" t="str">
        <f>Master!$B$121</f>
        <v>방울 토마토</v>
      </c>
      <c r="C95" s="172" t="str">
        <f>Master!$C$121</f>
        <v>Cherry Tomato</v>
      </c>
      <c r="D95" s="108">
        <f>E95/E110</f>
        <v>0.34445640473627559</v>
      </c>
      <c r="E95" s="96">
        <v>320</v>
      </c>
      <c r="F95" s="89">
        <f>Master!P121</f>
        <v>91</v>
      </c>
      <c r="G95" s="96">
        <f>E95/F95*100</f>
        <v>351.64835164835165</v>
      </c>
      <c r="H95" s="160">
        <f ca="1">G95*Master!K121</f>
        <v>1.9119885913181818</v>
      </c>
      <c r="J95" s="100">
        <v>1</v>
      </c>
      <c r="K95" s="172" t="str">
        <f>Master!$B$103</f>
        <v>마늘</v>
      </c>
      <c r="L95" s="172" t="str">
        <f>Master!$C$103</f>
        <v>Garlic(Peeled)</v>
      </c>
      <c r="M95" s="108">
        <f>N95/N110</f>
        <v>0.1507246376811594</v>
      </c>
      <c r="N95" s="96">
        <v>150.80000000000001</v>
      </c>
      <c r="O95" s="89">
        <f>Master!P103</f>
        <v>98</v>
      </c>
      <c r="P95" s="96">
        <f>N95/O95*100</f>
        <v>153.87755102040816</v>
      </c>
      <c r="Q95" s="109">
        <f ca="1">P95*Master!K103</f>
        <v>1.0589964732611914</v>
      </c>
      <c r="T95" s="25" t="str">
        <f>Master!$C$61</f>
        <v>Fine Sea Salt(Sempio)</v>
      </c>
      <c r="U95" s="26">
        <f>Master!$H$61</f>
        <v>15000</v>
      </c>
      <c r="V95" s="27">
        <f>Master!$J$61</f>
        <v>34.94</v>
      </c>
      <c r="W95" s="28">
        <f>Master!$K$61</f>
        <v>2.329333333333333E-3</v>
      </c>
      <c r="X95" s="29">
        <v>0.5</v>
      </c>
      <c r="Y95" s="27">
        <f>Master!$P$61</f>
        <v>100</v>
      </c>
      <c r="Z95" s="29">
        <f t="shared" si="19"/>
        <v>0.5</v>
      </c>
      <c r="AA95" s="30">
        <f t="shared" si="20"/>
        <v>1.1646666666666665E-3</v>
      </c>
      <c r="AB95" s="31">
        <f t="shared" si="21"/>
        <v>1.0587878787878787E-2</v>
      </c>
    </row>
    <row r="96" spans="1:28">
      <c r="A96" s="100">
        <v>2</v>
      </c>
      <c r="B96" s="172" t="str">
        <f>Master!$B$104</f>
        <v>양파</v>
      </c>
      <c r="C96" s="172" t="str">
        <f>Master!$C$104</f>
        <v>Onion</v>
      </c>
      <c r="D96" s="108">
        <f>E96/E110</f>
        <v>0.38751345532831</v>
      </c>
      <c r="E96" s="89">
        <v>360</v>
      </c>
      <c r="F96" s="89">
        <f>Master!P104</f>
        <v>89</v>
      </c>
      <c r="G96" s="96">
        <f t="shared" ref="G96" si="22">E96/F96*100</f>
        <v>404.49438202247194</v>
      </c>
      <c r="H96" s="124">
        <f ca="1">G96*Master!K104</f>
        <v>0.54137205057548521</v>
      </c>
      <c r="J96" s="100">
        <v>2</v>
      </c>
      <c r="K96" s="172" t="str">
        <f>Master!$B$105</f>
        <v>파</v>
      </c>
      <c r="L96" s="172" t="str">
        <f>Master!$C$105</f>
        <v>Spring Onion</v>
      </c>
      <c r="M96" s="108">
        <f>N96/N110</f>
        <v>1.2593703148425785E-2</v>
      </c>
      <c r="N96" s="89">
        <v>12.6</v>
      </c>
      <c r="O96" s="89">
        <f>Master!P105</f>
        <v>95</v>
      </c>
      <c r="P96" s="96">
        <f t="shared" ref="P96:P109" si="23">N96/O96*100</f>
        <v>13.263157894736841</v>
      </c>
      <c r="Q96" s="109">
        <f ca="1">P96*Master!K105</f>
        <v>4.7528279825742946E-2</v>
      </c>
      <c r="T96" s="25" t="str">
        <f>Master!$C$76</f>
        <v>Black Pepper (Whole)</v>
      </c>
      <c r="U96" s="26">
        <f>Master!$H$76</f>
        <v>453.59199999999998</v>
      </c>
      <c r="V96" s="62">
        <f>Master!$J$76</f>
        <v>8.33</v>
      </c>
      <c r="W96" s="28">
        <f>Master!$K$76</f>
        <v>1.8364521420130866E-2</v>
      </c>
      <c r="X96" s="29">
        <v>0.3</v>
      </c>
      <c r="Y96" s="27">
        <f>Master!$P$76</f>
        <v>100</v>
      </c>
      <c r="Z96" s="29">
        <f t="shared" si="19"/>
        <v>0.3</v>
      </c>
      <c r="AA96" s="30">
        <f t="shared" si="20"/>
        <v>5.5093564260392594E-3</v>
      </c>
      <c r="AB96" s="31">
        <f t="shared" si="21"/>
        <v>5.0085058418538719E-2</v>
      </c>
    </row>
    <row r="97" spans="1:28">
      <c r="A97" s="100">
        <v>3</v>
      </c>
      <c r="B97" s="172" t="str">
        <f>Master!$B$111</f>
        <v>청피망</v>
      </c>
      <c r="C97" s="172" t="str">
        <f>Master!$C$111</f>
        <v>Green Bell Pepper</v>
      </c>
      <c r="D97" s="108">
        <f>E97/E110</f>
        <v>0.21528525296017223</v>
      </c>
      <c r="E97" s="89">
        <v>200</v>
      </c>
      <c r="F97" s="89">
        <f>Master!P111</f>
        <v>65</v>
      </c>
      <c r="G97" s="96">
        <f t="shared" ref="G97" si="24">E97/F97*100</f>
        <v>307.69230769230774</v>
      </c>
      <c r="H97" s="124">
        <f ca="1">G97*Master!K111</f>
        <v>1.0295323184020981</v>
      </c>
      <c r="J97" s="100">
        <v>3</v>
      </c>
      <c r="K97" s="172" t="str">
        <f>Master!B113</f>
        <v>청고추(할라피뇨)</v>
      </c>
      <c r="L97" s="172" t="str">
        <f>Master!C113</f>
        <v>Jalapeno</v>
      </c>
      <c r="M97" s="108">
        <f>N97/N110</f>
        <v>1.2593703148425785E-2</v>
      </c>
      <c r="N97" s="89">
        <v>12.6</v>
      </c>
      <c r="O97" s="89">
        <f>Master!P113</f>
        <v>86.75</v>
      </c>
      <c r="P97" s="96">
        <f t="shared" si="23"/>
        <v>14.524495677233428</v>
      </c>
      <c r="Q97" s="109">
        <f ca="1">P97*Master!K113</f>
        <v>1.8224502206872873E-2</v>
      </c>
      <c r="T97" s="81" t="str">
        <f>Master!$C$31</f>
        <v>Sunflower Oil</v>
      </c>
      <c r="U97" s="82">
        <f>Master!$H$31</f>
        <v>1320</v>
      </c>
      <c r="V97" s="83">
        <f ca="1">Master!$J$31</f>
        <v>14.985486900267496</v>
      </c>
      <c r="W97" s="84">
        <f ca="1">Master!$K$31</f>
        <v>1.135264159111174E-2</v>
      </c>
      <c r="X97" s="127">
        <v>10</v>
      </c>
      <c r="Y97" s="83">
        <f>Master!$P$31</f>
        <v>100</v>
      </c>
      <c r="Z97" s="29">
        <f t="shared" si="19"/>
        <v>10</v>
      </c>
      <c r="AA97" s="30">
        <f t="shared" ca="1" si="20"/>
        <v>0.1135264159111174</v>
      </c>
      <c r="AB97" s="31">
        <f t="shared" ca="1" si="21"/>
        <v>1.0320583264647036</v>
      </c>
    </row>
    <row r="98" spans="1:28">
      <c r="A98" s="100">
        <v>4</v>
      </c>
      <c r="B98" s="172" t="str">
        <f>Master!$B$73</f>
        <v>레몬주스</v>
      </c>
      <c r="C98" s="172" t="str">
        <f>Master!$C$73</f>
        <v>Lemon Juice</v>
      </c>
      <c r="D98" s="108">
        <f>E98/E110</f>
        <v>3.2292787944025833E-2</v>
      </c>
      <c r="E98" s="89">
        <v>30</v>
      </c>
      <c r="F98" s="89">
        <f>Master!P73</f>
        <v>100</v>
      </c>
      <c r="G98" s="96">
        <f t="shared" ref="G98" si="25">E98/F98*100</f>
        <v>30</v>
      </c>
      <c r="H98" s="124">
        <f ca="1">G98*Master!K73</f>
        <v>9.0210518142853691E-2</v>
      </c>
      <c r="J98" s="100">
        <v>4</v>
      </c>
      <c r="K98" s="172" t="str">
        <f>Master!B60</f>
        <v>고추장</v>
      </c>
      <c r="L98" s="172" t="str">
        <f>Master!C60</f>
        <v>Gochujang Hot 17kg</v>
      </c>
      <c r="M98" s="108">
        <f>N98/N110</f>
        <v>0.19090454772613691</v>
      </c>
      <c r="N98" s="89">
        <v>191</v>
      </c>
      <c r="O98" s="89">
        <f>Master!P60</f>
        <v>100</v>
      </c>
      <c r="P98" s="96">
        <f t="shared" si="23"/>
        <v>191</v>
      </c>
      <c r="Q98" s="109">
        <f>P98*Master!K60</f>
        <v>0.50558823529411767</v>
      </c>
      <c r="T98" s="81" t="str">
        <f>Master!$C$78</f>
        <v>Sesame Oil</v>
      </c>
      <c r="U98" s="82">
        <f>Master!$H$78</f>
        <v>1587.5719999999999</v>
      </c>
      <c r="V98" s="83">
        <f ca="1">Master!$J$78</f>
        <v>49.747111608582649</v>
      </c>
      <c r="W98" s="84">
        <f ca="1">Master!$K$78</f>
        <v>3.1335342024539768E-2</v>
      </c>
      <c r="X98" s="127">
        <v>2</v>
      </c>
      <c r="Y98" s="83">
        <f>Master!$P$78</f>
        <v>100</v>
      </c>
      <c r="Z98" s="29">
        <f t="shared" si="19"/>
        <v>2</v>
      </c>
      <c r="AA98" s="30">
        <f t="shared" ca="1" si="20"/>
        <v>6.2670684049079536E-2</v>
      </c>
      <c r="AB98" s="31">
        <f t="shared" ca="1" si="21"/>
        <v>0.56973349135526852</v>
      </c>
    </row>
    <row r="99" spans="1:28">
      <c r="A99" s="100">
        <v>5</v>
      </c>
      <c r="B99" s="172" t="str">
        <f>Master!$B$75</f>
        <v>소금</v>
      </c>
      <c r="C99" s="172" t="str">
        <f>Master!$C$75</f>
        <v>Salt</v>
      </c>
      <c r="D99" s="108">
        <f>E99/E110</f>
        <v>1.6146393972012917E-2</v>
      </c>
      <c r="E99" s="89">
        <v>15</v>
      </c>
      <c r="F99" s="89">
        <f>Master!P75</f>
        <v>100</v>
      </c>
      <c r="G99" s="96">
        <f t="shared" ref="G99" si="26">E99/F99*100</f>
        <v>15</v>
      </c>
      <c r="H99" s="124">
        <f ca="1">G99*Master!K75</f>
        <v>6.6250404689174999E-3</v>
      </c>
      <c r="J99" s="100">
        <v>5</v>
      </c>
      <c r="K99" s="176" t="str">
        <f>Master!B64</f>
        <v>간장</v>
      </c>
      <c r="L99" s="168" t="str">
        <f>Master!C64</f>
        <v>Soy Sauce (Maeil 12/1L) Korean</v>
      </c>
      <c r="M99" s="108">
        <f>N99/N110</f>
        <v>9.0454772613693141E-2</v>
      </c>
      <c r="N99" s="177">
        <v>90.5</v>
      </c>
      <c r="O99">
        <f>Master!P64</f>
        <v>100</v>
      </c>
      <c r="P99" s="178">
        <f t="shared" si="23"/>
        <v>90.5</v>
      </c>
      <c r="Q99" s="109">
        <f>P99*Master!K64</f>
        <v>0.29601041666666666</v>
      </c>
      <c r="T99" s="25" t="s">
        <v>69</v>
      </c>
      <c r="U99" s="26">
        <v>453.59320000000002</v>
      </c>
      <c r="V99" s="27">
        <v>2.48</v>
      </c>
      <c r="W99" s="28">
        <f>V99/U99</f>
        <v>5.4674540976363843E-3</v>
      </c>
      <c r="X99" s="62">
        <v>12</v>
      </c>
      <c r="Y99" s="27">
        <v>86.75</v>
      </c>
      <c r="Z99" s="29">
        <f t="shared" si="19"/>
        <v>13.8328530259366</v>
      </c>
      <c r="AA99" s="30">
        <f t="shared" si="20"/>
        <v>7.5630488958658926E-2</v>
      </c>
      <c r="AB99" s="31">
        <f t="shared" si="21"/>
        <v>0.68754989962417201</v>
      </c>
    </row>
    <row r="100" spans="1:28">
      <c r="A100" s="100">
        <v>6</v>
      </c>
      <c r="B100" s="172" t="str">
        <f>Master!$B$77</f>
        <v>후추</v>
      </c>
      <c r="C100" s="172" t="str">
        <f>Master!$C$77</f>
        <v>Black Pepper</v>
      </c>
      <c r="D100" s="108">
        <f>E100/E110</f>
        <v>2.1528525296017221E-3</v>
      </c>
      <c r="E100" s="89">
        <v>2</v>
      </c>
      <c r="F100" s="89">
        <f>Master!P77</f>
        <v>100</v>
      </c>
      <c r="G100" s="96">
        <f t="shared" ref="G100" si="27">E100/F100*100</f>
        <v>2</v>
      </c>
      <c r="H100" s="124">
        <f ca="1">G100*Master!K77</f>
        <v>1.6694807535429037E-4</v>
      </c>
      <c r="J100" s="100">
        <v>6</v>
      </c>
      <c r="K100" s="172" t="str">
        <f>Master!B193</f>
        <v>케첩(작은사이즈)</v>
      </c>
      <c r="L100" s="172" t="str">
        <f>Master!C193</f>
        <v>Tomato Ketchup(Small Packed)</v>
      </c>
      <c r="M100" s="108">
        <f>N100/N110</f>
        <v>4.5177411294352821E-2</v>
      </c>
      <c r="N100" s="89">
        <v>45.2</v>
      </c>
      <c r="O100" s="89">
        <f>Master!P193</f>
        <v>100</v>
      </c>
      <c r="P100" s="96">
        <f t="shared" ref="P100:P108" si="28">N100/O100*100</f>
        <v>45.2</v>
      </c>
      <c r="Q100" s="109">
        <f ca="1">P100*Master!K193</f>
        <v>1.7132970347745253</v>
      </c>
      <c r="T100" s="25" t="s">
        <v>271</v>
      </c>
      <c r="U100" s="26">
        <v>17000</v>
      </c>
      <c r="V100" s="62">
        <v>45</v>
      </c>
      <c r="W100" s="28">
        <f>V100/U100</f>
        <v>2.6470588235294116E-3</v>
      </c>
      <c r="X100" s="62">
        <v>12</v>
      </c>
      <c r="Y100" s="27">
        <v>100</v>
      </c>
      <c r="Z100" s="29">
        <f t="shared" si="19"/>
        <v>12</v>
      </c>
      <c r="AA100" s="30">
        <f t="shared" si="20"/>
        <v>3.1764705882352938E-2</v>
      </c>
      <c r="AB100" s="31">
        <f t="shared" si="21"/>
        <v>0.28877005347593582</v>
      </c>
    </row>
    <row r="101" spans="1:28">
      <c r="A101" s="100">
        <v>7</v>
      </c>
      <c r="B101" s="172" t="str">
        <f>Master!$B$95</f>
        <v>파슬리 가루</v>
      </c>
      <c r="C101" s="172" t="str">
        <f>Master!$C$95</f>
        <v>Parsely Flakes</v>
      </c>
      <c r="D101" s="108">
        <f>E101/E110</f>
        <v>2.1528525296017221E-3</v>
      </c>
      <c r="E101" s="89">
        <v>2</v>
      </c>
      <c r="F101" s="89">
        <f>Master!P95</f>
        <v>100</v>
      </c>
      <c r="G101" s="96">
        <f t="shared" ref="G101" si="29">E101/F101*100</f>
        <v>2</v>
      </c>
      <c r="H101" s="124">
        <f ca="1">G101*Master!K95</f>
        <v>4.9976014765147965E-2</v>
      </c>
      <c r="J101" s="100">
        <v>7</v>
      </c>
      <c r="K101" s="172" t="str">
        <f>Master!B67</f>
        <v>물엿</v>
      </c>
      <c r="L101" s="168" t="str">
        <f>Master!C67</f>
        <v>Corn Syrup</v>
      </c>
      <c r="M101" s="108">
        <f>N101/N110</f>
        <v>0.13563218390804596</v>
      </c>
      <c r="N101" s="89">
        <v>135.69999999999999</v>
      </c>
      <c r="O101" s="89">
        <f>Master!P67</f>
        <v>100</v>
      </c>
      <c r="P101" s="96">
        <f t="shared" si="28"/>
        <v>135.69999999999999</v>
      </c>
      <c r="Q101" s="109">
        <f ca="1">P101*Master!K67</f>
        <v>0.80877565535085172</v>
      </c>
      <c r="T101" s="81" t="s">
        <v>272</v>
      </c>
      <c r="U101" s="82"/>
      <c r="V101" s="129"/>
      <c r="W101" s="84"/>
      <c r="X101" s="127"/>
      <c r="Y101" s="83"/>
      <c r="Z101" s="127"/>
      <c r="AA101" s="85"/>
      <c r="AB101" s="86"/>
    </row>
    <row r="102" spans="1:28">
      <c r="A102" s="100"/>
      <c r="B102" s="89"/>
      <c r="C102" s="89"/>
      <c r="D102" s="108"/>
      <c r="E102" s="89"/>
      <c r="F102" s="89"/>
      <c r="G102" s="96"/>
      <c r="H102" s="126"/>
      <c r="J102" s="100">
        <v>8</v>
      </c>
      <c r="K102" s="172" t="str">
        <f>Master!B74</f>
        <v>설탕</v>
      </c>
      <c r="L102" s="168" t="str">
        <f>Master!C74</f>
        <v>White Sugar</v>
      </c>
      <c r="M102" s="108">
        <f>N102/N110</f>
        <v>0.11554222888555721</v>
      </c>
      <c r="N102" s="89">
        <v>115.6</v>
      </c>
      <c r="O102" s="89">
        <f>Master!P74</f>
        <v>100</v>
      </c>
      <c r="P102" s="96">
        <f t="shared" si="28"/>
        <v>115.6</v>
      </c>
      <c r="Q102" s="109">
        <f ca="1">P102*Master!K74</f>
        <v>0.12087352875739631</v>
      </c>
    </row>
    <row r="103" spans="1:28">
      <c r="A103" s="100"/>
      <c r="B103" s="89"/>
      <c r="C103" s="89"/>
      <c r="D103" s="108"/>
      <c r="E103" s="89"/>
      <c r="F103" s="89"/>
      <c r="G103" s="96"/>
      <c r="H103" s="126"/>
      <c r="J103" s="100">
        <v>9</v>
      </c>
      <c r="K103" s="172" t="str">
        <f>Master!B92</f>
        <v>굴소스</v>
      </c>
      <c r="L103" s="168" t="str">
        <f>Master!C92</f>
        <v>F</v>
      </c>
      <c r="M103" s="108">
        <f>N103/N110</f>
        <v>4.2678660669665164E-2</v>
      </c>
      <c r="N103" s="89">
        <v>42.7</v>
      </c>
      <c r="O103" s="89">
        <f>Master!P92</f>
        <v>100</v>
      </c>
      <c r="P103" s="96">
        <f t="shared" si="28"/>
        <v>42.7</v>
      </c>
      <c r="Q103" s="109">
        <f>P103*Master!K92</f>
        <v>0.28194170091183268</v>
      </c>
    </row>
    <row r="104" spans="1:28">
      <c r="A104" s="100"/>
      <c r="B104" s="89"/>
      <c r="C104" s="89"/>
      <c r="D104" s="108"/>
      <c r="E104" s="89"/>
      <c r="F104" s="89"/>
      <c r="G104" s="96"/>
      <c r="H104" s="126"/>
      <c r="J104" s="100">
        <v>10</v>
      </c>
      <c r="K104" s="172" t="str">
        <f>Master!B71</f>
        <v>미림</v>
      </c>
      <c r="L104" s="168" t="str">
        <f>Master!C71</f>
        <v>Rice Wine(Cook wine)</v>
      </c>
      <c r="M104" s="108">
        <f>N104/N110</f>
        <v>3.768115942028985E-2</v>
      </c>
      <c r="N104" s="89">
        <v>37.700000000000003</v>
      </c>
      <c r="O104" s="89">
        <f>Master!P71</f>
        <v>100</v>
      </c>
      <c r="P104" s="96">
        <f t="shared" si="28"/>
        <v>37.700000000000003</v>
      </c>
      <c r="Q104" s="109">
        <f ca="1">P104*Master!K71</f>
        <v>0.44343685378763448</v>
      </c>
    </row>
    <row r="105" spans="1:28">
      <c r="A105" s="100"/>
      <c r="B105" s="89"/>
      <c r="C105" s="89"/>
      <c r="D105" s="108"/>
      <c r="E105" s="89"/>
      <c r="F105" s="89"/>
      <c r="G105" s="96"/>
      <c r="H105" s="126"/>
      <c r="J105" s="100">
        <v>11</v>
      </c>
      <c r="K105" s="172" t="str">
        <f>Master!B59</f>
        <v>고추가루</v>
      </c>
      <c r="L105" s="172" t="str">
        <f>Master!C59</f>
        <v>Red Chili Pepper</v>
      </c>
      <c r="M105" s="108">
        <f>N105/N110</f>
        <v>3.0184907546226884E-2</v>
      </c>
      <c r="N105" s="89">
        <v>30.2</v>
      </c>
      <c r="O105" s="89">
        <f>Master!P59</f>
        <v>100</v>
      </c>
      <c r="P105" s="96">
        <f t="shared" si="28"/>
        <v>30.2</v>
      </c>
      <c r="Q105" s="109">
        <f>P105*Master!K59</f>
        <v>0.23782253655267288</v>
      </c>
    </row>
    <row r="106" spans="1:28">
      <c r="A106" s="100"/>
      <c r="B106" s="89"/>
      <c r="C106" s="89"/>
      <c r="D106" s="108"/>
      <c r="E106" s="89"/>
      <c r="F106" s="89"/>
      <c r="G106" s="96"/>
      <c r="H106" s="126"/>
      <c r="J106" s="100">
        <v>12</v>
      </c>
      <c r="K106" s="172" t="str">
        <f>Master!B58</f>
        <v>소고기 다시다</v>
      </c>
      <c r="L106" s="168" t="str">
        <f>Master!C58</f>
        <v>DASHIDA SOGOGI(CJ)</v>
      </c>
      <c r="M106" s="108">
        <f>N106/N110</f>
        <v>2.0089955022488754E-2</v>
      </c>
      <c r="N106" s="89">
        <v>20.100000000000001</v>
      </c>
      <c r="O106" s="89">
        <f>Master!P58</f>
        <v>100</v>
      </c>
      <c r="P106" s="96">
        <f t="shared" si="28"/>
        <v>20.100000000000001</v>
      </c>
      <c r="Q106" s="109">
        <f>P106*Master!K58</f>
        <v>0.26939583333333333</v>
      </c>
    </row>
    <row r="107" spans="1:28">
      <c r="A107" s="100"/>
      <c r="B107" s="89"/>
      <c r="C107" s="89"/>
      <c r="D107" s="108"/>
      <c r="E107" s="89"/>
      <c r="F107" s="89"/>
      <c r="G107" s="96"/>
      <c r="H107" s="126"/>
      <c r="J107" s="100">
        <v>13</v>
      </c>
      <c r="K107" s="172" t="str">
        <f>Master!$B$76</f>
        <v>통후추</v>
      </c>
      <c r="L107" s="172" t="str">
        <f>Master!$C$76</f>
        <v>Black Pepper (Whole)</v>
      </c>
      <c r="M107" s="108">
        <f>N107/N110</f>
        <v>7.9960019990004988E-4</v>
      </c>
      <c r="N107" s="89">
        <v>0.8</v>
      </c>
      <c r="O107" s="89">
        <f>Master!P76</f>
        <v>100</v>
      </c>
      <c r="P107" s="96">
        <f t="shared" si="28"/>
        <v>0.8</v>
      </c>
      <c r="Q107" s="109">
        <f>P107*Master!K76</f>
        <v>1.4691617136104694E-2</v>
      </c>
    </row>
    <row r="108" spans="1:28">
      <c r="A108" s="100"/>
      <c r="B108" s="89"/>
      <c r="C108" s="89"/>
      <c r="D108" s="108"/>
      <c r="E108" s="89"/>
      <c r="F108" s="89"/>
      <c r="G108" s="96"/>
      <c r="H108" s="126"/>
      <c r="J108" s="100">
        <v>14</v>
      </c>
      <c r="K108" s="172" t="s">
        <v>152</v>
      </c>
      <c r="L108" s="168" t="s">
        <v>238</v>
      </c>
      <c r="M108" s="108">
        <f>N108/N110</f>
        <v>0.11294352823588205</v>
      </c>
      <c r="N108" s="89">
        <v>113</v>
      </c>
      <c r="O108" s="89">
        <v>100</v>
      </c>
      <c r="P108" s="96">
        <f t="shared" si="28"/>
        <v>112.99999999999999</v>
      </c>
      <c r="Q108" s="109">
        <f ca="1">P108*Master!K123</f>
        <v>0.70892951987469455</v>
      </c>
    </row>
    <row r="109" spans="1:28" ht="15.75" thickBot="1">
      <c r="A109" s="100"/>
      <c r="B109" s="89"/>
      <c r="C109" s="89"/>
      <c r="D109" s="108"/>
      <c r="E109" s="89"/>
      <c r="F109" s="89"/>
      <c r="G109" s="96"/>
      <c r="H109" s="126"/>
      <c r="J109" s="100">
        <v>15</v>
      </c>
      <c r="K109" s="172" t="str">
        <f>Master!$B$78</f>
        <v>참기름</v>
      </c>
      <c r="L109" s="172" t="str">
        <f>Master!$C$78</f>
        <v>Sesame Oil</v>
      </c>
      <c r="M109" s="108">
        <f>N109/N110</f>
        <v>1.9990004997501249E-3</v>
      </c>
      <c r="N109" s="89">
        <v>2</v>
      </c>
      <c r="O109" s="89">
        <f>Master!P78</f>
        <v>100</v>
      </c>
      <c r="P109" s="96">
        <f t="shared" si="23"/>
        <v>2</v>
      </c>
      <c r="Q109" s="109">
        <f ca="1">P109*Master!K78</f>
        <v>6.2670684049079536E-2</v>
      </c>
    </row>
    <row r="110" spans="1:28" ht="15.75" thickBot="1">
      <c r="A110" s="890" t="s">
        <v>381</v>
      </c>
      <c r="B110" s="891"/>
      <c r="C110" s="119">
        <v>929</v>
      </c>
      <c r="D110" s="111">
        <f>SUM(D95:D109)</f>
        <v>1</v>
      </c>
      <c r="E110" s="135">
        <f>SUM(E95:E109)</f>
        <v>929</v>
      </c>
      <c r="F110" s="99" t="s">
        <v>119</v>
      </c>
      <c r="G110" s="110" t="s">
        <v>119</v>
      </c>
      <c r="H110" s="115">
        <f ca="1">SUM(H95:H109)</f>
        <v>3.6298714817480389</v>
      </c>
      <c r="J110" s="911">
        <f>N110</f>
        <v>1000.5000000000001</v>
      </c>
      <c r="K110" s="893"/>
      <c r="L110" s="179">
        <f>N110</f>
        <v>1000.5000000000001</v>
      </c>
      <c r="M110" s="169">
        <f>SUM(M95:M109)</f>
        <v>0.99999999999999989</v>
      </c>
      <c r="N110" s="170">
        <f>SUM(N95:N109)</f>
        <v>1000.5000000000001</v>
      </c>
      <c r="O110" s="156" t="s">
        <v>119</v>
      </c>
      <c r="P110" s="157" t="s">
        <v>119</v>
      </c>
      <c r="Q110" s="171">
        <f ca="1">SUM(Q95:Q104)</f>
        <v>5.2946726808368316</v>
      </c>
    </row>
    <row r="111" spans="1:28" ht="23.25">
      <c r="A111" s="167" t="s">
        <v>278</v>
      </c>
    </row>
    <row r="112" spans="1:28" ht="15.75" thickBot="1"/>
    <row r="113" spans="1:17" ht="18" thickBot="1">
      <c r="A113" s="887" t="s">
        <v>279</v>
      </c>
      <c r="B113" s="888"/>
      <c r="C113" s="888"/>
      <c r="D113" s="888"/>
      <c r="E113" s="888"/>
      <c r="F113" s="888"/>
      <c r="G113" s="888"/>
      <c r="H113" s="889"/>
      <c r="J113" s="887" t="s">
        <v>290</v>
      </c>
      <c r="K113" s="888"/>
      <c r="L113" s="888"/>
      <c r="M113" s="888"/>
      <c r="N113" s="888"/>
      <c r="O113" s="888"/>
      <c r="P113" s="888"/>
      <c r="Q113" s="889"/>
    </row>
    <row r="114" spans="1:17">
      <c r="A114" s="877" t="s">
        <v>114</v>
      </c>
      <c r="B114" s="878"/>
      <c r="C114" s="878"/>
      <c r="D114" s="894" t="s">
        <v>117</v>
      </c>
      <c r="E114" s="878" t="s">
        <v>120</v>
      </c>
      <c r="F114" s="878" t="s">
        <v>118</v>
      </c>
      <c r="G114" s="878" t="s">
        <v>58</v>
      </c>
      <c r="H114" s="883" t="s">
        <v>55</v>
      </c>
      <c r="J114" s="877" t="s">
        <v>114</v>
      </c>
      <c r="K114" s="878"/>
      <c r="L114" s="878"/>
      <c r="M114" s="894" t="s">
        <v>117</v>
      </c>
      <c r="N114" s="878" t="s">
        <v>120</v>
      </c>
      <c r="O114" s="878" t="s">
        <v>118</v>
      </c>
      <c r="P114" s="878" t="s">
        <v>58</v>
      </c>
      <c r="Q114" s="883" t="s">
        <v>55</v>
      </c>
    </row>
    <row r="115" spans="1:17" ht="14.45" customHeight="1">
      <c r="A115" s="879"/>
      <c r="B115" s="880"/>
      <c r="C115" s="880"/>
      <c r="D115" s="895"/>
      <c r="E115" s="880"/>
      <c r="F115" s="880"/>
      <c r="G115" s="880"/>
      <c r="H115" s="884"/>
      <c r="J115" s="879"/>
      <c r="K115" s="880"/>
      <c r="L115" s="880"/>
      <c r="M115" s="895"/>
      <c r="N115" s="880"/>
      <c r="O115" s="880"/>
      <c r="P115" s="880"/>
      <c r="Q115" s="884"/>
    </row>
    <row r="116" spans="1:17">
      <c r="A116" s="100">
        <v>1</v>
      </c>
      <c r="B116" s="164" t="str">
        <f>Master!B185</f>
        <v>유자티</v>
      </c>
      <c r="C116" s="164" t="str">
        <f>Master!$C$103</f>
        <v>Garlic(Peeled)</v>
      </c>
      <c r="D116" s="108">
        <f>E52/E123</f>
        <v>0.26736265693795136</v>
      </c>
      <c r="E116" s="89">
        <v>120</v>
      </c>
      <c r="F116">
        <f>Master!P185</f>
        <v>100</v>
      </c>
      <c r="G116" s="96">
        <f>E52/F52*100</f>
        <v>21179.311111111114</v>
      </c>
      <c r="H116" s="109">
        <f>G52*Master!K185</f>
        <v>302.28653131313138</v>
      </c>
      <c r="J116" s="100">
        <v>1</v>
      </c>
      <c r="K116" s="164" t="str">
        <f>Master!B48</f>
        <v>소이갈릭소스</v>
      </c>
      <c r="L116" s="164" t="str">
        <f>Master!C48</f>
        <v>Garlic Flavor Soy Sauce</v>
      </c>
      <c r="M116" s="108">
        <f>N52/N123</f>
        <v>9.7853741274708042E-2</v>
      </c>
      <c r="N116" s="89">
        <v>75</v>
      </c>
      <c r="O116">
        <f>Master!P48</f>
        <v>96</v>
      </c>
      <c r="P116" s="96">
        <f>N52/O52*100</f>
        <v>1500</v>
      </c>
      <c r="Q116" s="109">
        <f ca="1">P52*Master!K48</f>
        <v>10.452163684999338</v>
      </c>
    </row>
    <row r="117" spans="1:17">
      <c r="A117" s="100">
        <v>2</v>
      </c>
      <c r="B117" s="164" t="str">
        <f>Master!B186</f>
        <v>화이트 와인 비네거</v>
      </c>
      <c r="C117" s="164" t="str">
        <f>Master!$C$105</f>
        <v>Spring Onion</v>
      </c>
      <c r="D117" s="108">
        <f>E117/E123</f>
        <v>4.9092421392513542E-4</v>
      </c>
      <c r="E117" s="89">
        <v>35</v>
      </c>
      <c r="F117" s="89">
        <f>Master!P186</f>
        <v>100</v>
      </c>
      <c r="G117" s="96">
        <f t="shared" ref="G117:G119" si="30">E117/F117*100</f>
        <v>35</v>
      </c>
      <c r="H117" s="109">
        <f>G117*Master!K186</f>
        <v>0.27993000000000001</v>
      </c>
      <c r="J117" s="100">
        <v>2</v>
      </c>
      <c r="K117" s="164" t="str">
        <f>Master!$B$78</f>
        <v>참기름</v>
      </c>
      <c r="L117" s="164" t="str">
        <f>Master!$C$78</f>
        <v>Sesame Oil</v>
      </c>
      <c r="M117" s="108">
        <f>N117/N123</f>
        <v>9.7853741274708046E-4</v>
      </c>
      <c r="N117" s="89">
        <v>15</v>
      </c>
      <c r="O117" s="89">
        <f>Master!P78</f>
        <v>100</v>
      </c>
      <c r="P117" s="96">
        <f t="shared" ref="P117:P120" si="31">N117/O117*100</f>
        <v>15</v>
      </c>
      <c r="Q117" s="109">
        <f ca="1">P117*Master!K78</f>
        <v>0.47003013036809654</v>
      </c>
    </row>
    <row r="118" spans="1:17">
      <c r="A118" s="100">
        <v>3</v>
      </c>
      <c r="B118" s="164" t="str">
        <f>Master!B75</f>
        <v>소금</v>
      </c>
      <c r="C118" s="164" t="str">
        <f>Master!C75</f>
        <v>Salt</v>
      </c>
      <c r="D118" s="108">
        <f>E118/E123</f>
        <v>7.0132030560733633E-6</v>
      </c>
      <c r="E118" s="89">
        <v>0.5</v>
      </c>
      <c r="F118" s="89">
        <f>Master!P75</f>
        <v>100</v>
      </c>
      <c r="G118" s="96">
        <f t="shared" si="30"/>
        <v>0.5</v>
      </c>
      <c r="H118" s="109">
        <f ca="1">G118*Master!K75</f>
        <v>2.2083468229725E-4</v>
      </c>
      <c r="J118" s="100">
        <v>3</v>
      </c>
      <c r="K118" s="164" t="str">
        <f>Master!B79</f>
        <v>참깨</v>
      </c>
      <c r="L118" s="164" t="str">
        <f>Master!C79</f>
        <v>Sesame Seeds</v>
      </c>
      <c r="M118" s="108">
        <f>N118/N123</f>
        <v>1.957074825494161E-4</v>
      </c>
      <c r="N118" s="89">
        <v>3</v>
      </c>
      <c r="O118" s="89">
        <f>Master!P79</f>
        <v>100</v>
      </c>
      <c r="P118" s="96">
        <f t="shared" si="31"/>
        <v>3</v>
      </c>
      <c r="Q118" s="109">
        <f ca="1">P118*Master!K79</f>
        <v>3.2623305339366478E-2</v>
      </c>
    </row>
    <row r="119" spans="1:17">
      <c r="A119" s="100">
        <v>4</v>
      </c>
      <c r="B119" s="165" t="str">
        <f>Master!B30</f>
        <v>팜유</v>
      </c>
      <c r="C119" s="165" t="str">
        <f>Master!C30</f>
        <v>Palm Oil</v>
      </c>
      <c r="D119" s="108">
        <f>E119/E123</f>
        <v>4.2079218336440181E-4</v>
      </c>
      <c r="E119" s="89">
        <v>30</v>
      </c>
      <c r="F119" s="89">
        <f>Master!P30</f>
        <v>100</v>
      </c>
      <c r="G119" s="96">
        <f t="shared" si="30"/>
        <v>30</v>
      </c>
      <c r="H119" s="109">
        <f ca="1">G119*Master!K30</f>
        <v>0</v>
      </c>
      <c r="J119" s="100">
        <v>4</v>
      </c>
      <c r="K119" s="164" t="str">
        <f>Master!B186</f>
        <v>화이트 와인 비네거</v>
      </c>
      <c r="L119" s="164" t="str">
        <f>Master!C93</f>
        <v>Baked Bean</v>
      </c>
      <c r="M119" s="108">
        <f>N119/N123</f>
        <v>1.3047165503294407E-3</v>
      </c>
      <c r="N119" s="89">
        <v>20</v>
      </c>
      <c r="O119" s="89">
        <f>Master!P93</f>
        <v>100</v>
      </c>
      <c r="P119" s="96">
        <f t="shared" si="31"/>
        <v>20</v>
      </c>
      <c r="Q119" s="109">
        <f>P119*Master!K186</f>
        <v>0.15995999999999999</v>
      </c>
    </row>
    <row r="120" spans="1:17">
      <c r="A120" s="100"/>
      <c r="B120" s="164"/>
      <c r="C120" s="164"/>
      <c r="D120" s="108"/>
      <c r="E120" s="89"/>
      <c r="F120" s="89"/>
      <c r="G120" s="96"/>
      <c r="H120" s="126"/>
      <c r="J120" s="100">
        <v>5</v>
      </c>
      <c r="K120" s="165" t="str">
        <f>Master!B30</f>
        <v>팜유</v>
      </c>
      <c r="L120" s="164" t="str">
        <f>Master!$C$30</f>
        <v>Palm Oil</v>
      </c>
      <c r="M120" s="108">
        <f>N120/N123</f>
        <v>9.7853741274708046E-4</v>
      </c>
      <c r="N120" s="89">
        <v>15</v>
      </c>
      <c r="O120" s="89">
        <f>Master!P30</f>
        <v>100</v>
      </c>
      <c r="P120" s="96">
        <f t="shared" si="31"/>
        <v>15</v>
      </c>
      <c r="Q120" s="109">
        <f ca="1">P120*Master!K30</f>
        <v>0</v>
      </c>
    </row>
    <row r="121" spans="1:17">
      <c r="A121" s="100"/>
      <c r="B121" s="165"/>
      <c r="C121" s="164"/>
      <c r="D121" s="108"/>
      <c r="E121" s="89"/>
      <c r="F121" s="89"/>
      <c r="G121" s="96"/>
      <c r="H121" s="126"/>
      <c r="J121" s="100"/>
      <c r="K121" s="165"/>
      <c r="L121" s="164"/>
      <c r="M121" s="108"/>
      <c r="N121" s="89"/>
      <c r="O121" s="89"/>
      <c r="P121" s="96"/>
      <c r="Q121" s="126"/>
    </row>
    <row r="122" spans="1:17" ht="15.75" thickBot="1">
      <c r="A122" s="100"/>
      <c r="B122" s="164"/>
      <c r="C122" s="164"/>
      <c r="D122" s="108"/>
      <c r="E122" s="89"/>
      <c r="F122" s="89"/>
      <c r="G122" s="96"/>
      <c r="H122" s="126"/>
      <c r="J122" s="100"/>
      <c r="K122" s="164"/>
      <c r="L122" s="164"/>
      <c r="M122" s="108"/>
      <c r="N122" s="89"/>
      <c r="O122" s="89"/>
      <c r="P122" s="96"/>
      <c r="Q122" s="126"/>
    </row>
    <row r="123" spans="1:17" ht="15.75" thickBot="1">
      <c r="A123" s="890">
        <f t="shared" ref="A123" si="32">C123</f>
        <v>71294.100000000006</v>
      </c>
      <c r="B123" s="891"/>
      <c r="C123" s="180">
        <f>E123</f>
        <v>71294.100000000006</v>
      </c>
      <c r="D123" s="111">
        <f>SUM(D52:D122)</f>
        <v>8.2682813865382982</v>
      </c>
      <c r="E123" s="135">
        <f>SUM(E52:E122)</f>
        <v>71294.100000000006</v>
      </c>
      <c r="F123" s="99" t="s">
        <v>119</v>
      </c>
      <c r="G123" s="110" t="s">
        <v>119</v>
      </c>
      <c r="H123" s="115" t="e">
        <f ca="1">SUM(H52:H122)</f>
        <v>#REF!</v>
      </c>
      <c r="J123" s="890">
        <f t="shared" ref="J123" si="33">L123</f>
        <v>15329.000000000004</v>
      </c>
      <c r="K123" s="891"/>
      <c r="L123" s="180">
        <f>N123</f>
        <v>15329.000000000004</v>
      </c>
      <c r="M123" s="111">
        <f>SUM(M52:M122)</f>
        <v>8.1013112401330822</v>
      </c>
      <c r="N123" s="135">
        <f>SUM(N52:N122)</f>
        <v>15329.000000000004</v>
      </c>
      <c r="O123" s="99" t="s">
        <v>119</v>
      </c>
      <c r="P123" s="110" t="s">
        <v>119</v>
      </c>
      <c r="Q123" s="115" t="e">
        <f ca="1">SUM(Q52:Q122)</f>
        <v>#REF!</v>
      </c>
    </row>
    <row r="125" spans="1:17" ht="15.75" thickBot="1"/>
    <row r="126" spans="1:17" ht="18" thickBot="1">
      <c r="A126" s="887" t="s">
        <v>280</v>
      </c>
      <c r="B126" s="888"/>
      <c r="C126" s="888"/>
      <c r="D126" s="888"/>
      <c r="E126" s="888"/>
      <c r="F126" s="888"/>
      <c r="G126" s="888"/>
      <c r="H126" s="889"/>
    </row>
    <row r="127" spans="1:17">
      <c r="A127" s="877" t="s">
        <v>114</v>
      </c>
      <c r="B127" s="878"/>
      <c r="C127" s="878"/>
      <c r="D127" s="894" t="s">
        <v>117</v>
      </c>
      <c r="E127" s="878" t="s">
        <v>120</v>
      </c>
      <c r="F127" s="878" t="s">
        <v>118</v>
      </c>
      <c r="G127" s="878" t="s">
        <v>58</v>
      </c>
      <c r="H127" s="883" t="s">
        <v>55</v>
      </c>
    </row>
    <row r="128" spans="1:17">
      <c r="A128" s="879"/>
      <c r="B128" s="880"/>
      <c r="C128" s="880"/>
      <c r="D128" s="895"/>
      <c r="E128" s="880"/>
      <c r="F128" s="880"/>
      <c r="G128" s="880"/>
      <c r="H128" s="884"/>
    </row>
    <row r="129" spans="1:20">
      <c r="A129" s="100">
        <v>1</v>
      </c>
      <c r="B129" s="174" t="str">
        <f>Master!$B$103</f>
        <v>마늘</v>
      </c>
      <c r="C129" s="172" t="str">
        <f>Master!$C$103</f>
        <v>Garlic(Peeled)</v>
      </c>
      <c r="D129" s="108">
        <f>E129/E136</f>
        <v>2.564102564102564E-2</v>
      </c>
      <c r="E129" s="89">
        <v>4</v>
      </c>
      <c r="F129">
        <f>Master!P103</f>
        <v>98</v>
      </c>
      <c r="G129" s="96">
        <f>E129/F129*100</f>
        <v>4.0816326530612246</v>
      </c>
      <c r="H129" s="109">
        <f ca="1">G129*Master!K103</f>
        <v>2.8090092128944068E-2</v>
      </c>
      <c r="T129">
        <f>2000/75</f>
        <v>26.666666666666668</v>
      </c>
    </row>
    <row r="130" spans="1:20">
      <c r="A130" s="100">
        <v>2</v>
      </c>
      <c r="B130" s="174" t="str">
        <f>Master!B187</f>
        <v>홀 그레인 머스타드</v>
      </c>
      <c r="C130" s="172" t="str">
        <f>Master!C187</f>
        <v>Kosher Certified Whole Grain Old Style Mustard</v>
      </c>
      <c r="D130" s="108">
        <f>E130/E136</f>
        <v>0.32051282051282054</v>
      </c>
      <c r="E130" s="89">
        <v>50</v>
      </c>
      <c r="F130" s="89">
        <f>Master!P187</f>
        <v>100</v>
      </c>
      <c r="G130" s="96">
        <f>E130/F130*100</f>
        <v>50</v>
      </c>
      <c r="H130" s="109">
        <f>G130*Master!K187</f>
        <v>0.83574879227053134</v>
      </c>
      <c r="T130">
        <f ca="1">T129*Q52</f>
        <v>50.858896529063642</v>
      </c>
    </row>
    <row r="131" spans="1:20">
      <c r="A131" s="100">
        <v>3</v>
      </c>
      <c r="B131" s="174" t="str">
        <f>Master!B188</f>
        <v>허니 머스타드</v>
      </c>
      <c r="C131" s="172" t="str">
        <f>Master!C188</f>
        <v>Ken's Steak House Honey Mustard</v>
      </c>
      <c r="D131" s="108">
        <f>E131/E136</f>
        <v>0.16025641025641027</v>
      </c>
      <c r="E131" s="89">
        <v>25</v>
      </c>
      <c r="F131" s="96">
        <f>Master!P188</f>
        <v>100</v>
      </c>
      <c r="G131" s="96">
        <f t="shared" ref="G131:G135" si="34">E131/F131*100</f>
        <v>25</v>
      </c>
      <c r="H131" s="109">
        <f>G131*Master!K188</f>
        <v>0.16250000000000001</v>
      </c>
    </row>
    <row r="132" spans="1:20">
      <c r="A132" s="100">
        <v>4</v>
      </c>
      <c r="B132" s="174" t="str">
        <f>Master!B74</f>
        <v>설탕</v>
      </c>
      <c r="C132" s="172" t="str">
        <f>Master!C74</f>
        <v>White Sugar</v>
      </c>
      <c r="D132" s="108">
        <f>E132/E136</f>
        <v>0.25641025641025639</v>
      </c>
      <c r="E132" s="89">
        <v>40</v>
      </c>
      <c r="F132" s="89">
        <f>Master!P74</f>
        <v>100</v>
      </c>
      <c r="G132" s="96">
        <f t="shared" si="34"/>
        <v>40</v>
      </c>
      <c r="H132" s="109">
        <f ca="1">G132*Master!K74</f>
        <v>4.1824750435085226E-2</v>
      </c>
    </row>
    <row r="133" spans="1:20">
      <c r="A133" s="100">
        <v>5</v>
      </c>
      <c r="B133" s="174" t="str">
        <f>Master!B186</f>
        <v>화이트 와인 비네거</v>
      </c>
      <c r="C133" s="172" t="str">
        <f>Master!C186</f>
        <v xml:space="preserve">ORGANIC White Wine Vinegar </v>
      </c>
      <c r="D133" s="108">
        <f>E133/E136</f>
        <v>6.4102564102564097E-2</v>
      </c>
      <c r="E133" s="89">
        <v>10</v>
      </c>
      <c r="F133" s="89">
        <f>Master!P186</f>
        <v>100</v>
      </c>
      <c r="G133" s="96">
        <f t="shared" si="34"/>
        <v>10</v>
      </c>
      <c r="H133" s="109">
        <f>G133*Master!K186</f>
        <v>7.9979999999999996E-2</v>
      </c>
    </row>
    <row r="134" spans="1:20">
      <c r="A134" s="100">
        <v>6</v>
      </c>
      <c r="B134" s="175" t="str">
        <f>Master!B30</f>
        <v>팜유</v>
      </c>
      <c r="C134" s="173" t="str">
        <f>Master!C30</f>
        <v>Palm Oil</v>
      </c>
      <c r="D134" s="108">
        <f>E134/E136</f>
        <v>0.16025641025641027</v>
      </c>
      <c r="E134" s="89">
        <v>25</v>
      </c>
      <c r="F134" s="89">
        <f>Master!P30</f>
        <v>100</v>
      </c>
      <c r="G134" s="96">
        <f t="shared" si="34"/>
        <v>25</v>
      </c>
      <c r="H134" s="109">
        <f ca="1">G134*Master!K30</f>
        <v>0</v>
      </c>
    </row>
    <row r="135" spans="1:20">
      <c r="A135" s="65">
        <v>7</v>
      </c>
      <c r="B135" s="168" t="str">
        <f>Master!B75</f>
        <v>소금</v>
      </c>
      <c r="C135" s="168" t="str">
        <f>Master!C75</f>
        <v>Salt</v>
      </c>
      <c r="D135" s="108">
        <f>E135/E136</f>
        <v>1.282051282051282E-2</v>
      </c>
      <c r="E135" s="89">
        <v>2</v>
      </c>
      <c r="F135" s="89">
        <f>Master!P75</f>
        <v>100</v>
      </c>
      <c r="G135" s="96">
        <f t="shared" si="34"/>
        <v>2</v>
      </c>
      <c r="H135" s="109">
        <f ca="1">G135*Master!K75</f>
        <v>8.8333872918899999E-4</v>
      </c>
    </row>
    <row r="136" spans="1:20" ht="15.75" thickBot="1">
      <c r="A136" s="908">
        <f t="shared" ref="A136" si="35">C136</f>
        <v>156</v>
      </c>
      <c r="B136" s="909"/>
      <c r="C136" s="179">
        <f>E136</f>
        <v>156</v>
      </c>
      <c r="D136" s="169">
        <f>SUM(D129:D135)</f>
        <v>1</v>
      </c>
      <c r="E136" s="170">
        <f>SUM(E129:E135)</f>
        <v>156</v>
      </c>
      <c r="F136" s="156" t="s">
        <v>119</v>
      </c>
      <c r="G136" s="157" t="s">
        <v>119</v>
      </c>
      <c r="H136" s="171">
        <f ca="1">SUM(H129:H135)</f>
        <v>1.1490269735637497</v>
      </c>
    </row>
  </sheetData>
  <mergeCells count="200">
    <mergeCell ref="S78:Z78"/>
    <mergeCell ref="S79:U80"/>
    <mergeCell ref="V79:V80"/>
    <mergeCell ref="W79:W80"/>
    <mergeCell ref="X79:X80"/>
    <mergeCell ref="Y79:Y80"/>
    <mergeCell ref="Z79:Z80"/>
    <mergeCell ref="S88:T88"/>
    <mergeCell ref="J61:Q61"/>
    <mergeCell ref="J62:L63"/>
    <mergeCell ref="M62:M63"/>
    <mergeCell ref="J72:K72"/>
    <mergeCell ref="O62:O63"/>
    <mergeCell ref="P62:P63"/>
    <mergeCell ref="Q62:Q63"/>
    <mergeCell ref="N62:N63"/>
    <mergeCell ref="J87:K87"/>
    <mergeCell ref="J77:Q77"/>
    <mergeCell ref="J78:L79"/>
    <mergeCell ref="M78:M79"/>
    <mergeCell ref="N78:N79"/>
    <mergeCell ref="O78:O79"/>
    <mergeCell ref="P78:P79"/>
    <mergeCell ref="Q78:Q79"/>
    <mergeCell ref="J59:K59"/>
    <mergeCell ref="A59:B59"/>
    <mergeCell ref="J49:Q49"/>
    <mergeCell ref="J50:L51"/>
    <mergeCell ref="M50:M51"/>
    <mergeCell ref="N50:N51"/>
    <mergeCell ref="O50:O51"/>
    <mergeCell ref="P50:P51"/>
    <mergeCell ref="Q50:Q51"/>
    <mergeCell ref="A49:H49"/>
    <mergeCell ref="A50:C51"/>
    <mergeCell ref="D50:D51"/>
    <mergeCell ref="E50:E51"/>
    <mergeCell ref="F50:F51"/>
    <mergeCell ref="G50:G51"/>
    <mergeCell ref="H50:H51"/>
    <mergeCell ref="J46:K46"/>
    <mergeCell ref="A46:B46"/>
    <mergeCell ref="Q6:Q7"/>
    <mergeCell ref="P6:P7"/>
    <mergeCell ref="O6:O7"/>
    <mergeCell ref="N6:N7"/>
    <mergeCell ref="M6:M7"/>
    <mergeCell ref="A17:H17"/>
    <mergeCell ref="A18:C19"/>
    <mergeCell ref="D18:D19"/>
    <mergeCell ref="E18:E19"/>
    <mergeCell ref="F18:F19"/>
    <mergeCell ref="G18:G19"/>
    <mergeCell ref="H18:H19"/>
    <mergeCell ref="D31:D32"/>
    <mergeCell ref="E31:E32"/>
    <mergeCell ref="F31:F32"/>
    <mergeCell ref="G31:G32"/>
    <mergeCell ref="H31:H32"/>
    <mergeCell ref="P18:P19"/>
    <mergeCell ref="Q18:Q19"/>
    <mergeCell ref="J3:Q3"/>
    <mergeCell ref="J4:L5"/>
    <mergeCell ref="J31:L32"/>
    <mergeCell ref="J30:Q30"/>
    <mergeCell ref="L6:L7"/>
    <mergeCell ref="K6:K7"/>
    <mergeCell ref="J6:J7"/>
    <mergeCell ref="N31:N32"/>
    <mergeCell ref="O31:O32"/>
    <mergeCell ref="P31:P32"/>
    <mergeCell ref="Q31:Q32"/>
    <mergeCell ref="N4:N5"/>
    <mergeCell ref="O4:O5"/>
    <mergeCell ref="P4:P5"/>
    <mergeCell ref="Q4:Q5"/>
    <mergeCell ref="J25:K25"/>
    <mergeCell ref="J14:K14"/>
    <mergeCell ref="M31:M32"/>
    <mergeCell ref="M4:M5"/>
    <mergeCell ref="A3:H3"/>
    <mergeCell ref="A4:C5"/>
    <mergeCell ref="A30:H30"/>
    <mergeCell ref="A31:C32"/>
    <mergeCell ref="A25:B25"/>
    <mergeCell ref="A14:B14"/>
    <mergeCell ref="A61:H61"/>
    <mergeCell ref="A62:C63"/>
    <mergeCell ref="D62:D63"/>
    <mergeCell ref="E62:E63"/>
    <mergeCell ref="F62:F63"/>
    <mergeCell ref="G62:G63"/>
    <mergeCell ref="H62:H63"/>
    <mergeCell ref="H4:H5"/>
    <mergeCell ref="G4:G5"/>
    <mergeCell ref="E4:E5"/>
    <mergeCell ref="F4:F5"/>
    <mergeCell ref="D4:D5"/>
    <mergeCell ref="J123:K123"/>
    <mergeCell ref="J92:Q92"/>
    <mergeCell ref="J93:L94"/>
    <mergeCell ref="M93:M94"/>
    <mergeCell ref="N93:N94"/>
    <mergeCell ref="O93:O94"/>
    <mergeCell ref="P93:P94"/>
    <mergeCell ref="Q93:Q94"/>
    <mergeCell ref="J110:K110"/>
    <mergeCell ref="J113:Q113"/>
    <mergeCell ref="A123:B123"/>
    <mergeCell ref="A126:H126"/>
    <mergeCell ref="A127:C128"/>
    <mergeCell ref="D127:D128"/>
    <mergeCell ref="E127:E128"/>
    <mergeCell ref="F127:F128"/>
    <mergeCell ref="G127:G128"/>
    <mergeCell ref="H127:H128"/>
    <mergeCell ref="A136:B136"/>
    <mergeCell ref="A72:B72"/>
    <mergeCell ref="J17:Q17"/>
    <mergeCell ref="J18:L19"/>
    <mergeCell ref="M18:M19"/>
    <mergeCell ref="N18:N19"/>
    <mergeCell ref="O18:O19"/>
    <mergeCell ref="A114:C115"/>
    <mergeCell ref="D114:D115"/>
    <mergeCell ref="E114:E115"/>
    <mergeCell ref="F114:F115"/>
    <mergeCell ref="G114:G115"/>
    <mergeCell ref="H114:H115"/>
    <mergeCell ref="J114:L115"/>
    <mergeCell ref="M114:M115"/>
    <mergeCell ref="N114:N115"/>
    <mergeCell ref="O114:O115"/>
    <mergeCell ref="P114:P115"/>
    <mergeCell ref="Q114:Q115"/>
    <mergeCell ref="A92:H92"/>
    <mergeCell ref="A93:C94"/>
    <mergeCell ref="D93:D94"/>
    <mergeCell ref="E93:E94"/>
    <mergeCell ref="F93:F94"/>
    <mergeCell ref="G93:G94"/>
    <mergeCell ref="A113:H113"/>
    <mergeCell ref="A110:B110"/>
    <mergeCell ref="A90:B90"/>
    <mergeCell ref="A77:H77"/>
    <mergeCell ref="A78:C79"/>
    <mergeCell ref="D78:D79"/>
    <mergeCell ref="E78:E79"/>
    <mergeCell ref="F78:F79"/>
    <mergeCell ref="G78:G79"/>
    <mergeCell ref="H78:H79"/>
    <mergeCell ref="H93:H94"/>
    <mergeCell ref="V31:V32"/>
    <mergeCell ref="W31:W32"/>
    <mergeCell ref="X31:X32"/>
    <mergeCell ref="Y31:Y32"/>
    <mergeCell ref="Z31:Z32"/>
    <mergeCell ref="S40:T40"/>
    <mergeCell ref="S17:Z17"/>
    <mergeCell ref="S18:U19"/>
    <mergeCell ref="V18:V19"/>
    <mergeCell ref="W18:W19"/>
    <mergeCell ref="X18:X19"/>
    <mergeCell ref="Y18:Y19"/>
    <mergeCell ref="Z18:Z19"/>
    <mergeCell ref="S27:T27"/>
    <mergeCell ref="S76:T76"/>
    <mergeCell ref="S54:Z54"/>
    <mergeCell ref="S55:U56"/>
    <mergeCell ref="V55:V56"/>
    <mergeCell ref="W55:W56"/>
    <mergeCell ref="X55:X56"/>
    <mergeCell ref="Y55:Y56"/>
    <mergeCell ref="Z55:Z56"/>
    <mergeCell ref="S64:T64"/>
    <mergeCell ref="S66:Z66"/>
    <mergeCell ref="S3:Z3"/>
    <mergeCell ref="S4:U5"/>
    <mergeCell ref="V4:V5"/>
    <mergeCell ref="W4:W5"/>
    <mergeCell ref="X4:X5"/>
    <mergeCell ref="Y4:Y5"/>
    <mergeCell ref="Z4:Z5"/>
    <mergeCell ref="S13:T13"/>
    <mergeCell ref="S67:U68"/>
    <mergeCell ref="V67:V68"/>
    <mergeCell ref="W67:W68"/>
    <mergeCell ref="X67:X68"/>
    <mergeCell ref="Y67:Y68"/>
    <mergeCell ref="Z67:Z68"/>
    <mergeCell ref="S42:Z42"/>
    <mergeCell ref="S43:U44"/>
    <mergeCell ref="V43:V44"/>
    <mergeCell ref="W43:W44"/>
    <mergeCell ref="X43:X44"/>
    <mergeCell ref="Y43:Y44"/>
    <mergeCell ref="Z43:Z44"/>
    <mergeCell ref="S52:T52"/>
    <mergeCell ref="S30:Z30"/>
    <mergeCell ref="S31:U32"/>
  </mergeCells>
  <phoneticPr fontId="3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967D-1659-4D6B-9B36-D0E364F528B4}">
  <sheetPr codeName="Sheet11"/>
  <dimension ref="A1:L41"/>
  <sheetViews>
    <sheetView zoomScaleNormal="10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1109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1.8312790841275759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2.6252065755430301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0.23865514323118456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8.3747934244569695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t="shared" ref="K16:K19" ca="1" si="0">J16/$J$40%</f>
        <v>28.743662639584397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3.38</v>
      </c>
      <c r="H17" s="27">
        <f>Master!$P$36</f>
        <v>98</v>
      </c>
      <c r="I17" s="29">
        <f>G17/H17*100</f>
        <v>3.4489795918367343</v>
      </c>
      <c r="J17" s="30">
        <f ca="1">F17*I17</f>
        <v>2.7240925586147643E-2</v>
      </c>
      <c r="K17" s="31">
        <f t="shared" ca="1" si="0"/>
        <v>1.0376678864029127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t="shared" ca="1" si="0"/>
        <v>11.867101673263491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t="shared" ca="1" si="0"/>
        <v>28.10909093009651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393.38</v>
      </c>
      <c r="H25" s="42"/>
      <c r="I25" s="42"/>
      <c r="J25" s="44">
        <f ca="1">SUM(J16:J24)</f>
        <v>1.8312790841275759</v>
      </c>
      <c r="K25" s="14">
        <f ca="1">SUM(K16:K24)</f>
        <v>69.757523129347305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9.4390506366367983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11.649312579916945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0.1663654806233151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8.987748173475623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30.242476870652684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2.6252065755430301</v>
      </c>
      <c r="K40" s="55">
        <f ca="1">K25+K38</f>
        <v>99.999999999999986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80A4-927F-48BD-A8CB-9C5CA02B6452}">
  <sheetPr codeName="Sheet10"/>
  <dimension ref="A1:L41"/>
  <sheetViews>
    <sheetView zoomScale="130" zoomScaleNormal="13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2.7469186261913636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3.5408461176068178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0.23605640784045451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11.459153882393181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t="shared" ref="K16:K19" ca="1" si="0">J16/$J$40%</f>
        <v>31.966110497465493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5.0699999999999994</v>
      </c>
      <c r="H17" s="27">
        <f>Master!$P$36</f>
        <v>98</v>
      </c>
      <c r="I17" s="29">
        <f>G17/H17*100</f>
        <v>5.1734693877551017</v>
      </c>
      <c r="J17" s="30">
        <f ca="1">F17*I17</f>
        <v>4.0861388379221465E-2</v>
      </c>
      <c r="K17" s="31">
        <f t="shared" ca="1" si="0"/>
        <v>1.1540006829452054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t="shared" ca="1" si="0"/>
        <v>13.197520724091108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t="shared" ca="1" si="0"/>
        <v>31.260397045481117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590.06999999999994</v>
      </c>
      <c r="H25" s="42"/>
      <c r="I25" s="42"/>
      <c r="J25" s="44">
        <f ca="1">SUM(J16:J24)</f>
        <v>2.7469186261913636</v>
      </c>
      <c r="K25" s="14">
        <f ca="1">SUM(K16:K24)</f>
        <v>77.578028949982922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6.9981741581389176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8.6368768846762887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0.12334446038307058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6.6635755468187963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22.421971050017071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3.5408461176068178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77B6-06DF-4855-B93B-1EF49FC1EC1F}">
  <sheetPr codeName="Sheet9"/>
  <dimension ref="A1:L41"/>
  <sheetViews>
    <sheetView zoomScale="130" zoomScaleNormal="13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4.5781977103189391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5.3721252017343932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0.25581548579687585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15.627874798265607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t="shared" ref="K16:K19" ca="1" si="0">J16/$J$40%</f>
        <v>35.115549867613765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6.8102313965369102E-2</v>
      </c>
      <c r="K17" s="31">
        <f t="shared" ca="1" si="0"/>
        <v>1.2676978180512666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t="shared" ca="1" si="0"/>
        <v>14.497797508158904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t="shared" ca="1" si="0"/>
        <v>34.340306476104871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983.45</v>
      </c>
      <c r="H25" s="42"/>
      <c r="I25" s="42"/>
      <c r="J25" s="44">
        <f ca="1">SUM(J16:J24)</f>
        <v>4.5781977103189391</v>
      </c>
      <c r="K25" s="14">
        <f ca="1">SUM(K16:K24)</f>
        <v>85.221351669928808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4.6125987142262597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5.6926915954007811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8.1298133843697551E-2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4.3920598866004656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14.778648330071203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5.3721252017343932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5727-5FB1-48A3-B500-5621D6B2B101}">
  <sheetPr codeName="Sheet1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1.6107793999337372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2.2838241534007553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0.20762037758188684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8.7161758465992456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18" si="0">G16/H16*100</f>
        <v>265.30612244897958</v>
      </c>
      <c r="J16" s="30">
        <f t="shared" ref="J16" ca="1" si="1">F16*I16</f>
        <v>0.75458052166627487</v>
      </c>
      <c r="K16" s="31">
        <f t="shared" ref="K16:K18" ca="1" si="2">J16/$J$42%</f>
        <v>33.040219867307115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5.1789090096572181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" ca="1" si="3">F18*I18</f>
        <v>0.73792170342226304</v>
      </c>
      <c r="K18" s="31">
        <f t="shared" ca="1" si="2"/>
        <v>32.310793382382442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351</v>
      </c>
      <c r="H26" s="42"/>
      <c r="I26" s="42"/>
      <c r="J26" s="44">
        <f ca="1">SUM(J16:J25)</f>
        <v>1.6107793999337372</v>
      </c>
      <c r="K26" s="14">
        <f ca="1">SUM(K16:K25)</f>
        <v>70.529922259346776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4">G31/H31*100</f>
        <v>1</v>
      </c>
      <c r="J31" s="30">
        <f t="shared" ref="J31:J36" ca="1" si="5">F31*I31</f>
        <v>0.12691184003338962</v>
      </c>
      <c r="K31" s="31">
        <f t="shared" ref="K31:K36" ca="1" si="6">J31/$J$42%</f>
        <v>5.5569882578047904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13.390633398729861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0.1912335295278163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10.331222554590774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29.470077740653242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2.2838241534007553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FC36-0972-472C-8304-4A1B092015BF}">
  <sheetPr codeName="Sheet1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2.416169099900606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3.0892138533676246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0.20594759022450831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11.910786146632375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18" si="0">G16/H16*100</f>
        <v>397.9591836734694</v>
      </c>
      <c r="J16" s="30">
        <f t="shared" ref="J16" ca="1" si="1">F16*I16</f>
        <v>1.1318707824994123</v>
      </c>
      <c r="K16" s="31">
        <f t="shared" ref="K16:K18" ca="1" si="2">J16/$J$42%</f>
        <v>36.639444085929284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5.7430715608889944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" ca="1" si="3">F18*I18</f>
        <v>1.1068825551333945</v>
      </c>
      <c r="K18" s="31">
        <f t="shared" ca="1" si="2"/>
        <v>35.830557794720356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526.5</v>
      </c>
      <c r="H26" s="42"/>
      <c r="I26" s="42"/>
      <c r="J26" s="44">
        <f ca="1">SUM(J16:J25)</f>
        <v>2.416169099900606</v>
      </c>
      <c r="K26" s="14">
        <f ca="1">SUM(K16:K25)</f>
        <v>78.213073441538626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4">G31/H31*100</f>
        <v>1</v>
      </c>
      <c r="J31" s="30">
        <f t="shared" ref="J31:J36" ca="1" si="5">F31*I31</f>
        <v>0.12691184003338962</v>
      </c>
      <c r="K31" s="31">
        <f t="shared" ref="K31:K36" ca="1" si="6">J31/$J$42%</f>
        <v>4.1082244887332759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9.899558087251263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0.14137698922967046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7.6377669932471433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21.786926558461353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3.0892138533676246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9AC0-AE08-4838-B8FB-800800A983F4}">
  <sheetPr codeName="Sheet1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4.0269484998343437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4.6999932533013622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0.22380920253816011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16.300006746698639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18" si="0">G16/H16*100</f>
        <v>663.26530612244903</v>
      </c>
      <c r="J16" s="30">
        <f t="shared" ref="J16" ca="1" si="1">F16*I16</f>
        <v>1.8864513041656874</v>
      </c>
      <c r="K16" s="31">
        <f t="shared" ref="K16:K18" ca="1" si="2">J16/$J$42%</f>
        <v>40.137319406588702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6.2913481185382194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" ca="1" si="3">F18*I18</f>
        <v>1.8448042585556577</v>
      </c>
      <c r="K18" s="31">
        <f t="shared" ca="1" si="2"/>
        <v>39.251210781203419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877.5</v>
      </c>
      <c r="H26" s="42"/>
      <c r="I26" s="42"/>
      <c r="J26" s="44">
        <f ca="1">SUM(J16:J25)</f>
        <v>4.0269484998343437</v>
      </c>
      <c r="K26" s="14">
        <f ca="1">SUM(K16:K25)</f>
        <v>85.679878306330338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2" si="4">G31/H31*100</f>
        <v>1</v>
      </c>
      <c r="J31" s="30">
        <f t="shared" ref="J31:J32" ca="1" si="5">F31*I31</f>
        <v>0.12691184003338962</v>
      </c>
      <c r="K31" s="31">
        <f t="shared" ref="K31:K36" ca="1" si="6">J31/$J$42%</f>
        <v>2.7002557917342624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31">
        <f t="shared" ca="1" si="6"/>
        <v>6.5067863584427155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31">
        <f t="shared" ca="1" si="6"/>
        <v>9.2924336299616286E-2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7"/>
        <v>0</v>
      </c>
      <c r="J35" s="35">
        <f t="shared" ca="1" si="8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31">
        <f t="shared" ca="1" si="6"/>
        <v>5.0201552071930555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14.320121693669648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4.6999932533013622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9DCE-B145-4AB6-AB62-DD6D26F1DDBE}">
  <sheetPr codeName="Sheet6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2.2543843738214453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3.062953818529381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0.27845034713903466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7.9370461814706186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24.635713313776712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>G17/H17*100</f>
        <v>3.4489795918367352</v>
      </c>
      <c r="J17" s="30">
        <f ca="1">F17*I17</f>
        <v>2.724092558614765E-2</v>
      </c>
      <c r="K17" s="31">
        <f ca="1">J17/$J$42%</f>
        <v>0.8893678194347332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J18/$J$42%</f>
        <v>10.171094698465554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J19/$J$42%</f>
        <v>24.091832497055478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78</v>
      </c>
      <c r="H20" s="27">
        <f>Master!$P$46</f>
        <v>96</v>
      </c>
      <c r="I20" s="29">
        <f t="shared" ref="I20" si="0">G20/H20*100</f>
        <v>81.25</v>
      </c>
      <c r="J20" s="30">
        <f t="shared" ref="J20:J21" ca="1" si="1">F20*I20</f>
        <v>0.395717449868149</v>
      </c>
      <c r="K20" s="31">
        <f t="shared" ref="K20:K21" ca="1" si="2">J20/$J$42%</f>
        <v>12.919471637941482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3.9000000000000004</v>
      </c>
      <c r="H21" s="27">
        <f>Master!$P$103</f>
        <v>98</v>
      </c>
      <c r="I21" s="29">
        <f>G21/H21*100</f>
        <v>3.9795918367346945</v>
      </c>
      <c r="J21" s="30">
        <f t="shared" ca="1" si="1"/>
        <v>2.7387839825720468E-2</v>
      </c>
      <c r="K21" s="31">
        <f t="shared" ca="1" si="2"/>
        <v>0.89416430832346727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475.28</v>
      </c>
      <c r="H27" s="42"/>
      <c r="I27" s="42"/>
      <c r="J27" s="44">
        <f ca="1">SUM(J16:J26)</f>
        <v>2.2543843738214453</v>
      </c>
      <c r="K27" s="14">
        <f ca="1">SUM(K16:K26)</f>
        <v>73.601644274997426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8.0900526962825481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9.9844313029954197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0.14258907562811299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7.7032488905306469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0.47803375956584621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26.398355725002574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3.062953818529381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BD47-1822-406E-A91C-05F3B712BD2F}">
  <sheetPr codeName="Sheet6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3.3815765607321677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4.1901460054401038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0.27934306702934025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10.809853994559896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27.012681205616566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>G17/H17*100</f>
        <v>5.1734693877551026</v>
      </c>
      <c r="J17" s="30">
        <f ca="1">F17*I17</f>
        <v>4.0861388379221472E-2</v>
      </c>
      <c r="K17" s="31">
        <f ca="1">J17/$J$42%</f>
        <v>0.9751781519348196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J18/$J$42%</f>
        <v>11.152449093006075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J19/$J$42%</f>
        <v>26.416324244938458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117</v>
      </c>
      <c r="H20" s="27">
        <f>Master!$P$46</f>
        <v>96</v>
      </c>
      <c r="I20" s="29">
        <f t="shared" ref="I20" si="0">G20/H20*100</f>
        <v>121.875</v>
      </c>
      <c r="J20" s="30">
        <f t="shared" ref="J20:J21" ca="1" si="1">F20*I20</f>
        <v>0.59357617480222347</v>
      </c>
      <c r="K20" s="31">
        <f t="shared" ref="K20:K21" ca="1" si="2">J20/$J$42%</f>
        <v>14.166002187789594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5.8500000000000005</v>
      </c>
      <c r="H21" s="27">
        <f>Master!$P$103</f>
        <v>98</v>
      </c>
      <c r="I21" s="29">
        <f>G21/H21*100</f>
        <v>5.9693877551020416</v>
      </c>
      <c r="J21" s="30">
        <f t="shared" ca="1" si="1"/>
        <v>4.1081759738580706E-2</v>
      </c>
      <c r="K21" s="31">
        <f t="shared" ca="1" si="2"/>
        <v>0.98043742831977432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712.92</v>
      </c>
      <c r="H27" s="42"/>
      <c r="I27" s="42"/>
      <c r="J27" s="44">
        <f ca="1">SUM(J16:J26)</f>
        <v>3.3815765607321677</v>
      </c>
      <c r="K27" s="14">
        <f ca="1">SUM(K16:K26)</f>
        <v>80.703072311605283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5.9137456704399209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7.2985170315424357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0.10423115402391112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5.6309960497080196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0.34943778268040937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19.296927688394696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4.1901460054401038</v>
      </c>
      <c r="K42" s="55">
        <f ca="1">K27+K40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3A7-A2D2-4917-AD07-56C834B35F85}">
  <sheetPr codeName="Sheet1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5.6359609345536121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6.4445303792615478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0.30688239901245468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14.555469620738453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29.272129901602668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6.8102313965369116E-2</v>
      </c>
      <c r="K17" s="31">
        <f ca="1">J17/$J$42%</f>
        <v>1.056745952886216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J18/$J$42%</f>
        <v>12.085284540492294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J19/$J$42%</f>
        <v>28.625891259543508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195</v>
      </c>
      <c r="H20" s="27">
        <f>Master!$P$46</f>
        <v>96</v>
      </c>
      <c r="I20" s="29">
        <f t="shared" ref="I20" si="0">G20/H20*100</f>
        <v>203.125</v>
      </c>
      <c r="J20" s="30">
        <f t="shared" ref="J20:J21" ca="1" si="1">F20*I20</f>
        <v>0.98929362467037252</v>
      </c>
      <c r="K20" s="31">
        <f t="shared" ref="K20:K21" ca="1" si="2">J20/$J$42%</f>
        <v>15.350903269133655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9.75</v>
      </c>
      <c r="H21" s="27">
        <f>Master!$P$103</f>
        <v>98</v>
      </c>
      <c r="I21" s="29">
        <f>G21/H21*100</f>
        <v>9.9489795918367339</v>
      </c>
      <c r="J21" s="30">
        <f t="shared" ca="1" si="1"/>
        <v>6.8469599564301153E-2</v>
      </c>
      <c r="K21" s="31">
        <f t="shared" ca="1" si="2"/>
        <v>1.0624451361830154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1188.2</v>
      </c>
      <c r="H27" s="42"/>
      <c r="I27" s="42"/>
      <c r="J27" s="44">
        <f ca="1">SUM(J16:J26)</f>
        <v>5.6359609345536121</v>
      </c>
      <c r="K27" s="14">
        <f ca="1">SUM(K16:K26)</f>
        <v>87.453400059841357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3" si="3">G32/H32*100</f>
        <v>1</v>
      </c>
      <c r="J32" s="30">
        <f t="shared" ref="J32:J33" ca="1" si="4">F32*I32</f>
        <v>0.24779457798182544</v>
      </c>
      <c r="K32" s="49">
        <f t="shared" ref="K32:K37" ca="1" si="5">J32/$J$42%</f>
        <v>3.8450370065633734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ref="I34:I37" si="6">G34/H34*100</f>
        <v>1</v>
      </c>
      <c r="J34" s="35">
        <f t="shared" ref="J34:J37" ca="1" si="7">F34*I34</f>
        <v>0.30581851985354103</v>
      </c>
      <c r="K34" s="49">
        <f t="shared" ca="1" si="5"/>
        <v>4.7453965123302515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6"/>
        <v>1</v>
      </c>
      <c r="J35" s="35">
        <f t="shared" ca="1" si="7"/>
        <v>4.3674375367570338E-3</v>
      </c>
      <c r="K35" s="49">
        <f t="shared" ca="1" si="5"/>
        <v>6.7769678777702971E-2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7"/>
        <v>0.23594695604333063</v>
      </c>
      <c r="K36" s="49">
        <f t="shared" ca="1" si="5"/>
        <v>3.6611970486260135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6"/>
        <v>1</v>
      </c>
      <c r="J37" s="35">
        <f t="shared" ca="1" si="7"/>
        <v>1.4641953292481646E-2</v>
      </c>
      <c r="K37" s="49">
        <f t="shared" ca="1" si="5"/>
        <v>0.22719969386131447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12.546599940158655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6.4445303792615478</v>
      </c>
      <c r="K42" s="55">
        <f ca="1">K27+K40</f>
        <v>100.00000000000001</v>
      </c>
      <c r="L42" s="16"/>
    </row>
    <row r="43" spans="1:12" ht="16.5" customHeight="1">
      <c r="A43" s="16"/>
      <c r="L43" s="16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6D2A-D0F3-466C-A92A-EFFD477C1EE8}">
  <sheetPr codeName="Sheet5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2.1334742299858092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2.9420436746937448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0.26745851588124953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8.0579563253062556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25.648175387635053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>G17/H17*100</f>
        <v>3.4489795918367352</v>
      </c>
      <c r="J17" s="30">
        <f ca="1">F17*I17</f>
        <v>2.724092558614765E-2</v>
      </c>
      <c r="K17" s="31">
        <f ca="1">J17/$J$42%</f>
        <v>0.92591846342945006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J18/$J$42%</f>
        <v>10.589099547793754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J19/$J$42%</f>
        <v>25.081942520757373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52</v>
      </c>
      <c r="H20" s="27">
        <f>Master!$P$50</f>
        <v>96</v>
      </c>
      <c r="I20" s="29">
        <f t="shared" ref="I20" si="0">G20/H20*100</f>
        <v>54.166666666666664</v>
      </c>
      <c r="J20" s="30">
        <f t="shared" ref="J20" ca="1" si="1">F20*I20</f>
        <v>0.30219514585823321</v>
      </c>
      <c r="K20" s="31">
        <f ca="1">J20/$J$42%</f>
        <v>10.271606382243478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445.38</v>
      </c>
      <c r="H27" s="42"/>
      <c r="I27" s="42"/>
      <c r="J27" s="44">
        <f ca="1">SUM(J16:J26)</f>
        <v>2.1334742299858092</v>
      </c>
      <c r="K27" s="14">
        <f ca="1">SUM(K16:K26)</f>
        <v>72.516742301859111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8.4225322728296987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10.394764784903321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0.14844910612048162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8.0198318628934633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0.4976796713939271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27.483257698140893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2.9420436746937448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8B26-9E28-4B80-94A1-2EEF654E6566}">
  <sheetPr codeName="Sheet5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3.2002113449787135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4.0087807896866492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0.26725205264577662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10.99121921031335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28.2347886272895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>G17/H17*100</f>
        <v>5.1734693877551026</v>
      </c>
      <c r="J17" s="30">
        <f ca="1">F17*I17</f>
        <v>4.0861388379221472E-2</v>
      </c>
      <c r="K17" s="31">
        <f ca="1">J17/$J$42%</f>
        <v>1.0192971510027478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J18/$J$42%</f>
        <v>11.65700807042289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J19/$J$42%</f>
        <v>27.611451291651075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78</v>
      </c>
      <c r="H20" s="27">
        <f>Master!$P$50</f>
        <v>96</v>
      </c>
      <c r="I20" s="29">
        <f t="shared" ref="I20" si="0">G20/H20*100</f>
        <v>81.25</v>
      </c>
      <c r="J20" s="30">
        <f t="shared" ref="J20" ca="1" si="1">F20*I20</f>
        <v>0.45329271878734989</v>
      </c>
      <c r="K20" s="31">
        <f ca="1">J20/$J$42%</f>
        <v>11.307495784093048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668.06999999999994</v>
      </c>
      <c r="H27" s="42"/>
      <c r="I27" s="42"/>
      <c r="J27" s="44">
        <f ca="1">SUM(J16:J26)</f>
        <v>3.2002113449787135</v>
      </c>
      <c r="K27" s="14">
        <f ca="1">SUM(K16:K26)</f>
        <v>79.830040924459269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6.1812952860711192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7.6287164576401212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0.1089467787311568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5.8857535101532372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0.36524704294509824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20.169959075540731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4.0087807896866492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253-E9CB-481C-96CD-AA8E6CD6D690}">
  <sheetPr codeName="Sheet16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1118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5.3336855749645222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6.1422550196724579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0.29248833427011706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14.857744980327542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30.71268285220571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6.8102313965369116E-2</v>
      </c>
      <c r="K17" s="31">
        <f ca="1">J17/$J$42%</f>
        <v>1.1087510001986329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J18/$J$42%</f>
        <v>12.680030886665428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J19/$J$42%</f>
        <v>30.034641229436183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130</v>
      </c>
      <c r="H20" s="27">
        <f>Master!$P$50</f>
        <v>96</v>
      </c>
      <c r="I20" s="29">
        <f t="shared" ref="I20" si="0">G20/H20*100</f>
        <v>135.41666666666669</v>
      </c>
      <c r="J20" s="30">
        <f t="shared" ref="J20" ca="1" si="1">F20*I20</f>
        <v>0.75548786464558326</v>
      </c>
      <c r="K20" s="31">
        <f ca="1">J20/$J$42%</f>
        <v>12.29984528851214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1113.45</v>
      </c>
      <c r="H27" s="42"/>
      <c r="I27" s="42"/>
      <c r="J27" s="44">
        <f ca="1">SUM(J16:J26)</f>
        <v>5.3336855749645222</v>
      </c>
      <c r="K27" s="14">
        <f ca="1">SUM(K16:K26)</f>
        <v>86.835951257018095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3" si="2">G32/H32*100</f>
        <v>1</v>
      </c>
      <c r="J32" s="30">
        <f t="shared" ref="J32:J33" ca="1" si="3">F32*I32</f>
        <v>0.24779457798182544</v>
      </c>
      <c r="K32" s="49">
        <f t="shared" ref="K32:K37" ca="1" si="4">J32/$J$42%</f>
        <v>4.0342606614050895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ref="I34:I37" si="5">G34/H34*100</f>
        <v>1</v>
      </c>
      <c r="J34" s="35">
        <f t="shared" ref="J34:J37" ca="1" si="6">F34*I34</f>
        <v>0.30581851985354103</v>
      </c>
      <c r="K34" s="49">
        <f t="shared" ca="1" si="4"/>
        <v>4.9789290557631247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5"/>
        <v>1</v>
      </c>
      <c r="J35" s="35">
        <f t="shared" ca="1" si="6"/>
        <v>4.3674375367570338E-3</v>
      </c>
      <c r="K35" s="49">
        <f t="shared" ca="1" si="4"/>
        <v>7.1104790061125328E-2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4"/>
        <v>3.8413734904792789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5"/>
        <v>1</v>
      </c>
      <c r="J37" s="35">
        <f t="shared" ca="1" si="6"/>
        <v>1.4641953292481646E-2</v>
      </c>
      <c r="K37" s="49">
        <f t="shared" ca="1" si="4"/>
        <v>0.23838074527329611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13.164048742981915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6.1422550196724579</v>
      </c>
      <c r="K42" s="55">
        <f ca="1">K27+K40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D4EC-9069-481B-BFD1-29EC46E4452A}">
  <sheetPr codeName="Sheet5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1.8240623130016156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2.6326317577095515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0.23933015979177741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8.3673682422904481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0" si="0">G16/H16*100</f>
        <v>265.30612244897958</v>
      </c>
      <c r="J16" s="30">
        <f t="shared" ref="J16" ca="1" si="1">F16*I16</f>
        <v>0.75458052166627487</v>
      </c>
      <c r="K16" s="31">
        <f t="shared" ref="K16:K20" ca="1" si="2">J16/$J$42%</f>
        <v>28.662592839143475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4.4927352448298041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0" ca="1" si="3">F18*I18</f>
        <v>0.73792170342226304</v>
      </c>
      <c r="K18" s="31">
        <f t="shared" ca="1" si="2"/>
        <v>28.029810901630672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20.8</v>
      </c>
      <c r="H19" s="27">
        <f>Master!$P$51</f>
        <v>96</v>
      </c>
      <c r="I19" s="27">
        <f t="shared" si="0"/>
        <v>21.666666666666668</v>
      </c>
      <c r="J19" s="30">
        <f t="shared" ca="1" si="3"/>
        <v>0.18552990204448158</v>
      </c>
      <c r="K19" s="31">
        <f t="shared" ca="1" si="2"/>
        <v>7.0473168722197874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3.9520000000000004</v>
      </c>
      <c r="H20" s="27">
        <f>Master!$P$103</f>
        <v>98</v>
      </c>
      <c r="I20" s="29">
        <f t="shared" si="0"/>
        <v>4.0326530612244902</v>
      </c>
      <c r="J20" s="30">
        <f t="shared" ca="1" si="3"/>
        <v>2.775301102339674E-2</v>
      </c>
      <c r="K20" s="31">
        <f t="shared" ca="1" si="2"/>
        <v>1.0541926702100746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375.75200000000001</v>
      </c>
      <c r="H26" s="42"/>
      <c r="I26" s="42"/>
      <c r="J26" s="44">
        <f ca="1">SUM(J16:J25)</f>
        <v>1.8240623130016156</v>
      </c>
      <c r="K26" s="14">
        <f ca="1">SUM(K16:K25)</f>
        <v>69.286648528033808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9.412428352585561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11.616456382779868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0.16589625662484608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0.55617171864630521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8.9623987613296041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30.713351471966185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2.6326317577095515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06F-705A-4F63-A80D-49000B5F63EA}">
  <sheetPr codeName="Sheet56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2.7360934695024235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3.5446629142103592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0.23631086094735729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11.45533708578964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0" si="0">G16/H16*100</f>
        <v>397.9591836734694</v>
      </c>
      <c r="J16" s="30">
        <f t="shared" ref="J16" ca="1" si="1">F16*I16</f>
        <v>1.1318707824994123</v>
      </c>
      <c r="K16" s="31">
        <f t="shared" ref="K16:K20" ca="1" si="2">J16/$J$42%</f>
        <v>31.931690259229004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5.0051518737239871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0" ca="1" si="3">F18*I18</f>
        <v>1.1068825551333945</v>
      </c>
      <c r="K18" s="31">
        <f t="shared" ca="1" si="2"/>
        <v>31.226736700292797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31.2</v>
      </c>
      <c r="H19" s="27">
        <f>Master!$P$51</f>
        <v>96</v>
      </c>
      <c r="I19" s="27">
        <f t="shared" si="0"/>
        <v>32.5</v>
      </c>
      <c r="J19" s="30">
        <f t="shared" ca="1" si="3"/>
        <v>0.27829485306672236</v>
      </c>
      <c r="K19" s="31">
        <f t="shared" ca="1" si="2"/>
        <v>7.851095006835588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5.9279999999999999</v>
      </c>
      <c r="H20" s="27">
        <f>Master!$P$103</f>
        <v>98</v>
      </c>
      <c r="I20" s="29">
        <f t="shared" si="0"/>
        <v>6.0489795918367344</v>
      </c>
      <c r="J20" s="30">
        <f t="shared" ca="1" si="3"/>
        <v>4.1629516535095105E-2</v>
      </c>
      <c r="K20" s="31">
        <f t="shared" ca="1" si="2"/>
        <v>1.1744280780043894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563.62800000000004</v>
      </c>
      <c r="H26" s="42"/>
      <c r="I26" s="42"/>
      <c r="J26" s="44">
        <f ca="1">SUM(J16:J25)</f>
        <v>2.7360934695024235</v>
      </c>
      <c r="K26" s="14">
        <f ca="1">SUM(K16:K25)</f>
        <v>77.189101918085782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6.9906387145708715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8.6275769305885568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0.12321164642336557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0.41307040039781662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6.6564003899336157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22.810898081914225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3.5446629142103592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FFC-8F69-447F-AB17-CA9357EEBBB4}">
  <sheetPr codeName="Sheet1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4.5601557825040393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5.368725227211975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0.25565358224818929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15.631274772788025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1.8864513041656874</v>
      </c>
      <c r="K16" s="31">
        <f t="shared" ref="K16:K20" ca="1" si="2">J16/$J$42%</f>
        <v>35.137788289182716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5.5076936255602407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1.8448042585556577</v>
      </c>
      <c r="K18" s="31">
        <f t="shared" ca="1" si="2"/>
        <v>34.362053941689254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52</v>
      </c>
      <c r="H19" s="27">
        <f>Master!$P$51</f>
        <v>96</v>
      </c>
      <c r="I19" s="27">
        <f t="shared" si="0"/>
        <v>54.166666666666664</v>
      </c>
      <c r="J19" s="30">
        <f t="shared" ca="1" si="3"/>
        <v>0.46382475511120386</v>
      </c>
      <c r="K19" s="31">
        <f t="shared" ca="1" si="2"/>
        <v>8.6393833821156836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9.8800000000000008</v>
      </c>
      <c r="H20" s="27">
        <f>Master!$P$103</f>
        <v>98</v>
      </c>
      <c r="I20" s="29">
        <f t="shared" si="0"/>
        <v>10.081632653061225</v>
      </c>
      <c r="J20" s="30">
        <f t="shared" ca="1" si="3"/>
        <v>6.9382527558491849E-2</v>
      </c>
      <c r="K20" s="31">
        <f t="shared" ca="1" si="2"/>
        <v>1.2923464066817738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939.38</v>
      </c>
      <c r="H26" s="42"/>
      <c r="I26" s="42"/>
      <c r="J26" s="44">
        <f ca="1">SUM(J16:J25)</f>
        <v>4.5601557825040393</v>
      </c>
      <c r="K26" s="14">
        <f ca="1">SUM(K16:K25)</f>
        <v>84.939265645229668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4.6155198393438228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49">
        <f t="shared" ca="1" si="6"/>
        <v>5.6962967354608907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6"/>
        <v>8.1349619358804137E-2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6"/>
        <v>0.27272681451953051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6"/>
        <v>4.394841346087289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15.060734354770336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5.368725227211975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EC11-C811-49AE-AF40-D07987FFFB99}">
  <sheetPr codeName="Sheet5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1.7428831353969234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2.5514525801048591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0.2319502345549872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8.4485474198951405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19" si="0">G16/H16*100</f>
        <v>265.30612244897958</v>
      </c>
      <c r="J16" s="30">
        <f t="shared" ref="J16" ca="1" si="1">F16*I16</f>
        <v>0.75458052166627487</v>
      </c>
      <c r="K16" s="31">
        <f t="shared" ref="K16:K19" ca="1" si="2">J16/$J$42%</f>
        <v>29.574546184011904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4.6356799169020206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19" ca="1" si="3">F18*I18</f>
        <v>0.73792170342226304</v>
      </c>
      <c r="K18" s="31">
        <f t="shared" ca="1" si="2"/>
        <v>28.921631120102418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18.200000000000003</v>
      </c>
      <c r="H19" s="27">
        <f>Master!$P$48</f>
        <v>96</v>
      </c>
      <c r="I19" s="27">
        <f t="shared" si="0"/>
        <v>18.958333333333336</v>
      </c>
      <c r="J19" s="30">
        <f t="shared" ca="1" si="3"/>
        <v>0.1321037354631861</v>
      </c>
      <c r="K19" s="31">
        <f t="shared" ca="1" si="2"/>
        <v>5.1775892875013545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1.7428831353969234</v>
      </c>
      <c r="K26" s="14">
        <f ca="1">SUM(K16:K25)</f>
        <v>68.309446508517695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9.7119021499369431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11.986055403819128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0.1711745525200998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0.57386734939357142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9.247554035812561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31.690553491482298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2.5514525801048591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034A-D4FE-4897-BB44-B485DDE60C46}">
  <sheetPr codeName="Sheet5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2.6143247030953853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3.422894147803321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0.22819294318688807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11.577105852196679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19" si="0">G16/H16*100</f>
        <v>397.9591836734694</v>
      </c>
      <c r="J16" s="30">
        <f t="shared" ref="J16" ca="1" si="1">F16*I16</f>
        <v>1.1318707824994123</v>
      </c>
      <c r="K16" s="31">
        <f t="shared" ref="K16:K19" ca="1" si="2">J16/$J$42%</f>
        <v>33.067653676226087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5.1832091384320949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19" ca="1" si="3">F18*I18</f>
        <v>1.1068825551333945</v>
      </c>
      <c r="K18" s="31">
        <f t="shared" ca="1" si="2"/>
        <v>32.337621537135419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27.300000000000004</v>
      </c>
      <c r="H19" s="27">
        <f>Master!$P$48</f>
        <v>96</v>
      </c>
      <c r="I19" s="27">
        <f t="shared" si="0"/>
        <v>28.437500000000004</v>
      </c>
      <c r="J19" s="30">
        <f t="shared" ca="1" si="3"/>
        <v>0.19815560319477912</v>
      </c>
      <c r="K19" s="31">
        <f t="shared" ca="1" si="2"/>
        <v>5.7891244846688465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2.6143247030953853</v>
      </c>
      <c r="K26" s="14">
        <f ca="1">SUM(K16:K25)</f>
        <v>76.377608836462443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7.2393292717173354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8.934501233402246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0.12759487580297754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0.42776529627357235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6.8932004863414233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23.622391163537557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3.422894147803321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602-A3D3-45D7-8DA7-991CE4F292BC}">
  <sheetPr codeName="Sheet1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4.3572078384923092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5.1657772832002449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0.24598939443810691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15.834222716799754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1.8864513041656874</v>
      </c>
      <c r="K16" s="31">
        <f t="shared" ref="K16:K19" ca="1" si="2">J16/$J$42%</f>
        <v>36.51824693063449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5.7240744403485797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1.8448042585556577</v>
      </c>
      <c r="K18" s="31">
        <f t="shared" ca="1" si="2"/>
        <v>35.712036300039344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45.500000000000007</v>
      </c>
      <c r="H19" s="27">
        <f>Master!$P$48</f>
        <v>96</v>
      </c>
      <c r="I19" s="27">
        <f t="shared" si="0"/>
        <v>47.395833333333343</v>
      </c>
      <c r="J19" s="30">
        <f t="shared" ca="1" si="3"/>
        <v>0.33025933865796525</v>
      </c>
      <c r="K19" s="31">
        <f t="shared" ca="1" si="2"/>
        <v>6.3932167523367687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4.3572078384923092</v>
      </c>
      <c r="K26" s="14">
        <f ca="1">SUM(K16:K25)</f>
        <v>84.347574423359191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4.7968498136318125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49">
        <f t="shared" ca="1" si="6"/>
        <v>5.9200872025222839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6"/>
        <v>8.4545602671653841E-2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6"/>
        <v>0.28344143562091056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6"/>
        <v>4.5675015221941466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15.652425576640805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5.1657772832002449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A158-9DD2-4FD5-82A4-DC9D397D5FB8}">
  <sheetPr codeName="Sheet5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1.9952801371236921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2.8038495818316278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0.25489541653014797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8.1961504181683722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" ca="1" si="1">F16*I16</f>
        <v>0.75458052166627487</v>
      </c>
      <c r="K16" s="31">
        <f t="shared" ref="K16:K21" ca="1" si="2">J16/$J$42%</f>
        <v>26.912303946538444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4.2183851662946292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1" ca="1" si="3">F18*I18</f>
        <v>0.73792170342226304</v>
      </c>
      <c r="K18" s="31">
        <f t="shared" ca="1" si="2"/>
        <v>26.318163007168604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52</v>
      </c>
      <c r="H19" s="27">
        <f>Master!$P$52</f>
        <v>96</v>
      </c>
      <c r="I19" s="29">
        <f t="shared" si="0"/>
        <v>54.166666666666664</v>
      </c>
      <c r="J19" s="30">
        <f t="shared" ca="1" si="3"/>
        <v>0.36381887925564765</v>
      </c>
      <c r="K19" s="31">
        <f t="shared" ca="1" si="2"/>
        <v>12.975691763678038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3"/>
        <v>9.8074228211850537E-3</v>
      </c>
      <c r="K20" s="31">
        <f t="shared" ca="1" si="2"/>
        <v>0.3497841997208106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0.38783946127446622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71.162167544675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784C-07D1-4FC5-AAFA-61653E9620E8}">
  <sheetPr codeName="Sheet5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2.9874829881289773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3.796052432836913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0.25307016218912753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11.203947567163087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" ca="1" si="1">F16*I16</f>
        <v>1.1318707824994123</v>
      </c>
      <c r="K16" s="31">
        <f t="shared" ref="K16:K21" ca="1" si="2">J16/$J$42%</f>
        <v>29.8170481711057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4.6736910358008554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1" ca="1" si="3">F18*I18</f>
        <v>1.1068825551333945</v>
      </c>
      <c r="K18" s="31">
        <f t="shared" ca="1" si="2"/>
        <v>29.158779408802456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78</v>
      </c>
      <c r="H19" s="27">
        <f>Master!$P$52</f>
        <v>96</v>
      </c>
      <c r="I19" s="29">
        <f t="shared" si="0"/>
        <v>81.25</v>
      </c>
      <c r="J19" s="30">
        <f t="shared" ca="1" si="3"/>
        <v>0.54572831888347151</v>
      </c>
      <c r="K19" s="31">
        <f t="shared" ca="1" si="2"/>
        <v>14.376206033477546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3"/>
        <v>1.4711134231777582E-2</v>
      </c>
      <c r="K20" s="31">
        <f t="shared" ca="1" si="2"/>
        <v>0.38753769849231173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0.28646693652214233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78.699729284201013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1B0-A06E-40FC-84CA-ABC0E7AA0751}">
  <sheetPr codeName="Sheet1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4.9718886901395472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5.7804581348474828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0.27525991118321347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15.219541865152518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" ca="1" si="1">F16*I16</f>
        <v>1.8864513041656874</v>
      </c>
      <c r="K16" s="31">
        <f t="shared" ref="K16:K21" ca="1" si="2">J16/$J$42%</f>
        <v>32.634979099549547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5.1153893033220683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1" ca="1" si="3">F18*I18</f>
        <v>1.8448042585556577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130</v>
      </c>
      <c r="H19" s="27">
        <f>Master!$P$52</f>
        <v>96</v>
      </c>
      <c r="I19" s="29">
        <f t="shared" si="0"/>
        <v>135.41666666666669</v>
      </c>
      <c r="J19" s="30">
        <f t="shared" ca="1" si="3"/>
        <v>0.90954719813911922</v>
      </c>
      <c r="K19" s="31">
        <f t="shared" ca="1" si="2"/>
        <v>15.734863516369323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3"/>
        <v>2.4518557052962638E-2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49">
        <f t="shared" ca="1" si="6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6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6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6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2E4F-3831-4BAA-885C-E90AD2F9F419}">
  <sheetPr codeName="Sheet5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1.9952801371236921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2.8038495818316278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0.25489541653014797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8.1961504181683722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" ca="1" si="1">F16*I16</f>
        <v>0.75458052166627487</v>
      </c>
      <c r="K16" s="31">
        <f t="shared" ref="K16:K21" ca="1" si="2">J16/$J$42%</f>
        <v>26.912303946538444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4.2183851662946292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1" ca="1" si="3">F18*I18</f>
        <v>0.73792170342226304</v>
      </c>
      <c r="K18" s="31">
        <f t="shared" ca="1" si="2"/>
        <v>26.318163007168604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52</v>
      </c>
      <c r="H19" s="27">
        <f>Master!$P$55</f>
        <v>96</v>
      </c>
      <c r="I19" s="29">
        <f t="shared" si="0"/>
        <v>54.166666666666664</v>
      </c>
      <c r="J19" s="30">
        <f t="shared" ca="1" si="3"/>
        <v>0.36381887925564765</v>
      </c>
      <c r="K19" s="31">
        <f t="shared" ca="1" si="2"/>
        <v>12.975691763678038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3"/>
        <v>9.8074228211850537E-3</v>
      </c>
      <c r="K20" s="31">
        <f t="shared" ca="1" si="2"/>
        <v>0.3497841997208106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0.38783946127446622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71.162167544675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3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5"/>
        <v>4.3674375367570338E-3</v>
      </c>
      <c r="K34" s="49">
        <f t="shared" ca="1" si="6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5"/>
        <v>1.4641953292481646E-2</v>
      </c>
      <c r="K35" s="49">
        <f t="shared" ca="1" si="6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5"/>
        <v>0.23594695604333063</v>
      </c>
      <c r="K36" s="49">
        <f t="shared" ca="1" si="6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DF14-96BC-4CB2-A8C0-938053610D5C}">
  <sheetPr codeName="Sheet5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2.9874829881289773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3.796052432836913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0.25307016218912753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11.203947567163087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" ca="1" si="1">F16*I16</f>
        <v>1.1318707824994123</v>
      </c>
      <c r="K16" s="31">
        <f t="shared" ref="K16:K21" ca="1" si="2">J16/$J$42%</f>
        <v>29.8170481711057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4.6736910358008554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1" ca="1" si="3">F18*I18</f>
        <v>1.1068825551333945</v>
      </c>
      <c r="K18" s="31">
        <f t="shared" ca="1" si="2"/>
        <v>29.158779408802456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78</v>
      </c>
      <c r="H19" s="27">
        <f>Master!$P$55</f>
        <v>96</v>
      </c>
      <c r="I19" s="29">
        <f t="shared" si="0"/>
        <v>81.25</v>
      </c>
      <c r="J19" s="30">
        <f t="shared" ca="1" si="3"/>
        <v>0.54572831888347151</v>
      </c>
      <c r="K19" s="31">
        <f t="shared" ca="1" si="2"/>
        <v>14.376206033477546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3"/>
        <v>1.4711134231777582E-2</v>
      </c>
      <c r="K20" s="31">
        <f t="shared" ca="1" si="2"/>
        <v>0.38753769849231173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0.28646693652214233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78.699729284201013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3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5"/>
        <v>4.3674375367570338E-3</v>
      </c>
      <c r="K34" s="49">
        <f t="shared" ca="1" si="6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5"/>
        <v>1.4641953292481646E-2</v>
      </c>
      <c r="K35" s="49">
        <f t="shared" ca="1" si="6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5"/>
        <v>0.23594695604333063</v>
      </c>
      <c r="K36" s="49">
        <f t="shared" ca="1" si="6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813B-0FA7-49E1-8F0C-EFA46817AE44}">
  <sheetPr codeName="Sheet2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1129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4.9718886901395472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5.7804581348474828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0.27525991118321347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15.219541865152518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" ca="1" si="1">F16*I16</f>
        <v>1.8864513041656874</v>
      </c>
      <c r="K16" s="31">
        <f t="shared" ref="K16:K21" ca="1" si="2">J16/$J$42%</f>
        <v>32.634979099549547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5.1153893033220683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1" ca="1" si="3">F18*I18</f>
        <v>1.8448042585556577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130</v>
      </c>
      <c r="H19" s="27">
        <f>Master!$P$55</f>
        <v>96</v>
      </c>
      <c r="I19" s="29">
        <f t="shared" si="0"/>
        <v>135.41666666666669</v>
      </c>
      <c r="J19" s="30">
        <f t="shared" ca="1" si="3"/>
        <v>0.90954719813911922</v>
      </c>
      <c r="K19" s="31">
        <f t="shared" ca="1" si="2"/>
        <v>15.734863516369323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3"/>
        <v>2.4518557052962638E-2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" si="7">G33/H33*100</f>
        <v>1</v>
      </c>
      <c r="J33" s="35">
        <f t="shared" ref="J33:J36" ca="1" si="8">F33*I33</f>
        <v>0.30581851985354103</v>
      </c>
      <c r="K33" s="49">
        <f t="shared" ca="1" si="6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8"/>
        <v>4.3674375367570338E-3</v>
      </c>
      <c r="K34" s="49">
        <f t="shared" ca="1" si="6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8"/>
        <v>1.4641953292481646E-2</v>
      </c>
      <c r="K35" s="49">
        <f t="shared" ca="1" si="6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8"/>
        <v>0.23594695604333063</v>
      </c>
      <c r="K36" s="49">
        <f t="shared" ca="1" si="6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B1FB-5C59-4794-8215-9DBCCB95FEAA}">
  <sheetPr codeName="Sheet4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2.0054661900643671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2.8140356347723028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0.25582142134293662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8.1859643652276972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0" si="0">G16/H16*100</f>
        <v>265.30612244897958</v>
      </c>
      <c r="J16" s="30">
        <f t="shared" ref="J16" ca="1" si="1">F16*I16</f>
        <v>0.75458052166627487</v>
      </c>
      <c r="K16" s="31">
        <f t="shared" ref="K16:K20" ca="1" si="2">J16/$J$42%</f>
        <v>26.814888636878671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4.2031157453615462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0" ca="1" si="3">F18*I18</f>
        <v>0.73792170342226304</v>
      </c>
      <c r="K18" s="31">
        <f t="shared" ca="1" si="2"/>
        <v>26.222898328079339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65</v>
      </c>
      <c r="H19" s="27">
        <f>Master!$P$49</f>
        <v>96</v>
      </c>
      <c r="I19" s="29">
        <f t="shared" si="0"/>
        <v>67.708333333333343</v>
      </c>
      <c r="J19" s="30">
        <f t="shared" ca="1" si="3"/>
        <v>0.39179401200255493</v>
      </c>
      <c r="K19" s="31">
        <f t="shared" ca="1" si="2"/>
        <v>13.92285183461285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0.10279820526541157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418</v>
      </c>
      <c r="H26" s="42"/>
      <c r="I26" s="42"/>
      <c r="J26" s="44">
        <f ca="1">SUM(J16:J25)</f>
        <v>2.0054661900643671</v>
      </c>
      <c r="K26" s="14">
        <f ca="1">SUM(K16:K25)</f>
        <v>71.266552750197818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8.8056659595881666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10.86761361777447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0.15520192718207793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0.52031868792117819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8.384647057336295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28.733447249802186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2.8140356347723028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AC62-DC83-4818-9858-B6FBCA648E9B}">
  <sheetPr codeName="Sheet4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3.0067528960325132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3.8153223407404488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0.25435482271602994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11.184677659259551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0" si="0">G16/H16*100</f>
        <v>397.9591836734694</v>
      </c>
      <c r="J16" s="30">
        <f t="shared" ref="J16" ca="1" si="1">F16*I16</f>
        <v>1.1318707824994123</v>
      </c>
      <c r="K16" s="31">
        <f t="shared" ref="K16:K20" ca="1" si="2">J16/$J$42%</f>
        <v>29.66645230504292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4.6500857967709122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0" ca="1" si="3">F18*I18</f>
        <v>1.1068825551333945</v>
      </c>
      <c r="K18" s="31">
        <f t="shared" ca="1" si="2"/>
        <v>29.011508236511919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97.5</v>
      </c>
      <c r="H19" s="27">
        <f>Master!$P$49</f>
        <v>96</v>
      </c>
      <c r="I19" s="29">
        <f t="shared" si="0"/>
        <v>101.5625</v>
      </c>
      <c r="J19" s="30">
        <f t="shared" ca="1" si="3"/>
        <v>0.58769101800383228</v>
      </c>
      <c r="K19" s="31">
        <f t="shared" ca="1" si="2"/>
        <v>15.40344341887972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7.5820019115702061E-2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626</v>
      </c>
      <c r="H26" s="42"/>
      <c r="I26" s="42"/>
      <c r="J26" s="44">
        <f ca="1">SUM(J16:J25)</f>
        <v>3.0067528960325132</v>
      </c>
      <c r="K26" s="14">
        <f ca="1">SUM(K16:K25)</f>
        <v>78.807309776321162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6.4947219619125383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8.0155355836642137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0.11447099738129689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0.38376713642601551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6.1841945442947779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21.192690223678845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3.8153223407404488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18E7-D60F-4F08-920A-8C078F14E4C7}">
  <sheetPr codeName="Sheet2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5.0093263079688057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5.8178957526767414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0.27704265488936863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15.182104247323259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1.8864513041656874</v>
      </c>
      <c r="K16" s="31">
        <f t="shared" ref="K16:K20" ca="1" si="2">J16/$J$42%</f>
        <v>32.424976045639092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5.082472249128112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1.8448042585556577</v>
      </c>
      <c r="K18" s="31">
        <f t="shared" ca="1" si="2"/>
        <v>31.70913225296081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162.5</v>
      </c>
      <c r="H19" s="27">
        <f>Master!$P$49</f>
        <v>96</v>
      </c>
      <c r="I19" s="29">
        <f t="shared" si="0"/>
        <v>169.27083333333331</v>
      </c>
      <c r="J19" s="30">
        <f t="shared" ca="1" si="3"/>
        <v>0.97948503000638698</v>
      </c>
      <c r="K19" s="31">
        <f t="shared" ca="1" si="2"/>
        <v>16.835726723974698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4.9722068786538995E-2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1042</v>
      </c>
      <c r="H26" s="42"/>
      <c r="I26" s="42"/>
      <c r="J26" s="44">
        <f ca="1">SUM(J16:J25)</f>
        <v>5.0093263079688057</v>
      </c>
      <c r="K26" s="14">
        <f ca="1">SUM(K16:K25)</f>
        <v>86.102029340489253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4.2591787222694437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49">
        <f t="shared" ca="1" si="6"/>
        <v>5.2565142596932537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6"/>
        <v>7.5069023619882339E-2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6"/>
        <v>0.25167094624796371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6"/>
        <v>4.0555377076802106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13.897970659510754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5.8178957526767414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983A-2091-4689-BBC1-21429118C8FA}">
  <sheetPr codeName="Sheet4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1.9243267947676692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2.7328962394756049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0.24844511267960045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8.267103760524396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3" si="0">G16/H16*100</f>
        <v>265.30612244897958</v>
      </c>
      <c r="J16" s="30">
        <f t="shared" ref="J16" ca="1" si="1">F16*I16</f>
        <v>0.75458052166627487</v>
      </c>
      <c r="K16" s="31">
        <f t="shared" ref="K16:K23" ca="1" si="2">J16/$J$42%</f>
        <v>27.611019795287422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4.3279057995957695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3" ca="1" si="3">F18*I18</f>
        <v>0.73792170342226304</v>
      </c>
      <c r="K18" s="31">
        <f t="shared" ca="1" si="2"/>
        <v>27.001453357916631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26</v>
      </c>
      <c r="H19" s="27">
        <f>Master!$P$47</f>
        <v>96</v>
      </c>
      <c r="I19" s="29">
        <f t="shared" si="0"/>
        <v>27.083333333333332</v>
      </c>
      <c r="J19" s="30">
        <f t="shared" ca="1" si="3"/>
        <v>0.1695288933998596</v>
      </c>
      <c r="K19" s="31">
        <f t="shared" ca="1" si="2"/>
        <v>6.2032685672833754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0.21170054583778367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3"/>
        <v>4.9157661225652113E-2</v>
      </c>
      <c r="K21" s="31">
        <f t="shared" ca="1" si="2"/>
        <v>1.7987386610435165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3"/>
        <v>2.6404599903190527E-2</v>
      </c>
      <c r="K22" s="31">
        <f t="shared" ca="1" si="2"/>
        <v>0.96617645126026108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3"/>
        <v>6.2670684049079536E-2</v>
      </c>
      <c r="K23" s="31">
        <f t="shared" ca="1" si="2"/>
        <v>2.2931966147790868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397</v>
      </c>
      <c r="H26" s="42"/>
      <c r="I26" s="42"/>
      <c r="J26" s="44">
        <f ca="1">SUM(J16:J25)</f>
        <v>1.9243267947676692</v>
      </c>
      <c r="K26" s="14">
        <f ca="1">SUM(K16:K25)</f>
        <v>70.413459793003852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9.0671052344589889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11.190271896756032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0.15980985570074438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0.53576689378046716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8.6335863262999233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29.586540206996158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2.7328962394756049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98C0-15CD-4D5A-825D-47F92B1E917B}">
  <sheetPr codeName="Sheet46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2.8144809414344674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3.623050386142403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0.24153669240949355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11.376949613857597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3" si="0">G16/H16*100</f>
        <v>397.9591836734694</v>
      </c>
      <c r="J16" s="30">
        <f t="shared" ref="J16" ca="1" si="1">F16*I16</f>
        <v>1.1318707824994123</v>
      </c>
      <c r="K16" s="31">
        <f t="shared" ref="K16:K23" ca="1" si="2">J16/$J$42%</f>
        <v>31.240823666947598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4.8968615768189814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3" ca="1" si="3">F18*I18</f>
        <v>1.1068825551333945</v>
      </c>
      <c r="K18" s="31">
        <f t="shared" ca="1" si="2"/>
        <v>30.551122318559131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39</v>
      </c>
      <c r="H19" s="27">
        <f>Master!$P$47</f>
        <v>96</v>
      </c>
      <c r="I19" s="29">
        <f t="shared" si="0"/>
        <v>40.625</v>
      </c>
      <c r="J19" s="30">
        <f t="shared" ca="1" si="3"/>
        <v>0.25429334009978943</v>
      </c>
      <c r="K19" s="31">
        <f t="shared" ca="1" si="2"/>
        <v>7.0187635554951537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0.15968743571105054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3"/>
        <v>4.9157661225652113E-2</v>
      </c>
      <c r="K21" s="31">
        <f t="shared" ca="1" si="2"/>
        <v>1.3568031351060537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3"/>
        <v>2.6404599903190527E-2</v>
      </c>
      <c r="K22" s="31">
        <f t="shared" ca="1" si="2"/>
        <v>0.72879471961482956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3"/>
        <v>6.2670684049079536E-2</v>
      </c>
      <c r="K23" s="31">
        <f t="shared" ca="1" si="2"/>
        <v>1.7297767728758349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585.5</v>
      </c>
      <c r="H26" s="42"/>
      <c r="I26" s="42"/>
      <c r="J26" s="44">
        <f ca="1">SUM(J16:J25)</f>
        <v>2.8144809414344674</v>
      </c>
      <c r="K26" s="14">
        <f ca="1">SUM(K16:K25)</f>
        <v>77.682633181128622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6.8393908881201497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8.4409126912297072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0.12054586801944003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0.4041333056941413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6.5123840658079324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22.317366818871371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3.623050386142403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02A-8041-4341-959C-968D2864B8AD}">
  <sheetPr codeName="Sheet2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4.594789234768065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5.4033586794760007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0.25730279426076191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15.596641320524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1.8864513041656874</v>
      </c>
      <c r="K16" s="31">
        <f t="shared" ref="K16:K20" ca="1" si="2">J16/$J$42%</f>
        <v>34.912568572046546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5.4723914263946991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1.8448042585556577</v>
      </c>
      <c r="K18" s="31">
        <f t="shared" ca="1" si="2"/>
        <v>34.141806383554027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65</v>
      </c>
      <c r="H19" s="27">
        <f>Master!$P$47</f>
        <v>96</v>
      </c>
      <c r="I19" s="29">
        <f t="shared" si="0"/>
        <v>67.708333333333343</v>
      </c>
      <c r="J19" s="30">
        <f t="shared" ca="1" si="3"/>
        <v>0.42382223349964909</v>
      </c>
      <c r="K19" s="31">
        <f t="shared" ca="1" si="2"/>
        <v>7.84368128492906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0.10707333344584082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ref="I21:I23" si="4">G21/H21*100</f>
        <v>7.1428571428571423</v>
      </c>
      <c r="J21" s="30">
        <f t="shared" ref="J21:J23" ca="1" si="5">F21*I21</f>
        <v>4.9157661225652113E-2</v>
      </c>
      <c r="K21" s="31">
        <f t="shared" ref="K21:K23" ca="1" si="6">J21/$J$42%</f>
        <v>0.90976120856776532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4"/>
        <v>7.3684210526315779</v>
      </c>
      <c r="J22" s="30">
        <f t="shared" ca="1" si="5"/>
        <v>2.6404599903190527E-2</v>
      </c>
      <c r="K22" s="31">
        <f t="shared" ca="1" si="6"/>
        <v>0.48867013036697304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4"/>
        <v>2</v>
      </c>
      <c r="J23" s="30">
        <f t="shared" ca="1" si="5"/>
        <v>6.2670684049079536E-2</v>
      </c>
      <c r="K23" s="31">
        <f t="shared" ca="1" si="6"/>
        <v>1.1598468242933138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962.5</v>
      </c>
      <c r="H26" s="42"/>
      <c r="I26" s="42"/>
      <c r="J26" s="44">
        <f ca="1">SUM(J16:J25)</f>
        <v>4.594789234768065</v>
      </c>
      <c r="K26" s="14">
        <f ca="1">SUM(K16:K25)</f>
        <v>85.035799163598213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7">G31/H31*100</f>
        <v>1</v>
      </c>
      <c r="J31" s="30">
        <f t="shared" ref="J31:J36" ca="1" si="8">F31*I31</f>
        <v>0.24779457798182544</v>
      </c>
      <c r="K31" s="49">
        <f t="shared" ref="K31:K36" ca="1" si="9">J31/$J$42%</f>
        <v>4.5859361312259894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7"/>
        <v>0</v>
      </c>
      <c r="J32" s="35">
        <f t="shared" si="8"/>
        <v>0</v>
      </c>
      <c r="K32" s="49">
        <f t="shared" ca="1" si="9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7"/>
        <v>1</v>
      </c>
      <c r="J33" s="35">
        <f t="shared" ca="1" si="8"/>
        <v>0.30581851985354103</v>
      </c>
      <c r="K33" s="49">
        <f t="shared" ca="1" si="9"/>
        <v>5.6597856628536505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9"/>
        <v>8.0828199566803011E-2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9"/>
        <v>0.27097874046557968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9"/>
        <v>4.3666721022897548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14.964200836401776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5.4033586794760007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A689-3CFC-4607-BA2D-A52C13013261}">
  <sheetPr codeName="Sheet4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1.9865991213075174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2.795168566015453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0.25410623327413212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8.2048314339845465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19" si="0">G16/H16*100</f>
        <v>265.30612244897958</v>
      </c>
      <c r="J16" s="30">
        <f t="shared" ref="J16" ca="1" si="1">F16*I16</f>
        <v>0.75458052166627487</v>
      </c>
      <c r="K16" s="31">
        <f t="shared" ref="K16:K19" ca="1" si="2">J16/$J$42%</f>
        <v>26.99588607430351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4.2314862968641975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19" ca="1" si="3">F18*I18</f>
        <v>0.73792170342226304</v>
      </c>
      <c r="K18" s="31">
        <f t="shared" ca="1" si="2"/>
        <v>26.399899898494471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52</v>
      </c>
      <c r="H19" s="27">
        <f>Master!$P$56</f>
        <v>96</v>
      </c>
      <c r="I19" s="29">
        <f t="shared" si="0"/>
        <v>54.166666666666664</v>
      </c>
      <c r="J19" s="30">
        <f t="shared" ca="1" si="3"/>
        <v>0.37581972137378028</v>
      </c>
      <c r="K19" s="31">
        <f t="shared" ca="1" si="2"/>
        <v>13.44533299147378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403</v>
      </c>
      <c r="H26" s="42"/>
      <c r="I26" s="42"/>
      <c r="J26" s="44">
        <f ca="1">SUM(J16:J25)</f>
        <v>1.9865991213075174</v>
      </c>
      <c r="K26" s="14">
        <f ca="1">SUM(K16:K25)</f>
        <v>71.072605261135962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8.8651031996635403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10.940968769174772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0.15624952247452001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0.52383077967114977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8.4412424678800644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28.927394738864045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2.795168566015453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3C4E-2A6B-4477-9189-3CF6F88CD900}">
  <sheetPr codeName="Sheet4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2.9798986819612763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3.788468126669212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0.25256454177794746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11.211531873330788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19" si="0">G16/H16*100</f>
        <v>397.9591836734694</v>
      </c>
      <c r="J16" s="30">
        <f t="shared" ref="J16" ca="1" si="1">F16*I16</f>
        <v>1.1318707824994123</v>
      </c>
      <c r="K16" s="31">
        <f t="shared" ref="K16:K19" ca="1" si="2">J16/$J$42%</f>
        <v>29.876740272183397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4.6830475098593869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19" ca="1" si="3">F18*I18</f>
        <v>1.1068825551333945</v>
      </c>
      <c r="K18" s="31">
        <f t="shared" ca="1" si="2"/>
        <v>29.217153691789299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78</v>
      </c>
      <c r="H19" s="27">
        <f>Master!$P$56</f>
        <v>96</v>
      </c>
      <c r="I19" s="29">
        <f t="shared" si="0"/>
        <v>81.25</v>
      </c>
      <c r="J19" s="30">
        <f t="shared" ca="1" si="3"/>
        <v>0.56372958206067036</v>
      </c>
      <c r="K19" s="31">
        <f t="shared" ca="1" si="2"/>
        <v>14.880145832355108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604.5</v>
      </c>
      <c r="H26" s="42"/>
      <c r="I26" s="42"/>
      <c r="J26" s="44">
        <f ca="1">SUM(J16:J25)</f>
        <v>2.9798986819612763</v>
      </c>
      <c r="K26" s="14">
        <f ca="1">SUM(K16:K25)</f>
        <v>78.657087306187194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6.5407592118158924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8.0723529835372805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0.11528241470509208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0.38648743510361072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6.2280306486509405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21.342912693812817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3.788468126669212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951-47DE-4682-BB1B-CAC1506B6706}">
  <sheetPr codeName="Sheet2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4.9664978032687941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5.7750672479767298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0.27500320228460617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15.224932752023271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1.8864513041656874</v>
      </c>
      <c r="K16" s="31">
        <f t="shared" ref="K16:K19" ca="1" si="2">J16/$J$42%</f>
        <v>32.665443070409225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5.1201643966413251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1.8448042585556577</v>
      </c>
      <c r="K18" s="31">
        <f t="shared" ca="1" si="2"/>
        <v>31.944290505049565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130</v>
      </c>
      <c r="H19" s="27">
        <f>Master!$P$56</f>
        <v>96</v>
      </c>
      <c r="I19" s="29">
        <f t="shared" si="0"/>
        <v>135.41666666666669</v>
      </c>
      <c r="J19" s="30">
        <f t="shared" ca="1" si="3"/>
        <v>0.93954930343445076</v>
      </c>
      <c r="K19" s="31">
        <f t="shared" ca="1" si="2"/>
        <v>16.26906255963717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1007.5</v>
      </c>
      <c r="H26" s="42"/>
      <c r="I26" s="42"/>
      <c r="J26" s="44">
        <f ca="1">SUM(J16:J25)</f>
        <v>4.9664978032687941</v>
      </c>
      <c r="K26" s="14">
        <f ca="1">SUM(K16:K25)</f>
        <v>85.998960531737282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4.2907652385976842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5.2954971210193831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7.5625743376185744E-2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0.25353736439365954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4.0856140008758102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14.001039468262721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5.7750672479767298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A9BD-DF51-4F33-A51B-A871DA081E95}">
  <sheetPr codeName="Sheet4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2.3084703721559592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3.1170398168638949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0.28336725607853591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7.8829601831361051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0" si="0">G16/H16*100</f>
        <v>265.30612244897958</v>
      </c>
      <c r="J16" s="30">
        <f t="shared" ref="J16" ca="1" si="1">F16*I16</f>
        <v>0.75458052166627487</v>
      </c>
      <c r="K16" s="31">
        <f t="shared" ref="K16:K20" ca="1" si="2">J16/$J$42%</f>
        <v>24.208241344362126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3.794535257627861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0" ca="1" si="3">F18*I18</f>
        <v>0.73792170342226304</v>
      </c>
      <c r="K18" s="31">
        <f t="shared" ca="1" si="2"/>
        <v>23.67379779462356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52</v>
      </c>
      <c r="H19" s="27">
        <f>Master!$P$54</f>
        <v>96</v>
      </c>
      <c r="I19" s="29">
        <f t="shared" si="0"/>
        <v>54.166666666666664</v>
      </c>
      <c r="J19" s="30">
        <f t="shared" si="3"/>
        <v>0.54794097222222216</v>
      </c>
      <c r="K19" s="31">
        <f t="shared" ca="1" si="2"/>
        <v>17.578889087580365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4.804237635650928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405</v>
      </c>
      <c r="H26" s="42"/>
      <c r="I26" s="42"/>
      <c r="J26" s="44">
        <f ca="1">SUM(J16:J25)</f>
        <v>2.3084703721559592</v>
      </c>
      <c r="K26" s="14">
        <f ca="1">SUM(K16:K25)</f>
        <v>74.059701119844846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7.9496763769651055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9.8111842588276623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0.14011491008642887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0.4697390522015582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7.5695842820744188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25.940298880155172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3.1170398168638949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E28E-878C-4F30-943D-DC7D4943AFA9}">
  <sheetPr codeName="Sheet4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3.3878305582339392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4.1964000029418749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0.27976000019612501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10.803599997058125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0" si="0">G16/H16*100</f>
        <v>397.9591836734694</v>
      </c>
      <c r="J16" s="30">
        <f t="shared" ref="J16" ca="1" si="1">F16*I16</f>
        <v>1.1318707824994123</v>
      </c>
      <c r="K16" s="31">
        <f t="shared" ref="K16:K20" ca="1" si="2">J16/$J$42%</f>
        <v>26.972423546514094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4.2278086489234168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0" ca="1" si="3">F18*I18</f>
        <v>1.1068825551333945</v>
      </c>
      <c r="K18" s="31">
        <f t="shared" ca="1" si="2"/>
        <v>26.376955351191917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 t="shared" si="0"/>
        <v>81.25</v>
      </c>
      <c r="J19" s="30">
        <f t="shared" si="3"/>
        <v>0.82191145833333323</v>
      </c>
      <c r="K19" s="31">
        <f t="shared" ca="1" si="2"/>
        <v>19.586108515802461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3.5685349322042268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80.731830994636127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5.9049322707108409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7.2876398732043608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0.10407581578722842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0.34891700701117495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5.6226040386502874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661-17B8-4D7F-808C-8E2C93F684E5}">
  <sheetPr codeName="Sheet2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1079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5.5465509303898992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6.3551203750978349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0.30262477976656355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14.644879624902165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1.8864513041656874</v>
      </c>
      <c r="K16" s="31">
        <f t="shared" ref="K16:K20" ca="1" si="2">J16/$J$42%</f>
        <v>29.683958647858752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4.6528298389382812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1.8448042585556577</v>
      </c>
      <c r="K18" s="31">
        <f t="shared" ca="1" si="2"/>
        <v>29.028628093095051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 t="shared" si="0"/>
        <v>135.41666666666669</v>
      </c>
      <c r="J19" s="30">
        <f t="shared" si="3"/>
        <v>1.3698524305555557</v>
      </c>
      <c r="K19" s="31">
        <f t="shared" ca="1" si="2"/>
        <v>21.555098089459356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2.3563676399708582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87.276882309322289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3.8991327206451336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4.8121593581747542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6.8723128422092217E-2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0.23039615976206018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3.7127063236736615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E8F8-235C-4143-AA6F-15A623B48AE0}">
  <sheetPr codeName="Sheet4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2.3266304106586042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3.1351998553665399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0.28501816866968543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7.8648001446334597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" si="0">G16/H16*100</f>
        <v>265.30612244897958</v>
      </c>
      <c r="J16" s="30">
        <f t="shared" ref="J16" ca="1" si="1">F16*I16</f>
        <v>0.75458052166627487</v>
      </c>
      <c r="K16" s="31">
        <f t="shared" ref="K16:K22" ca="1" si="2">J16/$J$42%</f>
        <v>24.068019790657207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3.38</v>
      </c>
      <c r="H17" s="27">
        <f>Master!$P$36</f>
        <v>98</v>
      </c>
      <c r="I17" s="29">
        <f>G17/H17*100</f>
        <v>3.4489795918367343</v>
      </c>
      <c r="J17" s="30">
        <f ca="1">F17*I17</f>
        <v>2.7240925586147643E-2</v>
      </c>
      <c r="K17" s="31">
        <f t="shared" ca="1" si="2"/>
        <v>0.86887365535945638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t="shared" ca="1" si="2"/>
        <v>9.9367168864731941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t="shared" ca="1" si="2"/>
        <v>23.536671901765949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127.39999999999999</v>
      </c>
      <c r="H20" s="27">
        <f>Master!$P$220</f>
        <v>96</v>
      </c>
      <c r="I20" s="27">
        <f>G20/H20*100</f>
        <v>132.70833333333331</v>
      </c>
      <c r="J20" s="30">
        <f ca="1">F20*I20</f>
        <v>0.33736745193946055</v>
      </c>
      <c r="K20" s="31">
        <f t="shared" ca="1" si="2"/>
        <v>10.760636243395671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96.2</v>
      </c>
      <c r="H21" s="27">
        <f>Master!$P$104</f>
        <v>89</v>
      </c>
      <c r="I21" s="27">
        <f t="shared" ref="I21:I22" si="3">G21/H21*100</f>
        <v>108.08988764044945</v>
      </c>
      <c r="J21" s="30">
        <f t="shared" ref="J21:J22" ca="1" si="4">F21*I21</f>
        <v>0.14466664240378244</v>
      </c>
      <c r="K21" s="31">
        <f t="shared" ca="1" si="2"/>
        <v>4.6142717873680592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1.04</v>
      </c>
      <c r="H22" s="27">
        <f>Master!$P$35</f>
        <v>98</v>
      </c>
      <c r="I22" s="27">
        <f t="shared" si="3"/>
        <v>1.0612244897959184</v>
      </c>
      <c r="J22" s="30">
        <f t="shared" ca="1" si="4"/>
        <v>1.3317232187785097E-2</v>
      </c>
      <c r="K22" s="31">
        <f t="shared" ca="1" si="2"/>
        <v>0.42476501665403926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618.02</v>
      </c>
      <c r="H26" s="42"/>
      <c r="I26" s="42"/>
      <c r="J26" s="44">
        <f ca="1">SUM(J16:J25)</f>
        <v>2.3266304106586042</v>
      </c>
      <c r="K26" s="14">
        <f ca="1">SUM(K16:K25)</f>
        <v>74.209955281673572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7.9036294148098412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9.7543548724675304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0.13930332158191658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0.46701817963594666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7.5257389298311832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25.790044718326421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3.1351998553665399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2F10-87BF-4652-9051-8B8381A05F40}">
  <sheetPr codeName="Sheet3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1139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3.4899456159879056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4.2985150606958413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0.28656767071305611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10.701484939304159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" si="0">G16/H16*100</f>
        <v>397.9591836734694</v>
      </c>
      <c r="J16" s="30">
        <f t="shared" ref="J16" ca="1" si="1">F16*I16</f>
        <v>1.1318707824994123</v>
      </c>
      <c r="K16" s="31">
        <f t="shared" ref="K16:K22" ca="1" si="2">J16/$J$42%</f>
        <v>26.331669576986098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5.0699999999999994</v>
      </c>
      <c r="H17" s="27">
        <f>Master!$P$36</f>
        <v>98</v>
      </c>
      <c r="I17" s="29">
        <f>G17/H17*100</f>
        <v>5.1734693877551017</v>
      </c>
      <c r="J17" s="30">
        <f ca="1">F17*I17</f>
        <v>4.0861388379221465E-2</v>
      </c>
      <c r="K17" s="31">
        <f t="shared" ca="1" si="2"/>
        <v>0.95059311883873787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t="shared" ca="1" si="2"/>
        <v>10.871286795112177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t="shared" ca="1" si="2"/>
        <v>25.750347259553696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191.1</v>
      </c>
      <c r="H20" s="27">
        <f>Master!$P$220</f>
        <v>96</v>
      </c>
      <c r="I20" s="27">
        <f>G20/H20*100</f>
        <v>199.0625</v>
      </c>
      <c r="J20" s="30">
        <f ca="1">F20*I20</f>
        <v>0.50605117790919085</v>
      </c>
      <c r="K20" s="31">
        <f t="shared" ca="1" si="2"/>
        <v>11.772697565639598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144.30000000000001</v>
      </c>
      <c r="H21" s="27">
        <f>Master!$P$104</f>
        <v>89</v>
      </c>
      <c r="I21" s="27">
        <f t="shared" ref="I21:I22" si="3">G21/H21*100</f>
        <v>162.13483146067418</v>
      </c>
      <c r="J21" s="30">
        <f t="shared" ref="J21:J22" ca="1" si="4">F21*I21</f>
        <v>0.21699996360567367</v>
      </c>
      <c r="K21" s="31">
        <f t="shared" ca="1" si="2"/>
        <v>5.0482541189595329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1.56</v>
      </c>
      <c r="H22" s="27">
        <f>Master!$P$35</f>
        <v>98</v>
      </c>
      <c r="I22" s="27">
        <f t="shared" si="3"/>
        <v>1.5918367346938775</v>
      </c>
      <c r="J22" s="30">
        <f t="shared" ca="1" si="4"/>
        <v>1.9975848281677644E-2</v>
      </c>
      <c r="K22" s="31">
        <f t="shared" ca="1" si="2"/>
        <v>0.46471509345936696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927.03</v>
      </c>
      <c r="H26" s="42"/>
      <c r="I26" s="42"/>
      <c r="J26" s="44">
        <f ca="1">SUM(J16:J25)</f>
        <v>3.4899456159879056</v>
      </c>
      <c r="K26" s="14">
        <f ca="1">SUM(K16:K25)</f>
        <v>81.189563528549201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5.7646553398771294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7.1145154904734769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0.10160340199087346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0.340628172420813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5.4890340666885011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18.810436471450792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4.2985150606958413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E83E-6C60-4A4E-926E-8EA4CC538AD0}">
  <sheetPr codeName="Sheet2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1080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5.8165760266465094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6.6251454713544451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0.31548311768354498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14.374854528645555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" si="0">G16/H16*100</f>
        <v>663.26530612244903</v>
      </c>
      <c r="J16" s="30">
        <f t="shared" ref="J16" ca="1" si="1">F16*I16</f>
        <v>1.8864513041656874</v>
      </c>
      <c r="K16" s="31">
        <f t="shared" ref="K16:K22" ca="1" si="2">J16/$J$42%</f>
        <v>28.47411143381311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6.8102313965369102E-2</v>
      </c>
      <c r="K17" s="31">
        <f t="shared" ca="1" si="2"/>
        <v>1.0279368847043031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t="shared" ca="1" si="2"/>
        <v>11.755814827006347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t="shared" ca="1" si="2"/>
        <v>27.845490586314718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318.5</v>
      </c>
      <c r="H20" s="27">
        <f>Master!$P$220</f>
        <v>96</v>
      </c>
      <c r="I20" s="27">
        <f>G20/H20*100</f>
        <v>331.77083333333337</v>
      </c>
      <c r="J20" s="30">
        <f ca="1">F20*I20</f>
        <v>0.84341862984865157</v>
      </c>
      <c r="K20" s="31">
        <f t="shared" ca="1" si="2"/>
        <v>12.730567705952923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240.5</v>
      </c>
      <c r="H21" s="27">
        <f>Master!$P$104</f>
        <v>89</v>
      </c>
      <c r="I21" s="27">
        <f t="shared" ref="I21:I22" si="3">G21/H21*100</f>
        <v>270.22471910112358</v>
      </c>
      <c r="J21" s="30">
        <f t="shared" ref="J21:J22" ca="1" si="4">F21*I21</f>
        <v>0.36166660600945605</v>
      </c>
      <c r="K21" s="31">
        <f t="shared" ca="1" si="2"/>
        <v>5.4589987129070074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2.6</v>
      </c>
      <c r="H22" s="27">
        <f>Master!$P$35</f>
        <v>98</v>
      </c>
      <c r="I22" s="27">
        <f t="shared" si="3"/>
        <v>2.6530612244897962</v>
      </c>
      <c r="J22" s="30">
        <f t="shared" ca="1" si="4"/>
        <v>3.3293080469462742E-2</v>
      </c>
      <c r="K22" s="31">
        <f t="shared" ca="1" si="2"/>
        <v>0.50252602925345735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1545.05</v>
      </c>
      <c r="H26" s="42"/>
      <c r="I26" s="42"/>
      <c r="J26" s="44">
        <f ca="1">SUM(J16:J25)</f>
        <v>5.8165760266465094</v>
      </c>
      <c r="K26" s="14">
        <f ca="1">SUM(K16:K25)</f>
        <v>87.795446179951853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3.7402133893245111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4.6160272431122857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6.5922137946114484E-2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0.22100576290422563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3.561385286761011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12.204553820048147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6.6251454713544451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245E-4F9F-4CA8-982C-D1C0F27B5E8E}">
  <sheetPr codeName="Sheet3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2.2034834189480099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3.0120528636559456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0.27382298760508594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7.9879471363440544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0" si="0">G16/H16*100</f>
        <v>265.30612244897958</v>
      </c>
      <c r="J16" s="30">
        <f t="shared" ref="J16" ca="1" si="1">F16*I16</f>
        <v>0.75458052166627487</v>
      </c>
      <c r="K16" s="31">
        <f t="shared" ref="K16:K20" ca="1" si="2">J16/$J$42%</f>
        <v>25.052034470284369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2"/>
        <v>3.9267961154452604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0" ca="1" si="3">F18*I18</f>
        <v>0.73792170342226304</v>
      </c>
      <c r="K18" s="31">
        <f t="shared" ca="1" si="2"/>
        <v>24.498962562250462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46.8</v>
      </c>
      <c r="H19" s="27">
        <f>Master!$P$221</f>
        <v>96</v>
      </c>
      <c r="I19" s="29">
        <f t="shared" si="0"/>
        <v>48.75</v>
      </c>
      <c r="J19" s="30">
        <f t="shared" ca="1" si="3"/>
        <v>0.24058295372737612</v>
      </c>
      <c r="K19" s="31">
        <f t="shared" ca="1" si="2"/>
        <v>7.9873416775083843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3"/>
        <v>0.35212106528689674</v>
      </c>
      <c r="K20" s="31">
        <f t="shared" ca="1" si="2"/>
        <v>11.69040123882494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417.8</v>
      </c>
      <c r="H26" s="42"/>
      <c r="I26" s="42"/>
      <c r="J26" s="44">
        <f ca="1">SUM(J16:J25)</f>
        <v>2.2034834189480099</v>
      </c>
      <c r="K26" s="14">
        <f ca="1">SUM(K16:K25)</f>
        <v>73.155536064313424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31">
        <f t="shared" ref="K31:K36" ca="1" si="6">J31/$J$42%</f>
        <v>8.2267672314708093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10.153159114290812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0.14499870136595014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31">
        <f t="shared" ca="1" si="6"/>
        <v>0.48611209547994627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7.8334267930790835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26.844463935686601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3.0120528636559456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638A-CFBD-4EDB-B4E7-E38A15A6D194}">
  <sheetPr codeName="Sheet3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3.1291645957785668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3.9377340404865024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0.26251560269910018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11.062265959513498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0" si="0">G16/H16*100</f>
        <v>397.9591836734694</v>
      </c>
      <c r="J16" s="30">
        <f t="shared" ref="J16" ca="1" si="1">F16*I16</f>
        <v>1.1318707824994123</v>
      </c>
      <c r="K16" s="31">
        <f t="shared" ref="K16:K20" ca="1" si="2">J16/$J$42%</f>
        <v>28.744216111649099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2"/>
        <v>4.5055293334610171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0" ca="1" si="3">F18*I18</f>
        <v>1.1068825551333945</v>
      </c>
      <c r="K18" s="31">
        <f t="shared" ca="1" si="2"/>
        <v>28.109632183199462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70.2</v>
      </c>
      <c r="H19" s="27">
        <f>Master!$P$221</f>
        <v>96</v>
      </c>
      <c r="I19" s="29">
        <f t="shared" si="0"/>
        <v>73.125</v>
      </c>
      <c r="J19" s="30">
        <f t="shared" ca="1" si="3"/>
        <v>0.36087443059106417</v>
      </c>
      <c r="K19" s="31">
        <f t="shared" ca="1" si="2"/>
        <v>9.1645201753259737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3"/>
        <v>0.35212106528689674</v>
      </c>
      <c r="K20" s="31">
        <f t="shared" ca="1" si="2"/>
        <v>8.9422256979903239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616.70000000000005</v>
      </c>
      <c r="H26" s="42"/>
      <c r="I26" s="42"/>
      <c r="J26" s="44">
        <f ca="1">SUM(J16:J25)</f>
        <v>3.1291645957785668</v>
      </c>
      <c r="K26" s="14">
        <f ca="1">SUM(K16:K25)</f>
        <v>79.466123501625873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31">
        <f t="shared" ref="K31:K36" ca="1" si="6">J31/$J$42%</f>
        <v>6.2928215931823237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7.7663579284231572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0.11091245604330967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31">
        <f t="shared" ca="1" si="6"/>
        <v>0.37183702967081667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5.9919474910545159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20.53387649837412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3.9377340404865024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65C4-13EA-47ED-A53B-C3F5E9732B48}">
  <sheetPr codeName="Sheet3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1081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4.9805269494396809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5.7890963941476166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0.27567125686417221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15.210903605852383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1.8864513041656874</v>
      </c>
      <c r="K16" s="31">
        <f t="shared" ref="K16:K20" ca="1" si="2">J16/$J$42%</f>
        <v>32.586282482232662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ca="1" si="2"/>
        <v>5.1077563229370995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1.8448042585556577</v>
      </c>
      <c r="K18" s="31">
        <f t="shared" ca="1" si="2"/>
        <v>31.866877539310444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117</v>
      </c>
      <c r="H19" s="27">
        <f>Master!$P$221</f>
        <v>96</v>
      </c>
      <c r="I19" s="29">
        <f t="shared" si="0"/>
        <v>121.875</v>
      </c>
      <c r="J19" s="30">
        <f t="shared" ca="1" si="3"/>
        <v>0.60145738431844031</v>
      </c>
      <c r="K19" s="31">
        <f t="shared" ca="1" si="2"/>
        <v>10.389486430498426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ref="I20" si="4">G20/H20*100</f>
        <v>21.052631578947366</v>
      </c>
      <c r="J20" s="30">
        <f t="shared" ref="J20" si="5">F20*I20</f>
        <v>0.35212106528689674</v>
      </c>
      <c r="K20" s="31">
        <f t="shared" ca="1" si="2"/>
        <v>6.0824875129539597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1014.5</v>
      </c>
      <c r="H26" s="42"/>
      <c r="I26" s="42"/>
      <c r="J26" s="44">
        <f ca="1">SUM(J16:J25)</f>
        <v>4.9805269494396809</v>
      </c>
      <c r="K26" s="14">
        <f ca="1">SUM(K16:K25)</f>
        <v>86.032890287932588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6">G31/H31*100</f>
        <v>1</v>
      </c>
      <c r="J31" s="30">
        <f t="shared" ref="J31:J36" ca="1" si="7">F31*I31</f>
        <v>0.24779457798182544</v>
      </c>
      <c r="K31" s="31">
        <f t="shared" ref="K31:K36" ca="1" si="8">J31/$J$42%</f>
        <v>4.280367109318286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6"/>
        <v>0</v>
      </c>
      <c r="J32" s="35">
        <f t="shared" si="7"/>
        <v>0</v>
      </c>
      <c r="K32" s="31">
        <f t="shared" ca="1" si="8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6"/>
        <v>1</v>
      </c>
      <c r="J33" s="35">
        <f t="shared" ca="1" si="7"/>
        <v>0.30581851985354103</v>
      </c>
      <c r="K33" s="31">
        <f t="shared" ca="1" si="8"/>
        <v>5.2826641505348366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6"/>
        <v>1</v>
      </c>
      <c r="J34" s="35">
        <f t="shared" ca="1" si="7"/>
        <v>4.3674375367570338E-3</v>
      </c>
      <c r="K34" s="31">
        <f t="shared" ca="1" si="8"/>
        <v>7.5442473909610772E-2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6"/>
        <v>1</v>
      </c>
      <c r="J35" s="35">
        <f t="shared" ca="1" si="7"/>
        <v>1.4641953292481646E-2</v>
      </c>
      <c r="K35" s="31">
        <f t="shared" ca="1" si="8"/>
        <v>0.25292294851548275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7"/>
        <v>0.23594695604333063</v>
      </c>
      <c r="K36" s="31">
        <f t="shared" ca="1" si="8"/>
        <v>4.075713029789191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13.967109712067408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5.7890963941476166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568B-B1E1-4846-BCBA-DFAED57E752A}">
  <sheetPr codeName="Sheet3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1.8438309632199763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2.652400407927912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0.24112730981162836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8.347599592072088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19" si="0">G16/H16*100</f>
        <v>265.30612244897958</v>
      </c>
      <c r="J16" s="30">
        <f t="shared" ref="J16" ca="1" si="1">F16*I16</f>
        <v>0.75458052166627487</v>
      </c>
      <c r="K16" s="31">
        <f ca="1">J16/$J$42%</f>
        <v>28.448967185002154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ref="K17:K19" ca="1" si="2">J17/$J$42%</f>
        <v>4.4592503639976062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19" ca="1" si="3">F18*I18</f>
        <v>0.73792170342226304</v>
      </c>
      <c r="K18" s="31">
        <f t="shared" ca="1" si="2"/>
        <v>27.820901445220958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18.200000000000003</v>
      </c>
      <c r="H19" s="27">
        <f>Master!$P$35</f>
        <v>98</v>
      </c>
      <c r="I19" s="29">
        <f t="shared" si="0"/>
        <v>18.571428571428577</v>
      </c>
      <c r="J19" s="30">
        <f t="shared" ca="1" si="3"/>
        <v>0.23305156328623922</v>
      </c>
      <c r="K19" s="31">
        <f t="shared" ca="1" si="2"/>
        <v>8.7864397317108693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1.8438309632199763</v>
      </c>
      <c r="K26" s="14">
        <f ca="1">SUM(K16:K25)</f>
        <v>69.515558725931584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9.3422764240714944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11.529877575778624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0.16465981243642358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0.55202650582911506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8.8956009559527747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30.484441274068431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2.652400407927912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A41D-E9C5-48CB-8832-9E3D82567FA0}">
  <sheetPr codeName="Sheet3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15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2.7657464448299649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3.5743158895379006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0.23828772596919337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11.4256841104621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19" si="0">G16/H16*100</f>
        <v>397.9591836734694</v>
      </c>
      <c r="J16" s="30">
        <f t="shared" ref="J16" ca="1" si="1">F16*I16</f>
        <v>1.1318707824994123</v>
      </c>
      <c r="K16" s="31">
        <f ca="1">J16/$J$42%</f>
        <v>31.666780930371107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ref="K17:K19" ca="1" si="2">J17/$J$42%</f>
        <v>4.9636285026485449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19" ca="1" si="3">F18*I18</f>
        <v>1.1068825551333945</v>
      </c>
      <c r="K18" s="31">
        <f t="shared" ca="1" si="2"/>
        <v>30.967675755051857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27.300000000000004</v>
      </c>
      <c r="H19" s="27">
        <f>Master!$P$35</f>
        <v>98</v>
      </c>
      <c r="I19" s="29">
        <f t="shared" si="0"/>
        <v>27.857142857142865</v>
      </c>
      <c r="J19" s="30">
        <f t="shared" ca="1" si="3"/>
        <v>0.34957734492935882</v>
      </c>
      <c r="K19" s="31">
        <f t="shared" ca="1" si="2"/>
        <v>9.7802588168712017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2.7657464448299649</v>
      </c>
      <c r="K26" s="14">
        <f ca="1">SUM(K16:K25)</f>
        <v>77.378344004942704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6.9326434943012591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8.5560014644670446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0.12218946706810714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0.40964351626947576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6.6011780529514041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22.621655995057292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3.5743158895379006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BE80-1AA0-4E64-A921-03C9A1FAD505}">
  <sheetPr codeName="Sheet3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1082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21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4.6095774080499421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5.4181468527578778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0.25800699298847035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15.581853147242121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1.8864513041656874</v>
      </c>
      <c r="K16" s="31">
        <f ca="1">J16/$J$42%</f>
        <v>34.817278959603492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0.29569293711299849</v>
      </c>
      <c r="K17" s="31">
        <f t="shared" ref="K17:K19" ca="1" si="2">J17/$J$42%</f>
        <v>5.4574551991422782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1.8448042585556577</v>
      </c>
      <c r="K18" s="31">
        <f t="shared" ca="1" si="2"/>
        <v>34.048620472821597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 t="shared" si="0"/>
        <v>46.428571428571438</v>
      </c>
      <c r="J19" s="30">
        <f t="shared" ca="1" si="3"/>
        <v>0.58262890821559798</v>
      </c>
      <c r="K19" s="31">
        <f t="shared" ca="1" si="2"/>
        <v>10.753287499378786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85.076642130946155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0.24779457798182544</v>
      </c>
      <c r="K31" s="49">
        <f t="shared" ref="K31:K36" ca="1" si="6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0.30581851985354103</v>
      </c>
      <c r="K33" s="49">
        <f t="shared" ca="1" si="6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t="shared" ca="1" si="6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1.4641953292481646E-2</v>
      </c>
      <c r="K35" s="49">
        <f t="shared" ca="1" si="6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0.23594695604333063</v>
      </c>
      <c r="K36" s="49">
        <f t="shared" ca="1" si="6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96CC-E2D2-4906-AB9A-EBB9995E8649}">
  <sheetPr codeName="Sheet76"/>
  <dimension ref="A1:L41"/>
  <sheetViews>
    <sheetView zoomScale="130" zoomScaleNormal="13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1.1269409748477388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1.920868466263193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0.24010855828289912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6.079131533736807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t="shared" ref="K16:K19" ca="1" si="0">J16/$J$40%</f>
        <v>24.174338444197144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t="shared" ca="1" si="0"/>
        <v>0.872711838888373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t="shared" ca="1" si="0"/>
        <v>9.9806115803103435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t="shared" ca="1" si="0"/>
        <v>23.640643366272489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242.08</v>
      </c>
      <c r="H25" s="42"/>
      <c r="I25" s="42"/>
      <c r="J25" s="44">
        <f ca="1">SUM(J16:J24)</f>
        <v>1.1269409748477388</v>
      </c>
      <c r="K25" s="14">
        <f ca="1">SUM(K16:K24)</f>
        <v>58.668305229668348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12.900132535564943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15.920846493381838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0.22736786060387218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12.283347880781012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41.331694770331666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1.920868466263193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441-C5AE-412A-A198-06E0CF1D761D}">
  <sheetPr codeName="Sheet106"/>
  <dimension ref="A1:L41"/>
  <sheetViews>
    <sheetView zoomScale="130" zoomScaleNormal="13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1.6904114622716087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2.4843389536870628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0.22584899578973297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8.5156610463129372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t="shared" ref="K16:K19" ca="1" si="0">J16/$J$40%</f>
        <v>28.037070590538384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3.1199999999999997</v>
      </c>
      <c r="H17" s="27">
        <f>Master!$P$36</f>
        <v>98</v>
      </c>
      <c r="I17" s="29">
        <f>G17/H17*100</f>
        <v>3.1836734693877542</v>
      </c>
      <c r="J17" s="30">
        <f ca="1">F17*I17</f>
        <v>2.5145469771828587E-2</v>
      </c>
      <c r="K17" s="31">
        <f t="shared" ca="1" si="0"/>
        <v>1.0121593808489633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t="shared" ca="1" si="0"/>
        <v>11.575378249123352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t="shared" ca="1" si="0"/>
        <v>27.418098261341587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363.12</v>
      </c>
      <c r="H25" s="42"/>
      <c r="I25" s="42"/>
      <c r="J25" s="44">
        <f ca="1">SUM(J16:J24)</f>
        <v>1.6904114622716087</v>
      </c>
      <c r="K25" s="14">
        <f ca="1">SUM(K16:K24)</f>
        <v>68.042706481852292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9.9742660965834791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12.309854877075809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0.17579877859561888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9.4973737658927941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31.957293518147701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2.4843389536870628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CA9D-3C9B-432C-AD07-C6488F396F3F}">
  <sheetPr codeName="Sheet105"/>
  <dimension ref="A1:L41"/>
  <sheetViews>
    <sheetView zoomScale="130" zoomScaleNormal="13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$J$25</f>
        <v>2.2538819496954776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3.0478094411109318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0.21770067436506654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10.952190558889068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t="shared" ref="K16:K19" ca="1" si="0">J16/$J$40%</f>
        <v>30.471540499793456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t="shared" ca="1" si="0"/>
        <v>1.1000455795190411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t="shared" ca="1" si="0"/>
        <v>12.580472912802165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t="shared" ca="1" si="0"/>
        <v>29.798822558863609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484.16</v>
      </c>
      <c r="H25" s="42"/>
      <c r="I25" s="42"/>
      <c r="J25" s="44">
        <f ca="1">SUM(J16:J24)</f>
        <v>2.2538819496954776</v>
      </c>
      <c r="K25" s="14">
        <f ca="1">SUM(K16:K24)</f>
        <v>73.950881550978266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247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0.24779457798182544</v>
      </c>
      <c r="K30" s="31">
        <f t="shared" ref="K30:K34" ca="1" si="3">J30/$J$40%</f>
        <v>8.1302516699175218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0.30581851985354103</v>
      </c>
      <c r="K32" s="49">
        <f t="shared" ca="1" si="3"/>
        <v>10.034043327264898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4.3674375367570338E-3</v>
      </c>
      <c r="K33" s="49">
        <f t="shared" ca="1" si="3"/>
        <v>0.14329759196379074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0.23594695604333063</v>
      </c>
      <c r="K34" s="49">
        <f t="shared" ca="1" si="3"/>
        <v>7.7415258598755292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26.049118449021741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3.0478094411109318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44B4-F6B5-4C61-8205-8FF8F4339B78}">
  <sheetPr codeName="Sheet7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0.99124886149768454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1.664293614964703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0.20803670187058787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6.335706385035297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18" si="0">G16/H16*100</f>
        <v>163.26530612244898</v>
      </c>
      <c r="J16" s="30">
        <f t="shared" ref="J16" ca="1" si="1">F16*I16</f>
        <v>0.46435724410232304</v>
      </c>
      <c r="K16" s="31">
        <f t="shared" ref="K16:K18" ca="1" si="2">J16/$J$42%</f>
        <v>27.901161184961428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4.3733841851238271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" ca="1" si="3">F18*I18</f>
        <v>0.45410566364446958</v>
      </c>
      <c r="K18" s="31">
        <f t="shared" ca="1" si="2"/>
        <v>27.28518931763735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216</v>
      </c>
      <c r="H26" s="42"/>
      <c r="I26" s="42"/>
      <c r="J26" s="44">
        <f ca="1">SUM(J16:J25)</f>
        <v>0.99124886149768454</v>
      </c>
      <c r="K26" s="14">
        <f ca="1">SUM(K16:K25)</f>
        <v>59.55973468772261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4">G31/H31*100</f>
        <v>1</v>
      </c>
      <c r="J31" s="30">
        <f t="shared" ref="J31:J36" ca="1" si="5">F31*I31</f>
        <v>0.12691184003338962</v>
      </c>
      <c r="K31" s="31">
        <f t="shared" ref="K31:K36" ca="1" si="6">J31/$J$42%</f>
        <v>7.6255679221650583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18.375274477035532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0.26241989379077568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14.177003019286037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40.440265312277404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1.664293614964703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4813-E7C2-4A42-8231-F2B86F15927E}">
  <sheetPr codeName="Sheet10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1149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1.4868732922465266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2.1599180457135452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0.19635618597395865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8.8400819542864539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18" si="0">G16/H16*100</f>
        <v>244.89795918367346</v>
      </c>
      <c r="J16" s="30">
        <f t="shared" ref="J16" ca="1" si="1">F16*I16</f>
        <v>0.69653586615348451</v>
      </c>
      <c r="K16" s="31">
        <f t="shared" ref="K16:K18" ca="1" si="2">J16/$J$42%</f>
        <v>32.248254397234717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5.0547719087309089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" ca="1" si="3">F18*I18</f>
        <v>0.68115849546670437</v>
      </c>
      <c r="K18" s="31">
        <f t="shared" ca="1" si="2"/>
        <v>31.536312075288883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324</v>
      </c>
      <c r="H26" s="42"/>
      <c r="I26" s="42"/>
      <c r="J26" s="44">
        <f ca="1">SUM(J16:J25)</f>
        <v>1.4868732922465266</v>
      </c>
      <c r="K26" s="14">
        <f ca="1">SUM(K16:K25)</f>
        <v>68.839338381254507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4">G31/H31*100</f>
        <v>1</v>
      </c>
      <c r="J31" s="30">
        <f t="shared" ref="J31:J36" ca="1" si="5">F31*I31</f>
        <v>0.12691184003338962</v>
      </c>
      <c r="K31" s="31">
        <f t="shared" ref="K31:K36" ca="1" si="6">J31/$J$42%</f>
        <v>5.8757710870211906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14.158802018458603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0.20220385423532208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10.923884659030374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31.16066161874549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2.1599180457135452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DEA9-75DE-4F25-BC60-CEEF149AAE82}">
  <sheetPr codeName="Sheet10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J26</f>
        <v>1.9824977229953691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J42</f>
        <v>2.6555424764623874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0.1896816054615991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11.344457523537613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18" si="0">G16/H16*100</f>
        <v>326.53061224489795</v>
      </c>
      <c r="J16" s="30">
        <f t="shared" ref="J16" ca="1" si="1">F16*I16</f>
        <v>0.92871448820464608</v>
      </c>
      <c r="K16" s="31">
        <f t="shared" ref="K16:K18" ca="1" si="2">J16/$J$42%</f>
        <v>34.972684354943709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5.4818143107132391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" ca="1" si="3">F18*I18</f>
        <v>0.90821132728893916</v>
      </c>
      <c r="K18" s="31">
        <f t="shared" ca="1" si="2"/>
        <v>34.200594994768217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432</v>
      </c>
      <c r="H26" s="42"/>
      <c r="I26" s="42"/>
      <c r="J26" s="44">
        <f ca="1">SUM(J16:J25)</f>
        <v>1.9824977229953691</v>
      </c>
      <c r="K26" s="14">
        <f ca="1">SUM(K16:K25)</f>
        <v>74.655093660425166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4">G31/H31*100</f>
        <v>1</v>
      </c>
      <c r="J31" s="30">
        <f t="shared" ref="J31:J36" ca="1" si="5">F31*I31</f>
        <v>0.12691184003338962</v>
      </c>
      <c r="K31" s="31">
        <f t="shared" ref="K31:K36" ca="1" si="6">J31/$J$42%</f>
        <v>4.7791304849492278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11.516235291439994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0.16446498504422977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8.8850755781413895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25.344906339574841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2.6555424764623874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B712-8BB2-443F-857C-F20BCBE506B2}">
  <sheetPr codeName="Sheet7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1.387313460813197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2.1958829055211329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0.27448536319014161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5.8041170944788671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21.146721573121429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J17/$J$42%</f>
        <v>0.76341258782075194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J18/$J$42%</f>
        <v>8.7306304040331213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J19/$J$42%</f>
        <v>20.679866968439285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48</v>
      </c>
      <c r="H20" s="27">
        <f>Master!$P$46</f>
        <v>96</v>
      </c>
      <c r="I20" s="29">
        <f t="shared" ref="I20" si="0">G20/H20*100</f>
        <v>50</v>
      </c>
      <c r="J20" s="30">
        <f t="shared" ref="J20:J21" ca="1" si="1">F20*I20</f>
        <v>0.2435184306880917</v>
      </c>
      <c r="K20" s="31">
        <f t="shared" ref="K20:K21" ca="1" si="2">J20/$J$42%</f>
        <v>11.089773051004251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2.4000000000000004</v>
      </c>
      <c r="H21" s="27">
        <f>Master!$P$103</f>
        <v>98</v>
      </c>
      <c r="I21" s="29">
        <f>G21/H21*100</f>
        <v>2.4489795918367347</v>
      </c>
      <c r="J21" s="30">
        <f t="shared" ca="1" si="1"/>
        <v>1.6854055277366442E-2</v>
      </c>
      <c r="K21" s="31">
        <f t="shared" ca="1" si="2"/>
        <v>0.76752978198382549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292.48</v>
      </c>
      <c r="H27" s="42"/>
      <c r="I27" s="42"/>
      <c r="J27" s="44">
        <f ca="1">SUM(J16:J26)</f>
        <v>1.387313460813197</v>
      </c>
      <c r="K27" s="14">
        <f ca="1">SUM(K16:K26)</f>
        <v>63.17793436640266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11.284507810448034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13.926904712661051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0.19889209601185642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10.744969845618206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0.66679116885819456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36.82206563359734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2.1958829055211329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AF57-91A5-43D7-8041-CD45DA5B6438}">
  <sheetPr codeName="Sheet10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2.0809701912197958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2.8895396359277314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0.26268542144797558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8.110460364072269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24.105426950817751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>G17/H17*100</f>
        <v>3.1836734693877551</v>
      </c>
      <c r="J17" s="30">
        <f ca="1">F17*I17</f>
        <v>2.5145469771828594E-2</v>
      </c>
      <c r="K17" s="31">
        <f ca="1">J17/$J$42%</f>
        <v>0.87022408203635016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J18/$J$42%</f>
        <v>9.9521607976580544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J19/$J$42%</f>
        <v>23.573253226824416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72</v>
      </c>
      <c r="H20" s="27">
        <f>Master!$P$46</f>
        <v>96</v>
      </c>
      <c r="I20" s="29">
        <f t="shared" ref="I20" si="0">G20/H20*100</f>
        <v>75</v>
      </c>
      <c r="J20" s="30">
        <f t="shared" ref="J20:J21" ca="1" si="1">F20*I20</f>
        <v>0.36527764603213753</v>
      </c>
      <c r="K20" s="31">
        <f t="shared" ref="K20:K21" ca="1" si="2">J20/$J$42%</f>
        <v>12.641378629674325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3.6</v>
      </c>
      <c r="H21" s="27">
        <f>Master!$P$103</f>
        <v>98</v>
      </c>
      <c r="I21" s="29">
        <f>G21/H21*100</f>
        <v>3.6734693877551026</v>
      </c>
      <c r="J21" s="30">
        <f t="shared" ca="1" si="1"/>
        <v>2.5281082916049663E-2</v>
      </c>
      <c r="K21" s="31">
        <f t="shared" ca="1" si="2"/>
        <v>0.87491732598894711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438.72</v>
      </c>
      <c r="H27" s="42"/>
      <c r="I27" s="42"/>
      <c r="J27" s="44">
        <f ca="1">SUM(J16:J26)</f>
        <v>2.0809701912197958</v>
      </c>
      <c r="K27" s="14">
        <f ca="1">SUM(K16:K26)</f>
        <v>72.017361012999842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8.5755729009845254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10.583641631043184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0.15114648307479611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8.1655552707992598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0.50672270109839213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27.982638987000161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2.8895396359277314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8C10-90FA-4316-8736-A1D8F2279ECD}">
  <sheetPr codeName="Sheet10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$J$27</f>
        <v>2.7746269216263939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3.5831963663343296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0.25594259759530924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10.416803633665671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25.9186043201628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J17/$J$42%</f>
        <v>0.935681151725541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J18/$J$42%</f>
        <v>10.700748772109355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J19/$J$42%</f>
        <v>25.346401213787082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96</v>
      </c>
      <c r="H20" s="27">
        <f>Master!$P$46</f>
        <v>96</v>
      </c>
      <c r="I20" s="29">
        <f t="shared" ref="I20" si="0">G20/H20*100</f>
        <v>100</v>
      </c>
      <c r="J20" s="30">
        <f t="shared" ref="J20:J21" ca="1" si="1">F20*I20</f>
        <v>0.48703686137618341</v>
      </c>
      <c r="K20" s="31">
        <f t="shared" ref="K20:K21" ca="1" si="2">J20/$J$42%</f>
        <v>13.592245905139446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4.8000000000000007</v>
      </c>
      <c r="H21" s="27">
        <f>Master!$P$103</f>
        <v>98</v>
      </c>
      <c r="I21" s="29">
        <f>G21/H21*100</f>
        <v>4.8979591836734695</v>
      </c>
      <c r="J21" s="30">
        <f t="shared" ca="1" si="1"/>
        <v>3.3708110554732884E-2</v>
      </c>
      <c r="K21" s="31">
        <f t="shared" ca="1" si="2"/>
        <v>0.94072741509326907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584.96</v>
      </c>
      <c r="H27" s="42"/>
      <c r="I27" s="42"/>
      <c r="J27" s="44">
        <f ca="1">SUM(J16:J26)</f>
        <v>2.7746269216263939</v>
      </c>
      <c r="K27" s="14">
        <f ca="1">SUM(K16:K26)</f>
        <v>77.434408778017485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6.9154618571832129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8.53479654999758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0.12188663668536245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6.5848179089528474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0.40862826916350697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22.565591221982512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3.5831963663343296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67A2-E2AC-4534-ADEB-8DD5C4697C1A}">
  <sheetPr codeName="Sheet7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1.3129072184528054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2.1214766631607413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0.26518458289509267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5.8785233368392582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21.888397462288715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J17/$J$42%</f>
        <v>0.79018764644700867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J18/$J$42%</f>
        <v>9.0368385340031416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J19/$J$42%</f>
        <v>21.405168933977691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32</v>
      </c>
      <c r="H20" s="27">
        <f>Master!$P$50</f>
        <v>96</v>
      </c>
      <c r="I20" s="29">
        <f t="shared" ref="I20" si="0">G20/H20*100</f>
        <v>33.333333333333329</v>
      </c>
      <c r="J20" s="30">
        <f t="shared" ref="J20" ca="1" si="1">F20*I20</f>
        <v>0.18596624360506658</v>
      </c>
      <c r="K20" s="31">
        <f ca="1">J20/$J$42%</f>
        <v>8.7658868388398652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274.08000000000004</v>
      </c>
      <c r="H27" s="42"/>
      <c r="I27" s="42"/>
      <c r="J27" s="44">
        <f ca="1">SUM(J16:J26)</f>
        <v>1.3129072184528054</v>
      </c>
      <c r="K27" s="14">
        <f ca="1">SUM(K16:K26)</f>
        <v>61.886479415556423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11.680287711138041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14.415361015468759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0.20586780955912495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11.121826609763335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0.69017743851430924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38.11352058444357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2.1214766631607413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C962-8FA7-432F-9A77-4084E9056DDC}">
  <sheetPr codeName="Sheet10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1.9693608276792085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2.7779302723871444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0.25253911567155857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8.2220697276128547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25.073914672269076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>G17/H17*100</f>
        <v>3.1836734693877551</v>
      </c>
      <c r="J17" s="30">
        <f ca="1">F17*I17</f>
        <v>2.5145469771828594E-2</v>
      </c>
      <c r="K17" s="31">
        <f ca="1">J17/$J$42%</f>
        <v>0.90518721876415087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J18/$J$42%</f>
        <v>10.352010406383364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J19/$J$42%</f>
        <v>24.52035971663781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48</v>
      </c>
      <c r="H20" s="27">
        <f>Master!$P$50</f>
        <v>96</v>
      </c>
      <c r="I20" s="29">
        <f t="shared" ref="I20" si="0">G20/H20*100</f>
        <v>50</v>
      </c>
      <c r="J20" s="30">
        <f t="shared" ref="J20" ca="1" si="1">F20*I20</f>
        <v>0.2789493654075999</v>
      </c>
      <c r="K20" s="31">
        <f ca="1">J20/$J$42%</f>
        <v>10.041625888899356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411.12</v>
      </c>
      <c r="H27" s="42"/>
      <c r="I27" s="42"/>
      <c r="J27" s="44">
        <f ca="1">SUM(J16:J26)</f>
        <v>1.9693608276792085</v>
      </c>
      <c r="K27" s="14">
        <f ca="1">SUM(K16:K26)</f>
        <v>70.89309790295377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8.9201151103367842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11.008862349548593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0.15721912029865265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8.4936241340779066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0.52708138278429328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29.106902097046227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2.7779302723871444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B38B-866E-473D-86E9-1F3363CAE43D}">
  <sheetPr codeName="Sheet9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$J$27</f>
        <v>2.6258144369056109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3.4343838816135466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0.24531313440096761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10.565616118386453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247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27.041662208370145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J17/$J$42%</f>
        <v>0.97622438797822908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J18/$J$42%</f>
        <v>11.164414182861957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J19/$J$42%</f>
        <v>26.444665436242442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64</v>
      </c>
      <c r="H20" s="27">
        <f>Master!$P$50</f>
        <v>96</v>
      </c>
      <c r="I20" s="29">
        <f t="shared" ref="I20" si="0">G20/H20*100</f>
        <v>66.666666666666657</v>
      </c>
      <c r="J20" s="30">
        <f t="shared" ref="J20" ca="1" si="1">F20*I20</f>
        <v>0.37193248721013317</v>
      </c>
      <c r="K20" s="31">
        <f ca="1">J20/$J$42%</f>
        <v>10.829671348078636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548.16000000000008</v>
      </c>
      <c r="H27" s="42"/>
      <c r="I27" s="42"/>
      <c r="J27" s="44">
        <f ca="1">SUM(J16:J26)</f>
        <v>2.6258144369056109</v>
      </c>
      <c r="K27" s="14">
        <f ca="1">SUM(K16:K26)</f>
        <v>76.456637563531402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572" t="s">
        <v>53</v>
      </c>
      <c r="C30" s="57"/>
      <c r="D30" s="573" t="s">
        <v>247</v>
      </c>
      <c r="E30" s="573" t="s">
        <v>55</v>
      </c>
      <c r="F30" s="573" t="s">
        <v>2</v>
      </c>
      <c r="G30" s="573" t="s">
        <v>56</v>
      </c>
      <c r="H30" s="573" t="s">
        <v>57</v>
      </c>
      <c r="I30" s="574" t="s">
        <v>58</v>
      </c>
      <c r="J30" s="573" t="s">
        <v>55</v>
      </c>
      <c r="K30" s="574" t="s">
        <v>59</v>
      </c>
      <c r="L30" s="24"/>
    </row>
    <row r="31" spans="1:12" ht="16.5" customHeight="1">
      <c r="A31" s="16"/>
      <c r="B31" s="572"/>
      <c r="C31" s="57"/>
      <c r="D31" s="573"/>
      <c r="E31" s="573"/>
      <c r="F31" s="573"/>
      <c r="G31" s="573"/>
      <c r="H31" s="573"/>
      <c r="I31" s="574"/>
      <c r="J31" s="573"/>
      <c r="K31" s="574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7.2151100902967862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8.9046108529329864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0.12716800705182435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6.8701392790277636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0.4263342071592342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23.543362436468595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3.4343838816135466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1482-97F8-4969-BC6A-45C5DC736D06}">
  <sheetPr codeName="Sheet7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1.1224998849240713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1.9310693296320069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0.24138366620400087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6.0689306703679931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0" si="0">G16/H16*100</f>
        <v>163.26530612244898</v>
      </c>
      <c r="J16" s="30">
        <f t="shared" ref="J16" ca="1" si="1">F16*I16</f>
        <v>0.46435724410232304</v>
      </c>
      <c r="K16" s="31">
        <f t="shared" ref="K16:K20" ca="1" si="2">J16/$J$42%</f>
        <v>24.046637631120834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3.7692045870130597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0" ca="1" si="3">F18*I18</f>
        <v>0.45410566364446958</v>
      </c>
      <c r="K18" s="31">
        <f t="shared" ca="1" si="2"/>
        <v>23.515761794580722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12.8</v>
      </c>
      <c r="H19" s="27">
        <f>Master!$P$51</f>
        <v>96</v>
      </c>
      <c r="I19" s="27">
        <f t="shared" si="0"/>
        <v>13.333333333333334</v>
      </c>
      <c r="J19" s="30">
        <f t="shared" ca="1" si="3"/>
        <v>0.11417224741198866</v>
      </c>
      <c r="K19" s="31">
        <f t="shared" ca="1" si="2"/>
        <v>5.9123846907011783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2.4320000000000004</v>
      </c>
      <c r="H20" s="27">
        <f>Master!$P$103</f>
        <v>98</v>
      </c>
      <c r="I20" s="29">
        <f t="shared" si="0"/>
        <v>2.4816326530612249</v>
      </c>
      <c r="J20" s="30">
        <f t="shared" ca="1" si="3"/>
        <v>1.7078776014397997E-2</v>
      </c>
      <c r="K20" s="31">
        <f t="shared" ca="1" si="2"/>
        <v>0.88442065503948553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231.232</v>
      </c>
      <c r="H26" s="42"/>
      <c r="I26" s="42"/>
      <c r="J26" s="44">
        <f ca="1">SUM(J16:J25)</f>
        <v>1.1224998849240713</v>
      </c>
      <c r="K26" s="14">
        <f ca="1">SUM(K16:K25)</f>
        <v>58.128409358455286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12.831987654686964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15.836744707235299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0.2261667911006236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0.75823032699048054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12.218461161531353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41.871590641544721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1.9310693296320069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5EE5-5CC2-4378-8AD2-5369FB8DA9AE}">
  <sheetPr codeName="Sheet9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1.6837498273861065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2.4923192720940421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0.22657447928127655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8.5076807279059583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0" si="0">G16/H16*100</f>
        <v>244.89795918367346</v>
      </c>
      <c r="J16" s="30">
        <f t="shared" ref="J16" ca="1" si="1">F16*I16</f>
        <v>0.69653586615348451</v>
      </c>
      <c r="K16" s="31">
        <f t="shared" ref="K16:K20" ca="1" si="2">J16/$J$42%</f>
        <v>27.947296879354319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4.3806157521145339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0" ca="1" si="3">F18*I18</f>
        <v>0.68115849546670437</v>
      </c>
      <c r="K18" s="31">
        <f t="shared" ca="1" si="2"/>
        <v>27.330306477724911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19.2</v>
      </c>
      <c r="H19" s="27">
        <f>Master!$P$51</f>
        <v>96</v>
      </c>
      <c r="I19" s="27">
        <f t="shared" si="0"/>
        <v>20</v>
      </c>
      <c r="J19" s="30">
        <f t="shared" ca="1" si="3"/>
        <v>0.17125837111798298</v>
      </c>
      <c r="K19" s="31">
        <f t="shared" ca="1" si="2"/>
        <v>6.8714459273146016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3.6479999999999997</v>
      </c>
      <c r="H20" s="27">
        <f>Master!$P$103</f>
        <v>98</v>
      </c>
      <c r="I20" s="29">
        <f t="shared" si="0"/>
        <v>3.7224489795918365</v>
      </c>
      <c r="J20" s="30">
        <f t="shared" ca="1" si="3"/>
        <v>2.5618164021596987E-2</v>
      </c>
      <c r="K20" s="31">
        <f t="shared" ca="1" si="2"/>
        <v>1.0278845213949115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346.84800000000001</v>
      </c>
      <c r="H26" s="42"/>
      <c r="I26" s="42"/>
      <c r="J26" s="44">
        <f ca="1">SUM(J16:J25)</f>
        <v>1.6837498273861065</v>
      </c>
      <c r="K26" s="14">
        <f ca="1">SUM(K16:K25)</f>
        <v>67.557549557903272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9.9423288483272394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12.270439155918931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0.17523587710684918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0.58748305068393192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9.4669635100597844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32.442450442096742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2.4923192720940421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BA80-989C-4F61-A34C-5AF95BA3C43A}">
  <sheetPr codeName="Sheet9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1159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2.2449997698481425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3.0535692145560782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0.21811208675400559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10.946430785443923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0" si="0">G16/H16*100</f>
        <v>326.53061224489795</v>
      </c>
      <c r="J16" s="30">
        <f t="shared" ref="J16" ca="1" si="1">F16*I16</f>
        <v>0.92871448820464608</v>
      </c>
      <c r="K16" s="31">
        <f t="shared" ref="K16:K20" ca="1" si="2">J16/$J$42%</f>
        <v>30.41406377093243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4.7672706028033112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0" ca="1" si="3">F18*I18</f>
        <v>0.90821132728893916</v>
      </c>
      <c r="K18" s="31">
        <f t="shared" ca="1" si="2"/>
        <v>29.742614739485219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25.6</v>
      </c>
      <c r="H19" s="27">
        <f>Master!$P$51</f>
        <v>96</v>
      </c>
      <c r="I19" s="27">
        <f t="shared" si="0"/>
        <v>26.666666666666668</v>
      </c>
      <c r="J19" s="30">
        <f t="shared" ca="1" si="3"/>
        <v>0.22834449482397731</v>
      </c>
      <c r="K19" s="31">
        <f t="shared" ca="1" si="2"/>
        <v>7.4779537904521867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4.8640000000000008</v>
      </c>
      <c r="H20" s="27">
        <f>Master!$P$103</f>
        <v>98</v>
      </c>
      <c r="I20" s="29">
        <f t="shared" si="0"/>
        <v>4.9632653061224499</v>
      </c>
      <c r="J20" s="30">
        <f t="shared" ca="1" si="3"/>
        <v>3.4157552028795994E-2</v>
      </c>
      <c r="K20" s="31">
        <f t="shared" ca="1" si="2"/>
        <v>1.1186107020587628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462.464</v>
      </c>
      <c r="H26" s="42"/>
      <c r="I26" s="42"/>
      <c r="J26" s="44">
        <f ca="1">SUM(J16:J25)</f>
        <v>2.2449997698481425</v>
      </c>
      <c r="K26" s="14">
        <f ca="1">SUM(K16:K25)</f>
        <v>73.520513605731907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8.1149160399119804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10.01511668364132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0.14302729788923299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0.47950291163156961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7.726923461193989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26.479486394268093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3.0535692145560782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A088-FE48-4234-88A1-C1FC9E559026}">
  <sheetPr codeName="Sheet7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1.0725434679365682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1.8811129126445039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0.23513911408056298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6.1188870873554961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19" si="0">G16/H16*100</f>
        <v>163.26530612244898</v>
      </c>
      <c r="J16" s="30">
        <f t="shared" ref="J16" ca="1" si="1">F16*I16</f>
        <v>0.46435724410232304</v>
      </c>
      <c r="K16" s="31">
        <f t="shared" ref="K16:K19" ca="1" si="2">J16/$J$42%</f>
        <v>24.685240369198301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3.8693027548552674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19" ca="1" si="3">F18*I18</f>
        <v>0.45410566364446958</v>
      </c>
      <c r="K18" s="31">
        <f t="shared" ca="1" si="2"/>
        <v>24.140266147345688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11.200000000000001</v>
      </c>
      <c r="H19" s="27">
        <f>Master!$P$48</f>
        <v>96</v>
      </c>
      <c r="I19" s="27">
        <f t="shared" si="0"/>
        <v>11.666666666666668</v>
      </c>
      <c r="J19" s="30">
        <f t="shared" ca="1" si="3"/>
        <v>8.129460643888374E-2</v>
      </c>
      <c r="K19" s="31">
        <f t="shared" ca="1" si="2"/>
        <v>4.3216229016576291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1.0725434679365682</v>
      </c>
      <c r="K26" s="14">
        <f ca="1">SUM(K16:K25)</f>
        <v>57.016432173056877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13.172764713707227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16.257318622283847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0.23217306666707255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0.77836652941251216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12.542944894872472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42.98356782694313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1.8811129126445039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A8C8-C280-41A9-977E-D15A8490D1CF}">
  <sheetPr codeName="Sheet96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1.6088152019048523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2.417384646612788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0.21976224060116253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8.5826153533872116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19" si="0">G16/H16*100</f>
        <v>244.89795918367346</v>
      </c>
      <c r="J16" s="30">
        <f t="shared" ref="J16" ca="1" si="1">F16*I16</f>
        <v>0.69653586615348451</v>
      </c>
      <c r="K16" s="31">
        <f t="shared" ref="K16:K19" ca="1" si="2">J16/$J$42%</f>
        <v>28.81361338707362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4.5164070508728598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19" ca="1" si="3">F18*I18</f>
        <v>0.68115849546670437</v>
      </c>
      <c r="K18" s="31">
        <f t="shared" ca="1" si="2"/>
        <v>28.177497380118467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16.8</v>
      </c>
      <c r="H19" s="27">
        <f>Master!$P$48</f>
        <v>96</v>
      </c>
      <c r="I19" s="27">
        <f t="shared" si="0"/>
        <v>17.5</v>
      </c>
      <c r="J19" s="30">
        <f t="shared" ca="1" si="3"/>
        <v>0.1219419096583256</v>
      </c>
      <c r="K19" s="31">
        <f t="shared" ca="1" si="2"/>
        <v>5.0443734649009722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1.6088152019048523</v>
      </c>
      <c r="K26" s="14">
        <f ca="1">SUM(K16:K25)</f>
        <v>66.551891282965926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10.250523363298116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12.650800950607943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0.18066787769487319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0.60569398059997548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9.7604225448331885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33.448108717034096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2.417384646612788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C623-676F-4524-A776-E2B0B518D0CB}">
  <sheetPr codeName="Sheet9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2.1450869358731364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2.953656380581072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0.21097545575579085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11.046343619418927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19" si="0">G16/H16*100</f>
        <v>326.53061224489795</v>
      </c>
      <c r="J16" s="30">
        <f t="shared" ref="J16" ca="1" si="1">F16*I16</f>
        <v>0.92871448820464608</v>
      </c>
      <c r="K16" s="31">
        <f t="shared" ref="K16:K19" ca="1" si="2">J16/$J$42%</f>
        <v>31.442875153335891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4.9285322578094055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19" ca="1" si="3">F18*I18</f>
        <v>0.90821132728893916</v>
      </c>
      <c r="K18" s="31">
        <f t="shared" ca="1" si="2"/>
        <v>30.748713129259368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22.400000000000002</v>
      </c>
      <c r="H19" s="27">
        <f>Master!$P$48</f>
        <v>96</v>
      </c>
      <c r="I19" s="27">
        <f t="shared" si="0"/>
        <v>23.333333333333336</v>
      </c>
      <c r="J19" s="30">
        <f t="shared" ca="1" si="3"/>
        <v>0.16258921287776748</v>
      </c>
      <c r="K19" s="31">
        <f t="shared" ca="1" si="2"/>
        <v>5.504675965244858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2.1450869358731364</v>
      </c>
      <c r="K26" s="14">
        <f ca="1">SUM(K16:K25)</f>
        <v>72.624796505649527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8.3894179299582863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10.353896338929493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0.14786545806312881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0.49572297538555032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7.9883007920140265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27.375203494350487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2.953656380581072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1D75-BB3E-40DC-A36E-9DDDA8230835}">
  <sheetPr codeName="Sheet7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1.2320471748119346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2.0406166195198705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0.25507707743998381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5.9593833804801299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" ca="1" si="1">F16*I16</f>
        <v>0.46435724410232304</v>
      </c>
      <c r="K16" s="31">
        <f t="shared" ref="K16:K21" ca="1" si="2">J16/$J$42%</f>
        <v>22.755731755805265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3.5668607740741374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1" ca="1" si="3">F18*I18</f>
        <v>0.45410566364446958</v>
      </c>
      <c r="K18" s="31">
        <f t="shared" ca="1" si="2"/>
        <v>22.253355152586895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32</v>
      </c>
      <c r="H19" s="27">
        <f>Master!$P$52</f>
        <v>96</v>
      </c>
      <c r="I19" s="29">
        <f t="shared" si="0"/>
        <v>33.333333333333329</v>
      </c>
      <c r="J19" s="30">
        <f t="shared" ca="1" si="3"/>
        <v>0.22388854108039852</v>
      </c>
      <c r="K19" s="31">
        <f t="shared" ca="1" si="2"/>
        <v>10.971612155794187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3"/>
        <v>6.0353371207292634E-3</v>
      </c>
      <c r="K20" s="31">
        <f t="shared" ca="1" si="2"/>
        <v>0.29576046098013731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0.53289946818529621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60.376219767425923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FB56-66E0-4FC4-8680-0D3E83BB87D2}">
  <sheetPr codeName="Sheet9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1.8426335446613404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2.6512029893692763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0.24101845357902513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8.3487970106307241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" ca="1" si="1">F16*I16</f>
        <v>0.69653586615348451</v>
      </c>
      <c r="K16" s="31">
        <f t="shared" ref="K16:K21" ca="1" si="2">J16/$J$42%</f>
        <v>26.272445714131869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4.1180902052434574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1" ca="1" si="3">F18*I18</f>
        <v>0.68115849546670437</v>
      </c>
      <c r="K18" s="31">
        <f t="shared" ca="1" si="2"/>
        <v>25.692430877529773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48</v>
      </c>
      <c r="H19" s="27">
        <f>Master!$P$52</f>
        <v>96</v>
      </c>
      <c r="I19" s="29">
        <f t="shared" si="0"/>
        <v>50</v>
      </c>
      <c r="J19" s="30">
        <f t="shared" ca="1" si="3"/>
        <v>0.3358328116205978</v>
      </c>
      <c r="K19" s="31">
        <f t="shared" ca="1" si="2"/>
        <v>12.667185913987398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3"/>
        <v>9.0530056810938977E-3</v>
      </c>
      <c r="K20" s="31">
        <f t="shared" ca="1" si="2"/>
        <v>0.34146784374468497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0.41016984201987478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69.501790396657043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1D99-F455-41D6-8AAF-054A1EEB61E1}">
  <sheetPr codeName="Sheet9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2.4532199145107469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3.2617893592186826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0.23298495422990589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10.738210640781318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" ca="1" si="1">F16*I16</f>
        <v>0.92871448820464608</v>
      </c>
      <c r="K16" s="31">
        <f t="shared" ref="K16:K21" ca="1" si="2">J16/$J$42%</f>
        <v>28.472546382550803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4.4629462994095261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1" ca="1" si="3">F18*I18</f>
        <v>0.90821132728893916</v>
      </c>
      <c r="K18" s="31">
        <f t="shared" ca="1" si="2"/>
        <v>27.843960086573119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64</v>
      </c>
      <c r="H19" s="27">
        <f>Master!$P$52</f>
        <v>96</v>
      </c>
      <c r="I19" s="29">
        <f t="shared" si="0"/>
        <v>66.666666666666657</v>
      </c>
      <c r="J19" s="30">
        <f t="shared" ca="1" si="3"/>
        <v>0.44777708216079704</v>
      </c>
      <c r="K19" s="31">
        <f t="shared" ca="1" si="2"/>
        <v>13.727958272206024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3"/>
        <v>1.2070674241458527E-2</v>
      </c>
      <c r="K20" s="31">
        <f t="shared" ca="1" si="2"/>
        <v>0.37006295968633279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0.33338863781586991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75.210862638241679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4DF0-857D-4EFC-B592-75A44F37C8DE}">
  <sheetPr codeName="Sheet6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1.2320471748119346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2.0406166195198705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0.25507707743998381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5.9593833804801299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" ca="1" si="1">F16*I16</f>
        <v>0.46435724410232304</v>
      </c>
      <c r="K16" s="31">
        <f t="shared" ref="K16:K21" ca="1" si="2">J16/$J$42%</f>
        <v>22.755731755805265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3.5668607740741374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1" ca="1" si="3">F18*I18</f>
        <v>0.45410566364446958</v>
      </c>
      <c r="K18" s="31">
        <f t="shared" ca="1" si="2"/>
        <v>22.253355152586895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32</v>
      </c>
      <c r="H19" s="27">
        <f>Master!$P$55</f>
        <v>96</v>
      </c>
      <c r="I19" s="29">
        <f t="shared" si="0"/>
        <v>33.333333333333329</v>
      </c>
      <c r="J19" s="30">
        <f t="shared" ca="1" si="3"/>
        <v>0.22388854108039852</v>
      </c>
      <c r="K19" s="31">
        <f t="shared" ca="1" si="2"/>
        <v>10.971612155794187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3"/>
        <v>6.0353371207292634E-3</v>
      </c>
      <c r="K20" s="31">
        <f t="shared" ca="1" si="2"/>
        <v>0.29576046098013731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0.53289946818529621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60.376219767425923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3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5"/>
        <v>4.3674375367570338E-3</v>
      </c>
      <c r="K34" s="49">
        <f t="shared" ca="1" si="6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5"/>
        <v>1.4641953292481646E-2</v>
      </c>
      <c r="K35" s="49">
        <f t="shared" ca="1" si="6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5"/>
        <v>0.23594695604333063</v>
      </c>
      <c r="K36" s="49">
        <f t="shared" ca="1" si="6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9721-4B75-41D9-BB45-B181DF49625E}">
  <sheetPr codeName="Sheet9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1.8426335446613404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2.6512029893692763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0.24101845357902513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8.3487970106307241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" ca="1" si="1">F16*I16</f>
        <v>0.69653586615348451</v>
      </c>
      <c r="K16" s="31">
        <f t="shared" ref="K16:K21" ca="1" si="2">J16/$J$42%</f>
        <v>26.272445714131869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4.1180902052434574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1" ca="1" si="3">F18*I18</f>
        <v>0.68115849546670437</v>
      </c>
      <c r="K18" s="31">
        <f t="shared" ca="1" si="2"/>
        <v>25.692430877529773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48</v>
      </c>
      <c r="H19" s="27">
        <f>Master!$P$55</f>
        <v>96</v>
      </c>
      <c r="I19" s="29">
        <f t="shared" si="0"/>
        <v>50</v>
      </c>
      <c r="J19" s="30">
        <f t="shared" ca="1" si="3"/>
        <v>0.3358328116205978</v>
      </c>
      <c r="K19" s="31">
        <f t="shared" ca="1" si="2"/>
        <v>12.667185913987398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3"/>
        <v>9.0530056810938977E-3</v>
      </c>
      <c r="K20" s="31">
        <f t="shared" ca="1" si="2"/>
        <v>0.34146784374468497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0.41016984201987478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69.501790396657043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3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5"/>
        <v>4.3674375367570338E-3</v>
      </c>
      <c r="K34" s="49">
        <f t="shared" ca="1" si="6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5"/>
        <v>1.4641953292481646E-2</v>
      </c>
      <c r="K35" s="49">
        <f t="shared" ca="1" si="6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5"/>
        <v>0.23594695604333063</v>
      </c>
      <c r="K36" s="49">
        <f t="shared" ca="1" si="6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F3DC-2648-46F5-9AC1-310DAD00F6ED}">
  <sheetPr codeName="Sheet91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$J$26</f>
        <v>2.4532199145107469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3.2617893592186826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0.23298495422990589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10.738210640781318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" ca="1" si="1">F16*I16</f>
        <v>0.92871448820464608</v>
      </c>
      <c r="K16" s="31">
        <f t="shared" ref="K16:K21" ca="1" si="2">J16/$J$42%</f>
        <v>28.472546382550803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4.4629462994095261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1" ca="1" si="3">F18*I18</f>
        <v>0.90821132728893916</v>
      </c>
      <c r="K18" s="31">
        <f t="shared" ca="1" si="2"/>
        <v>27.843960086573119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64</v>
      </c>
      <c r="H19" s="27">
        <f>Master!$P$55</f>
        <v>96</v>
      </c>
      <c r="I19" s="29">
        <f t="shared" si="0"/>
        <v>66.666666666666657</v>
      </c>
      <c r="J19" s="30">
        <f t="shared" ca="1" si="3"/>
        <v>0.44777708216079704</v>
      </c>
      <c r="K19" s="31">
        <f t="shared" ca="1" si="2"/>
        <v>13.727958272206024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3"/>
        <v>1.2070674241458527E-2</v>
      </c>
      <c r="K20" s="31">
        <f t="shared" ca="1" si="2"/>
        <v>0.37006295968633279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1.0874435113122159E-2</v>
      </c>
      <c r="K21" s="31">
        <f t="shared" ca="1" si="2"/>
        <v>0.33338863781586991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75.210862638241679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3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5"/>
        <v>4.3674375367570338E-3</v>
      </c>
      <c r="K34" s="49">
        <f t="shared" ca="1" si="6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5"/>
        <v>1.4641953292481646E-2</v>
      </c>
      <c r="K35" s="49">
        <f t="shared" ca="1" si="6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5"/>
        <v>0.23594695604333063</v>
      </c>
      <c r="K36" s="49">
        <f t="shared" ca="1" si="6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5FD8-6709-41FE-AAB8-1108C1BC20AA}">
  <sheetPr codeName="Sheet6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1169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1.2352456470119471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2.0438150917198827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0.25547688646498534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5.9561849082801173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0" si="0">G16/H16*100</f>
        <v>163.26530612244898</v>
      </c>
      <c r="J16" s="30">
        <f t="shared" ref="J16" ca="1" si="1">F16*I16</f>
        <v>0.46435724410232304</v>
      </c>
      <c r="K16" s="31">
        <f t="shared" ref="K16:K20" ca="1" si="2">J16/$J$42%</f>
        <v>22.720120131394257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3.5612788087224727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0" ca="1" si="3">F18*I18</f>
        <v>0.45410566364446958</v>
      </c>
      <c r="K18" s="31">
        <f t="shared" ca="1" si="2"/>
        <v>22.21852972336832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40</v>
      </c>
      <c r="H19" s="27">
        <f>Master!$P$49</f>
        <v>96</v>
      </c>
      <c r="I19" s="29">
        <f t="shared" si="0"/>
        <v>41.666666666666671</v>
      </c>
      <c r="J19" s="30">
        <f t="shared" ca="1" si="3"/>
        <v>0.24110400738618762</v>
      </c>
      <c r="K19" s="31">
        <f t="shared" ca="1" si="2"/>
        <v>11.796762259118909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0.14153815282970483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258</v>
      </c>
      <c r="H26" s="42"/>
      <c r="I26" s="42"/>
      <c r="J26" s="44">
        <f ca="1">SUM(J16:J25)</f>
        <v>1.2352456470119471</v>
      </c>
      <c r="K26" s="14">
        <f ca="1">SUM(K16:K25)</f>
        <v>60.438229075433661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12.124119201669307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14.963120738882152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0.21369044364389192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0.71640303233891645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11.544437508032091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39.56177092456636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2.0438150917198827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64A1-5ABE-4312-A1C4-E1BB4E8225A9}">
  <sheetPr codeName="Sheet9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1.8514220814538831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2.6599915261618188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0.24181741146925625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8.3400084738381821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0" si="0">G16/H16*100</f>
        <v>244.89795918367346</v>
      </c>
      <c r="J16" s="30">
        <f t="shared" ref="J16" ca="1" si="1">F16*I16</f>
        <v>0.69653586615348451</v>
      </c>
      <c r="K16" s="31">
        <f t="shared" ref="K16:K20" ca="1" si="2">J16/$J$42%</f>
        <v>26.185642296332308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4.1044841516422217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0" ca="1" si="3">F18*I18</f>
        <v>0.68115849546670437</v>
      </c>
      <c r="K18" s="31">
        <f t="shared" ca="1" si="2"/>
        <v>25.607543812350723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60</v>
      </c>
      <c r="H19" s="27">
        <f>Master!$P$49</f>
        <v>96</v>
      </c>
      <c r="I19" s="29">
        <f t="shared" si="0"/>
        <v>62.5</v>
      </c>
      <c r="J19" s="30">
        <f t="shared" ca="1" si="3"/>
        <v>0.36165601107928141</v>
      </c>
      <c r="K19" s="31">
        <f t="shared" ca="1" si="2"/>
        <v>13.596133954649309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0.10875140389071598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386</v>
      </c>
      <c r="H26" s="42"/>
      <c r="I26" s="42"/>
      <c r="J26" s="44">
        <f ca="1">SUM(J16:J25)</f>
        <v>1.8514220814538831</v>
      </c>
      <c r="K26" s="14">
        <f ca="1">SUM(K16:K25)</f>
        <v>69.602555618865281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9.3156153147365721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11.496973461972479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0.16418990413322632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0.55045112544433394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8.8702145748481218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30.397444381134733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2.6599915261618188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444D-30F0-46A2-95BC-BF9E30B58B8D}">
  <sheetPr codeName="Sheet8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2.4675985158958191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3.2761679606037548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0.23401199718598248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10.723832039396246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0" si="0">G16/H16*100</f>
        <v>326.53061224489795</v>
      </c>
      <c r="J16" s="30">
        <f t="shared" ref="J16" ca="1" si="1">F16*I16</f>
        <v>0.92871448820464608</v>
      </c>
      <c r="K16" s="31">
        <f t="shared" ref="K16:K20" ca="1" si="2">J16/$J$42%</f>
        <v>28.347584720091586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4.4433591089437581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0" ca="1" si="3">F18*I18</f>
        <v>0.90821132728893916</v>
      </c>
      <c r="K18" s="31">
        <f t="shared" ca="1" si="2"/>
        <v>27.721757193473309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80</v>
      </c>
      <c r="H19" s="27">
        <f>Master!$P$49</f>
        <v>96</v>
      </c>
      <c r="I19" s="29">
        <f t="shared" si="0"/>
        <v>83.333333333333343</v>
      </c>
      <c r="J19" s="30">
        <f t="shared" ca="1" si="3"/>
        <v>0.48220801477237524</v>
      </c>
      <c r="K19" s="31">
        <f t="shared" ca="1" si="2"/>
        <v>14.718659744279735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2.8927781280750596E-3</v>
      </c>
      <c r="K20" s="31">
        <f t="shared" ca="1" si="2"/>
        <v>8.8297613640723069E-2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514</v>
      </c>
      <c r="H26" s="42"/>
      <c r="I26" s="42"/>
      <c r="J26" s="44">
        <f ca="1">SUM(J16:J25)</f>
        <v>2.4675985158958191</v>
      </c>
      <c r="K26" s="14">
        <f ca="1">SUM(K16:K25)</f>
        <v>75.319658380429104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7.5635492734676566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9.3346410663628703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0.13330932935294845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0.44692315743736549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7.201918792950063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24.680341619570903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3.2761679606037548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8CE1-4D45-44E0-9F73-FC7AF9E59854}">
  <sheetPr codeName="Sheet6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1.2395928357932091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2.048162280501145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0.25602028506264313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5.9518377194988545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3" si="0">G16/H16*100</f>
        <v>163.26530612244898</v>
      </c>
      <c r="J16" s="30">
        <f t="shared" ref="J16" ca="1" si="1">F16*I16</f>
        <v>0.46435724410232304</v>
      </c>
      <c r="K16" s="31">
        <f t="shared" ref="K16:K23" ca="1" si="2">J16/$J$42%</f>
        <v>22.671897071979274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3.5537200564538591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3" ca="1" si="3">F18*I18</f>
        <v>0.45410566364446958</v>
      </c>
      <c r="K18" s="31">
        <f t="shared" ca="1" si="2"/>
        <v>22.171371280861536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16</v>
      </c>
      <c r="H19" s="27">
        <f>Master!$P$47</f>
        <v>96</v>
      </c>
      <c r="I19" s="29">
        <f t="shared" si="0"/>
        <v>16.666666666666664</v>
      </c>
      <c r="J19" s="30">
        <f t="shared" ca="1" si="3"/>
        <v>0.10432547286145205</v>
      </c>
      <c r="K19" s="31">
        <f t="shared" ca="1" si="2"/>
        <v>5.0936136191281509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0.28247548112908843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3"/>
        <v>4.9157661225652113E-2</v>
      </c>
      <c r="K21" s="31">
        <f t="shared" ca="1" si="2"/>
        <v>2.4000862477373714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3"/>
        <v>2.6404599903190527E-2</v>
      </c>
      <c r="K22" s="31">
        <f t="shared" ca="1" si="2"/>
        <v>1.2891849515327389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3"/>
        <v>6.2670684049079536E-2</v>
      </c>
      <c r="K23" s="31">
        <f t="shared" ca="1" si="2"/>
        <v>3.0598495366170519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252</v>
      </c>
      <c r="H26" s="42"/>
      <c r="I26" s="42"/>
      <c r="J26" s="44">
        <f ca="1">SUM(J16:J25)</f>
        <v>1.2395928357932091</v>
      </c>
      <c r="K26" s="14">
        <f ca="1">SUM(K16:K25)</f>
        <v>60.522198245439064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12.098385969748206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14.93136177562616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0.21323688939767055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0.71488247937556237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11.519934640413309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39.477801754560907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2.048162280501145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E22E-EE9E-4248-ADB6-C3D7406245BB}">
  <sheetPr codeName="Sheet88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1.7873800029727773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2.595949447680713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0.23599540433461028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8.404050552319287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3" si="0">G16/H16*100</f>
        <v>244.89795918367346</v>
      </c>
      <c r="J16" s="30">
        <f t="shared" ref="J16" ca="1" si="1">F16*I16</f>
        <v>0.69653586615348451</v>
      </c>
      <c r="K16" s="31">
        <f t="shared" ref="K16:K23" ca="1" si="2">J16/$J$42%</f>
        <v>26.831642148339494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4.2057417845282439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3" ca="1" si="3">F18*I18</f>
        <v>0.68115849546670437</v>
      </c>
      <c r="K18" s="31">
        <f t="shared" ca="1" si="2"/>
        <v>26.239281973509485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24</v>
      </c>
      <c r="H19" s="27">
        <f>Master!$P$47</f>
        <v>96</v>
      </c>
      <c r="I19" s="29">
        <f t="shared" si="0"/>
        <v>25</v>
      </c>
      <c r="J19" s="30">
        <f t="shared" ca="1" si="3"/>
        <v>0.1564882092921781</v>
      </c>
      <c r="K19" s="31">
        <f t="shared" ca="1" si="2"/>
        <v>6.0281685928818307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0.22286860251917007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3"/>
        <v>4.9157661225652113E-2</v>
      </c>
      <c r="K21" s="31">
        <f t="shared" ca="1" si="2"/>
        <v>1.8936293720808319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3"/>
        <v>2.6404599903190527E-2</v>
      </c>
      <c r="K22" s="31">
        <f t="shared" ca="1" si="2"/>
        <v>1.0171461515470213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3"/>
        <v>6.2670684049079536E-2</v>
      </c>
      <c r="K23" s="31">
        <f t="shared" ca="1" si="2"/>
        <v>2.414171974923129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368</v>
      </c>
      <c r="H26" s="42"/>
      <c r="I26" s="42"/>
      <c r="J26" s="44">
        <f ca="1">SUM(J16:J25)</f>
        <v>1.7873800029727773</v>
      </c>
      <c r="K26" s="14">
        <f ca="1">SUM(K16:K25)</f>
        <v>68.852650600329213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9.5454315646713148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11.780603822110905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0.16824046942281612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0.56403075589792928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9.0890427875678235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31.147349399670787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2.595949447680713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4FA6-4A86-4006-9AE3-98BCCFDB4A08}">
  <sheetPr codeName="Sheet87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$J$26</f>
        <v>2.3351671701523453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3.143736614860281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0.22455261534716292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10.856263385139719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3" si="0">G16/H16*100</f>
        <v>326.53061224489795</v>
      </c>
      <c r="J16" s="30">
        <f t="shared" ref="J16" ca="1" si="1">F16*I16</f>
        <v>0.92871448820464608</v>
      </c>
      <c r="K16" s="31">
        <f t="shared" ref="K16:K23" ca="1" si="2">J16/$J$42%</f>
        <v>29.541739718736629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4.6305376478955962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3" ca="1" si="3">F18*I18</f>
        <v>0.90821132728893916</v>
      </c>
      <c r="K18" s="31">
        <f t="shared" ca="1" si="2"/>
        <v>28.889548920729268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32</v>
      </c>
      <c r="H19" s="27">
        <f>Master!$P$47</f>
        <v>96</v>
      </c>
      <c r="I19" s="29">
        <f t="shared" si="0"/>
        <v>33.333333333333329</v>
      </c>
      <c r="J19" s="30">
        <f t="shared" ca="1" si="3"/>
        <v>0.2086509457229041</v>
      </c>
      <c r="K19" s="31">
        <f t="shared" ca="1" si="2"/>
        <v>6.6370364723501902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5.7855562561501192E-3</v>
      </c>
      <c r="K20" s="31">
        <f t="shared" ca="1" si="2"/>
        <v>0.18403438216808915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3"/>
        <v>4.9157661225652113E-2</v>
      </c>
      <c r="K21" s="31">
        <f t="shared" ca="1" si="2"/>
        <v>1.5636698377747797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3"/>
        <v>2.6404599903190527E-2</v>
      </c>
      <c r="K22" s="31">
        <f t="shared" ca="1" si="2"/>
        <v>0.83991132648890943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3"/>
        <v>6.2670684049079536E-2</v>
      </c>
      <c r="K23" s="31">
        <f t="shared" ca="1" si="2"/>
        <v>1.9935093720268562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484</v>
      </c>
      <c r="H26" s="42"/>
      <c r="I26" s="42"/>
      <c r="J26" s="44">
        <f ca="1">SUM(J16:J25)</f>
        <v>2.3351671701523453</v>
      </c>
      <c r="K26" s="14">
        <f ca="1">SUM(K16:K25)</f>
        <v>74.279987678170315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7.8821672531507003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9.7278670995512986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0.13892504595049029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0.46575000027896379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7.505302922898232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25.720012321829682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3.143736614860281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8ABA-A1F5-4FAE-BA1F-365773BC1FAD}">
  <sheetPr codeName="Sheet66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1.2225225361892416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2.0310919808971772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0.25388649761214716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5.9689080191028232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19" si="0">G16/H16*100</f>
        <v>163.26530612244898</v>
      </c>
      <c r="J16" s="30">
        <f t="shared" ref="J16" ca="1" si="1">F16*I16</f>
        <v>0.46435724410232304</v>
      </c>
      <c r="K16" s="31">
        <f t="shared" ref="K16:K19" ca="1" si="2">J16/$J$42%</f>
        <v>22.862442886373191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3.5835872740111365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19" ca="1" si="3">F18*I18</f>
        <v>0.45410566364446958</v>
      </c>
      <c r="K18" s="31">
        <f t="shared" ca="1" si="2"/>
        <v>22.357710429435169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32</v>
      </c>
      <c r="H19" s="27">
        <f>Master!$P$56</f>
        <v>96</v>
      </c>
      <c r="I19" s="29">
        <f t="shared" si="0"/>
        <v>33.333333333333329</v>
      </c>
      <c r="J19" s="30">
        <f t="shared" ca="1" si="3"/>
        <v>0.23127367469155705</v>
      </c>
      <c r="K19" s="31">
        <f t="shared" ca="1" si="2"/>
        <v>11.386666722469087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248</v>
      </c>
      <c r="H26" s="42"/>
      <c r="I26" s="42"/>
      <c r="J26" s="44">
        <f ca="1">SUM(J16:J25)</f>
        <v>1.2225225361892416</v>
      </c>
      <c r="K26" s="14">
        <f ca="1">SUM(K16:K25)</f>
        <v>60.190407312288585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12.200066777496174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15.056852310472635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0.21502903747509466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0.72089070461565108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11.616753857651871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39.809592687711429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2.0310919808971772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86DD-D93C-4B5E-84F5-83B1F49911EC}">
  <sheetPr codeName="Sheet86"/>
  <dimension ref="A1:L43"/>
  <sheetViews>
    <sheetView zoomScale="70" zoomScaleNormal="70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1.8337838042838623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2.6423532489917982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0.24021393172652711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8.3576467510082022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19" si="0">G16/H16*100</f>
        <v>244.89795918367346</v>
      </c>
      <c r="J16" s="30">
        <f t="shared" ref="J16" ca="1" si="1">F16*I16</f>
        <v>0.69653586615348451</v>
      </c>
      <c r="K16" s="31">
        <f t="shared" ref="K16:K19" ca="1" si="2">J16/$J$42%</f>
        <v>26.360437099742473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4.1318824675692252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19" ca="1" si="3">F18*I18</f>
        <v>0.68115849546670437</v>
      </c>
      <c r="K18" s="31">
        <f t="shared" ca="1" si="2"/>
        <v>25.778479683842555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48</v>
      </c>
      <c r="H19" s="27">
        <f>Master!$P$56</f>
        <v>96</v>
      </c>
      <c r="I19" s="29">
        <f t="shared" si="0"/>
        <v>50</v>
      </c>
      <c r="J19" s="30">
        <f t="shared" ca="1" si="3"/>
        <v>0.34691051203733564</v>
      </c>
      <c r="K19" s="31">
        <f t="shared" ca="1" si="2"/>
        <v>13.128846878050879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372</v>
      </c>
      <c r="H26" s="42"/>
      <c r="I26" s="42"/>
      <c r="J26" s="44">
        <f ca="1">SUM(J16:J25)</f>
        <v>1.8337838042838623</v>
      </c>
      <c r="K26" s="14">
        <f ca="1">SUM(K16:K25)</f>
        <v>69.399646129205138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9.3777990537931526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11.573718236584282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0.16528590711417745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0.55412550528845261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8.9294251680148093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30.600353870794876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2.6423532489917982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85C1-9A10-4FC3-9F77-E8765C8100F1}">
  <sheetPr codeName="Sheet8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2.4450450723784831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3.2536145170864188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0.2324010369347442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10.746385482913581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19" si="0">G16/H16*100</f>
        <v>326.53061224489795</v>
      </c>
      <c r="J16" s="30">
        <f t="shared" ref="J16" ca="1" si="1">F16*I16</f>
        <v>0.92871448820464608</v>
      </c>
      <c r="K16" s="31">
        <f t="shared" ref="K16:K19" ca="1" si="2">J16/$J$42%</f>
        <v>28.54408484248777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4.4741596380674551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19" ca="1" si="3">F18*I18</f>
        <v>0.90821132728893916</v>
      </c>
      <c r="K18" s="31">
        <f t="shared" ca="1" si="2"/>
        <v>27.913919197232804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64</v>
      </c>
      <c r="H19" s="27">
        <f>Master!$P$56</f>
        <v>96</v>
      </c>
      <c r="I19" s="29">
        <f t="shared" si="0"/>
        <v>66.666666666666657</v>
      </c>
      <c r="J19" s="30">
        <f t="shared" ca="1" si="3"/>
        <v>0.46254734938311409</v>
      </c>
      <c r="K19" s="31">
        <f t="shared" ca="1" si="2"/>
        <v>14.216415219259623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496</v>
      </c>
      <c r="H26" s="42"/>
      <c r="I26" s="42"/>
      <c r="J26" s="44">
        <f ca="1">SUM(J16:J25)</f>
        <v>2.4450450723784831</v>
      </c>
      <c r="K26" s="14">
        <f ca="1">SUM(K16:K25)</f>
        <v>75.148578897047656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7.6159783736065689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9.3993470414989009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0.13423340453582785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0.45002114465586346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7.2518411386552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24.851421102952358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3.2536145170864188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A671-A51B-42F8-82D3-783F3666B856}">
  <sheetPr codeName="Sheet65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1.4781933059421291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2.2867627506500647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0.28584534383125809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5.7132372493499357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0" si="0">G16/H16*100</f>
        <v>163.26530612244898</v>
      </c>
      <c r="J16" s="30">
        <f t="shared" ref="J16" ca="1" si="1">F16*I16</f>
        <v>0.46435724410232304</v>
      </c>
      <c r="K16" s="31">
        <f t="shared" ref="K16:K20" ca="1" si="2">J16/$J$42%</f>
        <v>20.306314853620858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3.1829254578421335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0" ca="1" si="3">F18*I18</f>
        <v>0.45410566364446958</v>
      </c>
      <c r="K18" s="31">
        <f t="shared" ca="1" si="2"/>
        <v>19.858013845790502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32</v>
      </c>
      <c r="H19" s="27">
        <f>Master!$P$54</f>
        <v>96</v>
      </c>
      <c r="I19" s="29">
        <f t="shared" si="0"/>
        <v>33.333333333333329</v>
      </c>
      <c r="J19" s="30">
        <f t="shared" si="3"/>
        <v>0.33719444444444435</v>
      </c>
      <c r="K19" s="31">
        <f t="shared" ca="1" si="2"/>
        <v>14.745493136469408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6.548558653818815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</v>
      </c>
      <c r="H26" s="42"/>
      <c r="I26" s="42"/>
      <c r="J26" s="44">
        <f ca="1">SUM(J16:J25)</f>
        <v>1.4781933059421291</v>
      </c>
      <c r="K26" s="14">
        <f ca="1">SUM(K16:K25)</f>
        <v>64.64130594754171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10.836042257177057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13.37342580757908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0.19098778548476397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0.64029175253617077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10.317946449681205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35.358694052458276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2.2867627506500647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EBC2-D387-4686-BA4B-1E244062E33E}">
  <sheetPr codeName="Sheet8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1179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2.1424149589131933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2.950984403621129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0.26827130942010263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8.0490155963788705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0" si="0">G16/H16*100</f>
        <v>244.89795918367346</v>
      </c>
      <c r="J16" s="30">
        <f t="shared" ref="J16" ca="1" si="1">F16*I16</f>
        <v>0.69653586615348451</v>
      </c>
      <c r="K16" s="31">
        <f t="shared" ref="K16:K20" ca="1" si="2">J16/$J$42%</f>
        <v>23.603508893465211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3.6997461081924161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0" ca="1" si="3">F18*I18</f>
        <v>0.68115849546670437</v>
      </c>
      <c r="K18" s="31">
        <f t="shared" ca="1" si="2"/>
        <v>23.082415977219679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48</v>
      </c>
      <c r="H19" s="27">
        <f>Master!$P$54</f>
        <v>96</v>
      </c>
      <c r="I19" s="29">
        <f t="shared" si="0"/>
        <v>50</v>
      </c>
      <c r="J19" s="30">
        <f t="shared" si="3"/>
        <v>0.50579166666666664</v>
      </c>
      <c r="K19" s="31">
        <f t="shared" ca="1" si="2"/>
        <v>17.139760753937356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5.0745778193962323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374</v>
      </c>
      <c r="H26" s="42"/>
      <c r="I26" s="42"/>
      <c r="J26" s="44">
        <f ca="1">SUM(J16:J25)</f>
        <v>2.1424149589131933</v>
      </c>
      <c r="K26" s="14">
        <f ca="1">SUM(K16:K25)</f>
        <v>72.600009552210878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8.3970141515407111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10.363271302900605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0.14799934324958772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0.49617182911961932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7.9955338209785864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27.399990447789108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2.950984403621129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4890-3B98-4BA2-9E12-528886CF7B2C}">
  <sheetPr codeName="Sheet83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$J$26</f>
        <v>2.8066366118842581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3.6152060565921937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0.25822900404229954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10.384793943407807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0" si="0">G16/H16*100</f>
        <v>326.53061224489795</v>
      </c>
      <c r="J16" s="30">
        <f t="shared" ref="J16" ca="1" si="1">F16*I16</f>
        <v>0.92871448820464608</v>
      </c>
      <c r="K16" s="31">
        <f t="shared" ref="K16:K20" ca="1" si="2">J16/$J$42%</f>
        <v>25.689116295630505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4.0266558869124198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0" ca="1" si="3">F18*I18</f>
        <v>0.90821132728893916</v>
      </c>
      <c r="K18" s="31">
        <f t="shared" ca="1" si="2"/>
        <v>25.121979579361728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64</v>
      </c>
      <c r="H19" s="27">
        <f>Master!$P$54</f>
        <v>96</v>
      </c>
      <c r="I19" s="29">
        <f t="shared" si="0"/>
        <v>66.666666666666657</v>
      </c>
      <c r="J19" s="30">
        <f t="shared" si="3"/>
        <v>0.6743888888888887</v>
      </c>
      <c r="K19" s="31">
        <f t="shared" ca="1" si="2"/>
        <v>18.65423099906479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4.142225855340568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498</v>
      </c>
      <c r="H26" s="42"/>
      <c r="I26" s="42"/>
      <c r="J26" s="44">
        <f ca="1">SUM(J16:J25)</f>
        <v>2.8066366118842581</v>
      </c>
      <c r="K26" s="14">
        <f ca="1">SUM(K16:K25)</f>
        <v>77.634208616310019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6.854231103369095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8.4592279130505545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0.12080743029275397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0.40501020033927498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6.5265147366383216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22.365791383689999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3.6152060565921937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5484-5534-4550-AC52-0BCA9BB51BFB}">
  <sheetPr codeName="Sheet64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1.4317725604052947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2.2403420051132303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0.28004275063915379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5.7596579948867692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" si="0">G16/H16*100</f>
        <v>163.26530612244898</v>
      </c>
      <c r="J16" s="30">
        <f t="shared" ref="J16" ca="1" si="1">F16*I16</f>
        <v>0.46435724410232304</v>
      </c>
      <c r="K16" s="31">
        <f t="shared" ref="K16:K22" ca="1" si="2">J16/$J$42%</f>
        <v>20.727069485038456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t="shared" ca="1" si="2"/>
        <v>0.74826283113435332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t="shared" ca="1" si="2"/>
        <v>8.5573729434539771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t="shared" ca="1" si="2"/>
        <v>20.269479508398469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78.400000000000006</v>
      </c>
      <c r="H20" s="27">
        <f>Master!$P$220</f>
        <v>96</v>
      </c>
      <c r="I20" s="27">
        <f>G20/H20*100</f>
        <v>81.666666666666671</v>
      </c>
      <c r="J20" s="30">
        <f ca="1">F20*I20</f>
        <v>0.20761073965505267</v>
      </c>
      <c r="K20" s="31">
        <f t="shared" ca="1" si="2"/>
        <v>9.2669217102216361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59.2</v>
      </c>
      <c r="H21" s="27">
        <f>Master!$P$104</f>
        <v>89</v>
      </c>
      <c r="I21" s="27">
        <f t="shared" ref="I21:I22" si="3">G21/H21*100</f>
        <v>66.516853932584269</v>
      </c>
      <c r="J21" s="30">
        <f t="shared" ref="J21:J22" ca="1" si="4">F21*I21</f>
        <v>8.9025626094635338E-2</v>
      </c>
      <c r="K21" s="31">
        <f t="shared" ca="1" si="2"/>
        <v>3.9737515920090889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0.64</v>
      </c>
      <c r="H22" s="27">
        <f>Master!$P$35</f>
        <v>98</v>
      </c>
      <c r="I22" s="27">
        <f t="shared" si="3"/>
        <v>0.65306122448979598</v>
      </c>
      <c r="J22" s="30">
        <f t="shared" ca="1" si="4"/>
        <v>8.195219807867752E-3</v>
      </c>
      <c r="K22" s="31">
        <f t="shared" ca="1" si="2"/>
        <v>0.36580217614825966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380.32</v>
      </c>
      <c r="H26" s="42"/>
      <c r="I26" s="42"/>
      <c r="J26" s="44">
        <f ca="1">SUM(J16:J25)</f>
        <v>1.4317725604052947</v>
      </c>
      <c r="K26" s="14">
        <f ca="1">SUM(K16:K25)</f>
        <v>63.908660246404239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11.060569208463399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13.650528319138688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0.19494512564550592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0.65355884320624602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10.531738257141926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36.091339753595761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2.2403420051132303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0E73-6401-422A-9F0F-24BEE1CC5782}">
  <sheetPr codeName="Sheet82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2.1476588406079422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2.9562282853158779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0.26874802593780706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8.043771714684123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" si="0">G16/H16*100</f>
        <v>244.89795918367346</v>
      </c>
      <c r="J16" s="30">
        <f t="shared" ref="J16" ca="1" si="1">F16*I16</f>
        <v>0.69653586615348451</v>
      </c>
      <c r="K16" s="31">
        <f t="shared" ref="K16:K22" ca="1" si="2">J16/$J$42%</f>
        <v>23.561639999634146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3.1199999999999997</v>
      </c>
      <c r="H17" s="27">
        <f>Master!$P$36</f>
        <v>98</v>
      </c>
      <c r="I17" s="29">
        <f>G17/H17*100</f>
        <v>3.1836734693877542</v>
      </c>
      <c r="J17" s="30">
        <f ca="1">F17*I17</f>
        <v>2.5145469771828587E-2</v>
      </c>
      <c r="K17" s="31">
        <f t="shared" ca="1" si="2"/>
        <v>0.85059296322718703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t="shared" ca="1" si="2"/>
        <v>9.7276530472295182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t="shared" ca="1" si="2"/>
        <v>23.041471419854219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117.6</v>
      </c>
      <c r="H20" s="27">
        <f>Master!$P$220</f>
        <v>96</v>
      </c>
      <c r="I20" s="27">
        <f>G20/H20*100</f>
        <v>122.49999999999999</v>
      </c>
      <c r="J20" s="30">
        <f ca="1">F20*I20</f>
        <v>0.31141610948257897</v>
      </c>
      <c r="K20" s="31">
        <f t="shared" ca="1" si="2"/>
        <v>10.534237529267928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88.8</v>
      </c>
      <c r="H21" s="27">
        <f>Master!$P$104</f>
        <v>89</v>
      </c>
      <c r="I21" s="27">
        <f t="shared" ref="I21:I22" si="3">G21/H21*100</f>
        <v>99.775280898876403</v>
      </c>
      <c r="J21" s="30">
        <f t="shared" ref="J21:J22" ca="1" si="4">F21*I21</f>
        <v>0.13353843914195301</v>
      </c>
      <c r="K21" s="31">
        <f t="shared" ca="1" si="2"/>
        <v>4.5171896840735428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0.96</v>
      </c>
      <c r="H22" s="27">
        <f>Master!$P$35</f>
        <v>98</v>
      </c>
      <c r="I22" s="27">
        <f t="shared" si="3"/>
        <v>0.97959183673469385</v>
      </c>
      <c r="J22" s="30">
        <f t="shared" ca="1" si="4"/>
        <v>1.2292829711801626E-2</v>
      </c>
      <c r="K22" s="31">
        <f t="shared" ca="1" si="2"/>
        <v>0.4158281609327108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570.48</v>
      </c>
      <c r="H26" s="42"/>
      <c r="I26" s="42"/>
      <c r="J26" s="44">
        <f ca="1">SUM(J16:J25)</f>
        <v>2.1476588406079422</v>
      </c>
      <c r="K26" s="14">
        <f ca="1">SUM(K16:K25)</f>
        <v>72.648612804219241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8.3821191757303062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10.344888497704899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0.14773681580853848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0.49529169872336598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7.9813510078136378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27.351387195780745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2.9562282853158779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C41F-9585-4DAC-BBB3-7DA3969A4DEE}">
  <sheetPr codeName="Sheet81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4.6" customHeight="1">
      <c r="A6" s="16"/>
      <c r="B6" s="19" t="s">
        <v>1015</v>
      </c>
      <c r="C6" s="19"/>
      <c r="D6" s="584">
        <f ca="1">$J$26</f>
        <v>2.8635451208105893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3.672114565518525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0.26229389753703752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10.327885434481475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" si="0">G16/H16*100</f>
        <v>326.53061224489795</v>
      </c>
      <c r="J16" s="30">
        <f t="shared" ref="J16" ca="1" si="1">F16*I16</f>
        <v>0.92871448820464608</v>
      </c>
      <c r="K16" s="31">
        <f t="shared" ref="K16:K22" ca="1" si="2">J16/$J$42%</f>
        <v>25.290999821338797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t="shared" ca="1" si="2"/>
        <v>0.9130241562703133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t="shared" ca="1" si="2"/>
        <v>10.441636129036331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t="shared" ca="1" si="2"/>
        <v>24.732652292962818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16.26990286276331</v>
      </c>
      <c r="F20" s="62">
        <f ca="1">Master!$K$220</f>
        <v>2.5421723223067673E-3</v>
      </c>
      <c r="G20" s="27">
        <f>G16*49%</f>
        <v>156.80000000000001</v>
      </c>
      <c r="H20" s="27">
        <f>Master!$P$220</f>
        <v>96</v>
      </c>
      <c r="I20" s="27">
        <f>G20/H20*100</f>
        <v>163.33333333333334</v>
      </c>
      <c r="J20" s="30">
        <f ca="1">F20*I20</f>
        <v>0.41522147931010533</v>
      </c>
      <c r="K20" s="31">
        <f t="shared" ca="1" si="2"/>
        <v>11.307421702173214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0.6070839103792377</v>
      </c>
      <c r="F21" s="62">
        <f ca="1">Master!$K$104</f>
        <v>1.3383920139227272E-3</v>
      </c>
      <c r="G21" s="27">
        <f>G16*37%</f>
        <v>118.4</v>
      </c>
      <c r="H21" s="27">
        <f>Master!$P$104</f>
        <v>89</v>
      </c>
      <c r="I21" s="27">
        <f t="shared" ref="I21:I22" si="3">G21/H21*100</f>
        <v>133.03370786516854</v>
      </c>
      <c r="J21" s="30">
        <f t="shared" ref="J21:J22" ca="1" si="4">F21*I21</f>
        <v>0.17805125218927068</v>
      </c>
      <c r="K21" s="31">
        <f t="shared" ca="1" si="2"/>
        <v>4.8487390306715215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94.116977480981205</v>
      </c>
      <c r="F22" s="62">
        <f ca="1">Master!$K$35</f>
        <v>1.2548930330797493E-2</v>
      </c>
      <c r="G22" s="27">
        <f>G16*0.4%</f>
        <v>1.28</v>
      </c>
      <c r="H22" s="27">
        <f>Master!$P$35</f>
        <v>98</v>
      </c>
      <c r="I22" s="27">
        <f t="shared" si="3"/>
        <v>1.306122448979592</v>
      </c>
      <c r="J22" s="30">
        <f t="shared" ca="1" si="4"/>
        <v>1.6390439615735504E-2</v>
      </c>
      <c r="K22" s="31">
        <f t="shared" ca="1" si="2"/>
        <v>0.4463488086576371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760.64</v>
      </c>
      <c r="H26" s="42"/>
      <c r="I26" s="42"/>
      <c r="J26" s="44">
        <f ca="1">SUM(J16:J25)</f>
        <v>2.8635451208105893</v>
      </c>
      <c r="K26" s="14">
        <f ca="1">SUM(K16:K25)</f>
        <v>77.980821941110634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0.24779457798182544</v>
      </c>
      <c r="K31" s="49">
        <f t="shared" ref="K31:K36" ca="1" si="7">J31/$J$42%</f>
        <v>6.7480078184008221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0.30581851985354103</v>
      </c>
      <c r="K33" s="49">
        <f t="shared" ca="1" si="7"/>
        <v>8.3281312278544775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4.3674375367570338E-3</v>
      </c>
      <c r="K34" s="49">
        <f t="shared" ca="1" si="7"/>
        <v>0.11893521998925774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1.4641953292481646E-2</v>
      </c>
      <c r="K35" s="49">
        <f t="shared" ca="1" si="7"/>
        <v>0.39873356430572349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0.23594695604333063</v>
      </c>
      <c r="K36" s="49">
        <f t="shared" ca="1" si="7"/>
        <v>6.4253702283390899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22.01917805888937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3.672114565518525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93D6-ACAB-45CA-A47A-AF0A7BD48BF8}">
  <sheetPr codeName="Sheet63"/>
  <dimension ref="A1:L43"/>
  <sheetViews>
    <sheetView zoomScale="70" zoomScaleNormal="70" workbookViewId="0">
      <selection activeCell="V33" sqref="V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1.4914209752321974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2.2999904199401331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0.28749880249251664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5.7000095800598665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0" si="0">G16/H16*100</f>
        <v>163.26530612244898</v>
      </c>
      <c r="J16" s="30">
        <f t="shared" ref="J16" ca="1" si="1">F16*I16</f>
        <v>0.46435724410232304</v>
      </c>
      <c r="K16" s="31">
        <f t="shared" ref="K16:K20" ca="1" si="2">J16/$J$42%</f>
        <v>20.189529490058046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ca="1" si="2"/>
        <v>3.164619866233465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20" ca="1" si="3">F18*I18</f>
        <v>0.45410566364446958</v>
      </c>
      <c r="K18" s="31">
        <f t="shared" ca="1" si="2"/>
        <v>19.74380674404242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28.799999999999997</v>
      </c>
      <c r="H19" s="27">
        <f>Master!$P$221</f>
        <v>96</v>
      </c>
      <c r="I19" s="29">
        <f t="shared" si="0"/>
        <v>30</v>
      </c>
      <c r="J19" s="30">
        <f t="shared" ca="1" si="3"/>
        <v>0.14805104844761607</v>
      </c>
      <c r="K19" s="31">
        <f t="shared" ca="1" si="2"/>
        <v>6.437028918210439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3"/>
        <v>0.35212106528689674</v>
      </c>
      <c r="K20" s="31">
        <f t="shared" ca="1" si="2"/>
        <v>15.309675302737226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264.8</v>
      </c>
      <c r="H26" s="42"/>
      <c r="I26" s="42"/>
      <c r="J26" s="44">
        <f ca="1">SUM(J16:J25)</f>
        <v>1.4914209752321974</v>
      </c>
      <c r="K26" s="14">
        <f ca="1">SUM(K16:K25)</f>
        <v>64.844660321281594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31">
        <f t="shared" ref="K31:K36" ca="1" si="6">J31/$J$42%</f>
        <v>10.773722178733045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13.296512768148888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0.18988937949014217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31">
        <f t="shared" ca="1" si="6"/>
        <v>0.63660931652327335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10.25860603582306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35.155339678718406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2.2999904199401331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96CE-E826-412C-AD86-4F074C90BAFF}">
  <sheetPr codeName="Sheet80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2.0610709302048473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2.869640374912783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0.2608763977193439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8.1303596250872161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0" si="0">G16/H16*100</f>
        <v>244.89795918367346</v>
      </c>
      <c r="J16" s="30">
        <f t="shared" ref="J16" ca="1" si="1">F16*I16</f>
        <v>0.69653586615348451</v>
      </c>
      <c r="K16" s="31">
        <f t="shared" ref="K16:K20" ca="1" si="2">J16/$J$42%</f>
        <v>24.27258384858257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ca="1" si="2"/>
        <v>3.8046206619063261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20" ca="1" si="3">F18*I18</f>
        <v>0.68115849546670437</v>
      </c>
      <c r="K18" s="31">
        <f t="shared" ca="1" si="2"/>
        <v>23.73671981414768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43.199999999999996</v>
      </c>
      <c r="H19" s="27">
        <f>Master!$P$221</f>
        <v>96</v>
      </c>
      <c r="I19" s="29">
        <f t="shared" si="0"/>
        <v>44.999999999999993</v>
      </c>
      <c r="J19" s="30">
        <f t="shared" ca="1" si="3"/>
        <v>0.22207657267142408</v>
      </c>
      <c r="K19" s="31">
        <f t="shared" ca="1" si="2"/>
        <v>7.7388293882704255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3"/>
        <v>0.35212106528689674</v>
      </c>
      <c r="K20" s="31">
        <f t="shared" ca="1" si="2"/>
        <v>12.27056422697561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387.2</v>
      </c>
      <c r="H26" s="42"/>
      <c r="I26" s="42"/>
      <c r="J26" s="44">
        <f ca="1">SUM(J16:J25)</f>
        <v>2.0610709302048473</v>
      </c>
      <c r="K26" s="14">
        <f ca="1">SUM(K16:K25)</f>
        <v>71.823317939882614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31">
        <f t="shared" ref="K31:K36" ca="1" si="6">J31/$J$42%</f>
        <v>8.6350394337951375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10.657032934408576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0.15219459465856494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31">
        <f t="shared" ca="1" si="6"/>
        <v>0.51023652372909822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8.2221785735260209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28.176682060117393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2.869640374912783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2107-491B-4A2A-A21D-370116954DC9}">
  <sheetPr codeName="Sheet79"/>
  <dimension ref="A1:L43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$J$26</f>
        <v>2.6307208851774981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3.4392903298854338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0.2456635949918167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10.560709670114566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0" si="0">G16/H16*100</f>
        <v>326.53061224489795</v>
      </c>
      <c r="J16" s="30">
        <f t="shared" ref="J16" ca="1" si="1">F16*I16</f>
        <v>0.92871448820464608</v>
      </c>
      <c r="K16" s="31">
        <f t="shared" ref="K16:K20" ca="1" si="2">J16/$J$42%</f>
        <v>27.003084913613048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ca="1" si="2"/>
        <v>4.2326146832341722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20" ca="1" si="3">F18*I18</f>
        <v>0.90821132728893916</v>
      </c>
      <c r="K18" s="31">
        <f t="shared" ca="1" si="2"/>
        <v>26.406939809562182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9.9194202459902758</v>
      </c>
      <c r="F19" s="28">
        <f ca="1">Master!$K$221</f>
        <v>4.9350349482538691E-3</v>
      </c>
      <c r="G19" s="29">
        <f>G16*18%</f>
        <v>57.599999999999994</v>
      </c>
      <c r="H19" s="27">
        <f>Master!$P$221</f>
        <v>96</v>
      </c>
      <c r="I19" s="29">
        <f t="shared" si="0"/>
        <v>60</v>
      </c>
      <c r="J19" s="30">
        <f t="shared" ca="1" si="3"/>
        <v>0.29610209689523215</v>
      </c>
      <c r="K19" s="31">
        <f t="shared" ca="1" si="2"/>
        <v>8.6093952093045782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3"/>
        <v>0.35212106528689674</v>
      </c>
      <c r="K20" s="31">
        <f t="shared" ca="1" si="2"/>
        <v>10.238189612175784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509.6</v>
      </c>
      <c r="H26" s="42"/>
      <c r="I26" s="42"/>
      <c r="J26" s="44">
        <f ca="1">SUM(J16:J25)</f>
        <v>2.6307208851774981</v>
      </c>
      <c r="K26" s="14">
        <f ca="1">SUM(K16:K25)</f>
        <v>76.490224227889769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31">
        <f t="shared" ref="K31:K36" ca="1" si="6">J31/$J$42%</f>
        <v>7.2048171051055094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31">
        <f t="shared" ca="1" si="6"/>
        <v>8.8919076472304717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31">
        <f t="shared" ca="1" si="6"/>
        <v>0.12698659077445543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31">
        <f t="shared" ca="1" si="6"/>
        <v>0.42572600414834366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31">
        <f t="shared" ca="1" si="6"/>
        <v>6.8603384248514505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23.509775772110231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3.4392903298854338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28FE-F69B-4B6E-A678-86F9530D4840}">
  <sheetPr codeName="Sheet62"/>
  <dimension ref="A1:L43"/>
  <sheetViews>
    <sheetView zoomScale="70" zoomScaleNormal="70" workbookViewId="0">
      <selection activeCell="F21" sqref="F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8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1.1346652081353703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1.943234652843306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0.24290433160541325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6.056765347156694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19" si="0">G16/H16*100</f>
        <v>163.26530612244898</v>
      </c>
      <c r="J16" s="30">
        <f t="shared" ref="J16" ca="1" si="1">F16*I16</f>
        <v>0.46435724410232304</v>
      </c>
      <c r="K16" s="31">
        <f ca="1">J16/$J$42%</f>
        <v>23.896097335588568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ca="1">F17*I17</f>
        <v>7.2785953750891946E-2</v>
      </c>
      <c r="K17" s="31">
        <f t="shared" ref="K17:K19" ca="1" si="2">J17/$J$42%</f>
        <v>3.7456080584191334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ref="J18:J19" ca="1" si="3">F18*I18</f>
        <v>0.45410566364446958</v>
      </c>
      <c r="K18" s="31">
        <f t="shared" ca="1" si="2"/>
        <v>23.368544965994214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11.200000000000001</v>
      </c>
      <c r="H19" s="27">
        <f>Master!$P$35</f>
        <v>98</v>
      </c>
      <c r="I19" s="29">
        <f t="shared" si="0"/>
        <v>11.428571428571429</v>
      </c>
      <c r="J19" s="30">
        <f t="shared" ca="1" si="3"/>
        <v>0.14341634663768565</v>
      </c>
      <c r="K19" s="31">
        <f t="shared" ca="1" si="2"/>
        <v>7.3802896849251542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1.1346652081353703</v>
      </c>
      <c r="K26" s="14">
        <f ca="1">SUM(K16:K25)</f>
        <v>58.390540044927072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12.75165495938727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15.737601190163671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0.22475090851054336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0.75348354204459056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12.141969354966848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41.609459955072921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1.943234652843306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7910-9679-42FE-B059-E3413373F124}">
  <sheetPr codeName="Sheet78"/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1.701997812203055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2.5105672569109907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0.22823338699190823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8.4894327430890097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19" si="0">G16/H16*100</f>
        <v>244.89795918367346</v>
      </c>
      <c r="J16" s="30">
        <f t="shared" ref="J16" ca="1" si="1">F16*I16</f>
        <v>0.69653586615348451</v>
      </c>
      <c r="K16" s="31">
        <f ca="1">J16/$J$42%</f>
        <v>27.744162767840137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ca="1">F17*I17</f>
        <v>0.10917893062633791</v>
      </c>
      <c r="K17" s="31">
        <f t="shared" ref="K17:K19" ca="1" si="2">J17/$J$42%</f>
        <v>4.3487753744017192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ref="J18:J19" ca="1" si="3">F18*I18</f>
        <v>0.68115849546670437</v>
      </c>
      <c r="K18" s="31">
        <f t="shared" ca="1" si="2"/>
        <v>27.131656942933436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16.8</v>
      </c>
      <c r="H19" s="27">
        <f>Master!$P$35</f>
        <v>98</v>
      </c>
      <c r="I19" s="29">
        <f t="shared" si="0"/>
        <v>17.142857142857142</v>
      </c>
      <c r="J19" s="30">
        <f t="shared" ca="1" si="3"/>
        <v>0.21512451995652845</v>
      </c>
      <c r="K19" s="31">
        <f t="shared" ca="1" si="2"/>
        <v>8.5687614766878735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1.701997812203055</v>
      </c>
      <c r="K26" s="14">
        <f ca="1">SUM(K16:K25)</f>
        <v>67.793356561863163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9.8700633213352997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12.18125182711978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0.17396218024968355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0.58321294728017559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9.398153162151905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32.206643438136844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2.5105672569109907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9D14-B5A5-4C9B-8B12-5252D21910B2}">
  <sheetPr codeName="Sheet77"/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1189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14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2.2693304162707406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3.0778998609786763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0.21984999006990544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10.922100139021325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19" si="0">G16/H16*100</f>
        <v>326.53061224489795</v>
      </c>
      <c r="J16" s="30">
        <f t="shared" ref="J16" ca="1" si="1">F16*I16</f>
        <v>0.92871448820464608</v>
      </c>
      <c r="K16" s="31">
        <f ca="1">J16/$J$42%</f>
        <v>30.173642098588086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ca="1">F17*I17</f>
        <v>0.14557190750178389</v>
      </c>
      <c r="K17" s="31">
        <f t="shared" ref="K17:K19" ca="1" si="2">J17/$J$42%</f>
        <v>4.7295855640831848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ref="J18:J19" ca="1" si="3">F18*I18</f>
        <v>0.90821132728893916</v>
      </c>
      <c r="K18" s="31">
        <f t="shared" ca="1" si="2"/>
        <v>29.507500838580114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22.400000000000002</v>
      </c>
      <c r="H19" s="27">
        <f>Master!$P$35</f>
        <v>98</v>
      </c>
      <c r="I19" s="29">
        <f t="shared" si="0"/>
        <v>22.857142857142858</v>
      </c>
      <c r="J19" s="30">
        <f t="shared" ca="1" si="3"/>
        <v>0.28683269327537131</v>
      </c>
      <c r="K19" s="31">
        <f t="shared" ca="1" si="2"/>
        <v>9.3191041369412009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2.2693304162707406</v>
      </c>
      <c r="K26" s="14">
        <f ca="1">SUM(K16:K25)</f>
        <v>73.72983263819259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0.24779457798182544</v>
      </c>
      <c r="K31" s="49">
        <f t="shared" ref="K31:K36" ca="1" si="6">J31/$J$42%</f>
        <v>8.0507680293092605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0.30581851985354103</v>
      </c>
      <c r="K33" s="49">
        <f t="shared" ca="1" si="6"/>
        <v>9.9359476807767315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4.3674375367570338E-3</v>
      </c>
      <c r="K34" s="49">
        <f t="shared" ca="1" si="6"/>
        <v>0.14189667416172289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1.4641953292481646E-2</v>
      </c>
      <c r="K35" s="49">
        <f t="shared" ca="1" si="6"/>
        <v>0.47571246479168949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0.23594695604333063</v>
      </c>
      <c r="K36" s="49">
        <f t="shared" ca="1" si="6"/>
        <v>7.6658425127680028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26.270167361807406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3.0778998609786763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33AA-90D9-4ADE-BB08-02E242638728}">
  <sheetPr codeName="Sheet21">
    <tabColor theme="7" tint="0.39997558519241921"/>
  </sheetPr>
  <dimension ref="A1:L39"/>
  <sheetViews>
    <sheetView zoomScale="70" zoomScaleNormal="70" workbookViewId="0">
      <selection activeCell="K22" sqref="I22:K50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382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10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$J$25</f>
        <v>2.8465640649015338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$J$38</f>
        <v>3.0078323939030707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0.30078323939030704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6.9921676060969293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Master!$B$81</f>
        <v>떡볶이 떡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300</v>
      </c>
      <c r="H16" s="27">
        <f>Master!$P$213</f>
        <v>100</v>
      </c>
      <c r="I16" s="29">
        <f t="shared" ref="I16:I18" si="0">G16/H16*100</f>
        <v>300</v>
      </c>
      <c r="J16" s="30">
        <f t="shared" ref="J16:J23" si="1">F16*I16</f>
        <v>2.1426470588235293</v>
      </c>
      <c r="K16" s="31">
        <f t="shared" ref="K16:K23" ca="1" si="2">J16/$J$38%</f>
        <v>71.235586901940167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30</v>
      </c>
      <c r="H17" s="27">
        <f>Master!$P$82</f>
        <v>100</v>
      </c>
      <c r="I17" s="29">
        <f t="shared" si="0"/>
        <v>30</v>
      </c>
      <c r="J17" s="30">
        <f t="shared" si="1"/>
        <v>0.27821999999999997</v>
      </c>
      <c r="K17" s="31">
        <f t="shared" ca="1" si="2"/>
        <v>9.2498505090894287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113</v>
      </c>
      <c r="H18" s="27">
        <f>Master!$P$139</f>
        <v>100</v>
      </c>
      <c r="I18" s="29">
        <f t="shared" si="0"/>
        <v>112.99999999999999</v>
      </c>
      <c r="J18" s="30">
        <f t="shared" ca="1" si="1"/>
        <v>0.2992963992335565</v>
      </c>
      <c r="K18" s="31">
        <f t="shared" ca="1" si="2"/>
        <v>9.9505677191400554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ref="I19:I20" si="3">G19/H19*100</f>
        <v>10.526315789473683</v>
      </c>
      <c r="J19" s="30">
        <f t="shared" ref="J19:J22" ca="1" si="4">F19*I19</f>
        <v>3.7720857004557892E-2</v>
      </c>
      <c r="K19" s="31">
        <f t="shared" ca="1" si="2"/>
        <v>1.2540877304539553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3"/>
        <v>37.974683544303801</v>
      </c>
      <c r="J20" s="30">
        <f t="shared" ca="1" si="4"/>
        <v>3.1765633241836885E-2</v>
      </c>
      <c r="K20" s="31">
        <f t="shared" ca="1" si="2"/>
        <v>1.0560971850102547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>G21/H21*100</f>
        <v>0.5</v>
      </c>
      <c r="J21" s="30">
        <f t="shared" ca="1" si="4"/>
        <v>5.6914116598053538E-2</v>
      </c>
      <c r="K21" s="31">
        <f t="shared" ca="1" si="2"/>
        <v>1.8921970756555271</v>
      </c>
      <c r="L21" s="24"/>
    </row>
    <row r="22" spans="1:12" ht="16.5" customHeight="1">
      <c r="A22" s="16"/>
      <c r="B22" s="202" t="str">
        <f>Master!$B$126</f>
        <v>모짜렐라 치즈</v>
      </c>
      <c r="C22" s="203" t="str">
        <f>Master!$C$126</f>
        <v>Mozzarella Cheese</v>
      </c>
      <c r="D22" s="204">
        <f>Master!$H$126</f>
        <v>2267.96</v>
      </c>
      <c r="E22" s="205">
        <f ca="1">Master!$J$126</f>
        <v>17.833089867390107</v>
      </c>
      <c r="F22" s="206">
        <f ca="1">Master!$K$126</f>
        <v>7.8630530817960231E-3</v>
      </c>
      <c r="G22" s="207">
        <f>60*0</f>
        <v>0</v>
      </c>
      <c r="H22" s="208">
        <f>Master!$P$126</f>
        <v>100</v>
      </c>
      <c r="I22" s="207">
        <f>G22/H22*100</f>
        <v>0</v>
      </c>
      <c r="J22" s="209">
        <f t="shared" ca="1" si="4"/>
        <v>0</v>
      </c>
      <c r="K22" s="210">
        <f ca="1">J22/$J$38%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/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483.5</v>
      </c>
      <c r="H25" s="42"/>
      <c r="I25" s="42"/>
      <c r="J25" s="44">
        <f ca="1">SUM(J16:J24)</f>
        <v>2.8465640649015338</v>
      </c>
      <c r="K25" s="14">
        <f ca="1">SUM(K16:K24)</f>
        <v>94.638387121289398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54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 t="shared" ref="I30:I34" si="5">G30/H30*100</f>
        <v>1</v>
      </c>
      <c r="J30" s="30">
        <f t="shared" ref="J30:J34" ca="1" si="6">F30*I30</f>
        <v>0.12691089146477966</v>
      </c>
      <c r="K30" s="31">
        <f ca="1">J30/$J$38%</f>
        <v>4.2193471857684051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 t="shared" si="5"/>
        <v>0</v>
      </c>
      <c r="J31" s="35">
        <f t="shared" ca="1" si="6"/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 t="shared" si="5"/>
        <v>0</v>
      </c>
      <c r="J32" s="35">
        <f t="shared" ca="1" si="6"/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5"/>
        <v>1</v>
      </c>
      <c r="J33" s="35">
        <f t="shared" ca="1" si="6"/>
        <v>4.3674375367570338E-3</v>
      </c>
      <c r="K33" s="49">
        <f ca="1">J33/$J$38%</f>
        <v>0.14520215772693673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 t="shared" si="5"/>
        <v>1</v>
      </c>
      <c r="J34" s="35">
        <f t="shared" si="6"/>
        <v>2.9989999999999999E-2</v>
      </c>
      <c r="K34" s="49">
        <f ca="1">J34/$J$38%</f>
        <v>0.99706353521526858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5.3616128787106101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3.0078323939030707</v>
      </c>
      <c r="K38" s="152">
        <f ca="1">K25+K36</f>
        <v>100.00000000000001</v>
      </c>
      <c r="L38" s="16"/>
    </row>
    <row r="39" spans="1:12" ht="16.5" customHeight="1">
      <c r="A39" s="16"/>
      <c r="L39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409-D57F-4094-BFE3-B323678C0F90}">
  <sheetPr codeName="Sheet140">
    <tabColor theme="7" tint="0.39997558519241921"/>
  </sheetPr>
  <dimension ref="A1:L39"/>
  <sheetViews>
    <sheetView zoomScale="85" zoomScaleNormal="85" workbookViewId="0">
      <selection activeCell="Q20" sqref="Q20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12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$J$25</f>
        <v>3.3183472498092952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$J$38</f>
        <v>3.4796155788108321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0.28996796490090265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8.5203844211891671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Master!$B$81</f>
        <v>떡볶이 떡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300</v>
      </c>
      <c r="H16" s="27">
        <f>Master!$P$213</f>
        <v>100</v>
      </c>
      <c r="I16" s="29">
        <f t="shared" ref="I16:I17" si="0">G16/H16*100</f>
        <v>300</v>
      </c>
      <c r="J16" s="30">
        <f t="shared" ref="J16:J17" si="1">F16*I16</f>
        <v>2.1426470588235293</v>
      </c>
      <c r="K16" s="31">
        <f t="shared" ref="K16:K17" ca="1" si="2">J16/$J$38%</f>
        <v>61.577119951732847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30</v>
      </c>
      <c r="H17" s="27">
        <f>Master!$P$82</f>
        <v>100</v>
      </c>
      <c r="I17" s="29">
        <f t="shared" si="0"/>
        <v>30</v>
      </c>
      <c r="J17" s="30">
        <f t="shared" si="1"/>
        <v>0.27821999999999997</v>
      </c>
      <c r="K17" s="31">
        <f t="shared" ca="1" si="2"/>
        <v>7.9957108392727214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113</v>
      </c>
      <c r="H18" s="27">
        <f>Master!$P$139</f>
        <v>100</v>
      </c>
      <c r="I18" s="29">
        <f t="shared" ref="I18:I20" si="3">G18/H18*100</f>
        <v>112.99999999999999</v>
      </c>
      <c r="J18" s="30">
        <f t="shared" ref="J18:J23" ca="1" si="4">F18*I18</f>
        <v>0.2992963992335565</v>
      </c>
      <c r="K18" s="31">
        <f t="shared" ref="K18:K23" ca="1" si="5">J18/$J$38%</f>
        <v>8.6014214057474074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si="3"/>
        <v>10.526315789473683</v>
      </c>
      <c r="J19" s="30">
        <f t="shared" ca="1" si="4"/>
        <v>3.7720857004557892E-2</v>
      </c>
      <c r="K19" s="31">
        <f t="shared" ca="1" si="5"/>
        <v>1.0840524233268634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3"/>
        <v>37.974683544303801</v>
      </c>
      <c r="J20" s="30">
        <f t="shared" ca="1" si="4"/>
        <v>3.1765633241836885E-2</v>
      </c>
      <c r="K20" s="31">
        <f t="shared" ca="1" si="5"/>
        <v>0.91290639791573969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>G21/H21*100</f>
        <v>0.5</v>
      </c>
      <c r="J21" s="30">
        <f ca="1">F21*I21</f>
        <v>5.6914116598053538E-2</v>
      </c>
      <c r="K21" s="31">
        <f t="shared" ca="1" si="5"/>
        <v>1.6356438034314149</v>
      </c>
      <c r="L21" s="24"/>
    </row>
    <row r="22" spans="1:12" ht="16.5" customHeight="1">
      <c r="A22" s="16"/>
      <c r="B22" s="202" t="str">
        <f>Master!$B$126</f>
        <v>모짜렐라 치즈</v>
      </c>
      <c r="C22" s="203" t="str">
        <f>Master!$C$126</f>
        <v>Mozzarella Cheese</v>
      </c>
      <c r="D22" s="204">
        <f>Master!$H$126</f>
        <v>2267.96</v>
      </c>
      <c r="E22" s="205">
        <f ca="1">Master!$J$126</f>
        <v>17.833089867390107</v>
      </c>
      <c r="F22" s="206">
        <f ca="1">Master!$K$126</f>
        <v>7.8630530817960231E-3</v>
      </c>
      <c r="G22" s="207">
        <f>60</f>
        <v>60</v>
      </c>
      <c r="H22" s="208">
        <f>Master!$P$126</f>
        <v>100</v>
      </c>
      <c r="I22" s="205">
        <f>G22/H22*100</f>
        <v>60</v>
      </c>
      <c r="J22" s="209">
        <f t="shared" ca="1" si="4"/>
        <v>0.47178318490776139</v>
      </c>
      <c r="K22" s="210">
        <f ca="1">J22/$J$38%</f>
        <v>13.558485821844565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/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543.5</v>
      </c>
      <c r="H25" s="42"/>
      <c r="I25" s="42"/>
      <c r="J25" s="44">
        <f ca="1">SUM(J16:J24)</f>
        <v>3.3183472498092952</v>
      </c>
      <c r="K25" s="14">
        <f ca="1">SUM(K16:K24)</f>
        <v>95.365340643271566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572" t="s">
        <v>53</v>
      </c>
      <c r="C28" s="57"/>
      <c r="D28" s="573" t="s">
        <v>54</v>
      </c>
      <c r="E28" s="573" t="s">
        <v>55</v>
      </c>
      <c r="F28" s="573" t="s">
        <v>2</v>
      </c>
      <c r="G28" s="573" t="s">
        <v>56</v>
      </c>
      <c r="H28" s="573" t="s">
        <v>57</v>
      </c>
      <c r="I28" s="574" t="s">
        <v>58</v>
      </c>
      <c r="J28" s="573" t="s">
        <v>55</v>
      </c>
      <c r="K28" s="574" t="s">
        <v>59</v>
      </c>
      <c r="L28" s="24"/>
    </row>
    <row r="29" spans="1:12" ht="16.5" customHeight="1">
      <c r="A29" s="16"/>
      <c r="B29" s="572"/>
      <c r="C29" s="57"/>
      <c r="D29" s="573"/>
      <c r="E29" s="573"/>
      <c r="F29" s="573"/>
      <c r="G29" s="573"/>
      <c r="H29" s="573"/>
      <c r="I29" s="574"/>
      <c r="J29" s="573"/>
      <c r="K29" s="574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 t="shared" ref="I30:I34" si="6">G30/H30*100</f>
        <v>1</v>
      </c>
      <c r="J30" s="30">
        <f t="shared" ref="J30:J34" ca="1" si="7">F30*I30</f>
        <v>0.12691089146477966</v>
      </c>
      <c r="K30" s="31">
        <f ca="1">J30/$J$38%</f>
        <v>3.6472675958115977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 t="shared" si="6"/>
        <v>0</v>
      </c>
      <c r="J31" s="35">
        <f t="shared" ca="1" si="7"/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 t="shared" si="6"/>
        <v>0</v>
      </c>
      <c r="J32" s="35">
        <f t="shared" ca="1" si="7"/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6"/>
        <v>1</v>
      </c>
      <c r="J33" s="35">
        <f t="shared" ca="1" si="7"/>
        <v>4.3674375367570338E-3</v>
      </c>
      <c r="K33" s="49">
        <f ca="1">J33/$J$38%</f>
        <v>0.12551494375851763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 t="shared" si="6"/>
        <v>1</v>
      </c>
      <c r="J34" s="35">
        <f t="shared" si="7"/>
        <v>2.9989999999999999E-2</v>
      </c>
      <c r="K34" s="49">
        <f ca="1">J34/$J$38%</f>
        <v>0.86187681715832409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4.6346593567284389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3.4796155788108321</v>
      </c>
      <c r="K38" s="152">
        <f ca="1">K25+K36</f>
        <v>100</v>
      </c>
      <c r="L38" s="16"/>
    </row>
    <row r="39" spans="1:12" ht="16.5" customHeight="1">
      <c r="A39" s="16"/>
      <c r="L39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869-964C-4B34-97F4-24920E1DBFE5}">
  <sheetPr codeName="Sheet22">
    <tabColor theme="7" tint="0.39997558519241921"/>
  </sheetPr>
  <dimension ref="A1:L40"/>
  <sheetViews>
    <sheetView zoomScale="85" zoomScaleNormal="85" workbookViewId="0">
      <selection activeCell="K22" sqref="I22:K50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383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Final)'!G132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3.3423483888566858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$J$39</f>
        <v>3.5036167178582227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0.28788050698401729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8.666768677679304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Master!$B$81</f>
        <v>떡볶이 떡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300</v>
      </c>
      <c r="H16" s="27">
        <f>Master!$P$213</f>
        <v>100</v>
      </c>
      <c r="I16" s="29">
        <f t="shared" ref="I16:I17" si="0">G16/H16*100</f>
        <v>300</v>
      </c>
      <c r="J16" s="30">
        <f t="shared" ref="J16:J17" si="1">F16*I16</f>
        <v>2.1426470588235293</v>
      </c>
      <c r="K16" s="31">
        <f ca="1">J16/$J$39%</f>
        <v>61.15529269803632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30</v>
      </c>
      <c r="H17" s="27">
        <f>Master!$P$82</f>
        <v>100</v>
      </c>
      <c r="I17" s="29">
        <f t="shared" si="0"/>
        <v>30</v>
      </c>
      <c r="J17" s="30">
        <f t="shared" si="1"/>
        <v>0.27821999999999997</v>
      </c>
      <c r="K17" s="31">
        <f ca="1">J17/$J$39%</f>
        <v>7.9409371059879277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56</v>
      </c>
      <c r="H18" s="27">
        <f>Master!$P$139</f>
        <v>100</v>
      </c>
      <c r="I18" s="29">
        <f t="shared" ref="I18:I21" si="2">G18/H18*100</f>
        <v>56.000000000000007</v>
      </c>
      <c r="J18" s="30">
        <f t="shared" ref="J18:J24" ca="1" si="3">F18*I18</f>
        <v>0.14832387926618731</v>
      </c>
      <c r="K18" s="31">
        <f t="shared" ref="K18:K24" ca="1" si="4">J18/$J$39%</f>
        <v>4.2334504944610041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ref="I19" si="5">G19/H19*100</f>
        <v>130</v>
      </c>
      <c r="J19" s="30">
        <f t="shared" ref="J19" ca="1" si="6">F19*I19</f>
        <v>0.64675684392252097</v>
      </c>
      <c r="K19" s="31">
        <f t="shared" ca="1" si="4"/>
        <v>18.459691684479875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2"/>
        <v>10.526315789473683</v>
      </c>
      <c r="J20" s="30">
        <f t="shared" ca="1" si="3"/>
        <v>3.7720857004557892E-2</v>
      </c>
      <c r="K20" s="31">
        <f t="shared" ca="1" si="4"/>
        <v>1.0766262420284611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2"/>
        <v>37.974683544303801</v>
      </c>
      <c r="J21" s="30">
        <f t="shared" ca="1" si="3"/>
        <v>3.1765633241836885E-2</v>
      </c>
      <c r="K21" s="31">
        <f t="shared" ca="1" si="4"/>
        <v>0.90665263354649617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>G22/H22*100</f>
        <v>0.5</v>
      </c>
      <c r="J22" s="30">
        <f t="shared" ca="1" si="3"/>
        <v>5.6914116598053538E-2</v>
      </c>
      <c r="K22" s="31">
        <f t="shared" ca="1" si="4"/>
        <v>1.6244390063547078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f>60*0</f>
        <v>0</v>
      </c>
      <c r="H23" s="208">
        <f>Master!$P$126</f>
        <v>100</v>
      </c>
      <c r="I23" s="207">
        <f>G23/H23*100</f>
        <v>0</v>
      </c>
      <c r="J23" s="209">
        <f t="shared" ca="1" si="3"/>
        <v>0</v>
      </c>
      <c r="K23" s="939">
        <f ca="1">J23/$J$39%</f>
        <v>0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556.5</v>
      </c>
      <c r="H26" s="42"/>
      <c r="I26" s="42"/>
      <c r="J26" s="44">
        <f ca="1">SUM(J16:J25)</f>
        <v>3.3423483888566858</v>
      </c>
      <c r="K26" s="14">
        <f ca="1">SUM(K16:K25)</f>
        <v>95.397089864894809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 t="shared" ref="I31:I35" si="7">G31/H31*100</f>
        <v>1</v>
      </c>
      <c r="J31" s="30">
        <f t="shared" ref="J31:J35" ca="1" si="8">F31*I31</f>
        <v>0.12691089146477966</v>
      </c>
      <c r="K31" s="31">
        <f ca="1">J31/$J$39%</f>
        <v>3.6222823923034846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 t="shared" si="7"/>
        <v>0</v>
      </c>
      <c r="J32" s="35">
        <f t="shared" ca="1" si="8"/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 t="shared" si="7"/>
        <v>0</v>
      </c>
      <c r="J33" s="35">
        <f t="shared" ca="1" si="8"/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4.3674375367570338E-3</v>
      </c>
      <c r="K34" s="49">
        <f ca="1">J34/$J$39%</f>
        <v>0.12465511751031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 t="shared" si="7"/>
        <v>1</v>
      </c>
      <c r="J35" s="35">
        <f t="shared" si="8"/>
        <v>2.9989999999999999E-2</v>
      </c>
      <c r="K35" s="49">
        <f ca="1">J35/$J$39%</f>
        <v>0.85597262529141682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4.602910135105212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3.5036167178582227</v>
      </c>
      <c r="K39" s="152">
        <f ca="1">K26+K37</f>
        <v>100.00000000000003</v>
      </c>
      <c r="L39" s="16"/>
    </row>
    <row r="40" spans="1:12" ht="16.5" customHeight="1">
      <c r="A40" s="16"/>
      <c r="L40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4E0-11F5-44FA-87CD-F08D19ADA8C3}">
  <sheetPr codeName="Sheet141">
    <tabColor theme="7" tint="0.39997558519241921"/>
  </sheetPr>
  <dimension ref="A1:L40"/>
  <sheetViews>
    <sheetView zoomScale="85" zoomScaleNormal="85" workbookViewId="0">
      <selection activeCell="G22" sqref="G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Final)'!G133</f>
        <v>14.198782961460447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$J$26</f>
        <v>3.8141315737644472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$J$39</f>
        <v>3.9753999027659841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0.27998173600908999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10.223383058694463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Master!$B$81</f>
        <v>떡볶이 떡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300</v>
      </c>
      <c r="H16" s="27">
        <f>Master!$P$213</f>
        <v>100</v>
      </c>
      <c r="I16" s="29">
        <f t="shared" ref="I16:I21" si="0">G16/H16*100</f>
        <v>300</v>
      </c>
      <c r="J16" s="30">
        <f t="shared" ref="I16:J23" si="1">F16*I16</f>
        <v>2.1426470588235293</v>
      </c>
      <c r="K16" s="31">
        <f ca="1">J16/$J$39%</f>
        <v>53.897648317914609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30</v>
      </c>
      <c r="H17" s="27">
        <f>Master!$P$82</f>
        <v>100</v>
      </c>
      <c r="I17" s="29">
        <f t="shared" si="0"/>
        <v>30</v>
      </c>
      <c r="J17" s="30">
        <f t="shared" si="1"/>
        <v>0.27821999999999997</v>
      </c>
      <c r="K17" s="31">
        <f ca="1">J17/$J$39%</f>
        <v>6.9985411984948094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56</v>
      </c>
      <c r="H18" s="27">
        <f>Master!$P$139</f>
        <v>100</v>
      </c>
      <c r="I18" s="29">
        <f t="shared" si="0"/>
        <v>56.000000000000007</v>
      </c>
      <c r="J18" s="30">
        <f t="shared" ca="1" si="1"/>
        <v>0.14832387926618731</v>
      </c>
      <c r="K18" s="31">
        <f t="shared" ref="K18:K24" ca="1" si="2">J18/$J$39%</f>
        <v>3.7310429867190789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si="0"/>
        <v>130</v>
      </c>
      <c r="J19" s="30">
        <f t="shared" ca="1" si="1"/>
        <v>0.64675684392252097</v>
      </c>
      <c r="K19" s="31">
        <f t="shared" ca="1" si="2"/>
        <v>16.268975694055928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0"/>
        <v>10.526315789473683</v>
      </c>
      <c r="J20" s="30">
        <f t="shared" ca="1" si="1"/>
        <v>3.7720857004557892E-2</v>
      </c>
      <c r="K20" s="31">
        <f t="shared" ca="1" si="2"/>
        <v>0.94885691822633145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0"/>
        <v>37.974683544303801</v>
      </c>
      <c r="J21" s="30">
        <f t="shared" ca="1" si="1"/>
        <v>3.1765633241836885E-2</v>
      </c>
      <c r="K21" s="31">
        <f t="shared" ca="1" si="2"/>
        <v>0.79905503895935481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>G22/H22*100</f>
        <v>0.5</v>
      </c>
      <c r="J22" s="30">
        <f t="shared" ca="1" si="1"/>
        <v>5.6914116598053538E-2</v>
      </c>
      <c r="K22" s="31">
        <f t="shared" ca="1" si="2"/>
        <v>1.431657644265024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v>60</v>
      </c>
      <c r="H23" s="208">
        <f>Master!$P$126</f>
        <v>100</v>
      </c>
      <c r="I23" s="205">
        <f>G23/H23*100</f>
        <v>60</v>
      </c>
      <c r="J23" s="209">
        <f t="shared" ca="1" si="1"/>
        <v>0.47178318490776139</v>
      </c>
      <c r="K23" s="939">
        <f ca="1">J23/$J$39%</f>
        <v>11.867565438624338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616.5</v>
      </c>
      <c r="H26" s="42"/>
      <c r="I26" s="42"/>
      <c r="J26" s="44">
        <f ca="1">SUM(J16:J25)</f>
        <v>3.8141315737644472</v>
      </c>
      <c r="K26" s="14">
        <f ca="1">SUM(K16:K25)</f>
        <v>95.943343237259469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 t="shared" ref="I31:I35" si="3">G31/H31*100</f>
        <v>1</v>
      </c>
      <c r="J31" s="30">
        <f t="shared" ref="J31:J35" ca="1" si="4">F31*I31</f>
        <v>0.12691089146477966</v>
      </c>
      <c r="K31" s="31">
        <f ca="1">J31/$J$39%</f>
        <v>3.1924056590251015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ca="1" si="4"/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 t="shared" si="3"/>
        <v>0</v>
      </c>
      <c r="J33" s="35">
        <f t="shared" ca="1" si="4"/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ca="1">J34/$J$39%</f>
        <v>0.10986158986717991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 t="shared" si="3"/>
        <v>1</v>
      </c>
      <c r="J35" s="35">
        <f t="shared" si="4"/>
        <v>2.9989999999999999E-2</v>
      </c>
      <c r="K35" s="49">
        <f ca="1">J35/$J$39%</f>
        <v>0.75438951384824726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4.0566567627405288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3.9753999027659841</v>
      </c>
      <c r="K39" s="152">
        <f ca="1">K26+K37</f>
        <v>100</v>
      </c>
      <c r="L39" s="16"/>
    </row>
    <row r="40" spans="1:12" ht="16.5" customHeight="1">
      <c r="A40" s="16"/>
      <c r="L40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E785-753F-481B-B8EB-9F10C650B15D}">
  <sheetPr codeName="Sheet107">
    <tabColor theme="8" tint="0.79998168889431442"/>
  </sheetPr>
  <dimension ref="A1:L43"/>
  <sheetViews>
    <sheetView tabSelected="1" zoomScale="70" zoomScaleNormal="70" workbookViewId="0">
      <selection activeCell="P36" sqref="P36"/>
    </sheetView>
  </sheetViews>
  <sheetFormatPr defaultColWidth="8.85546875" defaultRowHeight="15"/>
  <cols>
    <col min="1" max="1" width="2.5703125" style="940" customWidth="1"/>
    <col min="2" max="2" width="24.42578125" style="940" customWidth="1"/>
    <col min="3" max="3" width="35.5703125" style="940" customWidth="1"/>
    <col min="4" max="4" width="13.42578125" style="940" customWidth="1"/>
    <col min="5" max="10" width="11.5703125" style="940" customWidth="1"/>
    <col min="11" max="11" width="14.42578125" style="940" customWidth="1"/>
    <col min="12" max="12" width="2.5703125" style="940" customWidth="1"/>
    <col min="13" max="16384" width="8.85546875" style="940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6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$J$29</f>
        <v>0.9838100683327381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1.3510353533776054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0.22517255889626756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4.6489646466223942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200</v>
      </c>
      <c r="H16" s="27">
        <f>Master!$P$145</f>
        <v>100</v>
      </c>
      <c r="I16" s="29">
        <f t="shared" ref="I16:I18" si="0">G16/H16*100</f>
        <v>200</v>
      </c>
      <c r="J16" s="30">
        <f t="shared" ref="J16:J26" ca="1" si="1">F16*I16</f>
        <v>0.12714724132265909</v>
      </c>
      <c r="K16" s="31">
        <f ca="1">J16/$J$42%</f>
        <v>9.4110965345791566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v>10</v>
      </c>
      <c r="H17" s="27">
        <f>Master!$P$105</f>
        <v>95</v>
      </c>
      <c r="I17" s="29">
        <f t="shared" si="0"/>
        <v>10.526315789473683</v>
      </c>
      <c r="J17" s="30">
        <f t="shared" ca="1" si="1"/>
        <v>0.11950149043275514</v>
      </c>
      <c r="K17" s="31">
        <f ca="1">J17/$J$42%</f>
        <v>8.8451786353332587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1</v>
      </c>
      <c r="H18" s="27">
        <f>Master!$P$79</f>
        <v>100</v>
      </c>
      <c r="I18" s="29">
        <f t="shared" si="0"/>
        <v>1</v>
      </c>
      <c r="J18" s="30">
        <f t="shared" ca="1" si="1"/>
        <v>0.11382823319610708</v>
      </c>
      <c r="K18" s="31">
        <f ca="1">J18/$J$42%</f>
        <v>8.425259406538478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2</v>
      </c>
      <c r="H19" s="27">
        <f>Master!$P$75</f>
        <v>100</v>
      </c>
      <c r="I19" s="29">
        <f>G19/H19*100</f>
        <v>2</v>
      </c>
      <c r="J19" s="30">
        <f t="shared" ca="1" si="1"/>
        <v>8.8333872918899999E-4</v>
      </c>
      <c r="K19" s="31">
        <f ca="1">J19/$J$42%</f>
        <v>6.5382354871813098E-2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ca="1">J20/$J$42%</f>
        <v>0.40778773199870744</v>
      </c>
      <c r="L20" s="24"/>
    </row>
    <row r="21" spans="1:12" ht="16.5" customHeight="1">
      <c r="A21" s="16"/>
      <c r="B21" s="72" t="str">
        <f>Master!$B$134</f>
        <v>야채믹스</v>
      </c>
      <c r="C21" s="25" t="str">
        <f>Master!$C$134</f>
        <v>Vegetable Mix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3.0076225031971396E-2</v>
      </c>
      <c r="K21" s="31">
        <f ca="1">J21/$J$42%</f>
        <v>2.226161214566329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50</v>
      </c>
      <c r="H22" s="27">
        <f>Master!$P$8</f>
        <v>80</v>
      </c>
      <c r="I22" s="29">
        <f t="shared" ref="I22:I26" si="2">G22/H22*100</f>
        <v>62.5</v>
      </c>
      <c r="J22" s="30">
        <f t="shared" ca="1" si="1"/>
        <v>0.26140179469181007</v>
      </c>
      <c r="K22" s="31">
        <f ca="1">J22/$J$42%</f>
        <v>19.348257174640345</v>
      </c>
      <c r="L22" s="24"/>
    </row>
    <row r="23" spans="1:12" ht="16.5" customHeight="1">
      <c r="A23" s="16"/>
      <c r="B23" s="25" t="str">
        <f>Master!$B$105</f>
        <v>파</v>
      </c>
      <c r="C23" s="25" t="str">
        <f>Master!$C$105</f>
        <v>Spring Onion</v>
      </c>
      <c r="D23" s="26">
        <f>Master!$H$105</f>
        <v>180</v>
      </c>
      <c r="E23" s="27">
        <f ca="1">Master!$J$105</f>
        <v>0.64502665477794008</v>
      </c>
      <c r="F23" s="28">
        <f ca="1">Master!$K$105</f>
        <v>3.5834814154330004E-3</v>
      </c>
      <c r="G23" s="27">
        <v>1</v>
      </c>
      <c r="H23" s="27">
        <f>Master!$P$105</f>
        <v>95</v>
      </c>
      <c r="I23" s="29">
        <f t="shared" si="2"/>
        <v>1.0526315789473684</v>
      </c>
      <c r="J23" s="30">
        <f t="shared" ca="1" si="1"/>
        <v>3.7720857004557898E-3</v>
      </c>
      <c r="K23" s="31">
        <f ca="1">J23/$J$42%</f>
        <v>0.27919962945644078</v>
      </c>
      <c r="L23" s="24"/>
    </row>
    <row r="24" spans="1:12" ht="16.5" customHeight="1">
      <c r="A24" s="16"/>
      <c r="B24" s="25" t="str">
        <f>Master!$B$79</f>
        <v>참깨</v>
      </c>
      <c r="C24" s="25" t="str">
        <f>Master!$C$79</f>
        <v>Sesame Seeds</v>
      </c>
      <c r="D24" s="26">
        <f>Master!$H$79</f>
        <v>453.59199999999998</v>
      </c>
      <c r="E24" s="27">
        <f ca="1">Master!$J$79</f>
        <v>4.9325567718313064</v>
      </c>
      <c r="F24" s="28">
        <f ca="1">Master!$K$79</f>
        <v>1.0874435113122159E-2</v>
      </c>
      <c r="G24" s="27">
        <v>0.3</v>
      </c>
      <c r="H24" s="27">
        <f>Master!$P$79</f>
        <v>100</v>
      </c>
      <c r="I24" s="29">
        <f t="shared" si="2"/>
        <v>0.3</v>
      </c>
      <c r="J24" s="30">
        <f t="shared" ca="1" si="1"/>
        <v>3.2623305339366479E-3</v>
      </c>
      <c r="K24" s="31">
        <f ca="1">J24/$J$42%</f>
        <v>0.24146892424249156</v>
      </c>
      <c r="L24" s="24"/>
    </row>
    <row r="25" spans="1:12" ht="16.5" customHeight="1">
      <c r="A25" s="16"/>
      <c r="B25" s="25" t="str">
        <f>Master!$B$103</f>
        <v>마늘</v>
      </c>
      <c r="C25" s="25" t="str">
        <f>Master!$C$103</f>
        <v>Garlic(Peeled)</v>
      </c>
      <c r="D25" s="26">
        <f>Master!$H$103</f>
        <v>997.90240000000006</v>
      </c>
      <c r="E25" s="27">
        <f ca="1">Master!$J$103</f>
        <v>6.8676367361651272</v>
      </c>
      <c r="F25" s="28">
        <f ca="1">Master!$K$103</f>
        <v>6.8820725715912964E-3</v>
      </c>
      <c r="G25" s="27">
        <v>4</v>
      </c>
      <c r="H25" s="27">
        <f>Master!$P$103</f>
        <v>98</v>
      </c>
      <c r="I25" s="29">
        <f t="shared" si="2"/>
        <v>4.0816326530612246</v>
      </c>
      <c r="J25" s="30">
        <f t="shared" ca="1" si="1"/>
        <v>2.8090092128944068E-2</v>
      </c>
      <c r="K25" s="31">
        <f ca="1">J25/$J$42%</f>
        <v>2.079153003562674</v>
      </c>
      <c r="L25" s="24"/>
    </row>
    <row r="26" spans="1:12" ht="16.5" customHeight="1">
      <c r="A26" s="16"/>
      <c r="B26" s="25" t="str">
        <f>Master!$B$48</f>
        <v>소이갈릭소스</v>
      </c>
      <c r="C26" s="25" t="str">
        <f>Master!$C$48</f>
        <v>Garlic Flavor Soy Sauce</v>
      </c>
      <c r="D26" s="26">
        <f>Master!$H$48</f>
        <v>10000</v>
      </c>
      <c r="E26" s="27">
        <f ca="1">Master!$J$48</f>
        <v>69.681091233328914</v>
      </c>
      <c r="F26" s="28">
        <f ca="1">Master!$K$48</f>
        <v>6.9681091233328918E-3</v>
      </c>
      <c r="G26" s="27">
        <v>40</v>
      </c>
      <c r="H26" s="27">
        <f>Master!$P$48</f>
        <v>96</v>
      </c>
      <c r="I26" s="29">
        <f t="shared" si="2"/>
        <v>41.666666666666671</v>
      </c>
      <c r="J26" s="30">
        <f t="shared" ca="1" si="1"/>
        <v>0.29033788013887052</v>
      </c>
      <c r="K26" s="31">
        <f ca="1">J26/$J$42%</f>
        <v>21.490028326277486</v>
      </c>
      <c r="L26" s="24"/>
    </row>
    <row r="27" spans="1:12" ht="16.5" customHeight="1">
      <c r="A27" s="16"/>
      <c r="B27" s="72"/>
      <c r="C27" s="25"/>
      <c r="D27" s="26"/>
      <c r="E27" s="62"/>
      <c r="F27" s="28"/>
      <c r="G27" s="29"/>
      <c r="H27" s="27"/>
      <c r="I27" s="29"/>
      <c r="J27" s="30"/>
      <c r="K27" s="31"/>
      <c r="L27" s="24"/>
    </row>
    <row r="28" spans="1:12" ht="16.5" customHeight="1">
      <c r="A28" s="16"/>
      <c r="B28" s="138"/>
      <c r="C28" s="138"/>
      <c r="D28" s="138"/>
      <c r="E28" s="139"/>
      <c r="F28" s="139"/>
      <c r="G28" s="139"/>
      <c r="H28" s="64"/>
      <c r="I28" s="139"/>
      <c r="J28" s="140"/>
      <c r="K28" s="31"/>
      <c r="L28" s="24"/>
    </row>
    <row r="29" spans="1:12" ht="19.899999999999999" customHeight="1">
      <c r="A29" s="16"/>
      <c r="B29" s="22" t="s">
        <v>60</v>
      </c>
      <c r="C29" s="22"/>
      <c r="D29" s="42"/>
      <c r="E29" s="42"/>
      <c r="F29" s="42"/>
      <c r="G29" s="43">
        <f>SUM(G16:G28)</f>
        <v>328.6</v>
      </c>
      <c r="H29" s="42"/>
      <c r="I29" s="42"/>
      <c r="J29" s="44">
        <f ca="1">SUM(J16:J28)</f>
        <v>0.9838100683327381</v>
      </c>
      <c r="K29" s="14">
        <f ca="1">SUM(K16:K28)</f>
        <v>72.818972936067169</v>
      </c>
      <c r="L29" s="24"/>
    </row>
    <row r="30" spans="1:12" ht="10.15" customHeight="1">
      <c r="A30" s="16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24"/>
    </row>
    <row r="31" spans="1:12" ht="22.15" customHeight="1">
      <c r="A31" s="16"/>
      <c r="B31" s="47" t="s">
        <v>61</v>
      </c>
      <c r="C31" s="47"/>
      <c r="D31" s="48"/>
      <c r="E31" s="48"/>
      <c r="F31" s="48"/>
      <c r="G31" s="48"/>
      <c r="H31" s="48"/>
      <c r="I31" s="48"/>
      <c r="J31" s="48"/>
      <c r="K31" s="48"/>
      <c r="L31" s="24"/>
    </row>
    <row r="32" spans="1:12" ht="16.5" customHeight="1">
      <c r="A32" s="16"/>
      <c r="B32" s="572" t="s">
        <v>53</v>
      </c>
      <c r="C32" s="57"/>
      <c r="D32" s="573" t="s">
        <v>54</v>
      </c>
      <c r="E32" s="573" t="s">
        <v>55</v>
      </c>
      <c r="F32" s="573" t="s">
        <v>2</v>
      </c>
      <c r="G32" s="573" t="s">
        <v>56</v>
      </c>
      <c r="H32" s="573" t="s">
        <v>57</v>
      </c>
      <c r="I32" s="574" t="s">
        <v>58</v>
      </c>
      <c r="J32" s="573" t="s">
        <v>55</v>
      </c>
      <c r="K32" s="574" t="s">
        <v>59</v>
      </c>
      <c r="L32" s="24"/>
    </row>
    <row r="33" spans="1:12" ht="16.5" customHeight="1">
      <c r="A33" s="16"/>
      <c r="B33" s="572"/>
      <c r="C33" s="57"/>
      <c r="D33" s="573"/>
      <c r="E33" s="573"/>
      <c r="F33" s="573"/>
      <c r="G33" s="573"/>
      <c r="H33" s="573"/>
      <c r="I33" s="574"/>
      <c r="J33" s="573"/>
      <c r="K33" s="574"/>
      <c r="L33" s="24"/>
    </row>
    <row r="34" spans="1:12" ht="16.5" customHeight="1">
      <c r="A34" s="16"/>
      <c r="B34" s="25" t="str">
        <f>Master!$B$167</f>
        <v>라이스볼 (대)</v>
      </c>
      <c r="C34" s="25" t="str">
        <f>Master!$C$167</f>
        <v>Paper Bowl(L) 750ml</v>
      </c>
      <c r="D34" s="27">
        <f>Master!$H$167</f>
        <v>300</v>
      </c>
      <c r="E34" s="27">
        <f ca="1">Master!$J$167</f>
        <v>38.073267439433899</v>
      </c>
      <c r="F34" s="28">
        <f ca="1">Master!$K$167</f>
        <v>0.12691089146477966</v>
      </c>
      <c r="G34" s="27">
        <v>1</v>
      </c>
      <c r="H34" s="27">
        <f>Master!$P$152</f>
        <v>100</v>
      </c>
      <c r="I34" s="27">
        <f t="shared" ref="I34:I38" si="3">G34/H34*100</f>
        <v>1</v>
      </c>
      <c r="J34" s="30">
        <f t="shared" ref="J34:J38" ca="1" si="4">F34*I34</f>
        <v>0.12691089146477966</v>
      </c>
      <c r="K34" s="31">
        <f ca="1">J34/$J$42%</f>
        <v>9.3936025543299682</v>
      </c>
      <c r="L34" s="24"/>
    </row>
    <row r="35" spans="1:12" ht="16.5" customHeight="1">
      <c r="A35" s="16"/>
      <c r="B35" s="32" t="str">
        <f>Master!$B$168</f>
        <v>라이스볼 (중)</v>
      </c>
      <c r="C35" s="32" t="str">
        <f>Master!$C$168</f>
        <v>Paper Bowl(L) 480ml</v>
      </c>
      <c r="D35" s="33">
        <f>Master!$H$168</f>
        <v>300</v>
      </c>
      <c r="E35" s="33">
        <f ca="1">Master!$J$168</f>
        <v>113.89577128113677</v>
      </c>
      <c r="F35" s="34">
        <f ca="1">Master!$K$168</f>
        <v>0.37965257093712257</v>
      </c>
      <c r="G35" s="33">
        <v>0</v>
      </c>
      <c r="H35" s="33">
        <f>Master!$P$157</f>
        <v>100</v>
      </c>
      <c r="I35" s="33">
        <f t="shared" si="3"/>
        <v>0</v>
      </c>
      <c r="J35" s="35">
        <f t="shared" ca="1" si="4"/>
        <v>0</v>
      </c>
      <c r="K35" s="49">
        <f ca="1">J35/$J$42%</f>
        <v>0</v>
      </c>
      <c r="L35" s="16"/>
    </row>
    <row r="36" spans="1:12" ht="16.5" customHeight="1">
      <c r="A36" s="16"/>
      <c r="B36" s="32" t="str">
        <f>Master!$B$175</f>
        <v>종이백 (S,M)</v>
      </c>
      <c r="C36" s="32" t="str">
        <f>Master!$C$175</f>
        <v>Paper Bag (S,M)</v>
      </c>
      <c r="D36" s="50">
        <f>Master!$H$175</f>
        <v>200</v>
      </c>
      <c r="E36" s="33">
        <f ca="1">Master!$J$175</f>
        <v>61.163703970708205</v>
      </c>
      <c r="F36" s="34">
        <f ca="1">Master!$K$175</f>
        <v>0.30581851985354103</v>
      </c>
      <c r="G36" s="33">
        <v>0</v>
      </c>
      <c r="H36" s="27">
        <f>Master!$P$175</f>
        <v>100</v>
      </c>
      <c r="I36" s="33">
        <f t="shared" si="3"/>
        <v>0</v>
      </c>
      <c r="J36" s="35">
        <f t="shared" ca="1" si="4"/>
        <v>0</v>
      </c>
      <c r="K36" s="49">
        <f ca="1">J36/$J$42%</f>
        <v>0</v>
      </c>
      <c r="L36" s="16"/>
    </row>
    <row r="37" spans="1:12" ht="16.5" customHeight="1">
      <c r="A37" s="16"/>
      <c r="B37" s="32" t="str">
        <f>Master!$B$166</f>
        <v>비비큐 냅킨</v>
      </c>
      <c r="C37" s="32" t="str">
        <f>Master!$C$166</f>
        <v>BBQ New LOGO Napkin</v>
      </c>
      <c r="D37" s="50">
        <f>Master!$H$166</f>
        <v>5000</v>
      </c>
      <c r="E37" s="33">
        <f ca="1">Master!$J$166</f>
        <v>21.837187683785167</v>
      </c>
      <c r="F37" s="34">
        <f ca="1">Master!$K$166</f>
        <v>4.3674375367570338E-3</v>
      </c>
      <c r="G37" s="33">
        <v>1</v>
      </c>
      <c r="H37" s="33">
        <f>Master!$P$166</f>
        <v>100</v>
      </c>
      <c r="I37" s="33">
        <f t="shared" si="3"/>
        <v>1</v>
      </c>
      <c r="J37" s="35">
        <f t="shared" ca="1" si="4"/>
        <v>4.3674375367570338E-3</v>
      </c>
      <c r="K37" s="49">
        <f ca="1">J37/$J$42%</f>
        <v>0.3232659697496727</v>
      </c>
      <c r="L37" s="16"/>
    </row>
    <row r="38" spans="1:12" ht="16.5" customHeight="1">
      <c r="A38" s="16"/>
      <c r="B38" s="32" t="str">
        <f>Master!$B$164</f>
        <v>비비큐 젓가락</v>
      </c>
      <c r="C38" s="32" t="str">
        <f>Master!$C$164</f>
        <v>BBQ Chopstick Logo</v>
      </c>
      <c r="D38" s="50">
        <f>Master!$H$164</f>
        <v>500</v>
      </c>
      <c r="E38" s="33">
        <f ca="1">Master!$J$164</f>
        <v>117.97347802166531</v>
      </c>
      <c r="F38" s="34">
        <f ca="1">Master!$K$164</f>
        <v>0.23594695604333063</v>
      </c>
      <c r="G38" s="33">
        <v>1</v>
      </c>
      <c r="H38" s="33">
        <f>Master!$P$164</f>
        <v>100</v>
      </c>
      <c r="I38" s="33">
        <f t="shared" si="3"/>
        <v>1</v>
      </c>
      <c r="J38" s="35">
        <f t="shared" ca="1" si="4"/>
        <v>0.23594695604333063</v>
      </c>
      <c r="K38" s="49">
        <f ca="1">J38/$J$42%</f>
        <v>17.464158539853177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SUM(G34:G39)</f>
        <v>3</v>
      </c>
      <c r="H40" s="51"/>
      <c r="I40" s="51"/>
      <c r="J40" s="52">
        <f ca="1">SUM(J34:J39)</f>
        <v>0.36722528504486729</v>
      </c>
      <c r="K40" s="53">
        <f ca="1">SUM(K34:K39)</f>
        <v>27.181027063932817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J29+J40</f>
        <v>1.3510353533776054</v>
      </c>
      <c r="K42" s="152">
        <f ca="1">K29+K40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FC27-4365-45E8-AD54-6FC11F26949E}">
  <sheetPr codeName="Sheet26">
    <tabColor theme="8" tint="0.79998168889431442"/>
  </sheetPr>
  <dimension ref="A1:L43"/>
  <sheetViews>
    <sheetView zoomScale="70" zoomScaleNormal="70" workbookViewId="0">
      <selection activeCell="O25" sqref="O2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6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$J$29</f>
        <v>0.9838100683327381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1.3510353533776054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0.22517255889626756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4.6489646466223942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200</v>
      </c>
      <c r="H16" s="27">
        <f>Master!$P$145</f>
        <v>100</v>
      </c>
      <c r="I16" s="29">
        <f t="shared" ref="I16:I18" si="0">G16/H16*100</f>
        <v>200</v>
      </c>
      <c r="J16" s="30">
        <f t="shared" ref="J16:J26" ca="1" si="1">F16*I16</f>
        <v>0.12714724132265909</v>
      </c>
      <c r="K16" s="31">
        <f ca="1">J16/$J$42%</f>
        <v>9.4110965345791566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v>10</v>
      </c>
      <c r="H17" s="27">
        <f>Master!$P$105</f>
        <v>95</v>
      </c>
      <c r="I17" s="29">
        <f t="shared" si="0"/>
        <v>10.526315789473683</v>
      </c>
      <c r="J17" s="30">
        <f t="shared" ca="1" si="1"/>
        <v>0.11950149043275514</v>
      </c>
      <c r="K17" s="31">
        <f ca="1">J17/$J$42%</f>
        <v>8.8451786353332587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1</v>
      </c>
      <c r="H18" s="27">
        <f>Master!$P$79</f>
        <v>100</v>
      </c>
      <c r="I18" s="29">
        <f t="shared" si="0"/>
        <v>1</v>
      </c>
      <c r="J18" s="30">
        <f t="shared" ca="1" si="1"/>
        <v>0.11382823319610708</v>
      </c>
      <c r="K18" s="31">
        <f ca="1">J18/$J$42%</f>
        <v>8.425259406538478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2</v>
      </c>
      <c r="H19" s="27">
        <f>Master!$P$75</f>
        <v>100</v>
      </c>
      <c r="I19" s="29">
        <f>G19/H19*100</f>
        <v>2</v>
      </c>
      <c r="J19" s="30">
        <f t="shared" ref="J19:J20" ca="1" si="2">F19*I19</f>
        <v>8.8333872918899999E-4</v>
      </c>
      <c r="K19" s="31">
        <f ca="1">J19/$J$42%</f>
        <v>6.5382354871813098E-2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2"/>
        <v>5.5093564260392594E-3</v>
      </c>
      <c r="K20" s="31">
        <f ca="1">J20/$J$42%</f>
        <v>0.40778773199870744</v>
      </c>
      <c r="L20" s="24"/>
    </row>
    <row r="21" spans="1:12" ht="16.5" customHeight="1">
      <c r="A21" s="16"/>
      <c r="B21" s="72" t="str">
        <f>Master!$B$134</f>
        <v>야채믹스</v>
      </c>
      <c r="C21" s="25" t="str">
        <f>Master!$C$134</f>
        <v>Vegetable Mix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3.0076225031971396E-2</v>
      </c>
      <c r="K21" s="31">
        <f ca="1">J21/$J$42%</f>
        <v>2.226161214566329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50</v>
      </c>
      <c r="H22" s="27">
        <f>Master!$P$8</f>
        <v>80</v>
      </c>
      <c r="I22" s="29">
        <f t="shared" ref="I22:I26" si="3">G22/H22*100</f>
        <v>62.5</v>
      </c>
      <c r="J22" s="30">
        <f t="shared" ca="1" si="1"/>
        <v>0.26140179469181007</v>
      </c>
      <c r="K22" s="31">
        <f ca="1">J22/$J$42%</f>
        <v>19.348257174640345</v>
      </c>
      <c r="L22" s="24"/>
    </row>
    <row r="23" spans="1:12" ht="16.5" customHeight="1">
      <c r="A23" s="16"/>
      <c r="B23" s="25" t="str">
        <f>Master!$B$105</f>
        <v>파</v>
      </c>
      <c r="C23" s="25" t="str">
        <f>Master!$C$105</f>
        <v>Spring Onion</v>
      </c>
      <c r="D23" s="26">
        <f>Master!$H$105</f>
        <v>180</v>
      </c>
      <c r="E23" s="27">
        <f ca="1">Master!$J$105</f>
        <v>0.64502665477794008</v>
      </c>
      <c r="F23" s="28">
        <f ca="1">Master!$K$105</f>
        <v>3.5834814154330004E-3</v>
      </c>
      <c r="G23" s="27">
        <v>1</v>
      </c>
      <c r="H23" s="27">
        <f>Master!$P$105</f>
        <v>95</v>
      </c>
      <c r="I23" s="29">
        <f t="shared" si="3"/>
        <v>1.0526315789473684</v>
      </c>
      <c r="J23" s="30">
        <f t="shared" ca="1" si="1"/>
        <v>3.7720857004557898E-3</v>
      </c>
      <c r="K23" s="31">
        <f ca="1">J23/$J$42%</f>
        <v>0.27919962945644078</v>
      </c>
      <c r="L23" s="24"/>
    </row>
    <row r="24" spans="1:12" ht="16.5" customHeight="1">
      <c r="A24" s="16"/>
      <c r="B24" s="25" t="str">
        <f>Master!$B$79</f>
        <v>참깨</v>
      </c>
      <c r="C24" s="25" t="str">
        <f>Master!$C$79</f>
        <v>Sesame Seeds</v>
      </c>
      <c r="D24" s="26">
        <f>Master!$H$79</f>
        <v>453.59199999999998</v>
      </c>
      <c r="E24" s="27">
        <f ca="1">Master!$J$79</f>
        <v>4.9325567718313064</v>
      </c>
      <c r="F24" s="28">
        <f ca="1">Master!$K$79</f>
        <v>1.0874435113122159E-2</v>
      </c>
      <c r="G24" s="27">
        <v>0.3</v>
      </c>
      <c r="H24" s="27">
        <f>Master!$P$79</f>
        <v>100</v>
      </c>
      <c r="I24" s="29">
        <f t="shared" si="3"/>
        <v>0.3</v>
      </c>
      <c r="J24" s="30">
        <f t="shared" ca="1" si="1"/>
        <v>3.2623305339366479E-3</v>
      </c>
      <c r="K24" s="31">
        <f ca="1">J24/$J$42%</f>
        <v>0.24146892424249156</v>
      </c>
      <c r="L24" s="24"/>
    </row>
    <row r="25" spans="1:12" ht="16.5" customHeight="1">
      <c r="A25" s="16"/>
      <c r="B25" s="25" t="str">
        <f>Master!$B$103</f>
        <v>마늘</v>
      </c>
      <c r="C25" s="25" t="str">
        <f>Master!$C$103</f>
        <v>Garlic(Peeled)</v>
      </c>
      <c r="D25" s="26">
        <f>Master!$H$103</f>
        <v>997.90240000000006</v>
      </c>
      <c r="E25" s="27">
        <f ca="1">Master!$J$103</f>
        <v>6.8676367361651272</v>
      </c>
      <c r="F25" s="28">
        <f ca="1">Master!$K$103</f>
        <v>6.8820725715912964E-3</v>
      </c>
      <c r="G25" s="27">
        <v>4</v>
      </c>
      <c r="H25" s="27">
        <f>Master!$P$103</f>
        <v>98</v>
      </c>
      <c r="I25" s="29">
        <f t="shared" si="3"/>
        <v>4.0816326530612246</v>
      </c>
      <c r="J25" s="30">
        <f t="shared" ca="1" si="1"/>
        <v>2.8090092128944068E-2</v>
      </c>
      <c r="K25" s="31">
        <f ca="1">J25/$J$42%</f>
        <v>2.079153003562674</v>
      </c>
      <c r="L25" s="24"/>
    </row>
    <row r="26" spans="1:12" ht="16.5" customHeight="1">
      <c r="A26" s="16"/>
      <c r="B26" s="25" t="str">
        <f>Master!$B$48</f>
        <v>소이갈릭소스</v>
      </c>
      <c r="C26" s="25" t="str">
        <f>Master!$C$48</f>
        <v>Garlic Flavor Soy Sauce</v>
      </c>
      <c r="D26" s="26">
        <f>Master!$H$48</f>
        <v>10000</v>
      </c>
      <c r="E26" s="27">
        <f ca="1">Master!$J$48</f>
        <v>69.681091233328914</v>
      </c>
      <c r="F26" s="28">
        <f ca="1">Master!$K$48</f>
        <v>6.9681091233328918E-3</v>
      </c>
      <c r="G26" s="27">
        <v>40</v>
      </c>
      <c r="H26" s="27">
        <f>Master!$P$48</f>
        <v>96</v>
      </c>
      <c r="I26" s="29">
        <f t="shared" si="3"/>
        <v>41.666666666666671</v>
      </c>
      <c r="J26" s="30">
        <f t="shared" ca="1" si="1"/>
        <v>0.29033788013887052</v>
      </c>
      <c r="K26" s="31">
        <f ca="1">J26/$J$42%</f>
        <v>21.490028326277486</v>
      </c>
      <c r="L26" s="24"/>
    </row>
    <row r="27" spans="1:12" ht="16.5" customHeight="1">
      <c r="A27" s="16"/>
      <c r="B27" s="72"/>
      <c r="C27" s="25"/>
      <c r="D27" s="26"/>
      <c r="E27" s="62"/>
      <c r="F27" s="28"/>
      <c r="G27" s="29"/>
      <c r="H27" s="27"/>
      <c r="I27" s="29"/>
      <c r="J27" s="30"/>
      <c r="K27" s="31"/>
      <c r="L27" s="24"/>
    </row>
    <row r="28" spans="1:12" ht="16.5" customHeight="1">
      <c r="A28" s="16"/>
      <c r="B28" s="138"/>
      <c r="C28" s="138"/>
      <c r="D28" s="138"/>
      <c r="E28" s="139"/>
      <c r="F28" s="139"/>
      <c r="G28" s="139"/>
      <c r="H28" s="64"/>
      <c r="I28" s="139"/>
      <c r="J28" s="140"/>
      <c r="K28" s="31"/>
      <c r="L28" s="24"/>
    </row>
    <row r="29" spans="1:12" ht="19.899999999999999" customHeight="1">
      <c r="A29" s="16"/>
      <c r="B29" s="22" t="s">
        <v>60</v>
      </c>
      <c r="C29" s="22"/>
      <c r="D29" s="42"/>
      <c r="E29" s="42"/>
      <c r="F29" s="42"/>
      <c r="G29" s="43">
        <f>SUM(G16:G28)</f>
        <v>328.6</v>
      </c>
      <c r="H29" s="42"/>
      <c r="I29" s="42"/>
      <c r="J29" s="44">
        <f ca="1">SUM(J16:J28)</f>
        <v>0.9838100683327381</v>
      </c>
      <c r="K29" s="14">
        <f ca="1">SUM(K16:K28)</f>
        <v>72.818972936067169</v>
      </c>
      <c r="L29" s="24"/>
    </row>
    <row r="30" spans="1:12" ht="10.15" customHeight="1">
      <c r="A30" s="16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24"/>
    </row>
    <row r="31" spans="1:12" ht="22.15" customHeight="1">
      <c r="A31" s="16"/>
      <c r="B31" s="47" t="s">
        <v>61</v>
      </c>
      <c r="C31" s="47"/>
      <c r="D31" s="48"/>
      <c r="E31" s="48"/>
      <c r="F31" s="48"/>
      <c r="G31" s="48"/>
      <c r="H31" s="48"/>
      <c r="I31" s="48"/>
      <c r="J31" s="48"/>
      <c r="K31" s="48"/>
      <c r="L31" s="24"/>
    </row>
    <row r="32" spans="1:12" ht="16.5" customHeight="1">
      <c r="A32" s="16"/>
      <c r="B32" s="572" t="s">
        <v>53</v>
      </c>
      <c r="C32" s="57"/>
      <c r="D32" s="573" t="s">
        <v>54</v>
      </c>
      <c r="E32" s="573" t="s">
        <v>55</v>
      </c>
      <c r="F32" s="573" t="s">
        <v>2</v>
      </c>
      <c r="G32" s="573" t="s">
        <v>56</v>
      </c>
      <c r="H32" s="573" t="s">
        <v>57</v>
      </c>
      <c r="I32" s="574" t="s">
        <v>58</v>
      </c>
      <c r="J32" s="573" t="s">
        <v>55</v>
      </c>
      <c r="K32" s="574" t="s">
        <v>59</v>
      </c>
      <c r="L32" s="24"/>
    </row>
    <row r="33" spans="1:12" ht="16.5" customHeight="1">
      <c r="A33" s="16"/>
      <c r="B33" s="572"/>
      <c r="C33" s="57"/>
      <c r="D33" s="573"/>
      <c r="E33" s="573"/>
      <c r="F33" s="573"/>
      <c r="G33" s="573"/>
      <c r="H33" s="573"/>
      <c r="I33" s="574"/>
      <c r="J33" s="573"/>
      <c r="K33" s="574"/>
      <c r="L33" s="24"/>
    </row>
    <row r="34" spans="1:12" ht="16.5" customHeight="1">
      <c r="A34" s="16"/>
      <c r="B34" s="25" t="str">
        <f>Master!$B$167</f>
        <v>라이스볼 (대)</v>
      </c>
      <c r="C34" s="25" t="str">
        <f>Master!$C$167</f>
        <v>Paper Bowl(L) 750ml</v>
      </c>
      <c r="D34" s="27">
        <f>Master!$H$167</f>
        <v>300</v>
      </c>
      <c r="E34" s="27">
        <f ca="1">Master!$J$167</f>
        <v>38.073267439433899</v>
      </c>
      <c r="F34" s="28">
        <f ca="1">Master!$K$167</f>
        <v>0.12691089146477966</v>
      </c>
      <c r="G34" s="27">
        <v>1</v>
      </c>
      <c r="H34" s="27">
        <f>Master!$P$152</f>
        <v>100</v>
      </c>
      <c r="I34" s="27">
        <f t="shared" ref="I34:I38" si="4">G34/H34*100</f>
        <v>1</v>
      </c>
      <c r="J34" s="30">
        <f t="shared" ref="J34:J38" ca="1" si="5">F34*I34</f>
        <v>0.12691089146477966</v>
      </c>
      <c r="K34" s="31">
        <f ca="1">J34/$J$42%</f>
        <v>9.3936025543299682</v>
      </c>
      <c r="L34" s="24"/>
    </row>
    <row r="35" spans="1:12" ht="16.5" customHeight="1">
      <c r="A35" s="16"/>
      <c r="B35" s="32" t="str">
        <f>Master!$B$168</f>
        <v>라이스볼 (중)</v>
      </c>
      <c r="C35" s="32" t="str">
        <f>Master!$C$168</f>
        <v>Paper Bowl(L) 480ml</v>
      </c>
      <c r="D35" s="33">
        <f>Master!$H$168</f>
        <v>300</v>
      </c>
      <c r="E35" s="33">
        <f ca="1">Master!$J$168</f>
        <v>113.89577128113677</v>
      </c>
      <c r="F35" s="34">
        <f ca="1">Master!$K$168</f>
        <v>0.37965257093712257</v>
      </c>
      <c r="G35" s="33">
        <v>0</v>
      </c>
      <c r="H35" s="33">
        <f>Master!$P$157</f>
        <v>100</v>
      </c>
      <c r="I35" s="33">
        <f t="shared" si="4"/>
        <v>0</v>
      </c>
      <c r="J35" s="35">
        <f t="shared" ca="1" si="5"/>
        <v>0</v>
      </c>
      <c r="K35" s="49">
        <f ca="1">J35/$J$42%</f>
        <v>0</v>
      </c>
      <c r="L35" s="16"/>
    </row>
    <row r="36" spans="1:12" ht="16.5" customHeight="1">
      <c r="A36" s="16"/>
      <c r="B36" s="32" t="str">
        <f>Master!$B$175</f>
        <v>종이백 (S,M)</v>
      </c>
      <c r="C36" s="32" t="str">
        <f>Master!$C$175</f>
        <v>Paper Bag (S,M)</v>
      </c>
      <c r="D36" s="50">
        <f>Master!$H$175</f>
        <v>200</v>
      </c>
      <c r="E36" s="33">
        <f ca="1">Master!$J$175</f>
        <v>61.163703970708205</v>
      </c>
      <c r="F36" s="34">
        <f ca="1">Master!$K$175</f>
        <v>0.30581851985354103</v>
      </c>
      <c r="G36" s="33">
        <v>0</v>
      </c>
      <c r="H36" s="27">
        <f>Master!$P$175</f>
        <v>100</v>
      </c>
      <c r="I36" s="33">
        <f t="shared" si="4"/>
        <v>0</v>
      </c>
      <c r="J36" s="35">
        <f t="shared" ca="1" si="5"/>
        <v>0</v>
      </c>
      <c r="K36" s="49">
        <f ca="1">J36/$J$42%</f>
        <v>0</v>
      </c>
      <c r="L36" s="16"/>
    </row>
    <row r="37" spans="1:12" ht="16.5" customHeight="1">
      <c r="A37" s="16"/>
      <c r="B37" s="32" t="str">
        <f>Master!$B$166</f>
        <v>비비큐 냅킨</v>
      </c>
      <c r="C37" s="32" t="str">
        <f>Master!$C$166</f>
        <v>BBQ New LOGO Napkin</v>
      </c>
      <c r="D37" s="50">
        <f>Master!$H$166</f>
        <v>5000</v>
      </c>
      <c r="E37" s="33">
        <f ca="1">Master!$J$166</f>
        <v>21.837187683785167</v>
      </c>
      <c r="F37" s="34">
        <f ca="1">Master!$K$166</f>
        <v>4.3674375367570338E-3</v>
      </c>
      <c r="G37" s="33">
        <v>1</v>
      </c>
      <c r="H37" s="33">
        <f>Master!$P$166</f>
        <v>100</v>
      </c>
      <c r="I37" s="33">
        <f t="shared" si="4"/>
        <v>1</v>
      </c>
      <c r="J37" s="35">
        <f t="shared" ca="1" si="5"/>
        <v>4.3674375367570338E-3</v>
      </c>
      <c r="K37" s="49">
        <f ca="1">J37/$J$42%</f>
        <v>0.3232659697496727</v>
      </c>
      <c r="L37" s="16"/>
    </row>
    <row r="38" spans="1:12" ht="16.5" customHeight="1">
      <c r="A38" s="16"/>
      <c r="B38" s="32" t="str">
        <f>Master!$B$164</f>
        <v>비비큐 젓가락</v>
      </c>
      <c r="C38" s="32" t="str">
        <f>Master!$C$164</f>
        <v>BBQ Chopstick Logo</v>
      </c>
      <c r="D38" s="50">
        <f>Master!$H$164</f>
        <v>500</v>
      </c>
      <c r="E38" s="33">
        <f ca="1">Master!$J$164</f>
        <v>117.97347802166531</v>
      </c>
      <c r="F38" s="34">
        <f ca="1">Master!$K$164</f>
        <v>0.23594695604333063</v>
      </c>
      <c r="G38" s="33">
        <v>1</v>
      </c>
      <c r="H38" s="33">
        <f>Master!$P$164</f>
        <v>100</v>
      </c>
      <c r="I38" s="33">
        <f t="shared" si="4"/>
        <v>1</v>
      </c>
      <c r="J38" s="35">
        <f t="shared" ca="1" si="5"/>
        <v>0.23594695604333063</v>
      </c>
      <c r="K38" s="49">
        <f ca="1">J38/$J$42%</f>
        <v>17.464158539853177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SUM(G34:G39)</f>
        <v>3</v>
      </c>
      <c r="H40" s="51"/>
      <c r="I40" s="51"/>
      <c r="J40" s="52">
        <f ca="1">SUM(J34:J39)</f>
        <v>0.36722528504486729</v>
      </c>
      <c r="K40" s="53">
        <f ca="1">SUM(K34:K39)</f>
        <v>27.181027063932817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J29+J40</f>
        <v>1.3510353533776054</v>
      </c>
      <c r="K42" s="152">
        <f ca="1">K29+K40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2:H33"/>
    <mergeCell ref="I32:I33"/>
    <mergeCell ref="B14:C15"/>
    <mergeCell ref="D14:D15"/>
    <mergeCell ref="E14:E15"/>
    <mergeCell ref="F14:F15"/>
    <mergeCell ref="G14:G15"/>
    <mergeCell ref="H14:H15"/>
    <mergeCell ref="B32:B33"/>
    <mergeCell ref="D32:D33"/>
    <mergeCell ref="E32:E33"/>
    <mergeCell ref="F32:F33"/>
    <mergeCell ref="G32:G33"/>
    <mergeCell ref="J32:J33"/>
    <mergeCell ref="K32:K33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F693-52FE-4D6E-A4E0-EDEC271BA2F3}">
  <sheetPr codeName="Sheet142">
    <tabColor theme="9" tint="0.59999389629810485"/>
  </sheetPr>
  <dimension ref="A1:L49"/>
  <sheetViews>
    <sheetView zoomScale="70" zoomScaleNormal="70" workbookViewId="0">
      <selection activeCell="R42" sqref="R4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v>6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$J$35</f>
        <v>1.2487279342171107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1.6159532192619781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0.26932553654366304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4.3840467807380215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72" t="str">
        <f>Master!$B$191</f>
        <v>양상추</v>
      </c>
      <c r="C16" s="25" t="str">
        <f>Master!$C$191</f>
        <v>Lettuce</v>
      </c>
      <c r="D16" s="26">
        <f>Master!$H$191</f>
        <v>453.59199999999998</v>
      </c>
      <c r="E16" s="62">
        <f ca="1">Master!$J$191</f>
        <v>0.53119842158183306</v>
      </c>
      <c r="F16" s="28">
        <f ca="1">Master!$K$191</f>
        <v>1.1710930121823866E-3</v>
      </c>
      <c r="G16" s="29">
        <v>40</v>
      </c>
      <c r="H16" s="27">
        <f>Master!$P$191</f>
        <v>100</v>
      </c>
      <c r="I16" s="29">
        <f>G16/H16*100</f>
        <v>40</v>
      </c>
      <c r="J16" s="30">
        <f t="shared" ref="J16:J28" ca="1" si="0">F16*I16</f>
        <v>4.6843720487295466E-2</v>
      </c>
      <c r="K16" s="31">
        <f t="shared" ref="K16:K28" ca="1" si="1">J16/$J$48%</f>
        <v>2.8988289963424472</v>
      </c>
      <c r="L16" s="24"/>
    </row>
    <row r="17" spans="1:12" ht="16.5" customHeight="1">
      <c r="A17" s="16"/>
      <c r="B17" s="72" t="str">
        <f>Master!$B$180</f>
        <v>로메인 상추 믹스</v>
      </c>
      <c r="C17" s="25" t="str">
        <f>Master!$C$180</f>
        <v>Marketside Premium Romaine Salad Blend</v>
      </c>
      <c r="D17" s="26">
        <f>Master!$H$180</f>
        <v>400</v>
      </c>
      <c r="E17" s="62">
        <f ca="1">Master!$J$180</f>
        <v>0.83474037677145185</v>
      </c>
      <c r="F17" s="28">
        <f ca="1">Master!$K$180</f>
        <v>2.0868509419286296E-3</v>
      </c>
      <c r="G17" s="29">
        <v>40</v>
      </c>
      <c r="H17" s="27">
        <f>Master!$P$180</f>
        <v>100</v>
      </c>
      <c r="I17" s="29">
        <f>G17/H17*100</f>
        <v>40</v>
      </c>
      <c r="J17" s="30">
        <f t="shared" ca="1" si="0"/>
        <v>8.3474037677145188E-2</v>
      </c>
      <c r="K17" s="31">
        <f t="shared" ca="1" si="1"/>
        <v>5.1656221654280685</v>
      </c>
      <c r="L17" s="24"/>
    </row>
    <row r="18" spans="1:12" ht="16.5" customHeight="1">
      <c r="A18" s="16"/>
      <c r="B18" s="72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62">
        <f ca="1">Master!$J$218</f>
        <v>3.9202443512739276</v>
      </c>
      <c r="F18" s="28">
        <f ca="1">Master!$K$218</f>
        <v>4.7683676854653858E-3</v>
      </c>
      <c r="G18" s="29">
        <v>30</v>
      </c>
      <c r="H18" s="27">
        <f>Master!$P$218</f>
        <v>100</v>
      </c>
      <c r="I18" s="29">
        <f>G18/H18*100</f>
        <v>30</v>
      </c>
      <c r="J18" s="30">
        <f t="shared" ca="1" si="0"/>
        <v>0.14305103056396157</v>
      </c>
      <c r="K18" s="31">
        <f t="shared" ca="1" si="1"/>
        <v>8.8524239971064507</v>
      </c>
      <c r="L18" s="24"/>
    </row>
    <row r="19" spans="1:12" ht="16.5" customHeight="1">
      <c r="A19" s="16"/>
      <c r="B19" s="25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27">
        <f ca="1">Master!$J$109</f>
        <v>8.5371174897080309</v>
      </c>
      <c r="F19" s="28">
        <f ca="1">Master!$K$109</f>
        <v>3.7642275391576705E-3</v>
      </c>
      <c r="G19" s="27">
        <v>30</v>
      </c>
      <c r="H19" s="27">
        <f>Master!$P$109</f>
        <v>50</v>
      </c>
      <c r="I19" s="29">
        <f t="shared" ref="I19:I28" si="2">G19/H19*100</f>
        <v>60</v>
      </c>
      <c r="J19" s="30">
        <f t="shared" ca="1" si="0"/>
        <v>0.22585365234946023</v>
      </c>
      <c r="K19" s="31">
        <f t="shared" ca="1" si="1"/>
        <v>13.97649694665108</v>
      </c>
      <c r="L19" s="24"/>
    </row>
    <row r="20" spans="1:12" ht="16.5" customHeight="1">
      <c r="A20" s="16"/>
      <c r="B20" s="25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27">
        <f ca="1">Master!$J$121</f>
        <v>2.4662783859156532</v>
      </c>
      <c r="F20" s="28">
        <f ca="1">Master!$K$121</f>
        <v>5.4372175565610796E-3</v>
      </c>
      <c r="G20" s="27">
        <v>30</v>
      </c>
      <c r="H20" s="27">
        <f>Master!$P$121</f>
        <v>91</v>
      </c>
      <c r="I20" s="29">
        <f t="shared" si="2"/>
        <v>32.967032967032964</v>
      </c>
      <c r="J20" s="30">
        <f t="shared" ca="1" si="0"/>
        <v>0.17924893043607953</v>
      </c>
      <c r="K20" s="31">
        <f t="shared" ca="1" si="1"/>
        <v>11.092457894167524</v>
      </c>
      <c r="L20" s="24"/>
    </row>
    <row r="21" spans="1:12" ht="16.5" customHeight="1">
      <c r="A21" s="16"/>
      <c r="B21" s="25" t="str">
        <f>Master!$B$183</f>
        <v>아보카도</v>
      </c>
      <c r="C21" s="25" t="str">
        <f>Master!$C$183</f>
        <v>Avocado</v>
      </c>
      <c r="D21" s="26">
        <f>Master!$H$183</f>
        <v>200</v>
      </c>
      <c r="E21" s="27">
        <f ca="1">Master!$J$183</f>
        <v>0.94856860996755898</v>
      </c>
      <c r="F21" s="28">
        <f ca="1">Master!$K$183</f>
        <v>4.7428430498377945E-3</v>
      </c>
      <c r="G21" s="27">
        <v>30</v>
      </c>
      <c r="H21" s="27">
        <f>Master!$P$183</f>
        <v>85</v>
      </c>
      <c r="I21" s="29">
        <f t="shared" si="2"/>
        <v>35.294117647058826</v>
      </c>
      <c r="J21" s="30">
        <f t="shared" ca="1" si="0"/>
        <v>0.1673944605825104</v>
      </c>
      <c r="K21" s="31">
        <f t="shared" ca="1" si="1"/>
        <v>10.358867978799603</v>
      </c>
      <c r="L21" s="24"/>
    </row>
    <row r="22" spans="1:12" ht="16.5" customHeight="1">
      <c r="A22" s="16"/>
      <c r="B22" s="25" t="str">
        <f>Master!$B$124</f>
        <v>계란</v>
      </c>
      <c r="C22" s="25" t="str">
        <f>Master!$C$124</f>
        <v>Egg(X-Large)</v>
      </c>
      <c r="D22" s="26">
        <f>Master!$H$124</f>
        <v>30</v>
      </c>
      <c r="E22" s="27">
        <f ca="1">Master!$J$124</f>
        <v>3.4148469958832122</v>
      </c>
      <c r="F22" s="28">
        <f ca="1">Master!$K$124</f>
        <v>0.11382823319610708</v>
      </c>
      <c r="G22" s="27">
        <v>0.5</v>
      </c>
      <c r="H22" s="27">
        <f>Master!$P$124</f>
        <v>100</v>
      </c>
      <c r="I22" s="29">
        <f t="shared" si="2"/>
        <v>0.5</v>
      </c>
      <c r="J22" s="30">
        <f t="shared" ca="1" si="0"/>
        <v>5.6914116598053538E-2</v>
      </c>
      <c r="K22" s="31">
        <f t="shared" ca="1" si="1"/>
        <v>3.5220151127918653</v>
      </c>
      <c r="L22" s="24"/>
    </row>
    <row r="23" spans="1:12" ht="16.5" customHeight="1">
      <c r="A23" s="16"/>
      <c r="B23" s="25" t="str">
        <f>Master!$B$118</f>
        <v>레드 레디쉬</v>
      </c>
      <c r="C23" s="25" t="str">
        <f>Master!$C$118</f>
        <v>Red Radish</v>
      </c>
      <c r="D23" s="26">
        <f>Master!$H$118</f>
        <v>453.59199999999998</v>
      </c>
      <c r="E23" s="27">
        <f ca="1">Master!$J$118</f>
        <v>1.7814118495190758</v>
      </c>
      <c r="F23" s="28">
        <f ca="1">Master!$K$118</f>
        <v>3.9273440658545034E-3</v>
      </c>
      <c r="G23" s="27">
        <v>5</v>
      </c>
      <c r="H23" s="27">
        <f>Master!$P$118</f>
        <v>90</v>
      </c>
      <c r="I23" s="29">
        <f t="shared" si="2"/>
        <v>5.5555555555555554</v>
      </c>
      <c r="J23" s="30">
        <f t="shared" ca="1" si="0"/>
        <v>2.1818578143636129E-2</v>
      </c>
      <c r="K23" s="31">
        <f t="shared" ca="1" si="1"/>
        <v>1.3501986247845026</v>
      </c>
      <c r="L23" s="24"/>
    </row>
    <row r="24" spans="1:12" ht="16.5" customHeight="1">
      <c r="A24" s="16"/>
      <c r="B24" s="25" t="str">
        <f>Master!$B$104</f>
        <v>양파</v>
      </c>
      <c r="C24" s="25" t="str">
        <f>Master!$C$104</f>
        <v>Onion</v>
      </c>
      <c r="D24" s="26">
        <f>Master!$H$104</f>
        <v>453.59199999999998</v>
      </c>
      <c r="E24" s="27">
        <f ca="1">Master!$J$104</f>
        <v>0.6070839103792377</v>
      </c>
      <c r="F24" s="28">
        <f ca="1">Master!$K$104</f>
        <v>1.3383920139227272E-3</v>
      </c>
      <c r="G24" s="27">
        <v>10</v>
      </c>
      <c r="H24" s="27">
        <f>Master!$P$104</f>
        <v>89</v>
      </c>
      <c r="I24" s="29">
        <f t="shared" si="2"/>
        <v>11.235955056179774</v>
      </c>
      <c r="J24" s="30">
        <f t="shared" ca="1" si="0"/>
        <v>1.5038112515985698E-2</v>
      </c>
      <c r="K24" s="31">
        <f t="shared" ca="1" si="1"/>
        <v>0.93060320909869854</v>
      </c>
      <c r="L24" s="24"/>
    </row>
    <row r="25" spans="1:12" ht="16.5" customHeight="1">
      <c r="A25" s="16"/>
      <c r="B25" s="25" t="str">
        <f>Master!$B$126</f>
        <v>모짜렐라 치즈</v>
      </c>
      <c r="C25" s="25" t="str">
        <f>Master!$C$126</f>
        <v>Mozzarella Cheese</v>
      </c>
      <c r="D25" s="26">
        <f>Master!$H$126</f>
        <v>2267.96</v>
      </c>
      <c r="E25" s="27">
        <f ca="1">Master!$J$126</f>
        <v>17.833089867390107</v>
      </c>
      <c r="F25" s="28">
        <f ca="1">Master!$K$126</f>
        <v>7.8630530817960231E-3</v>
      </c>
      <c r="G25" s="27">
        <v>20</v>
      </c>
      <c r="H25" s="27">
        <f>Master!$P$126</f>
        <v>100</v>
      </c>
      <c r="I25" s="29">
        <f t="shared" si="2"/>
        <v>20</v>
      </c>
      <c r="J25" s="30">
        <f t="shared" ca="1" si="0"/>
        <v>0.15726106163592046</v>
      </c>
      <c r="K25" s="31">
        <f t="shared" ca="1" si="1"/>
        <v>9.7317830591496417</v>
      </c>
      <c r="L25" s="24"/>
    </row>
    <row r="26" spans="1:12" ht="16.5" customHeight="1">
      <c r="A26" s="16"/>
      <c r="B26" s="25" t="str">
        <f>Master!$B$149</f>
        <v>비비큐 샐러드 드레싱</v>
      </c>
      <c r="C26" s="25" t="str">
        <f>Master!$C$149</f>
        <v>bb.q Salad Dressing</v>
      </c>
      <c r="D26" s="26">
        <f>Master!$H$149</f>
        <v>520</v>
      </c>
      <c r="E26" s="27">
        <f ca="1">Master!$J$149</f>
        <v>3.857339182576935</v>
      </c>
      <c r="F26" s="28">
        <f ca="1">Master!$K$149</f>
        <v>7.4179599664941061E-3</v>
      </c>
      <c r="G26" s="27">
        <v>20</v>
      </c>
      <c r="H26" s="27">
        <f>Master!$P$149</f>
        <v>100</v>
      </c>
      <c r="I26" s="29">
        <f t="shared" si="2"/>
        <v>20</v>
      </c>
      <c r="J26" s="30">
        <f t="shared" ca="1" si="0"/>
        <v>0.14835919932988212</v>
      </c>
      <c r="K26" s="31">
        <f t="shared" ca="1" si="1"/>
        <v>9.1809092962257424</v>
      </c>
      <c r="L26" s="24"/>
    </row>
    <row r="27" spans="1:12" ht="16.5" customHeight="1">
      <c r="A27" s="16"/>
      <c r="B27" s="25" t="str">
        <f>Master!$B$75</f>
        <v>소금</v>
      </c>
      <c r="C27" s="25" t="str">
        <f>Master!$C$75</f>
        <v>Salt</v>
      </c>
      <c r="D27" s="26">
        <f>Master!$H$75</f>
        <v>737.08699999999999</v>
      </c>
      <c r="E27" s="62">
        <f ca="1">Master!$J$75</f>
        <v>0.32554874694086622</v>
      </c>
      <c r="F27" s="28">
        <f ca="1">Master!$K$75</f>
        <v>4.4166936459449999E-4</v>
      </c>
      <c r="G27" s="27">
        <v>2</v>
      </c>
      <c r="H27" s="27">
        <f>Master!$P$75</f>
        <v>100</v>
      </c>
      <c r="I27" s="29">
        <f t="shared" si="2"/>
        <v>2</v>
      </c>
      <c r="J27" s="30">
        <f t="shared" ca="1" si="0"/>
        <v>8.8333872918899999E-4</v>
      </c>
      <c r="K27" s="31">
        <f t="shared" ca="1" si="1"/>
        <v>5.4663632502457558E-2</v>
      </c>
      <c r="L27" s="24"/>
    </row>
    <row r="28" spans="1:12" ht="16.5" customHeight="1">
      <c r="A28" s="16"/>
      <c r="B28" s="25" t="str">
        <f>Master!$B$77</f>
        <v>후추</v>
      </c>
      <c r="C28" s="25" t="str">
        <f>Master!$C$77</f>
        <v>Black Pepper</v>
      </c>
      <c r="D28" s="26">
        <f>Master!$H$77</f>
        <v>40</v>
      </c>
      <c r="E28" s="62">
        <f ca="1">Master!$J$77</f>
        <v>3.3389615070858075E-3</v>
      </c>
      <c r="F28" s="28">
        <f ca="1">Master!$K$77</f>
        <v>8.3474037677145184E-5</v>
      </c>
      <c r="G28" s="27">
        <v>1</v>
      </c>
      <c r="H28" s="27">
        <f>Master!$P$77</f>
        <v>100</v>
      </c>
      <c r="I28" s="29">
        <f t="shared" si="2"/>
        <v>1</v>
      </c>
      <c r="J28" s="30">
        <f t="shared" ca="1" si="0"/>
        <v>8.3474037677145184E-5</v>
      </c>
      <c r="K28" s="31">
        <f t="shared" ca="1" si="1"/>
        <v>5.1656221654280687E-3</v>
      </c>
      <c r="L28" s="24"/>
    </row>
    <row r="29" spans="1:12" ht="16.5" customHeight="1">
      <c r="A29" s="16"/>
      <c r="B29" s="25" t="str">
        <f>Master!$B$144</f>
        <v>치킨무</v>
      </c>
      <c r="C29" s="25" t="str">
        <f>Master!$C$144</f>
        <v>Pickled Radish</v>
      </c>
      <c r="D29" s="26">
        <f>Master!$H$77</f>
        <v>40</v>
      </c>
      <c r="E29" s="62">
        <f ca="1">Master!$J$77</f>
        <v>3.3389615070858075E-3</v>
      </c>
      <c r="F29" s="28">
        <f ca="1">Master!$K$77</f>
        <v>8.3474037677145184E-5</v>
      </c>
      <c r="G29" s="27">
        <v>30</v>
      </c>
      <c r="H29" s="27">
        <f>Master!$P$77</f>
        <v>100</v>
      </c>
      <c r="I29" s="29">
        <f t="shared" ref="I29" si="3">G29/H29*100</f>
        <v>30</v>
      </c>
      <c r="J29" s="30">
        <f t="shared" ref="J29" ca="1" si="4">F29*I29</f>
        <v>2.5042211303143557E-3</v>
      </c>
      <c r="K29" s="31">
        <f t="shared" ref="K29" ca="1" si="5">J29/$J$48%</f>
        <v>0.15496866496284206</v>
      </c>
      <c r="L29" s="24"/>
    </row>
    <row r="30" spans="1:12" ht="16.5" customHeight="1">
      <c r="A30" s="16"/>
      <c r="B30" s="25" t="s">
        <v>1190</v>
      </c>
      <c r="C30" s="25" t="s">
        <v>1191</v>
      </c>
      <c r="D30" s="26"/>
      <c r="E30" s="62"/>
      <c r="F30" s="28"/>
      <c r="G30" s="27">
        <v>20</v>
      </c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308.5</v>
      </c>
      <c r="H35" s="42"/>
      <c r="I35" s="42"/>
      <c r="J35" s="44">
        <f ca="1">SUM(J16:J34)</f>
        <v>1.2487279342171107</v>
      </c>
      <c r="K35" s="14">
        <f ca="1">SUM(K16:K34)</f>
        <v>77.275005200176338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0.12691089146477966</v>
      </c>
      <c r="K40" s="31">
        <f ca="1">J40/$J$48%</f>
        <v>7.8536240995108209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4.3674375367570338E-3</v>
      </c>
      <c r="K43" s="49">
        <f ca="1">J43/$J$48%</f>
        <v>0.27027004771534696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0.23594695604333063</v>
      </c>
      <c r="K44" s="49">
        <f ca="1">J44/$J$48%</f>
        <v>14.601100652597477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22.724994799823644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1.6159532192619781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FB-673F-4D45-B264-5E50E37467F1}">
  <sheetPr codeName="Sheet125">
    <tabColor theme="9" tint="0.59999389629810485"/>
  </sheetPr>
  <dimension ref="A1:V49"/>
  <sheetViews>
    <sheetView zoomScale="70" zoomScaleNormal="70" workbookViewId="0">
      <selection activeCell="B16" sqref="B16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20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20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20" ht="16.149999999999999" customHeight="1">
      <c r="A3" s="16"/>
      <c r="B3" s="60" t="s">
        <v>49</v>
      </c>
      <c r="C3" s="60"/>
      <c r="D3" s="578" t="s">
        <v>975</v>
      </c>
      <c r="E3" s="579"/>
      <c r="F3" s="579"/>
      <c r="G3" s="579"/>
      <c r="H3" s="579"/>
      <c r="I3" s="579"/>
      <c r="J3" s="580"/>
      <c r="K3" s="17"/>
      <c r="L3" s="18"/>
    </row>
    <row r="4" spans="1:20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20" ht="16.5" customHeight="1">
      <c r="A5" s="16"/>
      <c r="B5" s="19" t="s">
        <v>50</v>
      </c>
      <c r="C5" s="19"/>
      <c r="D5" s="581">
        <v>12</v>
      </c>
      <c r="E5" s="582"/>
      <c r="F5" s="582"/>
      <c r="G5" s="582"/>
      <c r="H5" s="582"/>
      <c r="I5" s="582"/>
      <c r="J5" s="583"/>
      <c r="K5" s="17"/>
      <c r="L5" s="18"/>
    </row>
    <row r="6" spans="1:20" ht="19.899999999999999" customHeight="1">
      <c r="A6" s="16"/>
      <c r="B6" s="19" t="s">
        <v>1015</v>
      </c>
      <c r="C6" s="19"/>
      <c r="D6" s="584">
        <f ca="1">$J$35</f>
        <v>2.9067394077217736</v>
      </c>
      <c r="E6" s="584"/>
      <c r="F6" s="584"/>
      <c r="G6" s="584"/>
      <c r="H6" s="584"/>
      <c r="I6" s="584"/>
      <c r="J6" s="584"/>
      <c r="K6" s="17"/>
      <c r="L6" s="18"/>
    </row>
    <row r="7" spans="1:20" ht="16.149999999999999" customHeight="1">
      <c r="A7" s="16"/>
      <c r="B7" s="19" t="s">
        <v>1016</v>
      </c>
      <c r="C7" s="19"/>
      <c r="D7" s="585">
        <f ca="1">$J$48</f>
        <v>3.2739646927666408</v>
      </c>
      <c r="E7" s="585"/>
      <c r="F7" s="585"/>
      <c r="G7" s="585"/>
      <c r="H7" s="585"/>
      <c r="I7" s="585"/>
      <c r="J7" s="585"/>
      <c r="K7" s="17"/>
      <c r="L7" s="18"/>
    </row>
    <row r="8" spans="1:20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20" ht="16.5" customHeight="1">
      <c r="A9" s="16"/>
      <c r="B9" s="19" t="s">
        <v>231</v>
      </c>
      <c r="C9" s="19"/>
      <c r="D9" s="586">
        <f ca="1">IF(D7="","",IF(ISBLANK(D5),"",D7/D5))</f>
        <v>0.27283039106388673</v>
      </c>
      <c r="E9" s="586"/>
      <c r="F9" s="586"/>
      <c r="G9" s="586"/>
      <c r="H9" s="586"/>
      <c r="I9" s="586"/>
      <c r="J9" s="586"/>
      <c r="K9" s="17"/>
      <c r="L9" s="18"/>
    </row>
    <row r="10" spans="1:20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20" ht="16.149999999999999" customHeight="1">
      <c r="A11" s="16"/>
      <c r="B11" s="19" t="s">
        <v>51</v>
      </c>
      <c r="C11" s="19"/>
      <c r="D11" s="575">
        <f ca="1">D5-D7</f>
        <v>8.7260353072333601</v>
      </c>
      <c r="E11" s="575"/>
      <c r="F11" s="575"/>
      <c r="G11" s="575"/>
      <c r="H11" s="575"/>
      <c r="I11" s="575"/>
      <c r="J11" s="575"/>
      <c r="K11" s="17"/>
      <c r="L11" s="18"/>
    </row>
    <row r="12" spans="1:20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20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20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20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20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180</v>
      </c>
      <c r="H16" s="27">
        <f>Master!$P$8</f>
        <v>80</v>
      </c>
      <c r="I16" s="29">
        <f t="shared" ref="I16:I18" si="0">G16/H16*100</f>
        <v>225</v>
      </c>
      <c r="J16" s="30">
        <f t="shared" ref="J16:J31" ca="1" si="1">F16*I16</f>
        <v>0.94104646089051613</v>
      </c>
      <c r="K16" s="31">
        <f t="shared" ref="K16:K32" ca="1" si="2">J16/$J$48%</f>
        <v>28.743329546883157</v>
      </c>
      <c r="L16" s="24"/>
      <c r="R16" s="940"/>
      <c r="S16" s="940"/>
      <c r="T16" s="940"/>
    </row>
    <row r="17" spans="1:2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45</v>
      </c>
      <c r="H17" s="27">
        <f>Master!$P$105</f>
        <v>95</v>
      </c>
      <c r="I17" s="29">
        <f t="shared" si="0"/>
        <v>47.368421052631575</v>
      </c>
      <c r="J17" s="30">
        <f t="shared" ca="1" si="1"/>
        <v>0.53775670694739819</v>
      </c>
      <c r="K17" s="31">
        <f t="shared" ca="1" si="2"/>
        <v>16.425244540220461</v>
      </c>
      <c r="L17" s="24"/>
      <c r="R17" s="940"/>
      <c r="S17" s="940"/>
      <c r="T17" s="940"/>
      <c r="V17" s="940"/>
    </row>
    <row r="18" spans="1:2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G16*10%</f>
        <v>18</v>
      </c>
      <c r="H18" s="27">
        <f>Master!$P$79</f>
        <v>100</v>
      </c>
      <c r="I18" s="29">
        <f t="shared" si="0"/>
        <v>18</v>
      </c>
      <c r="J18" s="30">
        <f t="shared" ca="1" si="1"/>
        <v>8.0246514010358358E-2</v>
      </c>
      <c r="K18" s="31">
        <f t="shared" ca="1" si="2"/>
        <v>2.4510500735591809</v>
      </c>
      <c r="L18" s="24"/>
      <c r="R18" s="940"/>
      <c r="S18" s="940"/>
      <c r="T18" s="940"/>
      <c r="V18" s="940"/>
    </row>
    <row r="19" spans="1:2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4.6843720487295466E-2</v>
      </c>
      <c r="K19" s="31">
        <f t="shared" ca="1" si="2"/>
        <v>1.4307949194073475</v>
      </c>
      <c r="L19" s="24"/>
      <c r="R19" s="940"/>
      <c r="S19" s="940"/>
      <c r="T19" s="940"/>
      <c r="V19" s="940"/>
    </row>
    <row r="20" spans="1:2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8.3474037677145188E-2</v>
      </c>
      <c r="K20" s="31">
        <f t="shared" ca="1" si="2"/>
        <v>2.5496315785435684</v>
      </c>
      <c r="L20" s="24"/>
      <c r="R20" s="940"/>
      <c r="S20" s="940"/>
      <c r="T20" s="940"/>
      <c r="V20" s="940"/>
    </row>
    <row r="21" spans="1:2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0.14305103056396157</v>
      </c>
      <c r="K21" s="31">
        <f t="shared" ca="1" si="2"/>
        <v>4.3693516573349882</v>
      </c>
      <c r="L21" s="24"/>
      <c r="R21" s="940"/>
      <c r="S21" s="940"/>
      <c r="T21" s="940"/>
      <c r="V21" s="940"/>
    </row>
    <row r="22" spans="1:2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6.8984755042854236</v>
      </c>
      <c r="L22" s="24"/>
      <c r="R22" s="940"/>
      <c r="S22" s="940"/>
      <c r="T22" s="940"/>
      <c r="V22" s="940"/>
    </row>
    <row r="23" spans="1:2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5.4749805589566849</v>
      </c>
      <c r="L23" s="24"/>
      <c r="R23" s="940"/>
      <c r="S23" s="940"/>
      <c r="T23" s="940"/>
      <c r="V23" s="940"/>
    </row>
    <row r="24" spans="1:2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5.1128975505552843</v>
      </c>
      <c r="L24" s="24"/>
      <c r="R24" s="940"/>
      <c r="S24" s="940"/>
      <c r="T24" s="940"/>
      <c r="V24" s="940"/>
    </row>
    <row r="25" spans="1:2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1.7383851671887967</v>
      </c>
      <c r="L25" s="24"/>
      <c r="R25" s="940"/>
      <c r="S25" s="940"/>
      <c r="T25" s="940"/>
      <c r="V25" s="940"/>
    </row>
    <row r="26" spans="1:2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0.66642680025967216</v>
      </c>
      <c r="L26" s="24"/>
      <c r="R26" s="940"/>
      <c r="S26" s="940"/>
      <c r="T26" s="940"/>
      <c r="V26" s="940"/>
    </row>
    <row r="27" spans="1:2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0.45932421168775184</v>
      </c>
      <c r="L27" s="24"/>
      <c r="R27" s="940"/>
      <c r="S27" s="940"/>
      <c r="T27" s="940"/>
      <c r="V27" s="940"/>
    </row>
    <row r="28" spans="1:2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4.8033829437246656</v>
      </c>
      <c r="L28" s="24"/>
      <c r="R28" s="940"/>
      <c r="S28" s="940"/>
      <c r="T28" s="940"/>
      <c r="V28" s="940"/>
    </row>
    <row r="29" spans="1:2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4.5314844004781323</v>
      </c>
      <c r="L29" s="24"/>
      <c r="R29" s="940"/>
      <c r="S29" s="940"/>
      <c r="T29" s="940"/>
      <c r="V29" s="940"/>
    </row>
    <row r="30" spans="1:2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2.6980704194538546E-2</v>
      </c>
      <c r="L30" s="24"/>
      <c r="R30" s="940"/>
      <c r="S30" s="940"/>
      <c r="T30" s="940"/>
      <c r="V30" s="940"/>
    </row>
    <row r="31" spans="1:2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2.5496315785435682E-3</v>
      </c>
      <c r="L31" s="24"/>
      <c r="R31" s="940"/>
      <c r="S31" s="940"/>
      <c r="T31" s="940"/>
      <c r="V31" s="940"/>
    </row>
    <row r="32" spans="1:22" ht="16.5" customHeight="1">
      <c r="A32" s="16"/>
      <c r="B32" s="25" t="str">
        <f>Master!$B$46</f>
        <v>시크릿 양념소스</v>
      </c>
      <c r="C32" s="25" t="str">
        <f>Master!$C$46</f>
        <v>BBQ Secret Spicy Sauce</v>
      </c>
      <c r="D32" s="26">
        <f>Master!$H$46</f>
        <v>10000</v>
      </c>
      <c r="E32" s="27">
        <f ca="1">Master!$J$46</f>
        <v>48.703686137618334</v>
      </c>
      <c r="F32" s="28">
        <f ca="1">Master!$K$46</f>
        <v>4.8703686137618338E-3</v>
      </c>
      <c r="G32" s="27">
        <v>20</v>
      </c>
      <c r="H32" s="27">
        <f>Master!$P$46</f>
        <v>96</v>
      </c>
      <c r="I32" s="29">
        <f t="shared" ref="I32" si="4">G32/H32*100</f>
        <v>20.833333333333336</v>
      </c>
      <c r="J32" s="30">
        <f t="shared" ref="J32" ca="1" si="5">F32*I32</f>
        <v>0.10146601278670488</v>
      </c>
      <c r="K32" s="31">
        <f t="shared" ca="1" si="2"/>
        <v>3.0991785895211272</v>
      </c>
      <c r="L32" s="24"/>
      <c r="R32" s="940"/>
      <c r="S32" s="940"/>
      <c r="T32" s="940"/>
      <c r="V32" s="940"/>
    </row>
    <row r="33" spans="1:2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  <c r="V33" s="940"/>
    </row>
    <row r="34" spans="1:2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2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521.5</v>
      </c>
      <c r="H35" s="42"/>
      <c r="I35" s="42"/>
      <c r="J35" s="44">
        <f ca="1">SUM(J16:J34)</f>
        <v>2.9067394077217736</v>
      </c>
      <c r="K35" s="14">
        <f ca="1">SUM(K16:K34)</f>
        <v>88.783468378379354</v>
      </c>
      <c r="L35" s="24"/>
    </row>
    <row r="36" spans="1:2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2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2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2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2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0.12691089146477966</v>
      </c>
      <c r="K40" s="31">
        <f ca="1">J40/$J$48%</f>
        <v>3.8763671381420584</v>
      </c>
      <c r="L40" s="24"/>
    </row>
    <row r="41" spans="1:2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31">
        <f ca="1">J41/$J$48%</f>
        <v>0</v>
      </c>
      <c r="L41" s="16"/>
    </row>
    <row r="42" spans="1:2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31">
        <f ca="1">J42/$J$48%</f>
        <v>0</v>
      </c>
      <c r="L42" s="16"/>
    </row>
    <row r="43" spans="1:2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4.3674375367570338E-3</v>
      </c>
      <c r="K43" s="31">
        <f ca="1">J43/$J$48%</f>
        <v>0.13339904203628908</v>
      </c>
      <c r="L43" s="16"/>
    </row>
    <row r="44" spans="1:2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0.23594695604333063</v>
      </c>
      <c r="K44" s="31">
        <f ca="1">J44/$J$48%</f>
        <v>7.2067654414423554</v>
      </c>
      <c r="L44" s="16"/>
    </row>
    <row r="45" spans="1:2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2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11.216531621620703</v>
      </c>
      <c r="L46" s="16"/>
    </row>
    <row r="47" spans="1:2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2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3.2739646927666408</v>
      </c>
      <c r="K48" s="152">
        <f ca="1">K35+K46</f>
        <v>100.00000000000006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6E-7C3A-4AE1-88C3-06203FDFEB54}">
  <sheetPr codeName="Sheet123">
    <tabColor theme="9" tint="0.59999389629810485"/>
  </sheetPr>
  <dimension ref="A1:L49"/>
  <sheetViews>
    <sheetView zoomScale="70" zoomScaleNormal="70" workbookViewId="0">
      <selection activeCell="G33" sqref="G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Final)'!G113</f>
        <v>10.141987829614605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$J$35</f>
        <v>2.9504423350045039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3.3176676200493711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0.32712202733686796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6.8243202095652338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180</v>
      </c>
      <c r="H16" s="27">
        <f>Master!$P$8</f>
        <v>80</v>
      </c>
      <c r="I16" s="29">
        <f t="shared" ref="I16:I18" si="0">G16/H16*100</f>
        <v>225</v>
      </c>
      <c r="J16" s="30">
        <f t="shared" ref="J16:J31" ca="1" si="1">F16*I16</f>
        <v>0.94104646089051613</v>
      </c>
      <c r="K16" s="31">
        <f t="shared" ref="K16:K31" ca="1" si="2">J16/$J$48%</f>
        <v>28.364699803065626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45</v>
      </c>
      <c r="H17" s="27">
        <f>Master!$P$105</f>
        <v>95</v>
      </c>
      <c r="I17" s="29">
        <f t="shared" si="0"/>
        <v>47.368421052631575</v>
      </c>
      <c r="J17" s="30">
        <f t="shared" ca="1" si="1"/>
        <v>0.53775670694739819</v>
      </c>
      <c r="K17" s="31">
        <f t="shared" ca="1" si="2"/>
        <v>16.208878300454813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G16*10%</f>
        <v>18</v>
      </c>
      <c r="H18" s="27">
        <f>Master!$P$79</f>
        <v>100</v>
      </c>
      <c r="I18" s="29">
        <f t="shared" si="0"/>
        <v>18</v>
      </c>
      <c r="J18" s="30">
        <f t="shared" ca="1" si="1"/>
        <v>8.0246514010358358E-2</v>
      </c>
      <c r="K18" s="31">
        <f t="shared" ca="1" si="2"/>
        <v>2.4187629142054976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4.6843720487295466E-2</v>
      </c>
      <c r="K19" s="31">
        <f t="shared" ca="1" si="2"/>
        <v>1.411947363388933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8.3474037677145188E-2</v>
      </c>
      <c r="K20" s="31">
        <f t="shared" ca="1" si="2"/>
        <v>2.5160458260705147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0.14305103056396157</v>
      </c>
      <c r="K21" s="31">
        <f t="shared" ca="1" si="2"/>
        <v>4.3117951207490997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6.8076033591966398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5.4028598088862223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5.0455464426547749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1.7154857905026235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0.65764810229276194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0.45327363190655939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4.7401090056628457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4.4717921238799185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2.6625293138191303E-2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2.5160458260705147E-3</v>
      </c>
      <c r="L31" s="24"/>
    </row>
    <row r="32" spans="1:12" ht="16.5" customHeight="1">
      <c r="A32" s="16"/>
      <c r="B32" s="25" t="str">
        <f>Master!$B$48</f>
        <v>소이갈릭소스</v>
      </c>
      <c r="C32" s="25" t="str">
        <f>Master!$C$48</f>
        <v>Garlic Flavor Soy Sauce</v>
      </c>
      <c r="D32" s="26">
        <f>Master!$H$48</f>
        <v>10000</v>
      </c>
      <c r="E32" s="27">
        <f ca="1">Master!$J$48</f>
        <v>69.681091233328914</v>
      </c>
      <c r="F32" s="28">
        <f ca="1">Master!$K$48</f>
        <v>6.9681091233328918E-3</v>
      </c>
      <c r="G32" s="27">
        <v>20</v>
      </c>
      <c r="H32" s="27">
        <f>Master!$P$48</f>
        <v>96</v>
      </c>
      <c r="I32" s="29">
        <f t="shared" ref="I28:I32" si="4">G32/H32*100</f>
        <v>20.833333333333336</v>
      </c>
      <c r="J32" s="30">
        <f t="shared" ref="J28:J32" ca="1" si="5">F32*I32</f>
        <v>0.14516894006943526</v>
      </c>
      <c r="K32" s="31">
        <f t="shared" ref="K16:K32" ca="1" si="6">J32/$J$48%</f>
        <v>4.37563242297536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521.5</v>
      </c>
      <c r="H35" s="42"/>
      <c r="I35" s="42"/>
      <c r="J35" s="44">
        <f ca="1">SUM(J16:J34)</f>
        <v>2.9504423350045039</v>
      </c>
      <c r="K35" s="14">
        <f ca="1">SUM(K16:K34)</f>
        <v>88.931221354856476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7">G40/H40*100</f>
        <v>1</v>
      </c>
      <c r="J40" s="30">
        <f t="shared" ref="J40:J44" ca="1" si="8">F40*I40</f>
        <v>0.12691089146477966</v>
      </c>
      <c r="K40" s="31">
        <f ca="1">J40/$J$48%</f>
        <v>3.8253045813821172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7"/>
        <v>0</v>
      </c>
      <c r="J41" s="35">
        <f t="shared" ca="1" si="8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7"/>
        <v>0</v>
      </c>
      <c r="J42" s="35">
        <f t="shared" ca="1" si="8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7"/>
        <v>1</v>
      </c>
      <c r="J43" s="35">
        <f t="shared" ca="1" si="8"/>
        <v>4.3674375367570338E-3</v>
      </c>
      <c r="K43" s="49">
        <f ca="1">J43/$J$48%</f>
        <v>0.13164180493439667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7"/>
        <v>1</v>
      </c>
      <c r="J44" s="35">
        <f t="shared" ca="1" si="8"/>
        <v>0.23594695604333063</v>
      </c>
      <c r="K44" s="49">
        <f ca="1">J44/$J$48%</f>
        <v>7.111832258827044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11.068778645143558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3.3176676200493711</v>
      </c>
      <c r="K48" s="152">
        <f ca="1">K35+K46</f>
        <v>100.00000000000003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D0C-7198-4EBA-BE75-7DDBF631DE09}">
  <sheetPr codeName="Sheet124">
    <tabColor theme="9" tint="0.59999389629810485"/>
  </sheetPr>
  <dimension ref="A1:L49"/>
  <sheetViews>
    <sheetView zoomScale="70" zoomScaleNormal="70" workbookViewId="0">
      <selection activeCell="H33" sqref="H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Final)'!G114</f>
        <v>10.141987829614605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$J$35</f>
        <v>2.9215022971882356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3.2887275822331028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0.32426853960818391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6.8532602473815025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180</v>
      </c>
      <c r="H16" s="27">
        <f>Master!$P$8</f>
        <v>80</v>
      </c>
      <c r="I16" s="29">
        <f t="shared" ref="I16:I18" si="0">G16/H16*100</f>
        <v>225</v>
      </c>
      <c r="J16" s="30">
        <f t="shared" ref="J16:J31" ca="1" si="1">F16*I16</f>
        <v>0.94104646089051613</v>
      </c>
      <c r="K16" s="31">
        <f t="shared" ref="K16:K31" ca="1" si="2">J16/$J$48%</f>
        <v>28.614302564140303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45</v>
      </c>
      <c r="H17" s="27">
        <f>Master!$P$105</f>
        <v>95</v>
      </c>
      <c r="I17" s="29">
        <f t="shared" si="0"/>
        <v>47.368421052631575</v>
      </c>
      <c r="J17" s="30">
        <f t="shared" ca="1" si="1"/>
        <v>0.53775670694739819</v>
      </c>
      <c r="K17" s="31">
        <f t="shared" ca="1" si="2"/>
        <v>16.351512659563369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G16*10%</f>
        <v>18</v>
      </c>
      <c r="H18" s="27">
        <f>Master!$P$79</f>
        <v>100</v>
      </c>
      <c r="I18" s="29">
        <f t="shared" si="0"/>
        <v>18</v>
      </c>
      <c r="J18" s="30">
        <f t="shared" ca="1" si="1"/>
        <v>8.0246514010358358E-2</v>
      </c>
      <c r="K18" s="31">
        <f t="shared" ca="1" si="2"/>
        <v>2.4400474652835058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4.6843720487295466E-2</v>
      </c>
      <c r="K19" s="31">
        <f t="shared" ca="1" si="2"/>
        <v>1.4243721717895457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8.3474037677145188E-2</v>
      </c>
      <c r="K20" s="31">
        <f t="shared" ca="1" si="2"/>
        <v>2.5381864441464277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0.14305103056396157</v>
      </c>
      <c r="K21" s="31">
        <f t="shared" ca="1" si="2"/>
        <v>4.3497379149545568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6.8675086854138794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5.4504037185824439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5.089946077833746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1.7305816664634737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0.66343525263411862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0.45726233444287162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4.781820862436331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4.511142854500088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2.6859589525174282E-2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2.538186444146428E-3</v>
      </c>
      <c r="L31" s="24"/>
    </row>
    <row r="32" spans="1:12" ht="16.5" customHeight="1">
      <c r="A32" s="16"/>
      <c r="B32" s="25" t="str">
        <f>Master!$B$50</f>
        <v>매운양념 소스</v>
      </c>
      <c r="C32" s="25" t="str">
        <f>Master!$C$50</f>
        <v>Hot Spicy Sauce</v>
      </c>
      <c r="D32" s="26">
        <f>Master!$H$50</f>
        <v>10000</v>
      </c>
      <c r="E32" s="27">
        <f ca="1">Master!$J$50</f>
        <v>55.789873081519985</v>
      </c>
      <c r="F32" s="28">
        <f ca="1">Master!$K$50</f>
        <v>5.5789873081519984E-3</v>
      </c>
      <c r="G32" s="27">
        <v>20</v>
      </c>
      <c r="H32" s="27">
        <f>Master!$P$50</f>
        <v>96</v>
      </c>
      <c r="I32" s="29">
        <f t="shared" ref="I32" si="4">G32/H32*100</f>
        <v>20.833333333333336</v>
      </c>
      <c r="J32" s="30">
        <f t="shared" ref="J32" ca="1" si="5">F32*I32</f>
        <v>0.11622890225316665</v>
      </c>
      <c r="K32" s="31">
        <f t="shared" ref="K16:K32" ca="1" si="6">J32/$J$48%</f>
        <v>3.5341602290526359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521.5</v>
      </c>
      <c r="H35" s="42"/>
      <c r="I35" s="42"/>
      <c r="J35" s="44">
        <f ca="1">SUM(J16:J34)</f>
        <v>2.9215022971882356</v>
      </c>
      <c r="K35" s="14">
        <f ca="1">SUM(K16:K34)</f>
        <v>88.833818677206622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7">G40/H40*100</f>
        <v>1</v>
      </c>
      <c r="J40" s="30">
        <f t="shared" ref="J40:J44" ca="1" si="8">F40*I40</f>
        <v>0.12691089146477966</v>
      </c>
      <c r="K40" s="31">
        <f ca="1">J40/$J$48%</f>
        <v>3.8589663719913512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7"/>
        <v>0</v>
      </c>
      <c r="J41" s="35">
        <f t="shared" ca="1" si="8"/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7"/>
        <v>0</v>
      </c>
      <c r="J42" s="35">
        <f t="shared" ca="1" si="8"/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7"/>
        <v>1</v>
      </c>
      <c r="J43" s="35">
        <f t="shared" ca="1" si="8"/>
        <v>4.3674375367570338E-3</v>
      </c>
      <c r="K43" s="31">
        <f ca="1">J43/$J$48%</f>
        <v>0.13280022219996307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7"/>
        <v>1</v>
      </c>
      <c r="J44" s="35">
        <f t="shared" ca="1" si="8"/>
        <v>0.23594695604333063</v>
      </c>
      <c r="K44" s="49">
        <f ca="1">J44/$J$48%</f>
        <v>7.1744147286020743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11.166181322793388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3.2887275822331028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847-AAE3-4D63-9237-53D29C95E746}">
  <sheetPr codeName="Sheet126">
    <tabColor theme="9" tint="0.59999389629810485"/>
  </sheetPr>
  <dimension ref="A1:L49"/>
  <sheetViews>
    <sheetView zoomScale="70" zoomScaleNormal="70" workbookViewId="0">
      <selection activeCell="G33" sqref="G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Final)'!G116</f>
        <v>10.141987829614605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$J$35</f>
        <v>2.91289403705278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3.2801193220976472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0.32341976515882798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6.8618685075169576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180</v>
      </c>
      <c r="H16" s="27">
        <f>Master!$P$8</f>
        <v>80</v>
      </c>
      <c r="I16" s="29">
        <f t="shared" ref="I16:I18" si="0">G16/H16*100</f>
        <v>225</v>
      </c>
      <c r="J16" s="30">
        <f t="shared" ref="J16:J31" ca="1" si="1">F16*I16</f>
        <v>0.94104646089051613</v>
      </c>
      <c r="K16" s="31">
        <f t="shared" ref="K16:K31" ca="1" si="2">J16/$J$48%</f>
        <v>28.689397198170028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45</v>
      </c>
      <c r="H17" s="27">
        <f>Master!$P$105</f>
        <v>95</v>
      </c>
      <c r="I17" s="29">
        <f t="shared" si="0"/>
        <v>47.368421052631575</v>
      </c>
      <c r="J17" s="30">
        <f t="shared" ca="1" si="1"/>
        <v>0.53775670694739819</v>
      </c>
      <c r="K17" s="31">
        <f t="shared" ca="1" si="2"/>
        <v>16.394425145591988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G16*10%</f>
        <v>18</v>
      </c>
      <c r="H18" s="27">
        <f>Master!$P$79</f>
        <v>100</v>
      </c>
      <c r="I18" s="29">
        <f t="shared" si="0"/>
        <v>18</v>
      </c>
      <c r="J18" s="30">
        <f t="shared" ca="1" si="1"/>
        <v>8.0246514010358358E-2</v>
      </c>
      <c r="K18" s="31">
        <f t="shared" ca="1" si="2"/>
        <v>2.4464510626107483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4.6843720487295466E-2</v>
      </c>
      <c r="K19" s="31">
        <f t="shared" ca="1" si="2"/>
        <v>1.4281102572006055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8.3474037677145188E-2</v>
      </c>
      <c r="K20" s="31">
        <f t="shared" ca="1" si="2"/>
        <v>2.5448475948662521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0.14305103056396157</v>
      </c>
      <c r="K21" s="31">
        <f t="shared" ca="1" si="2"/>
        <v>4.361153254402951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6.8855315972172031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5.4647076168390498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5.1033040004002377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1.7351233601360809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0.6651763549163533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0.45846236186215245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4.79437014917346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4.522981780888566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2.6930079135782839E-2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2.544847594866252E-3</v>
      </c>
      <c r="L31" s="24"/>
    </row>
    <row r="32" spans="1:12" ht="16.5" customHeight="1">
      <c r="A32" s="16"/>
      <c r="B32" s="25" t="str">
        <f>Master!$B$45</f>
        <v>져크바베큐 소스</v>
      </c>
      <c r="C32" s="25" t="str">
        <f>Master!$C$45</f>
        <v>Jerk Barbecue Sauce (Cajun Sauce)</v>
      </c>
      <c r="D32" s="26">
        <f>Master!$H$45</f>
        <v>10000</v>
      </c>
      <c r="E32" s="27">
        <f ca="1">Master!$J$45</f>
        <v>51.657908216501305</v>
      </c>
      <c r="F32" s="28">
        <f ca="1">Master!$K$45</f>
        <v>5.1657908216501307E-3</v>
      </c>
      <c r="G32" s="27">
        <v>20</v>
      </c>
      <c r="H32" s="27">
        <f>Master!$P$45</f>
        <v>96</v>
      </c>
      <c r="I32" s="29">
        <f t="shared" ref="I32" si="4">G32/H32*100</f>
        <v>20.833333333333336</v>
      </c>
      <c r="J32" s="30">
        <f t="shared" ref="J32" ca="1" si="5">F32*I32</f>
        <v>0.10762064211771107</v>
      </c>
      <c r="K32" s="31">
        <f t="shared" ref="K16:K32" ca="1" si="6">J32/$J$48%</f>
        <v>3.2809977793395424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521.5</v>
      </c>
      <c r="H35" s="42"/>
      <c r="I35" s="42"/>
      <c r="J35" s="44">
        <f ca="1">SUM(J16:J34)</f>
        <v>2.91289403705278</v>
      </c>
      <c r="K35" s="14">
        <f ca="1">SUM(K16:K34)</f>
        <v>88.804514440345869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7">G40/H40*100</f>
        <v>1</v>
      </c>
      <c r="J40" s="30">
        <f t="shared" ref="J40:J44" ca="1" si="8">F40*I40</f>
        <v>0.12691089146477966</v>
      </c>
      <c r="K40" s="31">
        <f ca="1">J40/$J$48%</f>
        <v>3.8690937433221095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7"/>
        <v>0</v>
      </c>
      <c r="J41" s="35">
        <f t="shared" ca="1" si="8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7"/>
        <v>0</v>
      </c>
      <c r="J42" s="35">
        <f t="shared" ca="1" si="8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7"/>
        <v>1</v>
      </c>
      <c r="J43" s="35">
        <f t="shared" ca="1" si="8"/>
        <v>4.3674375367570338E-3</v>
      </c>
      <c r="K43" s="49">
        <f ca="1">J43/$J$48%</f>
        <v>0.13314873966121582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7"/>
        <v>1</v>
      </c>
      <c r="J44" s="35">
        <f t="shared" ca="1" si="8"/>
        <v>0.23594695604333063</v>
      </c>
      <c r="K44" s="49">
        <f ca="1">J44/$J$48%</f>
        <v>7.1932430766708135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11.195485559654138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3.2801193220976472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F3B0-487D-455B-9C47-B05B29769BB1}">
  <sheetPr codeName="Sheet109">
    <tabColor rgb="FFC00000"/>
  </sheetPr>
  <dimension ref="A1:L45"/>
  <sheetViews>
    <sheetView zoomScale="70" zoomScaleNormal="70" workbookViewId="0">
      <selection activeCell="B16" sqref="B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799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Final)'!G98</f>
        <v>30.425963488843816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$J$31</f>
        <v>10.703307098424913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10.703307098424913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0.35178202663489877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19.722656390418905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400</v>
      </c>
      <c r="H16" s="27">
        <f>Master!$P$8</f>
        <v>80</v>
      </c>
      <c r="I16" s="29">
        <f t="shared" ref="I16:I19" si="0">G16/H16*100</f>
        <v>500</v>
      </c>
      <c r="J16" s="30">
        <f t="shared" ref="J16:J28" ca="1" si="1">F16*I16</f>
        <v>2.0912143575344806</v>
      </c>
      <c r="K16" s="31">
        <f t="shared" ref="K16:K28" ca="1" si="2">J16/$J$44%</f>
        <v>19.538020709900227</v>
      </c>
      <c r="L16" s="24"/>
    </row>
    <row r="17" spans="1:12" ht="16.5" customHeight="1">
      <c r="A17" s="16"/>
      <c r="B17" s="25" t="str">
        <f>Master!$B$8</f>
        <v>순살 엉치살</v>
      </c>
      <c r="C17" s="25" t="str">
        <f>Master!$C$8</f>
        <v>Boneless Thigh</v>
      </c>
      <c r="D17" s="26">
        <f>Master!$H$8</f>
        <v>1000</v>
      </c>
      <c r="E17" s="62">
        <f ca="1">Master!$J$8</f>
        <v>4.1824287150689612</v>
      </c>
      <c r="F17" s="28">
        <f ca="1">Master!$K$8</f>
        <v>4.1824287150689608E-3</v>
      </c>
      <c r="G17" s="29">
        <v>400</v>
      </c>
      <c r="H17" s="27">
        <f>Master!$P$8</f>
        <v>80</v>
      </c>
      <c r="I17" s="29">
        <f t="shared" ref="I17" si="3">G17/H17*100</f>
        <v>500</v>
      </c>
      <c r="J17" s="30">
        <f t="shared" ref="J17" ca="1" si="4">F17*I17</f>
        <v>2.0912143575344806</v>
      </c>
      <c r="K17" s="31">
        <f t="shared" ref="K17" ca="1" si="5">J17/$J$44%</f>
        <v>19.538020709900227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7">
        <f>(G16+G17)*25%</f>
        <v>200</v>
      </c>
      <c r="H18" s="27">
        <f>Master!$P$105</f>
        <v>95</v>
      </c>
      <c r="I18" s="29">
        <f t="shared" si="0"/>
        <v>210.52631578947367</v>
      </c>
      <c r="J18" s="30">
        <f t="shared" ca="1" si="1"/>
        <v>2.3900298086551031</v>
      </c>
      <c r="K18" s="31">
        <f t="shared" ca="1" si="2"/>
        <v>22.329825601349111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157.96513061789759</v>
      </c>
      <c r="F19" s="28">
        <f ca="1">Master!$K$36</f>
        <v>7.8982565308948795E-3</v>
      </c>
      <c r="G19" s="62">
        <f>G16*1.2%</f>
        <v>4.8</v>
      </c>
      <c r="H19" s="27">
        <f>Master!$P$79</f>
        <v>100</v>
      </c>
      <c r="I19" s="29">
        <f t="shared" si="0"/>
        <v>4.8</v>
      </c>
      <c r="J19" s="30">
        <f t="shared" ca="1" si="1"/>
        <v>3.7911631348295421E-2</v>
      </c>
      <c r="K19" s="31">
        <f t="shared" ca="1" si="2"/>
        <v>0.35420483594154234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100</v>
      </c>
      <c r="H20" s="27">
        <f>Master!$P$41</f>
        <v>85</v>
      </c>
      <c r="I20" s="29">
        <f>G20/H20*100</f>
        <v>117.64705882352942</v>
      </c>
      <c r="J20" s="30">
        <f t="shared" ca="1" si="1"/>
        <v>0.47928605146598485</v>
      </c>
      <c r="K20" s="31">
        <f t="shared" ca="1" si="2"/>
        <v>4.4779248792788167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89.162793344842626</v>
      </c>
      <c r="F21" s="28">
        <f ca="1">Master!$K$43</f>
        <v>4.4581396672421312E-3</v>
      </c>
      <c r="G21" s="29">
        <f>G17*10%</f>
        <v>40</v>
      </c>
      <c r="H21" s="27">
        <f>Master!$P$43</f>
        <v>98</v>
      </c>
      <c r="I21" s="29">
        <f>G21/H21*100</f>
        <v>40.816326530612244</v>
      </c>
      <c r="J21" s="30">
        <f t="shared" ca="1" si="1"/>
        <v>0.18196488437722985</v>
      </c>
      <c r="K21" s="31">
        <f t="shared" ca="1" si="2"/>
        <v>1.7000809441785296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48.703686137618334</v>
      </c>
      <c r="F22" s="28">
        <f ca="1">Master!$K$46</f>
        <v>4.8703686137618338E-3</v>
      </c>
      <c r="G22" s="29">
        <f>G16*1/2*30%</f>
        <v>60</v>
      </c>
      <c r="H22" s="27">
        <f>Master!$P$46</f>
        <v>96</v>
      </c>
      <c r="I22" s="29">
        <f>G22/H22*100</f>
        <v>62.5</v>
      </c>
      <c r="J22" s="30">
        <f t="shared" ca="1" si="1"/>
        <v>0.30439803836011459</v>
      </c>
      <c r="K22" s="31">
        <f t="shared" ca="1" si="2"/>
        <v>2.8439624833796411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85.629185558991495</v>
      </c>
      <c r="F23" s="28">
        <f ca="1">Master!$K$51</f>
        <v>8.5629185558991489E-3</v>
      </c>
      <c r="G23" s="27">
        <f>G17*1/2*7%</f>
        <v>14.000000000000002</v>
      </c>
      <c r="H23" s="27">
        <f>Master!$P$51</f>
        <v>96</v>
      </c>
      <c r="I23" s="29">
        <f t="shared" ref="I23:I28" si="6">G23/H23*100</f>
        <v>14.583333333333334</v>
      </c>
      <c r="J23" s="30">
        <f t="shared" ca="1" si="1"/>
        <v>0.12487589560686259</v>
      </c>
      <c r="K23" s="31">
        <f t="shared" ca="1" si="2"/>
        <v>1.1667038463769688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6.8676367361651272</v>
      </c>
      <c r="F24" s="28">
        <f ca="1">Master!$K$103</f>
        <v>6.8820725715912964E-3</v>
      </c>
      <c r="G24" s="27">
        <f>(G22*5%)+(G23*19%)</f>
        <v>5.66</v>
      </c>
      <c r="H24" s="27">
        <f>Master!$P$103</f>
        <v>98</v>
      </c>
      <c r="I24" s="29">
        <f t="shared" si="6"/>
        <v>5.7755102040816322</v>
      </c>
      <c r="J24" s="30">
        <f t="shared" ca="1" si="1"/>
        <v>3.9747480362455852E-2</v>
      </c>
      <c r="K24" s="31">
        <f t="shared" ca="1" si="2"/>
        <v>0.37135700206439043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80.599874788943481</v>
      </c>
      <c r="F25" s="28">
        <f ca="1">Master!$K$55</f>
        <v>6.7166562324119565E-3</v>
      </c>
      <c r="G25" s="27">
        <f>G17*1/2*20%</f>
        <v>40</v>
      </c>
      <c r="H25" s="27">
        <f>Master!$P$55</f>
        <v>96</v>
      </c>
      <c r="I25" s="29">
        <f t="shared" si="6"/>
        <v>41.666666666666671</v>
      </c>
      <c r="J25" s="30">
        <f t="shared" ca="1" si="1"/>
        <v>0.27986067635049822</v>
      </c>
      <c r="K25" s="31">
        <f t="shared" ca="1" si="2"/>
        <v>2.6147121985473274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17.643376145396598</v>
      </c>
      <c r="F26" s="28">
        <f ca="1">Master!$K$125</f>
        <v>7.7758378780945778E-3</v>
      </c>
      <c r="G26" s="27">
        <v>80</v>
      </c>
      <c r="H26" s="27">
        <f>Master!$P$125</f>
        <v>100</v>
      </c>
      <c r="I26" s="29">
        <f t="shared" si="6"/>
        <v>80</v>
      </c>
      <c r="J26" s="30">
        <f t="shared" ca="1" si="1"/>
        <v>0.62206703024756627</v>
      </c>
      <c r="K26" s="31">
        <f t="shared" ca="1" si="2"/>
        <v>5.8119142478786667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17.833089867390107</v>
      </c>
      <c r="F27" s="28">
        <f ca="1">Master!$K$126</f>
        <v>7.8630530817960231E-3</v>
      </c>
      <c r="G27" s="27">
        <v>80</v>
      </c>
      <c r="H27" s="27">
        <f>Master!$P$126</f>
        <v>100</v>
      </c>
      <c r="I27" s="29">
        <f t="shared" si="6"/>
        <v>80</v>
      </c>
      <c r="J27" s="30">
        <f t="shared" ca="1" si="1"/>
        <v>0.62904424654368185</v>
      </c>
      <c r="K27" s="31">
        <f t="shared" ca="1" si="2"/>
        <v>5.8771017290184195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12.653905256967237</v>
      </c>
      <c r="F28" s="28">
        <f ca="1">Master!$K$196</f>
        <v>2.7897108540201849E-2</v>
      </c>
      <c r="G28" s="27">
        <v>50</v>
      </c>
      <c r="H28" s="27">
        <f>Master!$P$196</f>
        <v>100</v>
      </c>
      <c r="I28" s="29">
        <f t="shared" si="6"/>
        <v>50</v>
      </c>
      <c r="J28" s="30">
        <f t="shared" ca="1" si="1"/>
        <v>1.3948554270100924</v>
      </c>
      <c r="K28" s="31">
        <f t="shared" ca="1" si="2"/>
        <v>13.0320041664072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0.64502665477794008</v>
      </c>
      <c r="F29" s="28">
        <f ca="1">Master!$K$105</f>
        <v>3.5834814154330004E-3</v>
      </c>
      <c r="G29" s="27">
        <v>4</v>
      </c>
      <c r="H29" s="27">
        <f>Master!$P$105</f>
        <v>95</v>
      </c>
      <c r="I29" s="29">
        <f t="shared" ref="I29:I30" si="7">G29/H29*100</f>
        <v>4.2105263157894735</v>
      </c>
      <c r="J29" s="30">
        <f t="shared" ref="J29:J30" ca="1" si="8">F29*I29</f>
        <v>1.5088342801823159E-2</v>
      </c>
      <c r="K29" s="31">
        <f t="shared" ref="K29:K30" ca="1" si="9">J29/$J$44%</f>
        <v>0.14096897961606225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4.9325567718313064</v>
      </c>
      <c r="F30" s="28">
        <f ca="1">Master!$K$79</f>
        <v>1.0874435113122159E-2</v>
      </c>
      <c r="G30" s="27">
        <v>2</v>
      </c>
      <c r="H30" s="27">
        <f>Master!$P$79</f>
        <v>100</v>
      </c>
      <c r="I30" s="29">
        <f t="shared" si="7"/>
        <v>2</v>
      </c>
      <c r="J30" s="30">
        <f t="shared" ca="1" si="8"/>
        <v>2.1748870226244318E-2</v>
      </c>
      <c r="K30" s="31">
        <f t="shared" ca="1" si="9"/>
        <v>0.20319766616287088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1480.46</v>
      </c>
      <c r="H31" s="42"/>
      <c r="I31" s="42"/>
      <c r="J31" s="44">
        <f ca="1">SUM(J16:J30)</f>
        <v>10.703307098424913</v>
      </c>
      <c r="K31" s="14">
        <f ca="1">SUM(K16:K30)</f>
        <v>99.999999999999986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38.073267439433899</v>
      </c>
      <c r="F36" s="28">
        <f ca="1">Master!$K$167</f>
        <v>0.12691089146477966</v>
      </c>
      <c r="G36" s="27">
        <v>0</v>
      </c>
      <c r="H36" s="27">
        <f>Master!$P$152</f>
        <v>100</v>
      </c>
      <c r="I36" s="27">
        <f t="shared" ref="I36:I40" si="10">G36/H36*100</f>
        <v>0</v>
      </c>
      <c r="J36" s="30">
        <f t="shared" ref="J36:J40" ca="1" si="11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113.89577128113677</v>
      </c>
      <c r="F37" s="34">
        <f ca="1">Master!$K$168</f>
        <v>0.37965257093712257</v>
      </c>
      <c r="G37" s="33">
        <v>0</v>
      </c>
      <c r="H37" s="33">
        <f>Master!$P$157</f>
        <v>100</v>
      </c>
      <c r="I37" s="33">
        <f t="shared" si="10"/>
        <v>0</v>
      </c>
      <c r="J37" s="35">
        <f t="shared" ca="1" si="11"/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0</v>
      </c>
      <c r="H38" s="27">
        <f>Master!$P$175</f>
        <v>100</v>
      </c>
      <c r="I38" s="33">
        <f t="shared" si="10"/>
        <v>0</v>
      </c>
      <c r="J38" s="35">
        <f t="shared" ca="1" si="11"/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0</v>
      </c>
      <c r="H39" s="33">
        <f>Master!$P$166</f>
        <v>100</v>
      </c>
      <c r="I39" s="33">
        <f t="shared" si="10"/>
        <v>0</v>
      </c>
      <c r="J39" s="35">
        <f t="shared" ca="1" si="11"/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 t="shared" si="10"/>
        <v>0</v>
      </c>
      <c r="J40" s="35">
        <f t="shared" si="11"/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10.703307098424913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F78A-35AB-4556-8B57-703A48728A95}">
  <sheetPr codeName="Sheet110">
    <tabColor rgb="FFC00000"/>
  </sheetPr>
  <dimension ref="A1:L45"/>
  <sheetViews>
    <sheetView zoomScale="70" zoomScaleNormal="70" workbookViewId="0">
      <selection activeCell="D16" sqref="D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799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Final)'!G99</f>
        <v>30.425963488843816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$J$31</f>
        <v>9.8967507222207391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9.8967507222207391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0.32527320707032159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20.529212766623075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2.2955360361214927</v>
      </c>
      <c r="F16" s="28">
        <f ca="1">Master!$K$7</f>
        <v>2.2955360361214929E-3</v>
      </c>
      <c r="G16" s="29">
        <v>500</v>
      </c>
      <c r="H16" s="27">
        <f>Master!$P$7</f>
        <v>95</v>
      </c>
      <c r="I16" s="29">
        <f t="shared" ref="I16:I19" si="0">G16/H16*100</f>
        <v>526.31578947368428</v>
      </c>
      <c r="J16" s="30">
        <f ca="1">F16*I16</f>
        <v>1.2081768611165753</v>
      </c>
      <c r="K16" s="31">
        <f t="shared" ref="K16:K30" ca="1" si="1">J16/$J$44%</f>
        <v>12.207813402876855</v>
      </c>
      <c r="L16" s="24"/>
    </row>
    <row r="17" spans="1:12" ht="16.5" customHeight="1">
      <c r="A17" s="16"/>
      <c r="B17" s="25" t="str">
        <f>Master!$B$7</f>
        <v>파티윙</v>
      </c>
      <c r="C17" s="25" t="str">
        <f>Master!$C$7</f>
        <v>Party Wings</v>
      </c>
      <c r="D17" s="26">
        <f>Master!$H$7</f>
        <v>1000</v>
      </c>
      <c r="E17" s="62">
        <f ca="1">Master!$J$7</f>
        <v>2.2955360361214927</v>
      </c>
      <c r="F17" s="28">
        <f ca="1">Master!$K$7</f>
        <v>2.2955360361214929E-3</v>
      </c>
      <c r="G17" s="29">
        <v>500</v>
      </c>
      <c r="H17" s="27">
        <f>Master!$P$7</f>
        <v>95</v>
      </c>
      <c r="I17" s="29">
        <f t="shared" ref="I17:I18" si="2">G17/H17*100</f>
        <v>526.31578947368428</v>
      </c>
      <c r="J17" s="30">
        <f t="shared" ref="J17:J18" ca="1" si="3">F17*I17</f>
        <v>1.2081768611165753</v>
      </c>
      <c r="K17" s="31">
        <f t="shared" ref="K17:K18" ca="1" si="4">J17/$J$44%</f>
        <v>12.207813402876855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7">
        <f>(G16+G17)*25%</f>
        <v>250</v>
      </c>
      <c r="H18" s="27">
        <f>Master!$P$105</f>
        <v>95</v>
      </c>
      <c r="I18" s="29">
        <f t="shared" si="2"/>
        <v>263.15789473684214</v>
      </c>
      <c r="J18" s="30">
        <f t="shared" ca="1" si="3"/>
        <v>2.987537260818879</v>
      </c>
      <c r="K18" s="31">
        <f t="shared" ca="1" si="4"/>
        <v>30.187051737203941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157.96513061789759</v>
      </c>
      <c r="F19" s="28">
        <f ca="1">Master!$K$36</f>
        <v>7.8982565308948795E-3</v>
      </c>
      <c r="G19" s="62">
        <f>G16*1.2%</f>
        <v>6</v>
      </c>
      <c r="H19" s="27">
        <f>Master!$P$79</f>
        <v>100</v>
      </c>
      <c r="I19" s="29">
        <f t="shared" si="0"/>
        <v>6</v>
      </c>
      <c r="J19" s="30">
        <f t="shared" ref="J19:J30" ca="1" si="5">F19*I19</f>
        <v>4.7389539185369277E-2</v>
      </c>
      <c r="K19" s="31">
        <f t="shared" ca="1" si="1"/>
        <v>0.47883937380546154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125</v>
      </c>
      <c r="H20" s="27">
        <f>Master!$P$41</f>
        <v>85</v>
      </c>
      <c r="I20" s="29">
        <f>G20/H20*100</f>
        <v>147.05882352941177</v>
      </c>
      <c r="J20" s="30">
        <f t="shared" ca="1" si="5"/>
        <v>0.59910756433248102</v>
      </c>
      <c r="K20" s="31">
        <f t="shared" ca="1" si="1"/>
        <v>6.0535784031351945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89.162793344842626</v>
      </c>
      <c r="F21" s="28">
        <f ca="1">Master!$K$43</f>
        <v>4.4581396672421312E-3</v>
      </c>
      <c r="G21" s="29">
        <f>G17*10%</f>
        <v>50</v>
      </c>
      <c r="H21" s="27">
        <f>Master!$P$43</f>
        <v>98</v>
      </c>
      <c r="I21" s="29">
        <f>G21/H21*100</f>
        <v>51.020408163265309</v>
      </c>
      <c r="J21" s="30">
        <f t="shared" ca="1" si="5"/>
        <v>0.22745610547153733</v>
      </c>
      <c r="K21" s="31">
        <f t="shared" ca="1" si="1"/>
        <v>2.2982907406250028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48.703686137618334</v>
      </c>
      <c r="F22" s="28">
        <f ca="1">Master!$K$46</f>
        <v>4.8703686137618338E-3</v>
      </c>
      <c r="G22" s="29">
        <f>G16*1/2*30%</f>
        <v>75</v>
      </c>
      <c r="H22" s="27">
        <f>Master!$P$46</f>
        <v>96</v>
      </c>
      <c r="I22" s="29">
        <f>G22/H22*100</f>
        <v>78.125</v>
      </c>
      <c r="J22" s="30">
        <f t="shared" ca="1" si="5"/>
        <v>0.38049754795014329</v>
      </c>
      <c r="K22" s="31">
        <f t="shared" ca="1" si="1"/>
        <v>3.8446714343913797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85.629185558991495</v>
      </c>
      <c r="F23" s="28">
        <f ca="1">Master!$K$51</f>
        <v>8.5629185558991489E-3</v>
      </c>
      <c r="G23" s="27">
        <f>G17*1/2*7%</f>
        <v>17.5</v>
      </c>
      <c r="H23" s="27">
        <f>Master!$P$51</f>
        <v>96</v>
      </c>
      <c r="I23" s="29">
        <f t="shared" ref="I23:I30" si="6">G23/H23*100</f>
        <v>18.229166666666664</v>
      </c>
      <c r="J23" s="30">
        <f t="shared" ca="1" si="5"/>
        <v>0.1560948695085782</v>
      </c>
      <c r="K23" s="31">
        <f t="shared" ca="1" si="1"/>
        <v>1.5772335172402117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6.8676367361651272</v>
      </c>
      <c r="F24" s="28">
        <f ca="1">Master!$K$103</f>
        <v>6.8820725715912964E-3</v>
      </c>
      <c r="G24" s="27">
        <f>(G22*5%)+(G23*19%)</f>
        <v>7.0750000000000002</v>
      </c>
      <c r="H24" s="27">
        <f>Master!$P$103</f>
        <v>98</v>
      </c>
      <c r="I24" s="29">
        <f t="shared" si="6"/>
        <v>7.2193877551020416</v>
      </c>
      <c r="J24" s="30">
        <f t="shared" ca="1" si="5"/>
        <v>4.968435045306982E-2</v>
      </c>
      <c r="K24" s="31">
        <f t="shared" ca="1" si="1"/>
        <v>0.50202689597420835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80.599874788943481</v>
      </c>
      <c r="F25" s="28">
        <f ca="1">Master!$K$55</f>
        <v>6.7166562324119565E-3</v>
      </c>
      <c r="G25" s="27">
        <f>G17*1/2*20%</f>
        <v>50</v>
      </c>
      <c r="H25" s="27">
        <f>Master!$P$55</f>
        <v>96</v>
      </c>
      <c r="I25" s="29">
        <f t="shared" si="6"/>
        <v>52.083333333333336</v>
      </c>
      <c r="J25" s="30">
        <f t="shared" ca="1" si="5"/>
        <v>0.34982584543812273</v>
      </c>
      <c r="K25" s="31">
        <f t="shared" ca="1" si="1"/>
        <v>3.5347545397164968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17.643376145396598</v>
      </c>
      <c r="F26" s="28">
        <f ca="1">Master!$K$125</f>
        <v>7.7758378780945778E-3</v>
      </c>
      <c r="G26" s="27">
        <v>80</v>
      </c>
      <c r="H26" s="27">
        <f>Master!$P$125</f>
        <v>100</v>
      </c>
      <c r="I26" s="29">
        <f t="shared" si="6"/>
        <v>80</v>
      </c>
      <c r="J26" s="30">
        <f t="shared" ca="1" si="5"/>
        <v>0.62206703024756627</v>
      </c>
      <c r="K26" s="31">
        <f t="shared" ca="1" si="1"/>
        <v>6.2855683416463801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17.833089867390107</v>
      </c>
      <c r="F27" s="28">
        <f ca="1">Master!$K$126</f>
        <v>7.8630530817960231E-3</v>
      </c>
      <c r="G27" s="27">
        <v>80</v>
      </c>
      <c r="H27" s="27">
        <f>Master!$P$126</f>
        <v>100</v>
      </c>
      <c r="I27" s="29">
        <f t="shared" si="6"/>
        <v>80</v>
      </c>
      <c r="J27" s="30">
        <f t="shared" ca="1" si="5"/>
        <v>0.62904424654368185</v>
      </c>
      <c r="K27" s="31">
        <f t="shared" ca="1" si="1"/>
        <v>6.3560684127500204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12.653905256967237</v>
      </c>
      <c r="F28" s="28">
        <f ca="1">Master!$K$196</f>
        <v>2.7897108540201849E-2</v>
      </c>
      <c r="G28" s="27">
        <v>50</v>
      </c>
      <c r="H28" s="27">
        <f>Master!$P$196</f>
        <v>100</v>
      </c>
      <c r="I28" s="29">
        <f t="shared" si="6"/>
        <v>50</v>
      </c>
      <c r="J28" s="30">
        <f t="shared" ca="1" si="5"/>
        <v>1.3948554270100924</v>
      </c>
      <c r="K28" s="31">
        <f t="shared" ca="1" si="1"/>
        <v>14.094074572155129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0.64502665477794008</v>
      </c>
      <c r="F29" s="28">
        <f ca="1">Master!$K$105</f>
        <v>3.5834814154330004E-3</v>
      </c>
      <c r="G29" s="27">
        <v>4</v>
      </c>
      <c r="H29" s="27">
        <f>Master!$P$105</f>
        <v>95</v>
      </c>
      <c r="I29" s="29">
        <f t="shared" si="6"/>
        <v>4.2105263157894735</v>
      </c>
      <c r="J29" s="30">
        <f t="shared" ca="1" si="5"/>
        <v>1.5088342801823159E-2</v>
      </c>
      <c r="K29" s="31">
        <f t="shared" ca="1" si="1"/>
        <v>0.15245754111949053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4.9325567718313064</v>
      </c>
      <c r="F30" s="28">
        <f ca="1">Master!$K$79</f>
        <v>1.0874435113122159E-2</v>
      </c>
      <c r="G30" s="27">
        <v>2</v>
      </c>
      <c r="H30" s="27">
        <f>Master!$P$79</f>
        <v>100</v>
      </c>
      <c r="I30" s="29">
        <f t="shared" si="6"/>
        <v>2</v>
      </c>
      <c r="J30" s="30">
        <f t="shared" ca="1" si="5"/>
        <v>2.1748870226244318E-2</v>
      </c>
      <c r="K30" s="31">
        <f t="shared" ca="1" si="1"/>
        <v>0.21975768448337835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1796.575</v>
      </c>
      <c r="H31" s="42"/>
      <c r="I31" s="42"/>
      <c r="J31" s="44">
        <f ca="1">SUM(J16:J30)</f>
        <v>9.8967507222207391</v>
      </c>
      <c r="K31" s="14">
        <f ca="1">SUM(K16:K30)</f>
        <v>100.00000000000003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38.073267439433899</v>
      </c>
      <c r="F36" s="28">
        <f ca="1">Master!$K$167</f>
        <v>0.12691089146477966</v>
      </c>
      <c r="G36" s="27">
        <v>0</v>
      </c>
      <c r="H36" s="27">
        <f>Master!$P$152</f>
        <v>100</v>
      </c>
      <c r="I36" s="27">
        <f t="shared" ref="I36:I40" si="7">G36/H36*100</f>
        <v>0</v>
      </c>
      <c r="J36" s="30">
        <f t="shared" ref="J36:J40" ca="1" si="8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113.89577128113677</v>
      </c>
      <c r="F37" s="34">
        <f ca="1">Master!$K$168</f>
        <v>0.37965257093712257</v>
      </c>
      <c r="G37" s="33">
        <v>0</v>
      </c>
      <c r="H37" s="33">
        <f>Master!$P$157</f>
        <v>100</v>
      </c>
      <c r="I37" s="33">
        <f t="shared" si="7"/>
        <v>0</v>
      </c>
      <c r="J37" s="35">
        <f t="shared" ca="1" si="8"/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0</v>
      </c>
      <c r="H38" s="27">
        <f>Master!$P$175</f>
        <v>100</v>
      </c>
      <c r="I38" s="33">
        <f t="shared" si="7"/>
        <v>0</v>
      </c>
      <c r="J38" s="35">
        <f t="shared" ca="1" si="8"/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0</v>
      </c>
      <c r="H39" s="33">
        <f>Master!$P$166</f>
        <v>100</v>
      </c>
      <c r="I39" s="33">
        <f t="shared" si="7"/>
        <v>0</v>
      </c>
      <c r="J39" s="35">
        <f t="shared" ca="1" si="8"/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 t="shared" si="7"/>
        <v>0</v>
      </c>
      <c r="J40" s="35">
        <f t="shared" si="8"/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9.8967507222207391</v>
      </c>
      <c r="K44" s="152">
        <f ca="1">K31+K42</f>
        <v>100.00000000000003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389B-7E5F-49E3-8AF9-EB0DD04DCC54}">
  <sheetPr codeName="Sheet111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968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Final)'!G100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$J$31</f>
        <v>2.634413655410603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3.1161434061267723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0.25604311653674977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9.0542419894107535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1.7413396653837112</v>
      </c>
      <c r="K16" s="31">
        <f t="shared" ref="K16:K24" ca="1" si="2">J16/$J$44%</f>
        <v>55.88124288375159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287.88564056838231</v>
      </c>
      <c r="F17" s="28">
        <f ca="1">Master!$K$39</f>
        <v>1.4394282028419116E-2</v>
      </c>
      <c r="G17" s="29">
        <f>G16*0.9%</f>
        <v>5.4</v>
      </c>
      <c r="H17" s="27">
        <f>Master!$P$39</f>
        <v>100</v>
      </c>
      <c r="I17" s="29">
        <f t="shared" si="0"/>
        <v>5.4</v>
      </c>
      <c r="J17" s="30">
        <f t="shared" ca="1" si="1"/>
        <v>7.7729122953463223E-2</v>
      </c>
      <c r="K17" s="31">
        <f t="shared" ca="1" si="2"/>
        <v>2.4944013423976874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51.657908216501305</v>
      </c>
      <c r="F18" s="28">
        <f ca="1">Master!$K$45</f>
        <v>5.1657908216501307E-3</v>
      </c>
      <c r="G18" s="27">
        <f>(G16*10%)+12</f>
        <v>72</v>
      </c>
      <c r="H18" s="27">
        <f>Master!$P$105</f>
        <v>95</v>
      </c>
      <c r="I18" s="29">
        <f t="shared" si="0"/>
        <v>75.789473684210535</v>
      </c>
      <c r="J18" s="30">
        <f t="shared" ca="1" si="1"/>
        <v>0.39151256753558888</v>
      </c>
      <c r="K18" s="31">
        <f t="shared" ca="1" si="2"/>
        <v>12.56400994786763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1.4377276159874248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5.7522683353933957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4.955800412031234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1.447761918121484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7.0867945892046638E-3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5.3575222188442036E-4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771.1</v>
      </c>
      <c r="H31" s="42"/>
      <c r="I31" s="42"/>
      <c r="J31" s="44">
        <f ca="1">SUM(J16:J30)</f>
        <v>2.634413655410603</v>
      </c>
      <c r="K31" s="14">
        <f ca="1">SUM(K16:K30)</f>
        <v>84.540835002361533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4.0727214217376284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0.46987418049161428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9.8140066099737009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0.14015521648233656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0.96240756895319646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15.459164997638476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3.1161434061267723</v>
      </c>
      <c r="K44" s="152">
        <f ca="1">K31+K42</f>
        <v>100.00000000000001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5971-1E36-4073-B067-41C5B78588C6}">
  <sheetPr codeName="Sheet112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969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Final)'!G101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$J$31</f>
        <v>2.370547812767152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2.8522775634833213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0.23436213979954623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9.3181078320542046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1.7413396653837112</v>
      </c>
      <c r="K16" s="31">
        <f t="shared" ref="K16:K24" ca="1" si="2">J16/$J$44%</f>
        <v>61.050848896245355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69.681091233328914</v>
      </c>
      <c r="F18" s="28">
        <f ca="1">Master!$K$48</f>
        <v>6.9681091233328918E-3</v>
      </c>
      <c r="G18" s="27">
        <v>28</v>
      </c>
      <c r="H18" s="27">
        <f>Master!$P$105</f>
        <v>95</v>
      </c>
      <c r="I18" s="29">
        <f t="shared" si="0"/>
        <v>29.473684210526311</v>
      </c>
      <c r="J18" s="30">
        <f t="shared" ca="1" si="1"/>
        <v>0.20537584784560098</v>
      </c>
      <c r="K18" s="31">
        <f t="shared" ca="1" si="2"/>
        <v>7.2004159228734856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1.5707326270498763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6.2844139971137025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5.4142643667441144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1.5816952082623255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7.7423980444440823E-3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5.8531496896258007E-4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721.7</v>
      </c>
      <c r="H31" s="42"/>
      <c r="I31" s="42"/>
      <c r="J31" s="44">
        <f ca="1">SUM(J16:J30)</f>
        <v>2.370547812767152</v>
      </c>
      <c r="K31" s="14">
        <f ca="1">SUM(K16:K30)</f>
        <v>83.110698731302278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4.4494912296824136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0.51334251196087233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10.72190602235999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0.15312105640319715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1.0514404482912578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16.889301268697729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2.8522775634833213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696-6567-4613-980C-0DBDB45EBC21}">
  <sheetPr codeName="Sheet113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Final)'!G102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5.6" customHeight="1">
      <c r="A6" s="16"/>
      <c r="B6" s="19" t="s">
        <v>1015</v>
      </c>
      <c r="C6" s="19"/>
      <c r="D6" s="584">
        <f ca="1">$J$31</f>
        <v>2.329605275056557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2.8113350257727263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0.23099802795099234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9.3590503697648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1.7413396653837112</v>
      </c>
      <c r="K16" s="31">
        <f t="shared" ref="K16:K24" ca="1" si="2">J16/$J$44%</f>
        <v>61.939955552080988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55.789873081519985</v>
      </c>
      <c r="F18" s="28">
        <f ca="1">Master!$K$50</f>
        <v>5.5789873081519984E-3</v>
      </c>
      <c r="G18" s="27">
        <v>28</v>
      </c>
      <c r="H18" s="27">
        <f>Master!$P$105</f>
        <v>95</v>
      </c>
      <c r="I18" s="29">
        <f t="shared" si="0"/>
        <v>29.473684210526311</v>
      </c>
      <c r="J18" s="30">
        <f t="shared" ca="1" si="1"/>
        <v>0.16443331013500626</v>
      </c>
      <c r="K18" s="31">
        <f t="shared" ca="1" si="2"/>
        <v>5.8489404011821735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1.5936078017361717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6.3759363004703076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5.4931143511744205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1.6047300351745495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7.8551535221794196E-3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5.9383913273873459E-4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721.7</v>
      </c>
      <c r="H31" s="42"/>
      <c r="I31" s="42"/>
      <c r="J31" s="44">
        <f ca="1">SUM(J16:J30)</f>
        <v>2.329605275056557</v>
      </c>
      <c r="K31" s="14">
        <f ca="1">SUM(K16:K30)</f>
        <v>82.864733434473536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4.5142908571882678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0.5208185135621517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10.878053204259547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0.15535101639323814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1.0667529741232786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17.135266565526482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2.8113350257727263</v>
      </c>
      <c r="K44" s="152">
        <f ca="1">K31+K42</f>
        <v>100.00000000000001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D32C-6E74-41F2-9487-11CF622311EA}">
  <sheetPr codeName="Sheet114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1106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Final)'!G103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5.6" customHeight="1">
      <c r="A6" s="16"/>
      <c r="B6" s="19" t="s">
        <v>1015</v>
      </c>
      <c r="C6" s="19"/>
      <c r="D6" s="584">
        <f ca="1">$J$31</f>
        <v>2.0339192518268363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2.5156490025430056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0.20670249304228361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9.6547363929945202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2.2955360361214927</v>
      </c>
      <c r="F16" s="28">
        <f ca="1">Master!$K$7</f>
        <v>2.2955360361214929E-3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1.2081768611165753</v>
      </c>
      <c r="K16" s="31">
        <f ca="1">J16/$J$44%</f>
        <v>48.026448041648891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287.88564056838231</v>
      </c>
      <c r="F17" s="28">
        <f ca="1">Master!$K$39</f>
        <v>1.4394282028419116E-2</v>
      </c>
      <c r="G17" s="29">
        <f>G16*0.9%</f>
        <v>4.5000000000000009</v>
      </c>
      <c r="H17" s="27">
        <f>Master!$P$39</f>
        <v>100</v>
      </c>
      <c r="I17" s="29">
        <f t="shared" ref="I17:I19" si="0">G17/H17*100</f>
        <v>4.5000000000000009</v>
      </c>
      <c r="J17" s="30">
        <f t="shared" ref="J17:J24" ca="1" si="1">F17*I17</f>
        <v>6.4774269127886031E-2</v>
      </c>
      <c r="K17" s="31">
        <f t="shared" ref="K17:K24" ca="1" si="2">J17/$J$44%</f>
        <v>2.5748532113346245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51.657908216501305</v>
      </c>
      <c r="F18" s="28">
        <f ca="1">Master!$K$45</f>
        <v>5.1657908216501307E-3</v>
      </c>
      <c r="G18" s="27">
        <f>(G16*10%)+12</f>
        <v>62</v>
      </c>
      <c r="H18" s="27">
        <f>Master!$P$105</f>
        <v>95</v>
      </c>
      <c r="I18" s="29">
        <f t="shared" si="0"/>
        <v>65.26315789473685</v>
      </c>
      <c r="J18" s="30">
        <f t="shared" ca="1" si="1"/>
        <v>0.33713582204453491</v>
      </c>
      <c r="K18" s="31">
        <f t="shared" ca="1" si="2"/>
        <v>13.401544559822648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1.7809183339315986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7.1253553359344384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6.138767674035825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1.7933478598306902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8.7784377738712293E-3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6.6363819112096642E-4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660.2</v>
      </c>
      <c r="H31" s="42"/>
      <c r="I31" s="42"/>
      <c r="J31" s="44">
        <f ca="1">SUM(J16:J30)</f>
        <v>2.0339192518268363</v>
      </c>
      <c r="K31" s="14">
        <f ca="1">SUM(K16:K30)</f>
        <v>80.850677092503716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5.0448945741276967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0.58203482591094646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12.156645046443158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0.1736107673344772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1.1921376936799954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19.149322907496273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2.5156490025430056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C524-7424-4AFE-A5A3-41321C7BB83F}">
  <sheetPr codeName="Sheet115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1107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Final)'!G104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6.899999999999999" customHeight="1">
      <c r="A6" s="16"/>
      <c r="B6" s="19" t="s">
        <v>1015</v>
      </c>
      <c r="C6" s="19"/>
      <c r="D6" s="584">
        <f ca="1">$J$31</f>
        <v>1.8373850085000161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2.3191147592161854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0.19055392938226323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9.85127063632134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2.2955360361214927</v>
      </c>
      <c r="F16" s="28">
        <f ca="1">Master!$K$7</f>
        <v>2.2955360361214929E-3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1.2081768611165753</v>
      </c>
      <c r="K16" s="31">
        <f ca="1">J16/$J$44%</f>
        <v>52.09646725394974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69.681091233328914</v>
      </c>
      <c r="F18" s="28">
        <f ca="1">Master!$K$48</f>
        <v>6.9681091233328918E-3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0.20537584784560098</v>
      </c>
      <c r="K18" s="31">
        <f t="shared" ref="K18:K24" ca="1" si="2">J18/$J$44%</f>
        <v>8.8557863309452589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1.9318429209082282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7.7291962255745421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6.6589998251103761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1.9453257916052784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9.5223697499078365E-3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7.1987845660003271E-4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621.70000000000005</v>
      </c>
      <c r="H31" s="42"/>
      <c r="I31" s="42"/>
      <c r="J31" s="44">
        <f ca="1">SUM(J16:J30)</f>
        <v>1.8373850085000161</v>
      </c>
      <c r="K31" s="14">
        <f ca="1">SUM(K16:K30)</f>
        <v>79.227860596299919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5.4724260422663731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0.63135958383665047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13.186864454991508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0.18832347642137126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1.2931658461841717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20.772139403700074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2.3191147592161854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7EFC-58AC-401E-B1C4-1B4AB26F24A9}">
  <sheetPr codeName="Sheet116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1108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Final)'!G105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$J$31</f>
        <v>1.7964424707894213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2.2781722215055908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0.18718981753370936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9.8922131740319355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2.2955360361214927</v>
      </c>
      <c r="F16" s="28">
        <f ca="1">Master!$K$7</f>
        <v>2.2955360361214929E-3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1.2081768611165753</v>
      </c>
      <c r="K16" s="31">
        <f ca="1">J16/$J$44%</f>
        <v>53.032727276347856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55.789873081519985</v>
      </c>
      <c r="F18" s="28">
        <f ca="1">Master!$K$50</f>
        <v>5.5789873081519984E-3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0.16443331013500626</v>
      </c>
      <c r="K18" s="31">
        <f t="shared" ref="K18:K24" ca="1" si="2">J18/$J$44%</f>
        <v>7.2177734669390414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1.9665613460095397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7.8681027160281198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6.7786731091934582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1.9802865262812348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9.6935025461466432E-3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7.3281586781862485E-4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621.70000000000005</v>
      </c>
      <c r="H31" s="42"/>
      <c r="I31" s="42"/>
      <c r="J31" s="44">
        <f ca="1">SUM(J16:J30)</f>
        <v>1.7964424707894213</v>
      </c>
      <c r="K31" s="14">
        <f ca="1">SUM(K16:K30)</f>
        <v>78.854550759213225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5.5707746251737085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0.64270616392667279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13.423854305950263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0.19170796200256959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1.3164061837335681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21.145449240786785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2.2781722215055908</v>
      </c>
      <c r="K44" s="152">
        <f ca="1">K31+K42</f>
        <v>100.00000000000001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41F7-F424-4CDE-A22E-5E4001446C98}">
  <sheetPr codeName="Sheet117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967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Final)'!G106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$J$31</f>
        <v>2.8496251489281099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3.3313548996442792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0.27372632758743826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8.8390304958932475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400</v>
      </c>
      <c r="H16" s="27">
        <f>Master!$P$8</f>
        <v>80</v>
      </c>
      <c r="I16" s="29">
        <f>G16/H16*100</f>
        <v>500</v>
      </c>
      <c r="J16" s="30">
        <f t="shared" ref="J16:J24" ca="1" si="0">F16*I16</f>
        <v>2.0912143575344806</v>
      </c>
      <c r="K16" s="31">
        <f ca="1">J16/$J$44%</f>
        <v>62.773688800246994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287.88564056838231</v>
      </c>
      <c r="F17" s="28">
        <f ca="1">Master!$K$39</f>
        <v>1.4394282028419116E-2</v>
      </c>
      <c r="G17" s="29">
        <f>G16*0.9%</f>
        <v>3.6000000000000005</v>
      </c>
      <c r="H17" s="27">
        <f>Master!$P$39</f>
        <v>100</v>
      </c>
      <c r="I17" s="29">
        <f t="shared" ref="I17:I19" si="1">G17/H17*100</f>
        <v>3.6000000000000005</v>
      </c>
      <c r="J17" s="30">
        <f t="shared" ca="1" si="0"/>
        <v>5.1819415302308824E-2</v>
      </c>
      <c r="K17" s="31">
        <f ca="1">J17/$J$44%</f>
        <v>1.5555056985325124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51.657908216501305</v>
      </c>
      <c r="F18" s="28">
        <f ca="1">Master!$K$45</f>
        <v>5.1657908216501307E-3</v>
      </c>
      <c r="G18" s="27">
        <f>(G16*10%)+12</f>
        <v>52</v>
      </c>
      <c r="H18" s="27">
        <f>Master!$P$105</f>
        <v>95</v>
      </c>
      <c r="I18" s="29">
        <f t="shared" si="1"/>
        <v>54.736842105263165</v>
      </c>
      <c r="J18" s="30">
        <f t="shared" ca="1" si="0"/>
        <v>0.28275907655348087</v>
      </c>
      <c r="K18" s="31">
        <f t="shared" ref="K18:K24" ca="1" si="2">J18/$J$44%</f>
        <v>8.4878100674195274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1"/>
        <v>3</v>
      </c>
      <c r="J19" s="30">
        <f t="shared" ca="1" si="0"/>
        <v>4.4801654303655777E-2</v>
      </c>
      <c r="K19" s="31">
        <f ca="1">J19/$J$44%</f>
        <v>1.3448478367897601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0"/>
        <v>0.17924893043607953</v>
      </c>
      <c r="K20" s="31">
        <f t="shared" ca="1" si="2"/>
        <v>5.3806614976753044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0"/>
        <v>0.15442984776031471</v>
      </c>
      <c r="K21" s="31">
        <f ca="1">J21/$J$44%</f>
        <v>4.6356468287664176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0"/>
        <v>4.5114337547957101E-2</v>
      </c>
      <c r="K22" s="31">
        <f t="shared" ca="1" si="2"/>
        <v>1.3542339050328858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0"/>
        <v>2.2083468229725E-4</v>
      </c>
      <c r="K23" s="31">
        <f ca="1">J23/$J$44%</f>
        <v>6.6289749651359756E-3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0"/>
        <v>1.6694807535429039E-5</v>
      </c>
      <c r="K24" s="31">
        <f t="shared" ca="1" si="2"/>
        <v>5.0114166873099298E-4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549.30000000000007</v>
      </c>
      <c r="H31" s="42"/>
      <c r="I31" s="42"/>
      <c r="J31" s="44">
        <f ca="1">SUM(J16:J30)</f>
        <v>2.8496251489281099</v>
      </c>
      <c r="K31" s="14">
        <f ca="1">SUM(K16:K30)</f>
        <v>85.539524751097261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3.8096163229844171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0.43951946681048926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9.1800042044813708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0.13110093845670381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0.90023431616974581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14.460475248902727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3.3313548996442792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8002-134E-49CA-A710-04F01F695993}">
  <sheetPr codeName="Sheet118">
    <tabColor theme="5" tint="0.79998168889431442"/>
  </sheetPr>
  <dimension ref="A1:L45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Final)'!G107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$J$31</f>
        <v>2.7204225049179214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3.2021522556340907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0.2631101770046011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8.9682331399034361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400</v>
      </c>
      <c r="H16" s="27">
        <f>Master!$P$8</f>
        <v>80</v>
      </c>
      <c r="I16" s="29">
        <f>G16/H16*100</f>
        <v>500</v>
      </c>
      <c r="J16" s="30">
        <f ca="1">F16*I16</f>
        <v>2.0912143575344806</v>
      </c>
      <c r="K16" s="31">
        <f ca="1">J16/$J$44%</f>
        <v>65.306524817958035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69.681091233328914</v>
      </c>
      <c r="F18" s="28">
        <f ca="1">Master!$K$48</f>
        <v>6.9681091233328918E-3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0.20537584784560098</v>
      </c>
      <c r="K18" s="31">
        <f t="shared" ref="K18:K24" ca="1" si="2">J18/$J$44%</f>
        <v>6.4136815319836318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1.3991106832858622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5.5977641325672884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4.8226890988272038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1.4088754670731156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6.8964454113229004E-3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5.2136207783546294E-4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521.70000000000005</v>
      </c>
      <c r="H31" s="42"/>
      <c r="I31" s="42"/>
      <c r="J31" s="44">
        <f ca="1">SUM(J16:J30)</f>
        <v>2.7204225049179214</v>
      </c>
      <c r="K31" s="14">
        <f ca="1">SUM(K16:K30)</f>
        <v>84.956063539184299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3.9633293454454592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0.45725350088271316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9.5504053348950695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0.13639068938938362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0.93655759020307339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15.043936460815697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3.2021522556340907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CF9D-DAB0-4959-996E-2D6B51837940}">
  <sheetPr codeName="Sheet119">
    <tabColor theme="5" tint="0.79998168889431442"/>
  </sheetPr>
  <dimension ref="A1:L45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972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Final)'!G108</f>
        <v>12.170385395537526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$J$31</f>
        <v>2.6794799672073268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$J$44</f>
        <v>3.1612097179234961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0.25974606515604726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9.0091756776140297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400</v>
      </c>
      <c r="H16" s="27">
        <f>Master!$P$8</f>
        <v>80</v>
      </c>
      <c r="I16" s="29">
        <f>G16/H16*100</f>
        <v>500</v>
      </c>
      <c r="J16" s="30">
        <f ca="1">F16*I16</f>
        <v>2.0912143575344806</v>
      </c>
      <c r="K16" s="31">
        <f ca="1">J16/$J$44%</f>
        <v>66.152344960780923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55.789873081519985</v>
      </c>
      <c r="F18" s="28">
        <f ca="1">Master!$K$50</f>
        <v>5.5789873081519984E-3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0.16443331013500626</v>
      </c>
      <c r="K18" s="31">
        <f t="shared" ref="K18:K24" ca="1" si="2">J18/$J$44%</f>
        <v>5.2015944783004642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14.93388476788526</v>
      </c>
      <c r="F19" s="28">
        <f ca="1">Master!$K$32</f>
        <v>1.493388476788526E-2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4.4801654303655777E-2</v>
      </c>
      <c r="K19" s="31">
        <f t="shared" ca="1" si="2"/>
        <v>1.4172313228584101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5.6702638050164795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1.5177097759480944</v>
      </c>
      <c r="F21" s="28">
        <f ca="1">Master!$K$111</f>
        <v>3.3459800348068186E-3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0.15442984776031471</v>
      </c>
      <c r="K21" s="31">
        <f t="shared" ca="1" si="2"/>
        <v>4.8851503550911222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0.6070839103792377</v>
      </c>
      <c r="F22" s="28">
        <f ca="1">Master!$K$104</f>
        <v>1.3383920139227272E-3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4.5114337547957101E-2</v>
      </c>
      <c r="K22" s="31">
        <f t="shared" ca="1" si="2"/>
        <v>1.4271225756445971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2.2083468229725E-4</v>
      </c>
      <c r="K23" s="31">
        <f t="shared" ca="1" si="2"/>
        <v>6.985765007780303E-3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3.3389615070858075E-3</v>
      </c>
      <c r="F24" s="28">
        <f ca="1">Master!$K$77</f>
        <v>8.3474037677145184E-5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1.6694807535429039E-5</v>
      </c>
      <c r="K24" s="31">
        <f t="shared" ca="1" si="2"/>
        <v>5.2811452023484727E-4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521.70000000000005</v>
      </c>
      <c r="H31" s="42"/>
      <c r="I31" s="42"/>
      <c r="J31" s="44">
        <f ca="1">SUM(J16:J30)</f>
        <v>2.6794799672073268</v>
      </c>
      <c r="K31" s="14">
        <f ca="1">SUM(K16:K30)</f>
        <v>84.761221377220025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572" t="s">
        <v>53</v>
      </c>
      <c r="C34" s="57"/>
      <c r="D34" s="573" t="s">
        <v>54</v>
      </c>
      <c r="E34" s="573" t="s">
        <v>55</v>
      </c>
      <c r="F34" s="573" t="s">
        <v>2</v>
      </c>
      <c r="G34" s="573" t="s">
        <v>56</v>
      </c>
      <c r="H34" s="573" t="s">
        <v>57</v>
      </c>
      <c r="I34" s="574" t="s">
        <v>58</v>
      </c>
      <c r="J34" s="573" t="s">
        <v>55</v>
      </c>
      <c r="K34" s="574" t="s">
        <v>59</v>
      </c>
      <c r="L34" s="24"/>
    </row>
    <row r="35" spans="1:12" ht="16.5" customHeight="1">
      <c r="A35" s="16"/>
      <c r="B35" s="572"/>
      <c r="C35" s="57"/>
      <c r="D35" s="573"/>
      <c r="E35" s="573"/>
      <c r="F35" s="573"/>
      <c r="G35" s="573"/>
      <c r="H35" s="573"/>
      <c r="I35" s="574"/>
      <c r="J35" s="573"/>
      <c r="K35" s="574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50.764736013355851</v>
      </c>
      <c r="F36" s="28">
        <f ca="1">Master!$K$151</f>
        <v>0.12691184003338962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0.12691184003338962</v>
      </c>
      <c r="K36" s="31">
        <f ca="1">J36/$J$44%</f>
        <v>4.0146605685102799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1.4641953292481646E-2</v>
      </c>
      <c r="K37" s="49">
        <f ca="1">J37/$J$44%</f>
        <v>0.46317563841033321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0.30581851985354103</v>
      </c>
      <c r="K38" s="49">
        <f ca="1">J38/$J$44%</f>
        <v>9.6740978024837929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4.3674375367570338E-3</v>
      </c>
      <c r="K39" s="49">
        <f ca="1">J39/$J$44%</f>
        <v>0.13815715901398257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0.94868745436160218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0.48172975071616936</v>
      </c>
      <c r="K42" s="53">
        <f ca="1">SUM(K36:K41)</f>
        <v>15.238778622779991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3.1612097179234961</v>
      </c>
      <c r="K44" s="152">
        <f ca="1">K31+K42</f>
        <v>100.00000000000001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00A2-B779-4536-9A4E-09EF0967FD78}">
  <sheetPr codeName="Sheet127">
    <tabColor theme="8" tint="0.79998168889431442"/>
  </sheetPr>
  <dimension ref="A1:L44"/>
  <sheetViews>
    <sheetView topLeftCell="A6"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986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Final)'!G117</f>
        <v>8.1135902636916839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$J$30</f>
        <v>2.3946847732003742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$J$43</f>
        <v>2.7619100582452414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0.34040541467872598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5.3516802054464421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7" ca="1" si="1">F16*I16</f>
        <v>0.15893405165332389</v>
      </c>
      <c r="K16" s="31">
        <f t="shared" ref="K16:K27" ca="1" si="2">J16/$J$43%</f>
        <v>5.7544977317002655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21.633849023432631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t="shared" ca="1" si="2"/>
        <v>8.2427183214233253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4.4166936459449999E-4</v>
      </c>
      <c r="K19" s="31">
        <f t="shared" ca="1" si="2"/>
        <v>1.5991446328093364E-2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0.19947631566031471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3.0076225031971396E-2</v>
      </c>
      <c r="K21" s="31">
        <f t="shared" ca="1" si="2"/>
        <v>1.0889646801561705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1.0456071787672403</v>
      </c>
      <c r="K22" s="31">
        <f t="shared" ca="1" si="2"/>
        <v>37.858118357103884</v>
      </c>
      <c r="L22" s="24"/>
    </row>
    <row r="23" spans="1:12" ht="16.5" customHeight="1">
      <c r="A23" s="16"/>
      <c r="B23" s="25" t="str">
        <f>Master!$B$39</f>
        <v>저크 시즈닝</v>
      </c>
      <c r="C23" s="25" t="str">
        <f>Master!$C$39</f>
        <v>Jerk Seasoning</v>
      </c>
      <c r="D23" s="26">
        <f>Master!$H$39</f>
        <v>20000</v>
      </c>
      <c r="E23" s="27">
        <f ca="1">Master!$J$39</f>
        <v>287.88564056838231</v>
      </c>
      <c r="F23" s="28">
        <f ca="1">Master!$K$39</f>
        <v>1.4394282028419116E-2</v>
      </c>
      <c r="G23" s="27">
        <f>G22*0.9%</f>
        <v>1.8000000000000003</v>
      </c>
      <c r="H23" s="27">
        <f>Master!$P$39</f>
        <v>100</v>
      </c>
      <c r="I23" s="29">
        <f t="shared" si="3"/>
        <v>1.8000000000000003</v>
      </c>
      <c r="J23" s="30">
        <f t="shared" ca="1" si="1"/>
        <v>2.5909707651154412E-2</v>
      </c>
      <c r="K23" s="31">
        <f ca="1">J23/$J$43%</f>
        <v>0.93810830565626557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4.321866732852192E-2</v>
      </c>
      <c r="K24" s="31">
        <f t="shared" ca="1" si="2"/>
        <v>1.564810816322548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3.7720857004557898E-3</v>
      </c>
      <c r="K25" s="31">
        <f t="shared" ca="1" si="2"/>
        <v>0.13657525483839816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3.2623305339366479E-3</v>
      </c>
      <c r="K26" s="31">
        <f t="shared" ca="1" si="2"/>
        <v>0.11811863765068964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51.657908216501305</v>
      </c>
      <c r="F27" s="28">
        <f ca="1">Master!$K$45</f>
        <v>5.1657908216501307E-3</v>
      </c>
      <c r="G27" s="27">
        <f>G22*10%</f>
        <v>20</v>
      </c>
      <c r="H27" s="27">
        <f>Master!$P$45</f>
        <v>96</v>
      </c>
      <c r="I27" s="29">
        <f t="shared" si="3"/>
        <v>20.833333333333336</v>
      </c>
      <c r="J27" s="30">
        <f t="shared" ca="1" si="1"/>
        <v>0.10762064211771107</v>
      </c>
      <c r="K27" s="31">
        <f t="shared" ca="1" si="2"/>
        <v>3.896601983704242</v>
      </c>
      <c r="L27" s="24"/>
    </row>
    <row r="28" spans="1:12" ht="16.5" customHeight="1">
      <c r="A28" s="16"/>
      <c r="B28" s="25" t="str">
        <f>Master!$B$48</f>
        <v>소이갈릭소스</v>
      </c>
      <c r="C28" s="25" t="str">
        <f>Master!$C$48</f>
        <v>Garlic Flavor Soy Sauce</v>
      </c>
      <c r="D28" s="26">
        <f>Master!$H$48</f>
        <v>10000</v>
      </c>
      <c r="E28" s="27">
        <f ca="1">Master!$J$48</f>
        <v>69.681091233328914</v>
      </c>
      <c r="F28" s="28">
        <f ca="1">Master!$K$48</f>
        <v>6.9681091233328918E-3</v>
      </c>
      <c r="G28" s="27">
        <v>20</v>
      </c>
      <c r="H28" s="27">
        <f>Master!$P$48</f>
        <v>96</v>
      </c>
      <c r="I28" s="29">
        <f t="shared" ref="I28" si="4">G28/H28*100</f>
        <v>20.833333333333336</v>
      </c>
      <c r="J28" s="30">
        <f t="shared" ref="J28" ca="1" si="5">F28*I28</f>
        <v>0.14516894006943526</v>
      </c>
      <c r="K28" s="31">
        <f t="shared" ref="K28" ca="1" si="6">J28/$J$43%</f>
        <v>5.2561067162942754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581.39999999999986</v>
      </c>
      <c r="H30" s="42"/>
      <c r="I30" s="42"/>
      <c r="J30" s="44">
        <f ca="1">SUM(J16:J29)</f>
        <v>2.3946847732003742</v>
      </c>
      <c r="K30" s="14">
        <f ca="1">SUM(K16:K29)</f>
        <v>86.703937590271124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572" t="s">
        <v>53</v>
      </c>
      <c r="C33" s="57"/>
      <c r="D33" s="573" t="s">
        <v>54</v>
      </c>
      <c r="E33" s="573" t="s">
        <v>55</v>
      </c>
      <c r="F33" s="573" t="s">
        <v>2</v>
      </c>
      <c r="G33" s="573" t="s">
        <v>56</v>
      </c>
      <c r="H33" s="573" t="s">
        <v>57</v>
      </c>
      <c r="I33" s="574" t="s">
        <v>58</v>
      </c>
      <c r="J33" s="573" t="s">
        <v>55</v>
      </c>
      <c r="K33" s="574" t="s">
        <v>59</v>
      </c>
      <c r="L33" s="24"/>
    </row>
    <row r="34" spans="1:12" ht="16.5" customHeight="1">
      <c r="A34" s="16"/>
      <c r="B34" s="572"/>
      <c r="C34" s="57"/>
      <c r="D34" s="573"/>
      <c r="E34" s="573"/>
      <c r="F34" s="573"/>
      <c r="G34" s="573"/>
      <c r="H34" s="573"/>
      <c r="I34" s="574"/>
      <c r="J34" s="573"/>
      <c r="K34" s="574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 t="shared" ref="I35:I39" si="7">G35/H35*100</f>
        <v>1</v>
      </c>
      <c r="J35" s="30">
        <f t="shared" ref="J35:J39" ca="1" si="8">F35*I35</f>
        <v>0.12691089146477966</v>
      </c>
      <c r="K35" s="31">
        <f ca="1">J35/$J$43%</f>
        <v>4.5950407069161239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 t="shared" si="7"/>
        <v>0</v>
      </c>
      <c r="J36" s="35">
        <f t="shared" ca="1" si="8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 t="shared" si="7"/>
        <v>0</v>
      </c>
      <c r="J37" s="35">
        <f t="shared" ca="1" si="8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 t="shared" si="7"/>
        <v>1</v>
      </c>
      <c r="J38" s="35">
        <f t="shared" ca="1" si="8"/>
        <v>4.3674375367570338E-3</v>
      </c>
      <c r="K38" s="49">
        <f ca="1">J38/$J$43%</f>
        <v>0.15813105585095888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 t="shared" si="7"/>
        <v>1</v>
      </c>
      <c r="J39" s="35">
        <f t="shared" ca="1" si="8"/>
        <v>0.23594695604333063</v>
      </c>
      <c r="K39" s="49">
        <f ca="1">J39/$J$43%</f>
        <v>8.5428906469618262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13.296062409728908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2.7619100582452414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144F-CBE0-43DD-9CCD-21CBDFBBF7A8}">
  <sheetPr codeName="Sheet135">
    <tabColor theme="5" tint="-0.249977111117893"/>
  </sheetPr>
  <dimension ref="A1:L49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987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Final)'!G125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$J$35</f>
        <v>1.438076701575101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2.1111205064735095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-2.1111205064735095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3.6136423553115979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8.6694526232989961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5.9434248811150594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0.34057924773335219</v>
      </c>
      <c r="K19" s="31">
        <f t="shared" ca="1" si="2"/>
        <v>16.132629411206274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0.14378581543979546</v>
      </c>
      <c r="K20" s="31">
        <f t="shared" ca="1" si="2"/>
        <v>6.8108767357852251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1.1605601433151659E-2</v>
      </c>
      <c r="K21" s="31">
        <f t="shared" ca="1" si="2"/>
        <v>0.54973656868778498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0.22585365234946023</v>
      </c>
      <c r="K22" s="31">
        <f t="shared" ca="1" si="2"/>
        <v>10.698283288751441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1.131789064664053E-2</v>
      </c>
      <c r="K23" s="31">
        <f t="shared" ca="1" si="2"/>
        <v>0.53610822366300337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0.11721867002415626</v>
      </c>
      <c r="K24" s="31">
        <f t="shared" ca="1" si="2"/>
        <v>5.5524386061676072</v>
      </c>
      <c r="L24" s="24"/>
    </row>
    <row r="25" spans="1:12" ht="16.5" customHeight="1">
      <c r="A25" s="16"/>
      <c r="B25" s="25" t="str">
        <f>Master!$B$46</f>
        <v>시크릿 양념소스</v>
      </c>
      <c r="C25" s="25" t="str">
        <f>Master!$C$46</f>
        <v>BBQ Secret Spicy Sauce</v>
      </c>
      <c r="D25" s="26">
        <f>Master!$H$46</f>
        <v>10000</v>
      </c>
      <c r="E25" s="27">
        <f ca="1">Master!$J$46</f>
        <v>48.703686137618334</v>
      </c>
      <c r="F25" s="28">
        <f ca="1">Master!$K$46</f>
        <v>4.8703686137618338E-3</v>
      </c>
      <c r="G25" s="27">
        <v>40</v>
      </c>
      <c r="H25" s="27">
        <f>Master!$P$46</f>
        <v>96</v>
      </c>
      <c r="I25" s="29">
        <f t="shared" si="3"/>
        <v>41.666666666666671</v>
      </c>
      <c r="J25" s="30">
        <f t="shared" ca="1" si="1"/>
        <v>0.20293202557340975</v>
      </c>
      <c r="K25" s="31">
        <f t="shared" ca="1" si="2"/>
        <v>9.6125268525004586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1.438076701575101</v>
      </c>
      <c r="K35" s="14">
        <f ca="1">SUM(K16:K34)</f>
        <v>68.11911954648744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0.12691089146477966</v>
      </c>
      <c r="K40" s="31">
        <f ca="1">J40/$J$48%</f>
        <v>6.0115417890936085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0.30581851985354103</v>
      </c>
      <c r="K42" s="49">
        <f ca="1">J42/$J$48%</f>
        <v>14.486075944778309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4.3674375367570338E-3</v>
      </c>
      <c r="K43" s="49">
        <f ca="1">J43/$J$48%</f>
        <v>0.20687769946645806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0.23594695604333063</v>
      </c>
      <c r="K44" s="49">
        <f ca="1">J44/$J$48%</f>
        <v>11.176385020174182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31.880880453512553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2.1111205064735095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AAA3-155E-43CF-BF2D-30B3ED970715}">
  <sheetPr codeName="Sheet136">
    <tabColor theme="5" tint="-0.249977111117893"/>
  </sheetPr>
  <dimension ref="A1:L49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984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Final)'!G126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$J$35</f>
        <v>1.5242367693661376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2.1972805742645458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-2.1972805742645458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3.471943714749766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8.3295048558252685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5.7103704880322796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0.34057924773335219</v>
      </c>
      <c r="K19" s="31">
        <f t="shared" ca="1" si="2"/>
        <v>15.500034530062136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0.14378581543979546</v>
      </c>
      <c r="K20" s="31">
        <f t="shared" ca="1" si="2"/>
        <v>6.5438077013866183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1.1605601433151659E-2</v>
      </c>
      <c r="K21" s="31">
        <f t="shared" ca="1" si="2"/>
        <v>0.52818022282093779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0.22585365234946023</v>
      </c>
      <c r="K22" s="31">
        <f t="shared" ca="1" si="2"/>
        <v>10.278780734456543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1.131789064664053E-2</v>
      </c>
      <c r="K23" s="31">
        <f t="shared" ca="1" si="2"/>
        <v>0.51508627433384346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0.11721867002415626</v>
      </c>
      <c r="K24" s="31">
        <f t="shared" ca="1" si="2"/>
        <v>5.3347156206207602</v>
      </c>
      <c r="L24" s="24"/>
    </row>
    <row r="25" spans="1:12" ht="16.5" customHeight="1">
      <c r="A25" s="16"/>
      <c r="B25" s="25" t="str">
        <f>Master!$B$56</f>
        <v>자소만 소스</v>
      </c>
      <c r="C25" s="25" t="str">
        <f>Master!$C$56</f>
        <v>Jasoman Sauce</v>
      </c>
      <c r="D25" s="26">
        <f>Master!$H$56</f>
        <v>10000</v>
      </c>
      <c r="E25" s="27">
        <f ca="1">Master!$J$56</f>
        <v>69.38210240746713</v>
      </c>
      <c r="F25" s="28">
        <f ca="1">Master!$K$56</f>
        <v>6.9382102407467127E-3</v>
      </c>
      <c r="G25" s="27">
        <v>40</v>
      </c>
      <c r="H25" s="27">
        <f>Master!$P$56</f>
        <v>96</v>
      </c>
      <c r="I25" s="29">
        <f t="shared" si="3"/>
        <v>41.666666666666671</v>
      </c>
      <c r="J25" s="30">
        <f t="shared" ca="1" si="1"/>
        <v>0.28909209336444641</v>
      </c>
      <c r="K25" s="31">
        <f t="shared" ca="1" si="2"/>
        <v>13.156812869071523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1.5242367693661376</v>
      </c>
      <c r="K35" s="14">
        <f ca="1">SUM(K16:K34)</f>
        <v>69.369237011359672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0.12691089146477966</v>
      </c>
      <c r="K40" s="31">
        <f ca="1">J40/$J$48%</f>
        <v>5.7758163864557055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0.30581851985354103</v>
      </c>
      <c r="K42" s="49">
        <f ca="1">J42/$J$48%</f>
        <v>13.918045944401156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4.3674375367570338E-3</v>
      </c>
      <c r="K43" s="49">
        <f ca="1">J43/$J$48%</f>
        <v>0.19876558268935973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0.23594695604333063</v>
      </c>
      <c r="K44" s="49">
        <f ca="1">J44/$J$48%</f>
        <v>10.738135075094117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30.630762988640338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2.1972805742645458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5C72-5ABA-4F3D-988E-D71D86620B64}">
  <sheetPr codeName="Sheet137">
    <tabColor theme="5" tint="-0.249977111117893"/>
  </sheetPr>
  <dimension ref="A1:L49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988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Final)'!G127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$J$35</f>
        <v>1.5254825561405618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2.19852636103897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-2.19852636103897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3.4699763507744996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8.324784972920618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5.7071347278625941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0.34057924773335219</v>
      </c>
      <c r="K19" s="31">
        <f t="shared" ca="1" si="2"/>
        <v>15.491251493223064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0.14378581543979546</v>
      </c>
      <c r="K20" s="31">
        <f t="shared" ca="1" si="2"/>
        <v>6.5400996771239885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1.1605601433151659E-2</v>
      </c>
      <c r="K21" s="31">
        <f t="shared" ca="1" si="2"/>
        <v>0.52788093146479864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0.22585365234946023</v>
      </c>
      <c r="K22" s="31">
        <f t="shared" ca="1" si="2"/>
        <v>10.27295630163503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1.131789064664053E-2</v>
      </c>
      <c r="K23" s="31">
        <f t="shared" ca="1" si="2"/>
        <v>0.51479440261484832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0.11721867002415626</v>
      </c>
      <c r="K24" s="31">
        <f t="shared" ca="1" si="2"/>
        <v>5.3316927238826262</v>
      </c>
      <c r="L24" s="24"/>
    </row>
    <row r="25" spans="1:12" ht="16.5" customHeight="1">
      <c r="A25" s="16"/>
      <c r="B25" s="25" t="str">
        <f>Master!$B$48</f>
        <v>소이갈릭소스</v>
      </c>
      <c r="C25" s="25" t="str">
        <f>Master!$C$48</f>
        <v>Garlic Flavor Soy Sauce</v>
      </c>
      <c r="D25" s="26">
        <f>Master!$H$48</f>
        <v>10000</v>
      </c>
      <c r="E25" s="27">
        <f ca="1">Master!$J$48</f>
        <v>69.681091233328914</v>
      </c>
      <c r="F25" s="28">
        <f ca="1">Master!$K$48</f>
        <v>6.9681091233328918E-3</v>
      </c>
      <c r="G25" s="27">
        <v>40</v>
      </c>
      <c r="H25" s="27">
        <f>Master!$P$48</f>
        <v>96</v>
      </c>
      <c r="I25" s="29">
        <f t="shared" si="3"/>
        <v>41.666666666666671</v>
      </c>
      <c r="J25" s="30">
        <f t="shared" ca="1" si="1"/>
        <v>0.29033788013887052</v>
      </c>
      <c r="K25" s="31">
        <f t="shared" ca="1" si="2"/>
        <v>13.206022237625747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1.5254825561405618</v>
      </c>
      <c r="K35" s="14">
        <f ca="1">SUM(K16:K34)</f>
        <v>69.386593819127825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0.12691089146477966</v>
      </c>
      <c r="K40" s="31">
        <f ca="1">J40/$J$48%</f>
        <v>5.7725435416114204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0.30581851985354103</v>
      </c>
      <c r="K42" s="49">
        <f ca="1">J42/$J$48%</f>
        <v>13.910159335502287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4.3674375367570338E-3</v>
      </c>
      <c r="K43" s="49">
        <f ca="1">J43/$J$48%</f>
        <v>0.19865295291219928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0.23594695604333063</v>
      </c>
      <c r="K44" s="49">
        <f ca="1">J44/$J$48%</f>
        <v>10.732050350846274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30.613406180872182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2.19852636103897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35B3-1A27-45BF-8A14-EF53D5E2C76B}">
  <sheetPr codeName="Sheet138">
    <tabColor theme="3" tint="0.79998168889431442"/>
  </sheetPr>
  <dimension ref="A1:L49"/>
  <sheetViews>
    <sheetView topLeftCell="A13"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989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Final)'!G128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$J$35</f>
        <v>2.4853908076242242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2.8526160926690913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-2.8526160926690913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7.5505738120576016</v>
      </c>
      <c r="F16" s="28">
        <f ca="1">Master!$K$148</f>
        <v>1.8876434530144003E-3</v>
      </c>
      <c r="G16" s="29">
        <v>200</v>
      </c>
      <c r="H16" s="27">
        <f>Master!$P$148</f>
        <v>100</v>
      </c>
      <c r="I16" s="29">
        <f t="shared" ref="I16:I18" si="0">G16/H16*100</f>
        <v>200</v>
      </c>
      <c r="J16" s="30">
        <f t="shared" ref="J16:J25" ca="1" si="1">F16*I16</f>
        <v>0.37752869060288008</v>
      </c>
      <c r="K16" s="31">
        <f t="shared" ref="K16:K27" ca="1" si="2">J16/$J$48%</f>
        <v>13.234472439985428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0.53119842158183306</v>
      </c>
      <c r="F17" s="28">
        <f ca="1">Master!$K$191</f>
        <v>1.1710930121823866E-3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9.8618358920622026E-2</v>
      </c>
      <c r="K17" s="31">
        <f t="shared" ca="1" si="2"/>
        <v>3.4571199108797126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3.9202443512739276</v>
      </c>
      <c r="F18" s="28">
        <f ca="1">Master!$K$218</f>
        <v>4.7683676854653858E-3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0.14305103056396157</v>
      </c>
      <c r="K18" s="31">
        <f t="shared" ca="1" si="2"/>
        <v>5.0147312472781369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8.5371174897080309</v>
      </c>
      <c r="F19" s="28">
        <f ca="1">Master!$K$109</f>
        <v>3.7642275391576705E-3</v>
      </c>
      <c r="G19" s="29">
        <v>30</v>
      </c>
      <c r="H19" s="27">
        <f>Master!$P$109</f>
        <v>50</v>
      </c>
      <c r="I19" s="29">
        <f>G19/H19*100</f>
        <v>60</v>
      </c>
      <c r="J19" s="30">
        <f t="shared" ca="1" si="1"/>
        <v>0.22585365234946023</v>
      </c>
      <c r="K19" s="31">
        <f t="shared" ca="1" si="2"/>
        <v>7.9174219387557683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6.283668205361721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30</v>
      </c>
      <c r="H21" s="27">
        <f>Master!$P$104</f>
        <v>89</v>
      </c>
      <c r="I21" s="29">
        <f>G21/H21*100</f>
        <v>33.707865168539328</v>
      </c>
      <c r="J21" s="30">
        <f t="shared" ca="1" si="1"/>
        <v>4.5114337547957101E-2</v>
      </c>
      <c r="K21" s="31">
        <f t="shared" ca="1" si="2"/>
        <v>1.5815075033719388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120</v>
      </c>
      <c r="H22" s="27">
        <f>Master!$P$8</f>
        <v>80</v>
      </c>
      <c r="I22" s="29">
        <f t="shared" ref="I22:I25" si="3">G22/H22*100</f>
        <v>150</v>
      </c>
      <c r="J22" s="30">
        <f t="shared" ca="1" si="1"/>
        <v>0.62736430726034409</v>
      </c>
      <c r="K22" s="31">
        <f t="shared" ca="1" si="2"/>
        <v>21.992595108490104</v>
      </c>
      <c r="L22" s="24"/>
    </row>
    <row r="23" spans="1:12" ht="16.5" customHeight="1">
      <c r="A23" s="16"/>
      <c r="B23" s="25" t="str">
        <f>Master!$B$41</f>
        <v>화이트 배터믹스 (White)</v>
      </c>
      <c r="C23" s="25" t="str">
        <f>Master!$C$41</f>
        <v xml:space="preserve">Battering Powder Mix </v>
      </c>
      <c r="D23" s="26">
        <f>Master!$H$41</f>
        <v>20000</v>
      </c>
      <c r="E23" s="27">
        <f ca="1">Master!$J$41</f>
        <v>81.478628749217421</v>
      </c>
      <c r="F23" s="28">
        <f ca="1">Master!$K$41</f>
        <v>4.0739314374608707E-3</v>
      </c>
      <c r="G23" s="27">
        <f>G22*25%</f>
        <v>30</v>
      </c>
      <c r="H23" s="27">
        <f>Master!$P$41</f>
        <v>85</v>
      </c>
      <c r="I23" s="29">
        <f t="shared" si="3"/>
        <v>35.294117647058826</v>
      </c>
      <c r="J23" s="30">
        <f t="shared" ca="1" si="1"/>
        <v>0.14378581543979546</v>
      </c>
      <c r="K23" s="31">
        <f t="shared" ca="1" si="2"/>
        <v>5.0404895285176696</v>
      </c>
      <c r="L23" s="24"/>
    </row>
    <row r="24" spans="1:12" ht="16.5" customHeight="1">
      <c r="A24" s="16"/>
      <c r="B24" s="25" t="str">
        <f>Master!$B$36</f>
        <v>#2 마리네이드 파우더</v>
      </c>
      <c r="C24" s="25" t="str">
        <f>Master!$C$36</f>
        <v>Marinade Powder Mix</v>
      </c>
      <c r="D24" s="26">
        <f>Master!$H$36</f>
        <v>20000</v>
      </c>
      <c r="E24" s="62">
        <f ca="1">Master!$J$36</f>
        <v>157.96513061789759</v>
      </c>
      <c r="F24" s="28">
        <f ca="1">Master!$K$36</f>
        <v>7.8982565308948795E-3</v>
      </c>
      <c r="G24" s="27">
        <f>G22*1.3%</f>
        <v>1.56</v>
      </c>
      <c r="H24" s="27">
        <f>Master!$P$36</f>
        <v>98</v>
      </c>
      <c r="I24" s="29">
        <f t="shared" si="3"/>
        <v>1.5918367346938775</v>
      </c>
      <c r="J24" s="30">
        <f t="shared" ca="1" si="1"/>
        <v>1.2572734885914297E-2</v>
      </c>
      <c r="K24" s="31">
        <f t="shared" ca="1" si="2"/>
        <v>0.44074402153955589</v>
      </c>
      <c r="L24" s="24"/>
    </row>
    <row r="25" spans="1:12" ht="16.5" customHeight="1">
      <c r="A25" s="16"/>
      <c r="B25" s="61" t="str">
        <f>Master!$B$31</f>
        <v>해바라기 유</v>
      </c>
      <c r="C25" s="25" t="str">
        <f>Master!$C$31</f>
        <v>Sunflower Oil</v>
      </c>
      <c r="D25" s="26">
        <f>Master!$H$31</f>
        <v>1320</v>
      </c>
      <c r="E25" s="27">
        <f ca="1">Master!$J$31</f>
        <v>14.985486900267496</v>
      </c>
      <c r="F25" s="28">
        <f ca="1">Master!$K$31</f>
        <v>1.135264159111174E-2</v>
      </c>
      <c r="G25" s="27">
        <f>G22*25%</f>
        <v>30</v>
      </c>
      <c r="H25" s="27">
        <f>Master!$P$31</f>
        <v>100</v>
      </c>
      <c r="I25" s="29">
        <f t="shared" si="3"/>
        <v>30</v>
      </c>
      <c r="J25" s="30">
        <f t="shared" ca="1" si="1"/>
        <v>0.34057924773335219</v>
      </c>
      <c r="K25" s="31">
        <f t="shared" ca="1" si="2"/>
        <v>11.939189735646632</v>
      </c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48.703686137618334</v>
      </c>
      <c r="F26" s="28">
        <f ca="1">Master!$K$46</f>
        <v>4.8703686137618338E-3</v>
      </c>
      <c r="G26" s="27">
        <v>30</v>
      </c>
      <c r="H26" s="27">
        <f>Master!$P$46</f>
        <v>96</v>
      </c>
      <c r="I26" s="29">
        <f t="shared" ref="I26:I27" si="4">G26/H26*100</f>
        <v>31.25</v>
      </c>
      <c r="J26" s="30">
        <f t="shared" ref="J26:J27" ca="1" si="5">F26*I26</f>
        <v>0.15219901918005729</v>
      </c>
      <c r="K26" s="31">
        <f t="shared" ca="1" si="2"/>
        <v>5.3354189360142774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24</v>
      </c>
      <c r="H27" s="27">
        <f>Master!$P$50</f>
        <v>96</v>
      </c>
      <c r="I27" s="29">
        <f t="shared" si="4"/>
        <v>25</v>
      </c>
      <c r="J27" s="30">
        <f t="shared" ca="1" si="5"/>
        <v>0.13947468270379995</v>
      </c>
      <c r="K27" s="31">
        <f t="shared" ca="1" si="2"/>
        <v>4.8893604387297156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635.55999999999995</v>
      </c>
      <c r="H35" s="42"/>
      <c r="I35" s="42"/>
      <c r="J35" s="44">
        <f ca="1">SUM(J16:J34)</f>
        <v>2.4853908076242242</v>
      </c>
      <c r="K35" s="14">
        <f ca="1">SUM(K16:K34)</f>
        <v>87.126719014570668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0.12691089146477966</v>
      </c>
      <c r="K40" s="31">
        <f ca="1">J40/$J$48%</f>
        <v>4.4489299415693075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4.3674375367570338E-3</v>
      </c>
      <c r="K43" s="49">
        <f ca="1">J43/$J$48%</f>
        <v>0.15310288503177369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0.23594695604333063</v>
      </c>
      <c r="K44" s="49">
        <f ca="1">J44/$J$48%</f>
        <v>8.2712481588282518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12.873280985429332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2.8526160926690913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DAF-4645-4A4D-98DD-26367747782D}">
  <sheetPr codeName="Sheet139">
    <tabColor theme="3" tint="0.79998168889431442"/>
  </sheetPr>
  <dimension ref="A1:L49"/>
  <sheetViews>
    <sheetView zoomScale="70" zoomScaleNormal="70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Final)'!G129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25.15" customHeight="1">
      <c r="A6" s="16"/>
      <c r="B6" s="19" t="s">
        <v>1015</v>
      </c>
      <c r="C6" s="19"/>
      <c r="D6" s="584">
        <f ca="1">$J$35</f>
        <v>1.9884530095651618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$J$48</f>
        <v>2.355678294610029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-2.355678294610029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7.5505738120576016</v>
      </c>
      <c r="F16" s="28">
        <f ca="1">Master!$K$148</f>
        <v>1.8876434530144003E-3</v>
      </c>
      <c r="G16" s="29">
        <v>200</v>
      </c>
      <c r="H16" s="27">
        <f>Master!$P$148</f>
        <v>100</v>
      </c>
      <c r="I16" s="29">
        <f t="shared" ref="I16:I18" si="0">G16/H16*100</f>
        <v>200</v>
      </c>
      <c r="J16" s="30">
        <f t="shared" ref="J16:J27" ca="1" si="1">F16*I16</f>
        <v>0.37752869060288008</v>
      </c>
      <c r="K16" s="31">
        <f t="shared" ref="K16:K27" ca="1" si="2">J16/$J$48%</f>
        <v>16.026326322515871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0.53119842158183306</v>
      </c>
      <c r="F17" s="28">
        <f ca="1">Master!$K$191</f>
        <v>1.1710930121823866E-3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9.8618358920622026E-2</v>
      </c>
      <c r="K17" s="31">
        <f t="shared" ca="1" si="2"/>
        <v>4.1864103068007346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3.9202443512739276</v>
      </c>
      <c r="F18" s="28">
        <f ca="1">Master!$K$218</f>
        <v>4.7683676854653858E-3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0.14305103056396157</v>
      </c>
      <c r="K18" s="31">
        <f t="shared" ca="1" si="2"/>
        <v>6.0726046884786093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8.5371174897080309</v>
      </c>
      <c r="F19" s="28">
        <f ca="1">Master!$K$109</f>
        <v>3.7642275391576705E-3</v>
      </c>
      <c r="G19" s="29">
        <v>30</v>
      </c>
      <c r="H19" s="27">
        <f>Master!$P$109</f>
        <v>50</v>
      </c>
      <c r="I19" s="29">
        <f>G19/H19*100</f>
        <v>60</v>
      </c>
      <c r="J19" s="30">
        <f t="shared" ca="1" si="1"/>
        <v>0.22585365234946023</v>
      </c>
      <c r="K19" s="31">
        <f t="shared" ca="1" si="2"/>
        <v>9.5876271758427514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0.17924893043607953</v>
      </c>
      <c r="K20" s="31">
        <f t="shared" ca="1" si="2"/>
        <v>7.6092279173355166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30</v>
      </c>
      <c r="H21" s="27">
        <f>Master!$P$104</f>
        <v>89</v>
      </c>
      <c r="I21" s="29">
        <f>G21/H21*100</f>
        <v>33.707865168539328</v>
      </c>
      <c r="J21" s="30">
        <f t="shared" ca="1" si="1"/>
        <v>4.5114337547957101E-2</v>
      </c>
      <c r="K21" s="31">
        <f t="shared" ca="1" si="2"/>
        <v>1.915131520767591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120</v>
      </c>
      <c r="H22" s="27">
        <f>Master!$P$8</f>
        <v>80</v>
      </c>
      <c r="I22" s="29">
        <f t="shared" ref="I22:I27" si="3">G22/H22*100</f>
        <v>150</v>
      </c>
      <c r="J22" s="30">
        <f t="shared" ca="1" si="1"/>
        <v>0.62736430726034409</v>
      </c>
      <c r="K22" s="31">
        <f t="shared" ca="1" si="2"/>
        <v>26.632002710039028</v>
      </c>
      <c r="L22" s="24"/>
    </row>
    <row r="23" spans="1:12" ht="16.5" customHeight="1">
      <c r="A23" s="16"/>
      <c r="B23" s="25"/>
      <c r="C23" s="25"/>
      <c r="D23" s="26"/>
      <c r="E23" s="27"/>
      <c r="F23" s="28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6"/>
      <c r="E24" s="62"/>
      <c r="F24" s="28"/>
      <c r="G24" s="27"/>
      <c r="H24" s="27"/>
      <c r="I24" s="29"/>
      <c r="J24" s="30"/>
      <c r="K24" s="31"/>
      <c r="L24" s="24"/>
    </row>
    <row r="25" spans="1:12" ht="16.5" customHeight="1">
      <c r="A25" s="16"/>
      <c r="B25" s="61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48.703686137618334</v>
      </c>
      <c r="F26" s="28">
        <f ca="1">Master!$K$46</f>
        <v>4.8703686137618338E-3</v>
      </c>
      <c r="G26" s="27">
        <v>30</v>
      </c>
      <c r="H26" s="27">
        <f>Master!$P$46</f>
        <v>96</v>
      </c>
      <c r="I26" s="29">
        <f t="shared" si="3"/>
        <v>31.25</v>
      </c>
      <c r="J26" s="30">
        <f t="shared" ca="1" si="1"/>
        <v>0.15219901918005729</v>
      </c>
      <c r="K26" s="31">
        <f t="shared" ca="1" si="2"/>
        <v>6.4609424609591306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24</v>
      </c>
      <c r="H27" s="27">
        <f>Master!$P$50</f>
        <v>96</v>
      </c>
      <c r="I27" s="29">
        <f t="shared" si="3"/>
        <v>25</v>
      </c>
      <c r="J27" s="30">
        <f t="shared" ca="1" si="1"/>
        <v>0.13947468270379995</v>
      </c>
      <c r="K27" s="31">
        <f t="shared" ca="1" si="2"/>
        <v>5.9207865107442146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574</v>
      </c>
      <c r="H35" s="42"/>
      <c r="I35" s="42"/>
      <c r="J35" s="44">
        <f ca="1">SUM(J16:J34)</f>
        <v>1.9884530095651618</v>
      </c>
      <c r="K35" s="14">
        <f ca="1">SUM(K16:K34)</f>
        <v>84.411059613483445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572" t="s">
        <v>53</v>
      </c>
      <c r="C38" s="57"/>
      <c r="D38" s="573" t="s">
        <v>54</v>
      </c>
      <c r="E38" s="573" t="s">
        <v>55</v>
      </c>
      <c r="F38" s="573" t="s">
        <v>2</v>
      </c>
      <c r="G38" s="573" t="s">
        <v>56</v>
      </c>
      <c r="H38" s="573" t="s">
        <v>57</v>
      </c>
      <c r="I38" s="574" t="s">
        <v>58</v>
      </c>
      <c r="J38" s="573" t="s">
        <v>55</v>
      </c>
      <c r="K38" s="574" t="s">
        <v>59</v>
      </c>
      <c r="L38" s="24"/>
    </row>
    <row r="39" spans="1:12" ht="16.5" customHeight="1">
      <c r="A39" s="16"/>
      <c r="B39" s="572"/>
      <c r="C39" s="57"/>
      <c r="D39" s="573"/>
      <c r="E39" s="573"/>
      <c r="F39" s="573"/>
      <c r="G39" s="573"/>
      <c r="H39" s="573"/>
      <c r="I39" s="574"/>
      <c r="J39" s="573"/>
      <c r="K39" s="574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0.12691089146477966</v>
      </c>
      <c r="K40" s="31">
        <f ca="1">J40/$J$48%</f>
        <v>5.3874458051068101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v>0</v>
      </c>
      <c r="J42" s="35">
        <f t="shared" ca="1" si="5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4.3674375367570338E-3</v>
      </c>
      <c r="K43" s="49">
        <f ca="1">J43/$J$48%</f>
        <v>0.18540042359561842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0.23594695604333063</v>
      </c>
      <c r="K44" s="49">
        <f ca="1">J44/$J$48%</f>
        <v>10.016094157814129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0.36722528504486729</v>
      </c>
      <c r="K46" s="53">
        <f ca="1">SUM(K40:K45)</f>
        <v>15.588940386516558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2.355678294610029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A648-43AD-4C89-B672-00B4AAA6A1E4}">
  <sheetPr codeName="Sheet29">
    <tabColor rgb="FF00B0F0"/>
  </sheetPr>
  <dimension ref="A1:L36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421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Final)'!G135</f>
        <v>4.8681541582150105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$J$24</f>
        <v>1.2370867764451825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$J$35</f>
        <v>1.3184221080963876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0.27082587470479957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3.5497320501186227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0" si="0">G16/H16*100</f>
        <v>255.10204081632654</v>
      </c>
      <c r="J16" s="30">
        <f ca="1">F16*I16</f>
        <v>0.48920020598180058</v>
      </c>
      <c r="K16" s="31">
        <f ca="1">J16/$J$35%</f>
        <v>37.104975938861912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0" ca="1" si="1">F17*I17</f>
        <v>0.70954009944448371</v>
      </c>
      <c r="K17" s="31">
        <f ca="1">J17/$J$35%</f>
        <v>53.817369648705139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4.4166936459449999E-4</v>
      </c>
      <c r="K18" s="31">
        <f ca="1">J18/$J$35%</f>
        <v>3.3499845146878433E-2</v>
      </c>
      <c r="L18" s="24"/>
    </row>
    <row r="19" spans="1:12" ht="16.5" customHeight="1">
      <c r="A19" s="16"/>
      <c r="B19" s="25" t="str">
        <f>Master!$B$46</f>
        <v>시크릿 양념소스</v>
      </c>
      <c r="C19" s="25" t="str">
        <f>Master!$C$46</f>
        <v>BBQ Secret Spicy Sauce</v>
      </c>
      <c r="D19" s="26">
        <f>Master!$H$46</f>
        <v>10000</v>
      </c>
      <c r="E19" s="27">
        <f ca="1">Master!$J$46</f>
        <v>48.703686137618334</v>
      </c>
      <c r="F19" s="28">
        <f ca="1">Master!$K$46</f>
        <v>4.8703686137618338E-3</v>
      </c>
      <c r="G19" s="27">
        <v>0</v>
      </c>
      <c r="H19" s="27">
        <f>Master!$P$46</f>
        <v>96</v>
      </c>
      <c r="I19" s="29">
        <f t="shared" si="0"/>
        <v>0</v>
      </c>
      <c r="J19" s="30">
        <f t="shared" ca="1" si="1"/>
        <v>0</v>
      </c>
      <c r="K19" s="31">
        <f t="shared" ref="K19:K23" ca="1" si="3">J19/$J$35%</f>
        <v>0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0</v>
      </c>
      <c r="H20" s="27">
        <f>Master!$P$105</f>
        <v>95</v>
      </c>
      <c r="I20" s="29">
        <f t="shared" si="0"/>
        <v>0</v>
      </c>
      <c r="J20" s="30">
        <f t="shared" ca="1" si="1"/>
        <v>0</v>
      </c>
      <c r="K20" s="31">
        <f t="shared" ca="1" si="3"/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7"/>
      <c r="J21" s="30"/>
      <c r="K21" s="31">
        <f t="shared" ca="1" si="3"/>
        <v>0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1</v>
      </c>
      <c r="H22" s="64">
        <f>Master!$P$193</f>
        <v>100</v>
      </c>
      <c r="I22" s="139">
        <f>G22/H22*100</f>
        <v>1</v>
      </c>
      <c r="J22" s="140">
        <f ca="1">F22*I22</f>
        <v>3.7904801654303655E-2</v>
      </c>
      <c r="K22" s="31">
        <f t="shared" ca="1" si="3"/>
        <v>2.8750125943376927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314.5</v>
      </c>
      <c r="H24" s="42"/>
      <c r="I24" s="42"/>
      <c r="J24" s="44">
        <f ca="1">SUM(J16:J23)</f>
        <v>1.2370867764451825</v>
      </c>
      <c r="K24" s="14">
        <f ca="1">SUM(K16:K23)</f>
        <v>93.830858027051619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572" t="s">
        <v>53</v>
      </c>
      <c r="C27" s="57"/>
      <c r="D27" s="573" t="s">
        <v>54</v>
      </c>
      <c r="E27" s="573" t="s">
        <v>55</v>
      </c>
      <c r="F27" s="573" t="s">
        <v>2</v>
      </c>
      <c r="G27" s="573" t="s">
        <v>56</v>
      </c>
      <c r="H27" s="573" t="s">
        <v>57</v>
      </c>
      <c r="I27" s="574" t="s">
        <v>58</v>
      </c>
      <c r="J27" s="573" t="s">
        <v>55</v>
      </c>
      <c r="K27" s="574" t="s">
        <v>59</v>
      </c>
      <c r="L27" s="24"/>
    </row>
    <row r="28" spans="1:12" ht="16.5" customHeight="1">
      <c r="A28" s="16"/>
      <c r="B28" s="572"/>
      <c r="C28" s="57"/>
      <c r="D28" s="573"/>
      <c r="E28" s="573"/>
      <c r="F28" s="573"/>
      <c r="G28" s="573"/>
      <c r="H28" s="573"/>
      <c r="I28" s="574"/>
      <c r="J28" s="573"/>
      <c r="K28" s="574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8.1335331651205003E-2</v>
      </c>
      <c r="K29" s="31">
        <f ca="1">J29/$J$35%</f>
        <v>6.1691419729483723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6.1691419729483723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1.3184221080963876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7:H28"/>
    <mergeCell ref="I27:I28"/>
    <mergeCell ref="B14:C15"/>
    <mergeCell ref="D14:D15"/>
    <mergeCell ref="E14:E15"/>
    <mergeCell ref="F14:F15"/>
    <mergeCell ref="G14:G15"/>
    <mergeCell ref="H14:H15"/>
    <mergeCell ref="B27:B28"/>
    <mergeCell ref="D27:D28"/>
    <mergeCell ref="E27:E28"/>
    <mergeCell ref="F27:F28"/>
    <mergeCell ref="G27:G28"/>
    <mergeCell ref="J27:J28"/>
    <mergeCell ref="K27:K28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1425-C444-46D3-AE3D-403CAEB50930}">
  <sheetPr codeName="Sheet143">
    <tabColor rgb="FF00B0F0"/>
  </sheetPr>
  <dimension ref="A1:L36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Final)'!G136</f>
        <v>6.0851926977687629</v>
      </c>
      <c r="E5" s="582"/>
      <c r="F5" s="582"/>
      <c r="G5" s="582"/>
      <c r="H5" s="582"/>
      <c r="I5" s="582"/>
      <c r="J5" s="583"/>
      <c r="K5" s="17"/>
      <c r="L5" s="18"/>
    </row>
    <row r="6" spans="1:12" ht="14.45" customHeight="1">
      <c r="A6" s="16"/>
      <c r="B6" s="19" t="s">
        <v>1015</v>
      </c>
      <c r="C6" s="19"/>
      <c r="D6" s="584">
        <f ca="1">$J$24</f>
        <v>1.3684761664745775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$J$35</f>
        <v>1.4498114981257826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0.23825235619200361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4.6353811996429801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0" si="0">G16/H16*100</f>
        <v>255.10204081632654</v>
      </c>
      <c r="J16" s="30">
        <f ca="1">F16*I16</f>
        <v>0.48920020598180058</v>
      </c>
      <c r="K16" s="31">
        <f ca="1">J16/$J$35%</f>
        <v>33.742331786870587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0" ca="1" si="1">F17*I17</f>
        <v>0.70954009944448371</v>
      </c>
      <c r="K17" s="31">
        <f ca="1">J17/$J$35%</f>
        <v>48.940162246038796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4.4166936459449999E-4</v>
      </c>
      <c r="K18" s="31">
        <f ca="1">J18/$J$35%</f>
        <v>3.0463916527456156E-2</v>
      </c>
      <c r="L18" s="24"/>
    </row>
    <row r="19" spans="1:12" ht="16.5" customHeight="1">
      <c r="A19" s="16"/>
      <c r="B19" s="203" t="str">
        <f>Master!$B$46</f>
        <v>시크릿 양념소스</v>
      </c>
      <c r="C19" s="203" t="str">
        <f>Master!$C$46</f>
        <v>BBQ Secret Spicy Sauce</v>
      </c>
      <c r="D19" s="204">
        <f>Master!$H$46</f>
        <v>10000</v>
      </c>
      <c r="E19" s="208">
        <f ca="1">Master!$J$46</f>
        <v>48.703686137618334</v>
      </c>
      <c r="F19" s="206">
        <f ca="1">Master!$K$46</f>
        <v>4.8703686137618338E-3</v>
      </c>
      <c r="G19" s="208">
        <v>15</v>
      </c>
      <c r="H19" s="208">
        <f>Master!$P$46</f>
        <v>96</v>
      </c>
      <c r="I19" s="207">
        <f t="shared" si="0"/>
        <v>15.625</v>
      </c>
      <c r="J19" s="209">
        <f t="shared" ca="1" si="1"/>
        <v>7.6099509590028647E-2</v>
      </c>
      <c r="K19" s="210">
        <f t="shared" ref="K19:K23" ca="1" si="3">J19/$J$35%</f>
        <v>5.2489244076491941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3"/>
        <v>3.447069831474888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ref="I21" si="4">G21/H21*100</f>
        <v>15</v>
      </c>
      <c r="J21" s="30">
        <f t="shared" ref="J21" ca="1" si="5">F21*I21</f>
        <v>4.321866732852192E-2</v>
      </c>
      <c r="K21" s="31">
        <f t="shared" ref="K21" ca="1" si="6">J21/$J$35%</f>
        <v>2.9809852787339639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1.3684761664745775</v>
      </c>
      <c r="K24" s="14">
        <f ca="1">SUM(K16:K23)</f>
        <v>94.389937467294885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572" t="s">
        <v>53</v>
      </c>
      <c r="C27" s="57"/>
      <c r="D27" s="573" t="s">
        <v>54</v>
      </c>
      <c r="E27" s="573" t="s">
        <v>55</v>
      </c>
      <c r="F27" s="573" t="s">
        <v>2</v>
      </c>
      <c r="G27" s="573" t="s">
        <v>56</v>
      </c>
      <c r="H27" s="573" t="s">
        <v>57</v>
      </c>
      <c r="I27" s="574" t="s">
        <v>58</v>
      </c>
      <c r="J27" s="573" t="s">
        <v>55</v>
      </c>
      <c r="K27" s="574" t="s">
        <v>59</v>
      </c>
      <c r="L27" s="24"/>
    </row>
    <row r="28" spans="1:12" ht="16.5" customHeight="1">
      <c r="A28" s="16"/>
      <c r="B28" s="572"/>
      <c r="C28" s="57"/>
      <c r="D28" s="573"/>
      <c r="E28" s="573"/>
      <c r="F28" s="573"/>
      <c r="G28" s="573"/>
      <c r="H28" s="573"/>
      <c r="I28" s="574"/>
      <c r="J28" s="573"/>
      <c r="K28" s="574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 t="shared" ref="I29:I31" si="7">G29/H29*100</f>
        <v>1</v>
      </c>
      <c r="J29" s="30">
        <f t="shared" ref="J29:J31" ca="1" si="8">F29*I29</f>
        <v>8.1335331651205003E-2</v>
      </c>
      <c r="K29" s="31">
        <f ca="1">J29/$J$35%</f>
        <v>5.6100625327050979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 t="shared" si="7"/>
        <v>0</v>
      </c>
      <c r="J30" s="35">
        <f t="shared" ca="1" si="8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7"/>
        <v>0</v>
      </c>
      <c r="J31" s="35">
        <f t="shared" si="8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5.6100625327050979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1.4498114981257826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025-7529-41DD-AEB3-3E2D2773EBCF}">
  <sheetPr codeName="Sheet144">
    <tabColor rgb="FF00B0F0"/>
  </sheetPr>
  <dimension ref="A1:L36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Final)'!G137</f>
        <v>6.0851926977687629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$J$24</f>
        <v>1.4012533619366252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$J$35</f>
        <v>1.4825886935878303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0.24363874197960012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4.6026040041809324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0.48920020598180058</v>
      </c>
      <c r="K16" s="31">
        <f ca="1">J16/$J$35%</f>
        <v>32.996353479396056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0.70954009944448371</v>
      </c>
      <c r="K17" s="31">
        <f ca="1">J17/$J$35%</f>
        <v>47.858189025265872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4.4166936459449999E-4</v>
      </c>
      <c r="K18" s="31">
        <f ca="1">J18/$J$35%</f>
        <v>2.9790417700115489E-2</v>
      </c>
      <c r="L18" s="24"/>
    </row>
    <row r="19" spans="1:12" ht="16.5" customHeight="1">
      <c r="A19" s="16"/>
      <c r="B19" s="203" t="str">
        <f>Master!$B$48</f>
        <v>소이갈릭소스</v>
      </c>
      <c r="C19" s="203" t="str">
        <f>Master!$C$48</f>
        <v>Garlic Flavor Soy Sauce</v>
      </c>
      <c r="D19" s="204">
        <f>Master!$H$48</f>
        <v>10000</v>
      </c>
      <c r="E19" s="208">
        <f ca="1">Master!$J$48</f>
        <v>69.681091233328914</v>
      </c>
      <c r="F19" s="206">
        <f ca="1">Master!$K$48</f>
        <v>6.9681091233328918E-3</v>
      </c>
      <c r="G19" s="208">
        <v>15</v>
      </c>
      <c r="H19" s="208">
        <f>Master!$P$48</f>
        <v>96</v>
      </c>
      <c r="I19" s="207">
        <f t="shared" si="0"/>
        <v>15.625</v>
      </c>
      <c r="J19" s="209">
        <f t="shared" ca="1" si="1"/>
        <v>0.10887670505207643</v>
      </c>
      <c r="K19" s="210">
        <f t="shared" ref="K19:K23" ca="1" si="3">J19/$J$35%</f>
        <v>7.3436891514798566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3"/>
        <v>3.3708617218850607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t="shared" ca="1" si="3"/>
        <v>2.9150814056145098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1.4012533619366252</v>
      </c>
      <c r="K24" s="14">
        <f ca="1">SUM(K16:K23)</f>
        <v>94.513965201341477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572" t="s">
        <v>53</v>
      </c>
      <c r="C27" s="57"/>
      <c r="D27" s="573" t="s">
        <v>54</v>
      </c>
      <c r="E27" s="573" t="s">
        <v>55</v>
      </c>
      <c r="F27" s="573" t="s">
        <v>2</v>
      </c>
      <c r="G27" s="573" t="s">
        <v>56</v>
      </c>
      <c r="H27" s="573" t="s">
        <v>57</v>
      </c>
      <c r="I27" s="574" t="s">
        <v>58</v>
      </c>
      <c r="J27" s="573" t="s">
        <v>55</v>
      </c>
      <c r="K27" s="574" t="s">
        <v>59</v>
      </c>
      <c r="L27" s="24"/>
    </row>
    <row r="28" spans="1:12" ht="16.5" customHeight="1">
      <c r="A28" s="16"/>
      <c r="B28" s="572"/>
      <c r="C28" s="57"/>
      <c r="D28" s="573"/>
      <c r="E28" s="573"/>
      <c r="F28" s="573"/>
      <c r="G28" s="573"/>
      <c r="H28" s="573"/>
      <c r="I28" s="574"/>
      <c r="J28" s="573"/>
      <c r="K28" s="574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 t="shared" ref="I29" si="4">G29/H29*100</f>
        <v>1</v>
      </c>
      <c r="J29" s="30">
        <f t="shared" ref="J29" ca="1" si="5">F29*I29</f>
        <v>8.1335331651205003E-2</v>
      </c>
      <c r="K29" s="31">
        <f ca="1">J29/$J$35%</f>
        <v>5.4860347986585127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 t="shared" ref="I30:I31" si="6">G30/H30*100</f>
        <v>0</v>
      </c>
      <c r="J30" s="35">
        <f t="shared" ref="J30:J31" ca="1" si="7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6"/>
        <v>0</v>
      </c>
      <c r="J31" s="35">
        <f t="shared" si="7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5.4860347986585127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1.4825886935878303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752-5563-4FEB-995A-14FB03D4D991}">
  <sheetPr codeName="Sheet145">
    <tabColor rgb="FF00B0F0"/>
  </sheetPr>
  <dimension ref="A1:L36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Final)'!G138</f>
        <v>6.0851926977687629</v>
      </c>
      <c r="E5" s="582"/>
      <c r="F5" s="582"/>
      <c r="G5" s="582"/>
      <c r="H5" s="582"/>
      <c r="I5" s="582"/>
      <c r="J5" s="583"/>
      <c r="K5" s="17"/>
      <c r="L5" s="18"/>
    </row>
    <row r="6" spans="1:12" ht="16.149999999999999" customHeight="1">
      <c r="A6" s="16"/>
      <c r="B6" s="19" t="s">
        <v>1015</v>
      </c>
      <c r="C6" s="19"/>
      <c r="D6" s="584">
        <f ca="1">$J$24</f>
        <v>1.3795483335744236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$J$35</f>
        <v>1.4608836652256287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0.24007188231874499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4.6243090325431346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0.48920020598180058</v>
      </c>
      <c r="K16" s="31">
        <f ca="1">J16/$J$35%</f>
        <v>33.486595656215052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0.70954009944448371</v>
      </c>
      <c r="K17" s="31">
        <f ca="1">J17/$J$35%</f>
        <v>48.569240407989469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4.4166936459449999E-4</v>
      </c>
      <c r="K18" s="31">
        <f ca="1">J18/$J$35%</f>
        <v>3.0233027797342479E-2</v>
      </c>
      <c r="L18" s="24"/>
    </row>
    <row r="19" spans="1:12" ht="16.5" customHeight="1">
      <c r="A19" s="16"/>
      <c r="B19" s="203" t="str">
        <f>Master!$B$50</f>
        <v>매운양념 소스</v>
      </c>
      <c r="C19" s="203" t="str">
        <f>Master!$C$50</f>
        <v>Hot Spicy Sauce</v>
      </c>
      <c r="D19" s="204">
        <f>Master!$H$50</f>
        <v>10000</v>
      </c>
      <c r="E19" s="208">
        <f ca="1">Master!$J$50</f>
        <v>55.789873081519985</v>
      </c>
      <c r="F19" s="206">
        <f ca="1">Master!$K$50</f>
        <v>5.5789873081519984E-3</v>
      </c>
      <c r="G19" s="208">
        <v>15</v>
      </c>
      <c r="H19" s="208">
        <f>Master!$P$50</f>
        <v>96</v>
      </c>
      <c r="I19" s="207">
        <f t="shared" si="0"/>
        <v>15.625</v>
      </c>
      <c r="J19" s="209">
        <f t="shared" ca="1" si="1"/>
        <v>8.717167668987498E-2</v>
      </c>
      <c r="K19" s="210">
        <f t="shared" ref="K19:K23" ca="1" si="3">J19/$J$35%</f>
        <v>5.9670512282996606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3"/>
        <v>3.4209441829462399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t="shared" ca="1" si="3"/>
        <v>2.958392126442658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1.3795483335744236</v>
      </c>
      <c r="K24" s="14">
        <f ca="1">SUM(K16:K23)</f>
        <v>94.432456629690435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572" t="s">
        <v>53</v>
      </c>
      <c r="C27" s="57"/>
      <c r="D27" s="573" t="s">
        <v>54</v>
      </c>
      <c r="E27" s="573" t="s">
        <v>55</v>
      </c>
      <c r="F27" s="573" t="s">
        <v>2</v>
      </c>
      <c r="G27" s="573" t="s">
        <v>56</v>
      </c>
      <c r="H27" s="573" t="s">
        <v>57</v>
      </c>
      <c r="I27" s="574" t="s">
        <v>58</v>
      </c>
      <c r="J27" s="573" t="s">
        <v>55</v>
      </c>
      <c r="K27" s="574" t="s">
        <v>59</v>
      </c>
      <c r="L27" s="24"/>
    </row>
    <row r="28" spans="1:12" ht="16.5" customHeight="1">
      <c r="A28" s="16"/>
      <c r="B28" s="572"/>
      <c r="C28" s="57"/>
      <c r="D28" s="573"/>
      <c r="E28" s="573"/>
      <c r="F28" s="573"/>
      <c r="G28" s="573"/>
      <c r="H28" s="573"/>
      <c r="I28" s="574"/>
      <c r="J28" s="573"/>
      <c r="K28" s="574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8.1335331651205003E-2</v>
      </c>
      <c r="K29" s="31">
        <f ca="1">J29/$J$35%</f>
        <v>5.5675433703095738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5.5675433703095738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1.4608836652256287</v>
      </c>
      <c r="K35" s="152">
        <f ca="1">K24+K33</f>
        <v>100.00000000000001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2FFB-F417-4920-9C97-7BD0801FF977}">
  <sheetPr codeName="Sheet146">
    <tabColor rgb="FF00B0F0"/>
  </sheetPr>
  <dimension ref="A1:L36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995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Final)'!G139</f>
        <v>6.0851926977687629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$J$24</f>
        <v>1.6283179327233293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$J$35</f>
        <v>1.7096532643745344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0.28095301977888182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4.3755394333942288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0.48920020598180058</v>
      </c>
      <c r="K16" s="31">
        <f ca="1">J16/$J$35%</f>
        <v>28.614001223269756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0.70954009944448371</v>
      </c>
      <c r="K17" s="31">
        <f ca="1">J17/$J$35%</f>
        <v>41.501988399037415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4.4166936459449999E-4</v>
      </c>
      <c r="K18" s="31">
        <f ca="1">J18/$J$35%</f>
        <v>2.5833856127317249E-2</v>
      </c>
      <c r="L18" s="24"/>
    </row>
    <row r="19" spans="1:12" ht="16.5" customHeight="1">
      <c r="A19" s="16"/>
      <c r="B19" s="203" t="str">
        <f>Master!$B$35</f>
        <v>치즐링 파우더</v>
      </c>
      <c r="C19" s="203" t="str">
        <f>Master!$C$35</f>
        <v xml:space="preserve">Cheese Flavor Seasoning </v>
      </c>
      <c r="D19" s="204">
        <f>Master!$H$35</f>
        <v>7500</v>
      </c>
      <c r="E19" s="208">
        <f ca="1">Master!$J$35</f>
        <v>94.116977480981205</v>
      </c>
      <c r="F19" s="206">
        <f ca="1">Master!$K$35</f>
        <v>1.2548930330797493E-2</v>
      </c>
      <c r="G19" s="208">
        <v>25</v>
      </c>
      <c r="H19" s="208">
        <f>Master!$P$35</f>
        <v>98</v>
      </c>
      <c r="I19" s="207">
        <f t="shared" si="0"/>
        <v>25.510204081632654</v>
      </c>
      <c r="J19" s="209">
        <f t="shared" ca="1" si="1"/>
        <v>0.32012577374483403</v>
      </c>
      <c r="K19" s="210">
        <f t="shared" ref="K19:K23" ca="1" si="3">J19/$J$35%</f>
        <v>18.724602257987673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v>20</v>
      </c>
      <c r="H20" s="27">
        <f>Master!$P$46</f>
        <v>96</v>
      </c>
      <c r="I20" s="29">
        <f t="shared" si="0"/>
        <v>20.833333333333336</v>
      </c>
      <c r="J20" s="30">
        <f t="shared" ca="1" si="1"/>
        <v>0.10146601278670488</v>
      </c>
      <c r="K20" s="31">
        <f t="shared" ca="1" si="3"/>
        <v>5.9348883718726189</v>
      </c>
      <c r="L20" s="24"/>
    </row>
    <row r="21" spans="1:12" ht="16.5" customHeight="1">
      <c r="A21" s="16"/>
      <c r="B21" s="25" t="str">
        <f>Master!$B$105</f>
        <v>파</v>
      </c>
      <c r="C21" s="25" t="str">
        <f>Master!$C$105</f>
        <v>Spring Onion</v>
      </c>
      <c r="D21" s="26">
        <f>Master!$H$105</f>
        <v>180</v>
      </c>
      <c r="E21" s="27">
        <f ca="1">Master!$J$105</f>
        <v>0.64502665477794008</v>
      </c>
      <c r="F21" s="28">
        <f ca="1">Master!$K$105</f>
        <v>3.5834814154330004E-3</v>
      </c>
      <c r="G21" s="27">
        <v>2</v>
      </c>
      <c r="H21" s="27">
        <f>Master!$P$105</f>
        <v>95</v>
      </c>
      <c r="I21" s="29">
        <f t="shared" si="0"/>
        <v>2.1052631578947367</v>
      </c>
      <c r="J21" s="30">
        <f t="shared" ca="1" si="1"/>
        <v>7.5441714009115797E-3</v>
      </c>
      <c r="K21" s="31">
        <f t="shared" ca="1" si="3"/>
        <v>0.44126908994447867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360.5</v>
      </c>
      <c r="H24" s="42"/>
      <c r="I24" s="42"/>
      <c r="J24" s="44">
        <f ca="1">SUM(J16:J23)</f>
        <v>1.6283179327233293</v>
      </c>
      <c r="K24" s="14">
        <f ca="1">SUM(K16:K23)</f>
        <v>95.242583198239259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572" t="s">
        <v>53</v>
      </c>
      <c r="C27" s="57"/>
      <c r="D27" s="573" t="s">
        <v>54</v>
      </c>
      <c r="E27" s="573" t="s">
        <v>55</v>
      </c>
      <c r="F27" s="573" t="s">
        <v>2</v>
      </c>
      <c r="G27" s="573" t="s">
        <v>56</v>
      </c>
      <c r="H27" s="573" t="s">
        <v>57</v>
      </c>
      <c r="I27" s="574" t="s">
        <v>58</v>
      </c>
      <c r="J27" s="573" t="s">
        <v>55</v>
      </c>
      <c r="K27" s="574" t="s">
        <v>59</v>
      </c>
      <c r="L27" s="24"/>
    </row>
    <row r="28" spans="1:12" ht="16.5" customHeight="1">
      <c r="A28" s="16"/>
      <c r="B28" s="572"/>
      <c r="C28" s="57"/>
      <c r="D28" s="573"/>
      <c r="E28" s="573"/>
      <c r="F28" s="573"/>
      <c r="G28" s="573"/>
      <c r="H28" s="573"/>
      <c r="I28" s="574"/>
      <c r="J28" s="573"/>
      <c r="K28" s="574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8.1335331651205003E-2</v>
      </c>
      <c r="K29" s="31">
        <f ca="1">J29/$J$35%</f>
        <v>4.757416801760737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4.757416801760737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1.7096532643745344</v>
      </c>
      <c r="K35" s="152">
        <f ca="1">K24+K33</f>
        <v>100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E40-23A7-4B6B-B71F-53C67D9F878E}">
  <sheetPr codeName="Sheet36">
    <tabColor rgb="FF00B0F0"/>
  </sheetPr>
  <dimension ref="A1:L38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Final)'!G140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22.9" customHeight="1">
      <c r="A6" s="16"/>
      <c r="B6" s="19" t="s">
        <v>1015</v>
      </c>
      <c r="C6" s="19"/>
      <c r="D6" s="584">
        <f ca="1">$J$23</f>
        <v>2.620888797133492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$J$37</f>
        <v>2.7022241287846969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-2.7022241287846969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t="shared" ref="J16:J17" ca="1" si="0">F16*I16</f>
        <v>2.208346822972501</v>
      </c>
      <c r="K16" s="31">
        <f ca="1">J16/$J$37%</f>
        <v>81.723303387335491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G16*15%</f>
        <v>33</v>
      </c>
      <c r="H17" s="27">
        <f>Master!$P$31</f>
        <v>100</v>
      </c>
      <c r="I17" s="27">
        <f>G17/H17*100</f>
        <v>33</v>
      </c>
      <c r="J17" s="30">
        <f t="shared" ca="1" si="0"/>
        <v>0.37463717250668738</v>
      </c>
      <c r="K17" s="31">
        <f ca="1">J17/$J$37%</f>
        <v>13.864030319171837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7"/>
      <c r="H18" s="27"/>
      <c r="I18" s="29"/>
      <c r="J18" s="30"/>
      <c r="K18" s="31"/>
      <c r="L18" s="24"/>
    </row>
    <row r="19" spans="1:12" ht="16.5" customHeight="1">
      <c r="A19" s="16"/>
      <c r="B19" s="25"/>
      <c r="C19" s="25"/>
      <c r="D19" s="26"/>
      <c r="E19" s="62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25"/>
      <c r="C20" s="25"/>
      <c r="D20" s="26"/>
      <c r="E20" s="62"/>
      <c r="F20" s="28"/>
      <c r="G20" s="29"/>
      <c r="H20" s="27"/>
      <c r="I20" s="29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 t="shared" ref="I21" si="1">G21/H21*100</f>
        <v>1</v>
      </c>
      <c r="J21" s="30">
        <f t="shared" ref="J21" ca="1" si="2">F21*I21</f>
        <v>3.7904801654303655E-2</v>
      </c>
      <c r="K21" s="31">
        <f ca="1">J21/$J$37%</f>
        <v>1.4027260452059922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254</v>
      </c>
      <c r="H23" s="42"/>
      <c r="I23" s="42"/>
      <c r="J23" s="44">
        <f ca="1">SUM(J16:J22)</f>
        <v>2.620888797133492</v>
      </c>
      <c r="K23" s="14">
        <f ca="1">SUM(K16:K22)</f>
        <v>96.990059751713318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572" t="s">
        <v>53</v>
      </c>
      <c r="C26" s="57"/>
      <c r="D26" s="573" t="s">
        <v>54</v>
      </c>
      <c r="E26" s="573" t="s">
        <v>55</v>
      </c>
      <c r="F26" s="573" t="s">
        <v>2</v>
      </c>
      <c r="G26" s="573" t="s">
        <v>56</v>
      </c>
      <c r="H26" s="573" t="s">
        <v>57</v>
      </c>
      <c r="I26" s="574" t="s">
        <v>58</v>
      </c>
      <c r="J26" s="573" t="s">
        <v>55</v>
      </c>
      <c r="K26" s="574" t="s">
        <v>59</v>
      </c>
      <c r="L26" s="24"/>
    </row>
    <row r="27" spans="1:12" ht="16.5" customHeight="1">
      <c r="A27" s="16"/>
      <c r="B27" s="572"/>
      <c r="C27" s="57"/>
      <c r="D27" s="573"/>
      <c r="E27" s="573"/>
      <c r="F27" s="573"/>
      <c r="G27" s="573"/>
      <c r="H27" s="573"/>
      <c r="I27" s="574"/>
      <c r="J27" s="573"/>
      <c r="K27" s="574"/>
      <c r="L27" s="24"/>
    </row>
    <row r="28" spans="1:12" ht="16.5" customHeight="1">
      <c r="A28" s="16"/>
      <c r="B28" s="25" t="str">
        <f>Master!$B$160</f>
        <v>사이드 박스</v>
      </c>
      <c r="C28" s="25" t="str">
        <f>Master!$C$160</f>
        <v>Side Box</v>
      </c>
      <c r="D28" s="27">
        <f>Master!$H$160</f>
        <v>600</v>
      </c>
      <c r="E28" s="27">
        <f ca="1">Master!$J$160</f>
        <v>48.801198990723002</v>
      </c>
      <c r="F28" s="28">
        <f ca="1">Master!$K$160</f>
        <v>8.1335331651205003E-2</v>
      </c>
      <c r="G28" s="27">
        <v>1</v>
      </c>
      <c r="H28" s="27">
        <f>Master!$P$152</f>
        <v>100</v>
      </c>
      <c r="I28" s="27">
        <f t="shared" ref="I28:I30" si="3">G28/H28*100</f>
        <v>1</v>
      </c>
      <c r="J28" s="30">
        <f t="shared" ref="J28:J30" ca="1" si="4">F28*I28</f>
        <v>8.1335331651205003E-2</v>
      </c>
      <c r="K28" s="49">
        <f t="shared" ref="K28:K30" ca="1" si="5">J28/$J$37%</f>
        <v>3.0099402482866919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 t="shared" si="3"/>
        <v>0</v>
      </c>
      <c r="J29" s="35">
        <f t="shared" ca="1" si="4"/>
        <v>0</v>
      </c>
      <c r="K29" s="49">
        <f t="shared" ca="1" si="5"/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 t="shared" si="3"/>
        <v>0</v>
      </c>
      <c r="J30" s="35">
        <f t="shared" si="4"/>
        <v>0</v>
      </c>
      <c r="K30" s="49">
        <f t="shared" ca="1" si="5"/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1</v>
      </c>
      <c r="H35" s="51"/>
      <c r="I35" s="51"/>
      <c r="J35" s="52">
        <f ca="1">SUM(J28:J34)</f>
        <v>8.1335331651205003E-2</v>
      </c>
      <c r="K35" s="53">
        <f ca="1">SUM(K28:K34)</f>
        <v>3.0099402482866919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2.7022241287846969</v>
      </c>
      <c r="K37" s="152">
        <f ca="1">K23+K35</f>
        <v>100.00000000000001</v>
      </c>
      <c r="L37" s="16"/>
    </row>
    <row r="38" spans="1:12" ht="16.5" customHeight="1">
      <c r="A38" s="16"/>
      <c r="L38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6:H27"/>
    <mergeCell ref="I26:I27"/>
    <mergeCell ref="B14:C15"/>
    <mergeCell ref="D14:D15"/>
    <mergeCell ref="E14:E15"/>
    <mergeCell ref="F14:F15"/>
    <mergeCell ref="G14:G15"/>
    <mergeCell ref="H14:H15"/>
    <mergeCell ref="B26:B27"/>
    <mergeCell ref="D26:D27"/>
    <mergeCell ref="E26:E27"/>
    <mergeCell ref="F26:F27"/>
    <mergeCell ref="G26:G27"/>
    <mergeCell ref="J26:J27"/>
    <mergeCell ref="K26:K27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0CA7-27D4-48E6-B6F4-AA31D1AEFF15}">
  <sheetPr codeName="Sheet33">
    <tabColor rgb="FF00B0F0"/>
  </sheetPr>
  <dimension ref="A1:L41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550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Final)'!G141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$J$26</f>
        <v>1.327964388724999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1.4092997203762041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-1.4092997203762041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72" t="str">
        <f>Master!$B$132</f>
        <v>양파튀김</v>
      </c>
      <c r="C16" s="25" t="str">
        <f>Master!$C$132</f>
        <v>fried onion rings</v>
      </c>
      <c r="D16" s="26">
        <f>Master!$H$132</f>
        <v>997.90240000000006</v>
      </c>
      <c r="E16" s="62">
        <f ca="1">Master!$J$132</f>
        <v>3.6045607178767241</v>
      </c>
      <c r="F16" s="28">
        <f ca="1">Master!$K$132</f>
        <v>3.6121375375755423E-3</v>
      </c>
      <c r="G16" s="29">
        <v>200</v>
      </c>
      <c r="H16" s="27">
        <f>Master!$P$132</f>
        <v>100</v>
      </c>
      <c r="I16" s="29">
        <f>G16/H16*100</f>
        <v>200</v>
      </c>
      <c r="J16" s="30">
        <f t="shared" ref="J16" ca="1" si="0">F16*I16</f>
        <v>0.72242750751510842</v>
      </c>
      <c r="K16" s="31">
        <f t="shared" ref="K16:K17" ca="1" si="1">J16/$J$40%</f>
        <v>51.261452554766755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G16*25%</f>
        <v>50</v>
      </c>
      <c r="H17" s="27">
        <f>Master!$P$31</f>
        <v>100</v>
      </c>
      <c r="I17" s="29">
        <f t="shared" ref="I17" si="2">G17/H17*100</f>
        <v>50</v>
      </c>
      <c r="J17" s="30">
        <f ca="1">F17*I17</f>
        <v>0.56763207955558692</v>
      </c>
      <c r="K17" s="31">
        <f t="shared" ca="1" si="1"/>
        <v>40.277598253128225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 t="str">
        <f>Master!$B$193</f>
        <v>케첩(작은사이즈)</v>
      </c>
      <c r="C23" s="25" t="str">
        <f>Master!$C$193</f>
        <v>Tomato Ketchup(Small Packed)</v>
      </c>
      <c r="D23" s="26">
        <f>Master!$H$193</f>
        <v>1000</v>
      </c>
      <c r="E23" s="27">
        <f ca="1">Master!$J$193</f>
        <v>37.904801654303654</v>
      </c>
      <c r="F23" s="28">
        <f ca="1">Master!$K$193</f>
        <v>3.7904801654303655E-2</v>
      </c>
      <c r="G23" s="29">
        <v>1</v>
      </c>
      <c r="H23" s="27">
        <f>Master!$P$193</f>
        <v>100</v>
      </c>
      <c r="I23" s="29">
        <f t="shared" ref="I23" si="3">G23/H23*100</f>
        <v>1</v>
      </c>
      <c r="J23" s="30">
        <f t="shared" ref="J23" ca="1" si="4">F23*I23</f>
        <v>3.7904801654303655E-2</v>
      </c>
      <c r="K23" s="31">
        <f t="shared" ref="K23" ca="1" si="5">J23/$J$40%</f>
        <v>2.6896196108082102</v>
      </c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251</v>
      </c>
      <c r="H26" s="42"/>
      <c r="I26" s="42"/>
      <c r="J26" s="44">
        <f ca="1">SUM(J16:J25)</f>
        <v>1.327964388724999</v>
      </c>
      <c r="K26" s="14">
        <f ca="1">SUM(K16:K25)</f>
        <v>94.228670418703189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Master!$B$160</f>
        <v>사이드 박스</v>
      </c>
      <c r="C31" s="25" t="str">
        <f>Master!$C$160</f>
        <v>Side Box</v>
      </c>
      <c r="D31" s="27">
        <f>Master!$H$160</f>
        <v>600</v>
      </c>
      <c r="E31" s="27">
        <f ca="1">Master!$J$160</f>
        <v>48.801198990723002</v>
      </c>
      <c r="F31" s="28">
        <f ca="1">Master!$K$160</f>
        <v>8.1335331651205003E-2</v>
      </c>
      <c r="G31" s="27">
        <v>1</v>
      </c>
      <c r="H31" s="27">
        <f>Master!$P$152</f>
        <v>100</v>
      </c>
      <c r="I31" s="27">
        <f t="shared" ref="I31" si="6">G31/H31*100</f>
        <v>1</v>
      </c>
      <c r="J31" s="30">
        <f t="shared" ref="J31" ca="1" si="7">F31*I31</f>
        <v>8.1335331651205003E-2</v>
      </c>
      <c r="K31" s="31">
        <f ca="1">J31/$J$40%</f>
        <v>5.7713295812968033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ref="I32:I36" si="8">G32/H32*100</f>
        <v>0</v>
      </c>
      <c r="J32" s="35">
        <f t="shared" ref="J32:J36" si="9">F32*I32</f>
        <v>0</v>
      </c>
      <c r="K32" s="31">
        <f ca="1">J32/$J$40%</f>
        <v>0</v>
      </c>
      <c r="L32" s="16"/>
    </row>
    <row r="33" spans="1:12" ht="16.5" customHeight="1">
      <c r="A33" s="16"/>
      <c r="B33" s="25" t="str">
        <f>Master!$B$158</f>
        <v>버거패키지</v>
      </c>
      <c r="C33" s="25" t="str">
        <f>Master!$C$158</f>
        <v>Burger Box</v>
      </c>
      <c r="D33" s="27">
        <f>Master!$H$158</f>
        <v>600</v>
      </c>
      <c r="E33" s="27">
        <f ca="1">Master!$J$158</f>
        <v>50.764736013355851</v>
      </c>
      <c r="F33" s="28">
        <f ca="1">Master!$K$158</f>
        <v>8.4607893355593086E-2</v>
      </c>
      <c r="G33" s="27">
        <v>0</v>
      </c>
      <c r="H33" s="27">
        <f>Master!$P$152</f>
        <v>100</v>
      </c>
      <c r="I33" s="27">
        <f t="shared" si="8"/>
        <v>0</v>
      </c>
      <c r="J33" s="30">
        <f t="shared" ca="1" si="9"/>
        <v>0</v>
      </c>
      <c r="K33" s="31">
        <f ca="1">J33/$J$40%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8"/>
        <v>0</v>
      </c>
      <c r="J34" s="35">
        <f t="shared" ca="1" si="9"/>
        <v>0</v>
      </c>
      <c r="K34" s="49">
        <f t="shared" ref="K34:K36" ca="1" si="10">J34/$J$40%</f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8"/>
        <v>0</v>
      </c>
      <c r="J35" s="35">
        <f t="shared" ca="1" si="9"/>
        <v>0</v>
      </c>
      <c r="K35" s="49">
        <f t="shared" ca="1" si="10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8"/>
        <v>0</v>
      </c>
      <c r="J36" s="35">
        <f t="shared" si="9"/>
        <v>0</v>
      </c>
      <c r="K36" s="49">
        <f t="shared" ca="1" si="10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8.1335331651205003E-2</v>
      </c>
      <c r="K38" s="53">
        <f ca="1">SUM(K31:K37)</f>
        <v>5.7713295812968033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1.4092997203762041</v>
      </c>
      <c r="K40" s="152">
        <f ca="1">K26+K38</f>
        <v>99.999999999999986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ACB0-82A6-4DC5-AED4-66F6A1D78015}">
  <sheetPr codeName="Sheet39">
    <tabColor rgb="FF00B0F0"/>
  </sheetPr>
  <dimension ref="A1:L41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374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Final)'!G142</f>
        <v>3.2454361054766738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 ca="1">$J$26</f>
        <v>0.13356440734625893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$J$40</f>
        <v>0.14409240734625894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4.4398473013566031E-2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3.1013436981304148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72" t="str">
        <f>Master!$B$142</f>
        <v>콜슬로우</v>
      </c>
      <c r="C16" s="25" t="str">
        <f>Master!$C$142</f>
        <v>Coleslaw</v>
      </c>
      <c r="D16" s="26">
        <f>Master!$H$142</f>
        <v>5000</v>
      </c>
      <c r="E16" s="62">
        <f ca="1">Master!$J$142</f>
        <v>8.3477754591411841</v>
      </c>
      <c r="F16" s="28">
        <f ca="1">Master!$K$142</f>
        <v>1.6695550918282367E-3</v>
      </c>
      <c r="G16" s="29">
        <v>80</v>
      </c>
      <c r="H16" s="27">
        <f>Master!$P$142</f>
        <v>100</v>
      </c>
      <c r="I16" s="29">
        <f>G16/H16*100</f>
        <v>80</v>
      </c>
      <c r="J16" s="30">
        <f t="shared" ref="J16" ca="1" si="0">F16*I16</f>
        <v>0.13356440734625893</v>
      </c>
      <c r="K16" s="31">
        <f ca="1">J16/$J$40%</f>
        <v>92.693577549370204</v>
      </c>
      <c r="L16" s="24"/>
    </row>
    <row r="17" spans="1:12" ht="16.5" customHeight="1">
      <c r="A17" s="16"/>
      <c r="B17" s="25"/>
      <c r="C17" s="25"/>
      <c r="D17" s="26"/>
      <c r="E17" s="27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80</v>
      </c>
      <c r="H26" s="42"/>
      <c r="I26" s="42"/>
      <c r="J26" s="44">
        <f ca="1">SUM(J16:J25)</f>
        <v>0.13356440734625893</v>
      </c>
      <c r="K26" s="14">
        <f ca="1">SUM(K16:K25)</f>
        <v>92.693577549370204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572" t="s">
        <v>53</v>
      </c>
      <c r="C29" s="57"/>
      <c r="D29" s="573" t="s">
        <v>54</v>
      </c>
      <c r="E29" s="573" t="s">
        <v>55</v>
      </c>
      <c r="F29" s="573" t="s">
        <v>2</v>
      </c>
      <c r="G29" s="573" t="s">
        <v>56</v>
      </c>
      <c r="H29" s="573" t="s">
        <v>57</v>
      </c>
      <c r="I29" s="574" t="s">
        <v>58</v>
      </c>
      <c r="J29" s="573" t="s">
        <v>55</v>
      </c>
      <c r="K29" s="574" t="s">
        <v>59</v>
      </c>
      <c r="L29" s="24"/>
    </row>
    <row r="30" spans="1:12" ht="16.5" customHeight="1">
      <c r="A30" s="16"/>
      <c r="B30" s="572"/>
      <c r="C30" s="57"/>
      <c r="D30" s="573"/>
      <c r="E30" s="573"/>
      <c r="F30" s="573"/>
      <c r="G30" s="573"/>
      <c r="H30" s="573"/>
      <c r="I30" s="574"/>
      <c r="J30" s="573"/>
      <c r="K30" s="574"/>
      <c r="L30" s="24"/>
    </row>
    <row r="31" spans="1:12" ht="16.5" customHeight="1">
      <c r="A31" s="16"/>
      <c r="B31" s="25" t="str">
        <f>Master!$B$168</f>
        <v>라이스볼 (중)</v>
      </c>
      <c r="C31" s="25" t="str">
        <f>Master!$C$168</f>
        <v>Paper Bowl(L) 480ml</v>
      </c>
      <c r="D31" s="27">
        <f>Master!$H$168</f>
        <v>300</v>
      </c>
      <c r="E31" s="27">
        <f ca="1">Master!$J$168</f>
        <v>113.89577128113677</v>
      </c>
      <c r="F31" s="28">
        <f ca="1">Master!$K$168</f>
        <v>0.37965257093712257</v>
      </c>
      <c r="G31" s="27">
        <v>0</v>
      </c>
      <c r="H31" s="27">
        <f>Master!$P$168</f>
        <v>100</v>
      </c>
      <c r="I31" s="33">
        <f t="shared" ref="I31:I36" si="1">G31/H31*100</f>
        <v>0</v>
      </c>
      <c r="J31" s="35">
        <f t="shared" ref="J31:J32" ca="1" si="2">F31*I31</f>
        <v>0</v>
      </c>
      <c r="K31" s="31">
        <f t="shared" ref="K31:K32" ca="1" si="3">J31/$J$40%</f>
        <v>0</v>
      </c>
      <c r="L31" s="24"/>
    </row>
    <row r="32" spans="1:12" ht="16.5" customHeight="1">
      <c r="A32" s="16"/>
      <c r="B32" s="32" t="str">
        <f>Master!$B$163</f>
        <v>4oz 컨테이너 뚜껑</v>
      </c>
      <c r="C32" s="32" t="str">
        <f>Master!$C$163</f>
        <v>4oz Sole Lid for Deli Container</v>
      </c>
      <c r="D32" s="33">
        <f>Master!$H$163</f>
        <v>2500</v>
      </c>
      <c r="E32" s="33">
        <f>Master!$J$163</f>
        <v>26.32</v>
      </c>
      <c r="F32" s="34">
        <f>Master!$K$163</f>
        <v>1.0528000000000001E-2</v>
      </c>
      <c r="G32" s="33">
        <v>1</v>
      </c>
      <c r="H32" s="33">
        <f>Master!$P$163</f>
        <v>100</v>
      </c>
      <c r="I32" s="33">
        <f t="shared" si="1"/>
        <v>1</v>
      </c>
      <c r="J32" s="35">
        <f t="shared" si="2"/>
        <v>1.0528000000000001E-2</v>
      </c>
      <c r="K32" s="49">
        <f t="shared" ca="1" si="3"/>
        <v>7.3064224506297961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 t="shared" si="1"/>
        <v>0</v>
      </c>
      <c r="J33" s="35">
        <f t="shared" ref="J33:J36" ca="1" si="4">F33*I33</f>
        <v>0</v>
      </c>
      <c r="K33" s="49">
        <f t="shared" ref="K33:K36" ca="1" si="5">J33/$J$40%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1"/>
        <v>0</v>
      </c>
      <c r="J34" s="35">
        <f t="shared" ca="1" si="4"/>
        <v>0</v>
      </c>
      <c r="K34" s="49">
        <f t="shared" ca="1" si="5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4"/>
        <v>0</v>
      </c>
      <c r="K35" s="49">
        <f t="shared" ca="1" si="5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1"/>
        <v>0</v>
      </c>
      <c r="J36" s="35">
        <f t="shared" si="4"/>
        <v>0</v>
      </c>
      <c r="K36" s="49">
        <f t="shared" ca="1" si="5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1.0528000000000001E-2</v>
      </c>
      <c r="K38" s="53">
        <f ca="1">SUM(K31:K37)</f>
        <v>7.3064224506297961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0.14409240734625894</v>
      </c>
      <c r="K40" s="152">
        <f ca="1">K26+K38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E99-6369-4B4D-8FB5-C3925E5AF6E8}">
  <sheetPr codeName="Sheet42">
    <tabColor rgb="FF00B0F0"/>
  </sheetPr>
  <dimension ref="A1:L43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Final)'!G143</f>
        <v>3.2454361054766738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$J$28</f>
        <v>0.12714724132265909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0.50679981225978166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0.15615769215254521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2.7386362932168922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Master!$B$145</f>
        <v>밥</v>
      </c>
      <c r="C16" s="138" t="str">
        <f>Master!$C$145</f>
        <v>Steamed Rice</v>
      </c>
      <c r="D16" s="300">
        <f>Master!$H$145</f>
        <v>3000</v>
      </c>
      <c r="E16" s="301">
        <f ca="1">Master!$J$145</f>
        <v>1.9072086198398865</v>
      </c>
      <c r="F16" s="139">
        <f ca="1">Master!$K$145</f>
        <v>6.3573620661329551E-4</v>
      </c>
      <c r="G16" s="139">
        <v>200</v>
      </c>
      <c r="H16" s="64">
        <f>Master!$P$145</f>
        <v>100</v>
      </c>
      <c r="I16" s="139">
        <f>G16/H16*100</f>
        <v>200</v>
      </c>
      <c r="J16" s="140">
        <f ca="1">F16*I16</f>
        <v>0.12714724132265909</v>
      </c>
      <c r="K16" s="31">
        <f t="shared" ref="K16" ca="1" si="0">J16/$J$42%</f>
        <v>25.08825738425578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200</v>
      </c>
      <c r="H28" s="42"/>
      <c r="I28" s="42"/>
      <c r="J28" s="44">
        <f ca="1">SUM(J16:J27)</f>
        <v>0.12714724132265909</v>
      </c>
      <c r="K28" s="14">
        <f ca="1">SUM(K16:K27)</f>
        <v>25.08825738425578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Master!$B$168</f>
        <v>라이스볼 (중)</v>
      </c>
      <c r="C33" s="25" t="str">
        <f>Master!$C$168</f>
        <v>Paper Bowl(L) 480ml</v>
      </c>
      <c r="D33" s="27">
        <f>Master!$H$168</f>
        <v>300</v>
      </c>
      <c r="E33" s="27">
        <f ca="1">Master!$J$168</f>
        <v>113.89577128113677</v>
      </c>
      <c r="F33" s="28">
        <f ca="1">Master!$K$168</f>
        <v>0.37965257093712257</v>
      </c>
      <c r="G33" s="27">
        <v>1</v>
      </c>
      <c r="H33" s="27">
        <f>Master!$P$168</f>
        <v>100</v>
      </c>
      <c r="I33" s="33">
        <f t="shared" ref="I33:I35" si="1">G33/H33*100</f>
        <v>1</v>
      </c>
      <c r="J33" s="30">
        <f t="shared" ref="J33" ca="1" si="2">F33*I33</f>
        <v>0.37965257093712257</v>
      </c>
      <c r="K33" s="49">
        <f t="shared" ref="K33:K38" ca="1" si="3">J33/$J$42%</f>
        <v>74.911742615744231</v>
      </c>
      <c r="L33" s="24"/>
    </row>
    <row r="34" spans="1:12" ht="16.5" customHeight="1">
      <c r="A34" s="16"/>
      <c r="B34" s="32" t="str">
        <f>Master!$B$172</f>
        <v>8oz 컨테이너 뚜껑</v>
      </c>
      <c r="C34" s="32" t="str">
        <f>Master!$C$172</f>
        <v>8oz White Foam Lid Food Container</v>
      </c>
      <c r="D34" s="50">
        <f>Master!$H$172</f>
        <v>1000</v>
      </c>
      <c r="E34" s="33">
        <f>Master!$J$172</f>
        <v>41.86</v>
      </c>
      <c r="F34" s="34">
        <f>Master!$K$172</f>
        <v>4.1860000000000001E-2</v>
      </c>
      <c r="G34" s="33">
        <v>0</v>
      </c>
      <c r="H34" s="33">
        <f>Master!$P$172</f>
        <v>100</v>
      </c>
      <c r="I34" s="33">
        <f t="shared" si="1"/>
        <v>0</v>
      </c>
      <c r="J34" s="35">
        <f t="shared" ref="J34:J35" si="4">F34*I34</f>
        <v>0</v>
      </c>
      <c r="K34" s="49">
        <f t="shared" ca="1" si="3"/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4"/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ref="I36:I38" si="5">G36/H36*100</f>
        <v>0</v>
      </c>
      <c r="J36" s="35">
        <f t="shared" ref="J36:J38" ca="1" si="6">F36*I36</f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ref="I37" si="7">G37/H37*100</f>
        <v>0</v>
      </c>
      <c r="J37" s="35">
        <f t="shared" ref="J37" si="8">F37*I37</f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5"/>
        <v>0</v>
      </c>
      <c r="J38" s="35">
        <f t="shared" si="6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1</v>
      </c>
      <c r="H40" s="51"/>
      <c r="I40" s="51"/>
      <c r="J40" s="52">
        <f ca="1">SUM(J33:J39)</f>
        <v>0.37965257093712257</v>
      </c>
      <c r="K40" s="53">
        <f ca="1">SUM(K33:K39)</f>
        <v>74.911742615744231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0.50679981225978166</v>
      </c>
      <c r="K42" s="152">
        <f ca="1">K28+K40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552E-44F5-4755-B242-6C63A019EF30}">
  <sheetPr codeName="Sheet147">
    <tabColor rgb="FF00B0F0"/>
  </sheetPr>
  <dimension ref="A1:L38"/>
  <sheetViews>
    <sheetView topLeftCell="A3"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Final)'!G144</f>
        <v>0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$J$23</f>
        <v>4.4080077616050364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$J$37</f>
        <v>4.4080077616050364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 t="e">
        <f ca="1">IF(D7="","",IF(ISBLANK(D5),"",D7/D5))</f>
        <v>#DIV/0!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-4.4080077616050364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t="shared" ref="J16:J17" ca="1" si="0">F16*I16</f>
        <v>2.208346822972501</v>
      </c>
      <c r="K16" s="31">
        <f ca="1">J16/$J$37%</f>
        <v>50.098523922934319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(G16+G18+G19)*15%</f>
        <v>93</v>
      </c>
      <c r="H17" s="27">
        <f>Master!$P$31</f>
        <v>100</v>
      </c>
      <c r="I17" s="27">
        <f>G17/H17*100</f>
        <v>93</v>
      </c>
      <c r="J17" s="30">
        <f t="shared" ca="1" si="0"/>
        <v>1.0557956679733917</v>
      </c>
      <c r="K17" s="31">
        <f ca="1">J17/$J$37%</f>
        <v>23.951765175407886</v>
      </c>
      <c r="L17" s="24"/>
    </row>
    <row r="18" spans="1:12" ht="16.5" customHeight="1">
      <c r="A18" s="16"/>
      <c r="B18" s="61" t="str">
        <f>Master!$B$131</f>
        <v>감자튀김</v>
      </c>
      <c r="C18" s="25" t="str">
        <f>Master!$C$131</f>
        <v>French Fries</v>
      </c>
      <c r="D18" s="26">
        <f>Master!$H$131</f>
        <v>2721.5519999999997</v>
      </c>
      <c r="E18" s="27">
        <f ca="1">Master!$J$131</f>
        <v>5.2190244920415099</v>
      </c>
      <c r="F18" s="28">
        <f ca="1">Master!$K$131</f>
        <v>1.9176648074486582E-3</v>
      </c>
      <c r="G18" s="29">
        <v>200</v>
      </c>
      <c r="H18" s="27">
        <f>Master!$P$131</f>
        <v>100</v>
      </c>
      <c r="I18" s="27">
        <f t="shared" ref="I18:I19" si="1">G18/H18*100</f>
        <v>200</v>
      </c>
      <c r="J18" s="30">
        <f t="shared" ref="J18:J19" ca="1" si="2">F18*I18</f>
        <v>0.38353296148973165</v>
      </c>
      <c r="K18" s="31">
        <f t="shared" ref="K18:K19" ca="1" si="3">J18/$J$37%</f>
        <v>8.7008231888884033</v>
      </c>
      <c r="L18" s="24"/>
    </row>
    <row r="19" spans="1:12" ht="16.5" customHeight="1">
      <c r="A19" s="16"/>
      <c r="B19" s="61" t="str">
        <f>Master!$B$132</f>
        <v>양파튀김</v>
      </c>
      <c r="C19" s="25" t="str">
        <f>Master!$C$132</f>
        <v>fried onion rings</v>
      </c>
      <c r="D19" s="26">
        <f>Master!$H$132</f>
        <v>997.90240000000006</v>
      </c>
      <c r="E19" s="27">
        <f ca="1">Master!$J$132</f>
        <v>3.6045607178767241</v>
      </c>
      <c r="F19" s="28">
        <f ca="1">Master!$K$132</f>
        <v>3.6121375375755423E-3</v>
      </c>
      <c r="G19" s="29">
        <v>200</v>
      </c>
      <c r="H19" s="27">
        <f>Master!$P$132</f>
        <v>100</v>
      </c>
      <c r="I19" s="27">
        <f t="shared" si="1"/>
        <v>200</v>
      </c>
      <c r="J19" s="30">
        <f t="shared" ca="1" si="2"/>
        <v>0.72242750751510842</v>
      </c>
      <c r="K19" s="31">
        <f t="shared" ca="1" si="3"/>
        <v>16.3889799334668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7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 t="shared" ref="I21" si="4">G21/H21*100</f>
        <v>1</v>
      </c>
      <c r="J21" s="30">
        <f t="shared" ref="J21" ca="1" si="5">F21*I21</f>
        <v>3.7904801654303655E-2</v>
      </c>
      <c r="K21" s="31">
        <f ca="1">J21/$J$37%</f>
        <v>0.85990777930258955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714</v>
      </c>
      <c r="H23" s="42"/>
      <c r="I23" s="42"/>
      <c r="J23" s="44">
        <f ca="1">SUM(J16:J22)</f>
        <v>4.4080077616050364</v>
      </c>
      <c r="K23" s="14">
        <f ca="1">SUM(K16:K22)</f>
        <v>100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572" t="s">
        <v>53</v>
      </c>
      <c r="C26" s="57"/>
      <c r="D26" s="573" t="s">
        <v>54</v>
      </c>
      <c r="E26" s="573" t="s">
        <v>55</v>
      </c>
      <c r="F26" s="573" t="s">
        <v>2</v>
      </c>
      <c r="G26" s="573" t="s">
        <v>56</v>
      </c>
      <c r="H26" s="573" t="s">
        <v>57</v>
      </c>
      <c r="I26" s="574" t="s">
        <v>58</v>
      </c>
      <c r="J26" s="573" t="s">
        <v>55</v>
      </c>
      <c r="K26" s="574" t="s">
        <v>59</v>
      </c>
      <c r="L26" s="24"/>
    </row>
    <row r="27" spans="1:12" ht="16.5" customHeight="1">
      <c r="A27" s="16"/>
      <c r="B27" s="572"/>
      <c r="C27" s="57"/>
      <c r="D27" s="573"/>
      <c r="E27" s="573"/>
      <c r="F27" s="573"/>
      <c r="G27" s="573"/>
      <c r="H27" s="573"/>
      <c r="I27" s="574"/>
      <c r="J27" s="573"/>
      <c r="K27" s="574"/>
      <c r="L27" s="24"/>
    </row>
    <row r="28" spans="1:12" ht="16.5" customHeight="1">
      <c r="A28" s="16"/>
      <c r="B28" s="25" t="str">
        <f>Master!$B$150</f>
        <v>치킨패키지(대)</v>
      </c>
      <c r="C28" s="25" t="str">
        <f>Master!$C$150</f>
        <v>Chicken Package (L)</v>
      </c>
      <c r="D28" s="27">
        <f>Master!$H$150</f>
        <v>400</v>
      </c>
      <c r="E28" s="27">
        <f ca="1">Master!$J$150</f>
        <v>99.117831192730179</v>
      </c>
      <c r="F28" s="28">
        <f ca="1">Master!$K$150</f>
        <v>0.24779457798182544</v>
      </c>
      <c r="G28" s="27">
        <v>0</v>
      </c>
      <c r="H28" s="27">
        <f>Master!$P$152</f>
        <v>100</v>
      </c>
      <c r="I28" s="27">
        <f t="shared" ref="I28:I30" si="6">G28/H28*100</f>
        <v>0</v>
      </c>
      <c r="J28" s="30">
        <f t="shared" ref="J28:J30" ca="1" si="7">F28*I28</f>
        <v>0</v>
      </c>
      <c r="K28" s="49">
        <f t="shared" ref="K28:K30" ca="1" si="8">J28/$J$37%</f>
        <v>0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 t="shared" si="6"/>
        <v>0</v>
      </c>
      <c r="J29" s="35">
        <f t="shared" ca="1" si="7"/>
        <v>0</v>
      </c>
      <c r="K29" s="49">
        <f t="shared" ca="1" si="8"/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 t="shared" si="6"/>
        <v>0</v>
      </c>
      <c r="J30" s="35">
        <f t="shared" si="7"/>
        <v>0</v>
      </c>
      <c r="K30" s="49">
        <f t="shared" ca="1" si="8"/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0</v>
      </c>
      <c r="H35" s="51"/>
      <c r="I35" s="51"/>
      <c r="J35" s="52">
        <f ca="1">SUM(J28:J34)</f>
        <v>0</v>
      </c>
      <c r="K35" s="53">
        <f ca="1">SUM(K28:K34)</f>
        <v>0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4.4080077616050364</v>
      </c>
      <c r="K37" s="152">
        <f ca="1">K23+K35</f>
        <v>100</v>
      </c>
      <c r="L37" s="16"/>
    </row>
    <row r="38" spans="1:12" ht="16.5" customHeight="1">
      <c r="A38" s="16"/>
      <c r="L38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6:B27"/>
    <mergeCell ref="D26:D27"/>
    <mergeCell ref="E26:E27"/>
    <mergeCell ref="F26:F27"/>
    <mergeCell ref="G26:G27"/>
    <mergeCell ref="J26:J27"/>
    <mergeCell ref="K26:K27"/>
    <mergeCell ref="D6:J6"/>
    <mergeCell ref="I14:I15"/>
    <mergeCell ref="J14:J15"/>
    <mergeCell ref="K14:K15"/>
    <mergeCell ref="H26:H27"/>
    <mergeCell ref="I26:I27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DF-F8CB-470B-AEF1-62083020DFFE}">
  <sheetPr codeName="Sheet148">
    <tabColor theme="4" tint="0.59999389629810485"/>
  </sheetPr>
  <dimension ref="A1:L43"/>
  <sheetViews>
    <sheetView zoomScale="85" zoomScaleNormal="85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Final)'!G145</f>
        <v>2.8397565922920895</v>
      </c>
      <c r="E5" s="582"/>
      <c r="F5" s="582"/>
      <c r="G5" s="582"/>
      <c r="H5" s="582"/>
      <c r="I5" s="582"/>
      <c r="J5" s="583"/>
      <c r="K5" s="17"/>
      <c r="L5" s="18"/>
    </row>
    <row r="6" spans="1:12" ht="23.45" customHeight="1">
      <c r="A6" s="16"/>
      <c r="B6" s="19" t="s">
        <v>1015</v>
      </c>
      <c r="C6" s="19"/>
      <c r="D6" s="584">
        <f ca="1">$J$28</f>
        <v>0.66259085288233954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0.68961885288233959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0.2428443531935667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2.1501377394097498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Master!$B$211</f>
        <v>소이 마요</v>
      </c>
      <c r="C16" s="138" t="str">
        <f>Master!$C$211</f>
        <v>Soy Mayo</v>
      </c>
      <c r="D16" s="300">
        <f>Master!$H$211</f>
        <v>600</v>
      </c>
      <c r="E16" s="301">
        <f ca="1">Master!$J$211</f>
        <v>4.7706541407528444</v>
      </c>
      <c r="F16" s="139">
        <f ca="1">Master!$K$211</f>
        <v>7.9510902345880739E-3</v>
      </c>
      <c r="G16" s="139">
        <v>80</v>
      </c>
      <c r="H16" s="64">
        <f>Master!$P$211</f>
        <v>96</v>
      </c>
      <c r="I16" s="139">
        <f>G16/H16*100</f>
        <v>83.333333333333343</v>
      </c>
      <c r="J16" s="140">
        <f ca="1">F16*I16</f>
        <v>0.66259085288233954</v>
      </c>
      <c r="K16" s="31">
        <f t="shared" ref="K16" ca="1" si="0">J16/$J$42%</f>
        <v>96.080733598416941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0.66259085288233954</v>
      </c>
      <c r="K28" s="14">
        <f ca="1">SUM(K16:K27)</f>
        <v>96.080733598416941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2.3926260036303235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1.5266403979527301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3.9192664015830534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0.68961885288233959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F09-D846-416E-B6EA-92356E5DA3F1}">
  <sheetPr codeName="Sheet149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Final)'!G146</f>
        <v>2.8397565922920895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$J$28</f>
        <v>0.60229910743177995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0.62932710743178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0.22161304568847678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2.2104294848603097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Master!$B$212</f>
        <v>스파이시 마요</v>
      </c>
      <c r="C16" s="138" t="str">
        <f>Master!$C$212</f>
        <v>Spicy Mayo</v>
      </c>
      <c r="D16" s="300">
        <f>Master!$H$212</f>
        <v>600</v>
      </c>
      <c r="E16" s="301">
        <f ca="1">Master!$J$212</f>
        <v>4.336553573508815</v>
      </c>
      <c r="F16" s="139">
        <f ca="1">Master!$K$212</f>
        <v>7.2275892891813581E-3</v>
      </c>
      <c r="G16" s="139">
        <v>80</v>
      </c>
      <c r="H16" s="64">
        <f>Master!$P$212</f>
        <v>96</v>
      </c>
      <c r="I16" s="139">
        <f>G16/H16*100</f>
        <v>83.333333333333343</v>
      </c>
      <c r="J16" s="140">
        <f ca="1">F16*I16</f>
        <v>0.60229910743177995</v>
      </c>
      <c r="K16" s="31">
        <f t="shared" ref="K16" ca="1" si="0">J16/$J$42%</f>
        <v>95.705254122883957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0.60229910743177995</v>
      </c>
      <c r="K28" s="14">
        <f ca="1">SUM(K16:K27)</f>
        <v>95.705254122883957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2.6218479714523699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1.6728979056636699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4.2947458771160401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0.62932710743178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D03-730E-4E40-99ED-22419D99A75B}">
  <sheetPr codeName="Sheet150">
    <tabColor theme="4" tint="0.59999389629810485"/>
  </sheetPr>
  <dimension ref="A1:L43"/>
  <sheetViews>
    <sheetView topLeftCell="A6"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1000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Final)'!G147</f>
        <v>2.8397565922920895</v>
      </c>
      <c r="E5" s="582"/>
      <c r="F5" s="582"/>
      <c r="G5" s="582"/>
      <c r="H5" s="582"/>
      <c r="I5" s="582"/>
      <c r="J5" s="583"/>
      <c r="K5" s="17"/>
      <c r="L5" s="18"/>
    </row>
    <row r="6" spans="1:12" ht="19.149999999999999" customHeight="1">
      <c r="A6" s="16"/>
      <c r="B6" s="19" t="s">
        <v>1015</v>
      </c>
      <c r="C6" s="19"/>
      <c r="D6" s="584">
        <f ca="1">$J$28</f>
        <v>0.7992108272747197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0.82623882727471976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0.29095410131888344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2.0135177650173697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Master!$B$210</f>
        <v>마라 마요</v>
      </c>
      <c r="C16" s="138" t="str">
        <f>Master!$C$210</f>
        <v>Mala Mayo</v>
      </c>
      <c r="D16" s="300">
        <f>Master!$H$210</f>
        <v>600</v>
      </c>
      <c r="E16" s="301">
        <f ca="1">Master!$J$210</f>
        <v>5.7543179563779816</v>
      </c>
      <c r="F16" s="139">
        <f ca="1">Master!$K$210</f>
        <v>9.5905299272966357E-3</v>
      </c>
      <c r="G16" s="139">
        <v>80</v>
      </c>
      <c r="H16" s="64">
        <f>Master!$P$210</f>
        <v>96</v>
      </c>
      <c r="I16" s="139">
        <f>G16/H16*100</f>
        <v>83.333333333333343</v>
      </c>
      <c r="J16" s="140">
        <f ca="1">F16*I16</f>
        <v>0.7992108272747197</v>
      </c>
      <c r="K16" s="31">
        <f t="shared" ref="K16" ca="1" si="0">J16/$J$42%</f>
        <v>96.728790864361869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96.728790864361869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31">
        <f t="shared" ref="K33:K34" ca="1" si="3">J33/$J$40%</f>
        <v>61.047802279117953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38.952197720882047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ref="K35:K38" ca="1" si="5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5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5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5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100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196.72879086436188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D33F-4D86-413E-A516-0D9F3C02F954}">
  <sheetPr codeName="Sheet151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999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Final)'!G148</f>
        <v>2.8397565922920895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$J$28</f>
        <v>0.7992108272747197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0.82623882727471976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0.29095410131888344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2.0135177650173697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Master!$B$223</f>
        <v>자메이칸 마요</v>
      </c>
      <c r="C16" s="138" t="str">
        <f>Master!$C$223</f>
        <v>Jamaican Mayo</v>
      </c>
      <c r="D16" s="300">
        <f>Master!$H$223</f>
        <v>600</v>
      </c>
      <c r="E16" s="301">
        <f ca="1">Master!$J$223</f>
        <v>5.7543179563779816</v>
      </c>
      <c r="F16" s="139">
        <f ca="1">Master!$K$223</f>
        <v>9.5905299272966357E-3</v>
      </c>
      <c r="G16" s="139">
        <v>80</v>
      </c>
      <c r="H16" s="64">
        <f>Master!$P$223</f>
        <v>96</v>
      </c>
      <c r="I16" s="139">
        <f>G16/H16*100</f>
        <v>83.333333333333343</v>
      </c>
      <c r="J16" s="140">
        <f ca="1">F16*I16</f>
        <v>0.7992108272747197</v>
      </c>
      <c r="K16" s="31">
        <f t="shared" ref="K16" ca="1" si="0">J16/$J$42%</f>
        <v>96.728790864361869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96.728790864361869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8" si="2">F33*I33</f>
        <v>1.6500000000000001E-2</v>
      </c>
      <c r="K33" s="49">
        <f ca="1">J33/$J$42%</f>
        <v>1.9970012852608106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ca="1">J32/$J$42%</f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2"/>
        <v>0</v>
      </c>
      <c r="K35" s="49">
        <f ca="1">J33/$J$42%</f>
        <v>1.9970012852608106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2"/>
        <v>0</v>
      </c>
      <c r="K36" s="49">
        <f ca="1">J34/$J$42%</f>
        <v>1.274207850377322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2"/>
        <v>0</v>
      </c>
      <c r="K37" s="49">
        <f ca="1">J35/$J$42%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2"/>
        <v>0</v>
      </c>
      <c r="K38" s="49">
        <f ca="1">J36/$J$42%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5.2682104208989431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101.99700128526081</v>
      </c>
      <c r="L42" s="16"/>
    </row>
    <row r="43" spans="1:12" ht="16.5" customHeight="1">
      <c r="A43" s="16"/>
      <c r="L43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1:B32"/>
    <mergeCell ref="D31:D32"/>
    <mergeCell ref="E31:E32"/>
    <mergeCell ref="F31:F32"/>
    <mergeCell ref="G31:G32"/>
    <mergeCell ref="J31:J32"/>
    <mergeCell ref="K31:K32"/>
    <mergeCell ref="D6:J6"/>
    <mergeCell ref="I14:I15"/>
    <mergeCell ref="J14:J15"/>
    <mergeCell ref="K14:K15"/>
    <mergeCell ref="H31:H32"/>
    <mergeCell ref="I31:I32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FA5-E1FA-42C8-B2B6-AD7E6A25FAD1}">
  <sheetPr codeName="Sheet152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626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Final)'!G149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18.600000000000001" customHeight="1">
      <c r="A6" s="16"/>
      <c r="B6" s="19" t="s">
        <v>1015</v>
      </c>
      <c r="C6" s="19"/>
      <c r="D6" s="584">
        <f ca="1">$J$28</f>
        <v>0.4058640511468195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0.4328920511468195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0.21341578121538202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1.5955055147761015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Master!$B$46</f>
        <v>시크릿 양념소스</v>
      </c>
      <c r="C16" s="138" t="str">
        <f>Master!$C$46</f>
        <v>BBQ Secret Spicy Sauce</v>
      </c>
      <c r="D16" s="300">
        <f>Master!$H$46</f>
        <v>10000</v>
      </c>
      <c r="E16" s="301">
        <f ca="1">Master!$J$46</f>
        <v>48.703686137618334</v>
      </c>
      <c r="F16" s="139">
        <f ca="1">Master!$K$46</f>
        <v>4.8703686137618338E-3</v>
      </c>
      <c r="G16" s="139">
        <v>80</v>
      </c>
      <c r="H16" s="64">
        <f>Master!$P$46</f>
        <v>96</v>
      </c>
      <c r="I16" s="139">
        <f>G16/H16*100</f>
        <v>83.333333333333343</v>
      </c>
      <c r="J16" s="140">
        <f ca="1">F16*I16</f>
        <v>0.4058640511468195</v>
      </c>
      <c r="K16" s="31">
        <f t="shared" ref="K16" ca="1" si="0">J16/$J$42%</f>
        <v>93.756411112563214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0.4058640511468195</v>
      </c>
      <c r="K28" s="14">
        <f ca="1">SUM(K16:K27)</f>
        <v>93.756411112563214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3.8115737991233911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2.4320150883133977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6.2435888874367889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0.4328920511468195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FA7-692D-4810-BB23-F0BF154A8CB6}">
  <sheetPr codeName="Sheet153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627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Final)'!G150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21.6" customHeight="1">
      <c r="A6" s="16"/>
      <c r="B6" s="19" t="s">
        <v>1015</v>
      </c>
      <c r="C6" s="19"/>
      <c r="D6" s="584">
        <f ca="1">$J$28</f>
        <v>0.4649156090126666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0.49194360901266659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0.24252819924324462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1.5364539569102544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Master!$B$50</f>
        <v>매운양념 소스</v>
      </c>
      <c r="C16" s="138" t="str">
        <f>Master!$C$50</f>
        <v>Hot Spicy Sauce</v>
      </c>
      <c r="D16" s="300">
        <f>Master!$H$50</f>
        <v>10000</v>
      </c>
      <c r="E16" s="301">
        <f ca="1">Master!$J$50</f>
        <v>55.789873081519985</v>
      </c>
      <c r="F16" s="139">
        <f ca="1">Master!$K$50</f>
        <v>5.5789873081519984E-3</v>
      </c>
      <c r="G16" s="139">
        <v>80</v>
      </c>
      <c r="H16" s="64">
        <f>Master!$P$50</f>
        <v>96</v>
      </c>
      <c r="I16" s="139">
        <f>G16/H16*100</f>
        <v>83.333333333333343</v>
      </c>
      <c r="J16" s="140">
        <f ca="1">F16*I16</f>
        <v>0.4649156090126666</v>
      </c>
      <c r="K16" s="31">
        <f t="shared" ref="K16" ca="1" si="0">J16/$J$42%</f>
        <v>94.505874351280767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0.4649156090126666</v>
      </c>
      <c r="K28" s="14">
        <f ca="1">SUM(K16:K27)</f>
        <v>94.505874351280767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" ca="1" si="3">J33/$J$42%</f>
        <v>3.3540429629964272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ref="K34" ca="1" si="4">J34/$J$42%</f>
        <v>2.1400826857228115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5">F35*I35</f>
        <v>0</v>
      </c>
      <c r="K35" s="49">
        <f t="shared" ref="K35" ca="1" si="6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5"/>
        <v>0</v>
      </c>
      <c r="K36" s="49">
        <f t="shared" ref="K36:K38" ca="1" si="7">J36/$J$42%</f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5"/>
        <v>0</v>
      </c>
      <c r="K37" s="49">
        <f t="shared" ca="1" si="7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5"/>
        <v>0</v>
      </c>
      <c r="K38" s="49">
        <f t="shared" ca="1" si="7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5.4941256487192387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0.49194360901266659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773-CF78-42CE-84E1-456775C49F75}">
  <sheetPr codeName="Sheet154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628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Final)'!G151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21.6" customHeight="1">
      <c r="A6" s="16"/>
      <c r="B6" s="19" t="s">
        <v>1015</v>
      </c>
      <c r="C6" s="19"/>
      <c r="D6" s="584">
        <f ca="1">$J$28</f>
        <v>0.71357654632492917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0.74060454632492922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0.36511804133819009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1.2877930195979919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Master!$B$51</f>
        <v>허니갈릭 소스</v>
      </c>
      <c r="C16" s="138" t="str">
        <f>Master!$C$51</f>
        <v>Sweet Soy Sauce</v>
      </c>
      <c r="D16" s="300">
        <f>Master!$H$51</f>
        <v>10000</v>
      </c>
      <c r="E16" s="301">
        <f ca="1">Master!$J$51</f>
        <v>85.629185558991495</v>
      </c>
      <c r="F16" s="139">
        <f ca="1">Master!$K$51</f>
        <v>8.5629185558991489E-3</v>
      </c>
      <c r="G16" s="139">
        <v>80</v>
      </c>
      <c r="H16" s="64">
        <f>Master!$P$51</f>
        <v>96</v>
      </c>
      <c r="I16" s="139">
        <f>G16/H16*100</f>
        <v>83.333333333333343</v>
      </c>
      <c r="J16" s="140">
        <f ca="1">F16*I16</f>
        <v>0.71357654632492917</v>
      </c>
      <c r="K16" s="31">
        <f t="shared" ref="K16" ca="1" si="0">J16/$J$42%</f>
        <v>96.350549002957123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0.71357654632492917</v>
      </c>
      <c r="K28" s="14">
        <f ca="1">SUM(K16:K27)</f>
        <v>96.350549002957123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2.227909628948034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1.4215413680948426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3.6494509970428766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0.74060454632492922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0D0F-3A91-4808-B4A9-14DE8719FD24}">
  <sheetPr codeName="Sheet155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629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Final)'!G152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17.45" customHeight="1">
      <c r="A6" s="16"/>
      <c r="B6" s="19" t="s">
        <v>1015</v>
      </c>
      <c r="C6" s="19"/>
      <c r="D6" s="584">
        <f ca="1">$J$28</f>
        <v>0.58067576027774104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0.60770376027774109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0.29959795381692633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1.4206938056451799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Master!$B$48</f>
        <v>소이갈릭소스</v>
      </c>
      <c r="C16" s="138" t="str">
        <f>Master!$C$48</f>
        <v>Garlic Flavor Soy Sauce</v>
      </c>
      <c r="D16" s="300">
        <f>Master!$H$48</f>
        <v>10000</v>
      </c>
      <c r="E16" s="301">
        <f ca="1">Master!$J$48</f>
        <v>69.681091233328914</v>
      </c>
      <c r="F16" s="139">
        <f ca="1">Master!$K$48</f>
        <v>6.9681091233328918E-3</v>
      </c>
      <c r="G16" s="139">
        <v>80</v>
      </c>
      <c r="H16" s="64">
        <f>Master!$P$48</f>
        <v>96</v>
      </c>
      <c r="I16" s="139">
        <f>G16/H16*100</f>
        <v>83.333333333333343</v>
      </c>
      <c r="J16" s="140">
        <f ca="1">F16*I16</f>
        <v>0.58067576027774104</v>
      </c>
      <c r="K16" s="31">
        <f t="shared" ref="K16" ca="1" si="0">J16/$J$42%</f>
        <v>95.552438249247075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0.58067576027774104</v>
      </c>
      <c r="K28" s="14">
        <f ca="1">SUM(K16:K27)</f>
        <v>95.552438249247075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2.7151387038413164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1.7324230469115989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4.4475617507529153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0.60770376027774109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A6BD-06B4-4815-B036-37DAE71C600E}">
  <sheetPr codeName="Sheet156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630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Final)'!G153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22.15" customHeight="1">
      <c r="A6" s="16"/>
      <c r="B6" s="19" t="s">
        <v>1015</v>
      </c>
      <c r="C6" s="19"/>
      <c r="D6" s="584">
        <f ca="1">$J$28</f>
        <v>0.48220801477237524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0.50923601477237523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0.251053355282781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1.5191615511505456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Master!$B$49</f>
        <v>강정 소스</v>
      </c>
      <c r="C16" s="138" t="str">
        <f>Master!$C$49</f>
        <v>Honey Pepper Sauce</v>
      </c>
      <c r="D16" s="300">
        <f>Master!$H$49</f>
        <v>10000</v>
      </c>
      <c r="E16" s="301">
        <f ca="1">Master!$J$49</f>
        <v>57.864961772685021</v>
      </c>
      <c r="F16" s="139">
        <f ca="1">Master!$K$49</f>
        <v>5.7864961772685023E-3</v>
      </c>
      <c r="G16" s="139">
        <v>80</v>
      </c>
      <c r="H16" s="64">
        <f>Master!$P$49</f>
        <v>96</v>
      </c>
      <c r="I16" s="139">
        <f>G16/H16*100</f>
        <v>83.333333333333343</v>
      </c>
      <c r="J16" s="140">
        <f ca="1">F16*I16</f>
        <v>0.48220801477237524</v>
      </c>
      <c r="K16" s="31">
        <f t="shared" ref="K16" ca="1" si="0">J16/$J$42%</f>
        <v>94.692441379645686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0.48220801477237524</v>
      </c>
      <c r="K28" s="14">
        <f ca="1">SUM(K16:K27)</f>
        <v>94.692441379645686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3.2401478924021863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2.0674107279521343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5.307558620354321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0.50923601477237523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7F3-C613-4543-A939-DF77F73B4A67}">
  <sheetPr codeName="Sheet157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631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Final)'!G154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20.45" customHeight="1">
      <c r="A6" s="16"/>
      <c r="B6" s="19" t="s">
        <v>1015</v>
      </c>
      <c r="C6" s="19"/>
      <c r="D6" s="584">
        <f>$J$28</f>
        <v>0.8429861111111111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0.87001411111111115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0.4289169567777778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1.1583834548118097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Master!$B$54</f>
        <v>마라핫 소스</v>
      </c>
      <c r="C16" s="138" t="str">
        <f>Master!$C$54</f>
        <v>Mala Hot Sauce</v>
      </c>
      <c r="D16" s="300">
        <f>Master!$H$54</f>
        <v>12000</v>
      </c>
      <c r="E16" s="301">
        <f>Master!$J$54</f>
        <v>121.39</v>
      </c>
      <c r="F16" s="139">
        <f>Master!$K$54</f>
        <v>1.0115833333333333E-2</v>
      </c>
      <c r="G16" s="139">
        <v>80</v>
      </c>
      <c r="H16" s="64">
        <f>Master!$P$54</f>
        <v>96</v>
      </c>
      <c r="I16" s="139">
        <f>G16/H16*100</f>
        <v>83.333333333333343</v>
      </c>
      <c r="J16" s="140">
        <f>F16*I16</f>
        <v>0.8429861111111111</v>
      </c>
      <c r="K16" s="31">
        <f t="shared" ref="K16" ca="1" si="0">J16/$J$42%</f>
        <v>96.893383721617795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>SUM(J16:J27)</f>
        <v>0.8429861111111111</v>
      </c>
      <c r="K28" s="14">
        <f ca="1">SUM(K16:K27)</f>
        <v>96.893383721617795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1.8965209631976596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1.2100953151845431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3.1066162783822024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0.87001411111111115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02C5-F1BA-49C7-8CC1-53DBE50E41EE}">
  <sheetPr codeName="Sheet158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632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Final)'!G155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16.149999999999999" customHeight="1">
      <c r="A6" s="16"/>
      <c r="B6" s="19" t="s">
        <v>1015</v>
      </c>
      <c r="C6" s="19"/>
      <c r="D6" s="584">
        <f ca="1">$J$28</f>
        <v>0.55972135270099643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0.58674935270099648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0.28926743088159124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1.4416482132219244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Master!$B$52</f>
        <v>갈비 소스</v>
      </c>
      <c r="C16" s="138" t="str">
        <f>Master!$C$52</f>
        <v>Galbi Flavor Sauce</v>
      </c>
      <c r="D16" s="300">
        <f>Master!$H$52</f>
        <v>12000</v>
      </c>
      <c r="E16" s="301">
        <f ca="1">Master!$J$52</f>
        <v>80.599874788943481</v>
      </c>
      <c r="F16" s="139">
        <f ca="1">Master!$K$52</f>
        <v>6.7166562324119565E-3</v>
      </c>
      <c r="G16" s="139">
        <v>80</v>
      </c>
      <c r="H16" s="64">
        <f>Master!$P$52</f>
        <v>96</v>
      </c>
      <c r="I16" s="139">
        <f>G16/H16*100</f>
        <v>83.333333333333343</v>
      </c>
      <c r="J16" s="140">
        <f ca="1">F16*I16</f>
        <v>0.55972135270099643</v>
      </c>
      <c r="K16" s="31">
        <f t="shared" ref="K16" ca="1" si="0">J16/$J$42%</f>
        <v>95.393603780629419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95.393603780629419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5">
        <f t="shared" ref="J33:J38" si="2">F33*I33</f>
        <v>1.6500000000000001E-2</v>
      </c>
      <c r="K33" s="49">
        <f t="shared" ref="K33:K38" ca="1" si="3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2"/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2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2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2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80-D0FB-413C-A81D-8CC84607EF16}">
  <sheetPr codeName="Sheet159">
    <tabColor theme="4" tint="0.59999389629810485"/>
  </sheetPr>
  <dimension ref="A1:L43"/>
  <sheetViews>
    <sheetView workbookViewId="0">
      <selection activeCell="B14" sqref="B13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577" t="s">
        <v>48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578" t="s">
        <v>633</v>
      </c>
      <c r="E3" s="579"/>
      <c r="F3" s="579"/>
      <c r="G3" s="579"/>
      <c r="H3" s="579"/>
      <c r="I3" s="579"/>
      <c r="J3" s="580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581">
        <f>'Honduras(Total Final)'!G156</f>
        <v>2.028397565922921</v>
      </c>
      <c r="E5" s="582"/>
      <c r="F5" s="582"/>
      <c r="G5" s="582"/>
      <c r="H5" s="582"/>
      <c r="I5" s="582"/>
      <c r="J5" s="583"/>
      <c r="K5" s="17"/>
      <c r="L5" s="18"/>
    </row>
    <row r="6" spans="1:12" ht="19.899999999999999" customHeight="1">
      <c r="A6" s="16"/>
      <c r="B6" s="19" t="s">
        <v>1015</v>
      </c>
      <c r="C6" s="19"/>
      <c r="D6" s="584">
        <f ca="1">$J$28</f>
        <v>0.55972135270099643</v>
      </c>
      <c r="E6" s="584"/>
      <c r="F6" s="584"/>
      <c r="G6" s="584"/>
      <c r="H6" s="584"/>
      <c r="I6" s="584"/>
      <c r="J6" s="584"/>
      <c r="K6" s="17"/>
      <c r="L6" s="18"/>
    </row>
    <row r="7" spans="1:12" ht="16.149999999999999" customHeight="1">
      <c r="A7" s="16"/>
      <c r="B7" s="19" t="s">
        <v>1016</v>
      </c>
      <c r="C7" s="19"/>
      <c r="D7" s="585">
        <f ca="1">$J$42</f>
        <v>0.58674935270099648</v>
      </c>
      <c r="E7" s="585"/>
      <c r="F7" s="585"/>
      <c r="G7" s="585"/>
      <c r="H7" s="585"/>
      <c r="I7" s="585"/>
      <c r="J7" s="585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586">
        <f ca="1">IF(D7="","",IF(ISBLANK(D5),"",D7/D5))</f>
        <v>0.28926743088159124</v>
      </c>
      <c r="E9" s="586"/>
      <c r="F9" s="586"/>
      <c r="G9" s="586"/>
      <c r="H9" s="586"/>
      <c r="I9" s="586"/>
      <c r="J9" s="586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575">
        <f ca="1">D5-D7</f>
        <v>1.4416482132219244</v>
      </c>
      <c r="E11" s="575"/>
      <c r="F11" s="575"/>
      <c r="G11" s="575"/>
      <c r="H11" s="575"/>
      <c r="I11" s="575"/>
      <c r="J11" s="575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576" t="s">
        <v>53</v>
      </c>
      <c r="C14" s="576"/>
      <c r="D14" s="571" t="s">
        <v>54</v>
      </c>
      <c r="E14" s="571" t="s">
        <v>55</v>
      </c>
      <c r="F14" s="571" t="s">
        <v>2</v>
      </c>
      <c r="G14" s="571" t="s">
        <v>56</v>
      </c>
      <c r="H14" s="571" t="s">
        <v>57</v>
      </c>
      <c r="I14" s="571" t="s">
        <v>58</v>
      </c>
      <c r="J14" s="571" t="s">
        <v>55</v>
      </c>
      <c r="K14" s="571" t="s">
        <v>59</v>
      </c>
      <c r="L14" s="16"/>
    </row>
    <row r="15" spans="1:12" ht="16.5" customHeight="1">
      <c r="A15" s="16"/>
      <c r="B15" s="576"/>
      <c r="C15" s="576"/>
      <c r="D15" s="571"/>
      <c r="E15" s="571"/>
      <c r="F15" s="571"/>
      <c r="G15" s="571"/>
      <c r="H15" s="571"/>
      <c r="I15" s="571"/>
      <c r="J15" s="571"/>
      <c r="K15" s="571"/>
      <c r="L15" s="24"/>
    </row>
    <row r="16" spans="1:12" ht="16.5" customHeight="1">
      <c r="A16" s="16"/>
      <c r="B16" s="138" t="str">
        <f>Master!$B$55</f>
        <v>매운갈비 소스</v>
      </c>
      <c r="C16" s="138" t="str">
        <f>Master!$C$55</f>
        <v>Hot Galbi Flavor Sauce Mix</v>
      </c>
      <c r="D16" s="300">
        <f>Master!$H$55</f>
        <v>12000</v>
      </c>
      <c r="E16" s="301">
        <f ca="1">Master!$J$55</f>
        <v>80.599874788943481</v>
      </c>
      <c r="F16" s="139">
        <f ca="1">Master!$K$55</f>
        <v>6.7166562324119565E-3</v>
      </c>
      <c r="G16" s="139">
        <v>80</v>
      </c>
      <c r="H16" s="64">
        <f>Master!$P$55</f>
        <v>96</v>
      </c>
      <c r="I16" s="139">
        <f>G16/H16*100</f>
        <v>83.333333333333343</v>
      </c>
      <c r="J16" s="140">
        <f ca="1">F16*I16</f>
        <v>0.55972135270099643</v>
      </c>
      <c r="K16" s="31">
        <f t="shared" ref="K16" ca="1" si="0">J16/$J$42%</f>
        <v>95.393603780629419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95.393603780629419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572" t="s">
        <v>53</v>
      </c>
      <c r="C31" s="57"/>
      <c r="D31" s="573" t="s">
        <v>54</v>
      </c>
      <c r="E31" s="573" t="s">
        <v>55</v>
      </c>
      <c r="F31" s="573" t="s">
        <v>2</v>
      </c>
      <c r="G31" s="573" t="s">
        <v>56</v>
      </c>
      <c r="H31" s="573" t="s">
        <v>57</v>
      </c>
      <c r="I31" s="574" t="s">
        <v>58</v>
      </c>
      <c r="J31" s="573" t="s">
        <v>55</v>
      </c>
      <c r="K31" s="574" t="s">
        <v>59</v>
      </c>
      <c r="L31" s="24"/>
    </row>
    <row r="32" spans="1:12" ht="16.5" customHeight="1">
      <c r="A32" s="16"/>
      <c r="B32" s="572"/>
      <c r="C32" s="57"/>
      <c r="D32" s="573"/>
      <c r="E32" s="573"/>
      <c r="F32" s="573"/>
      <c r="G32" s="573"/>
      <c r="H32" s="573"/>
      <c r="I32" s="574"/>
      <c r="J32" s="573"/>
      <c r="K32" s="574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146</vt:i4>
      </vt:variant>
      <vt:variant>
        <vt:lpstr>이름 지정된 범위</vt:lpstr>
      </vt:variant>
      <vt:variant>
        <vt:i4>141</vt:i4>
      </vt:variant>
    </vt:vector>
  </HeadingPairs>
  <TitlesOfParts>
    <vt:vector size="287" baseType="lpstr">
      <vt:lpstr>경쟁사 가격분석</vt:lpstr>
      <vt:lpstr>Competitor Price Analysis</vt:lpstr>
      <vt:lpstr>Honduras(Total Final)</vt:lpstr>
      <vt:lpstr>Chicken Sales Unit Configur</vt:lpstr>
      <vt:lpstr>Master</vt:lpstr>
      <vt:lpstr>Prep</vt:lpstr>
      <vt:lpstr>BI_Golden Fried(2)</vt:lpstr>
      <vt:lpstr>BI_Golden Fried(3)</vt:lpstr>
      <vt:lpstr>BI_Golden Fried(5)</vt:lpstr>
      <vt:lpstr>BI_Classic(2)</vt:lpstr>
      <vt:lpstr>BI_Classic(3)</vt:lpstr>
      <vt:lpstr>BI_Classic(5)</vt:lpstr>
      <vt:lpstr>BI_Secret (2)</vt:lpstr>
      <vt:lpstr>BI_Secret (3)</vt:lpstr>
      <vt:lpstr>BI_Secret (5)</vt:lpstr>
      <vt:lpstr>BI_Hot Spicy(2)</vt:lpstr>
      <vt:lpstr>BI_Hot Spicy(3)</vt:lpstr>
      <vt:lpstr>BI_Hot Spicy(5)</vt:lpstr>
      <vt:lpstr>BI_Honey Garlic(2)</vt:lpstr>
      <vt:lpstr>BI_Honey Garlic(3)</vt:lpstr>
      <vt:lpstr>BI_Honey Garlic(5)</vt:lpstr>
      <vt:lpstr>BI_Soy Garlic(2)</vt:lpstr>
      <vt:lpstr>BI_Soy Garlic(3)</vt:lpstr>
      <vt:lpstr>BI_Soy Garlic(5)</vt:lpstr>
      <vt:lpstr>BI_Galbi(2)</vt:lpstr>
      <vt:lpstr>BI_Galbi(3)</vt:lpstr>
      <vt:lpstr>BI_Galbi(5)</vt:lpstr>
      <vt:lpstr>BI_Hot Galbi (2)</vt:lpstr>
      <vt:lpstr>BI_Hot Galbi (3)</vt:lpstr>
      <vt:lpstr>BI_Hot Galbi (5)</vt:lpstr>
      <vt:lpstr>BI_Gangjeong (2)</vt:lpstr>
      <vt:lpstr>BI_Gangjeong (3)</vt:lpstr>
      <vt:lpstr>BI_Gangjeong (5)</vt:lpstr>
      <vt:lpstr>BI_Gangnam Style(2)</vt:lpstr>
      <vt:lpstr>BI_Gangnam Style(3)</vt:lpstr>
      <vt:lpstr>BI_Gangnam Style(5)</vt:lpstr>
      <vt:lpstr>BI_Caribbean (2)</vt:lpstr>
      <vt:lpstr>BI_Caribbean (3)</vt:lpstr>
      <vt:lpstr>BI_Caribbean (5)</vt:lpstr>
      <vt:lpstr>BI_Mala Hot(2)</vt:lpstr>
      <vt:lpstr>BI_Mala Hot(3)</vt:lpstr>
      <vt:lpstr>BI_Mala Hot(5)</vt:lpstr>
      <vt:lpstr>BI_Creamy Onion(2)</vt:lpstr>
      <vt:lpstr>BI_Creamy Onion(3)</vt:lpstr>
      <vt:lpstr>BI_Creamy Onion(5)</vt:lpstr>
      <vt:lpstr>BI_Creamy Jalapeno(2)</vt:lpstr>
      <vt:lpstr>BI_Creamy Jalapeno(3)</vt:lpstr>
      <vt:lpstr>BI_Creamy Jalapeno(5)</vt:lpstr>
      <vt:lpstr>BI_Cheesling(2)</vt:lpstr>
      <vt:lpstr>BI_Cheesling(3)</vt:lpstr>
      <vt:lpstr>BI_Cheesling(5)</vt:lpstr>
      <vt:lpstr>BL_Golden Fried(4)</vt:lpstr>
      <vt:lpstr>BL_Golden Fried(6)</vt:lpstr>
      <vt:lpstr>BL_Golden Fried(8)</vt:lpstr>
      <vt:lpstr>BL_Classic(4)</vt:lpstr>
      <vt:lpstr>BL_Classic(6)</vt:lpstr>
      <vt:lpstr>BL_Classic(8)</vt:lpstr>
      <vt:lpstr>BL_Secret (4)</vt:lpstr>
      <vt:lpstr>BL_Secret (6)</vt:lpstr>
      <vt:lpstr>BL_Secret (8)</vt:lpstr>
      <vt:lpstr>BL_Hot Spicy(4)</vt:lpstr>
      <vt:lpstr>BL_Hot Spicy(6)</vt:lpstr>
      <vt:lpstr>BL_Hot Spicy(8)</vt:lpstr>
      <vt:lpstr>BL_Honey Garlic(4)</vt:lpstr>
      <vt:lpstr>BL_Honey Garlic(6)</vt:lpstr>
      <vt:lpstr>BL_Honey Garlic(8)</vt:lpstr>
      <vt:lpstr>BL_Soy Garlic(4)</vt:lpstr>
      <vt:lpstr>BL_Soy Garlic(6)</vt:lpstr>
      <vt:lpstr>BL_Soy Garlic(8)</vt:lpstr>
      <vt:lpstr>BL_Galbi(4)</vt:lpstr>
      <vt:lpstr>BL_Galbi(6)</vt:lpstr>
      <vt:lpstr>BL_Galbi(8)</vt:lpstr>
      <vt:lpstr>BL_Hot Galbi (4)</vt:lpstr>
      <vt:lpstr>BL_Hot Galbi (6)</vt:lpstr>
      <vt:lpstr>BL_Hot Galbi (8)</vt:lpstr>
      <vt:lpstr>BL_Gangjeong (4)</vt:lpstr>
      <vt:lpstr>BL_Gangjeong (6)</vt:lpstr>
      <vt:lpstr>BL_Gangjeong (8)</vt:lpstr>
      <vt:lpstr>BL_Gangnam Style(4)</vt:lpstr>
      <vt:lpstr>BL_Gangnam Style(6)</vt:lpstr>
      <vt:lpstr>BL_Gangnam Style(8)</vt:lpstr>
      <vt:lpstr>BL_Caribbean (4)</vt:lpstr>
      <vt:lpstr>BL_Caribbean (6)</vt:lpstr>
      <vt:lpstr>BL_Caribbean (8)</vt:lpstr>
      <vt:lpstr>BL_Mala Hot(4)</vt:lpstr>
      <vt:lpstr>BL_Mala Hot(6)</vt:lpstr>
      <vt:lpstr>BL_Mala Hot(8)</vt:lpstr>
      <vt:lpstr>BL_Creamy Onion(4)</vt:lpstr>
      <vt:lpstr>BL_Creamy Onion(6)</vt:lpstr>
      <vt:lpstr>BL_Creamy Onion(8)</vt:lpstr>
      <vt:lpstr>BL_Creamy Jalapeno(4)</vt:lpstr>
      <vt:lpstr>BL_Creamy Jalapeno(6)</vt:lpstr>
      <vt:lpstr>BL_Creamy Jalapeno(8)</vt:lpstr>
      <vt:lpstr>BL_Cheesling(4)</vt:lpstr>
      <vt:lpstr>BL_Cheesling(6)</vt:lpstr>
      <vt:lpstr>BL_Cheesling(8)</vt:lpstr>
      <vt:lpstr>Ddeok-Bokki</vt:lpstr>
      <vt:lpstr>Ddeok-Bokki_Cheese</vt:lpstr>
      <vt:lpstr>Rose Ddeok-Bokki </vt:lpstr>
      <vt:lpstr>Rose Ddeok-Bokki_Cheese</vt:lpstr>
      <vt:lpstr>Fried Chicken Ricebowl(Secret)</vt:lpstr>
      <vt:lpstr>Fried Chicken Ricebowl(Soy)</vt:lpstr>
      <vt:lpstr>bb.q Salad</vt:lpstr>
      <vt:lpstr>Fried Chicken Saladbowl(Secret)</vt:lpstr>
      <vt:lpstr>Fried Chicken Saladbowl(Soy)</vt:lpstr>
      <vt:lpstr>Fried Chicken Saladbowl(Hot)</vt:lpstr>
      <vt:lpstr>Fried Chicken Salabowl(Jamaican</vt:lpstr>
      <vt:lpstr>BL_UFO Chicken</vt:lpstr>
      <vt:lpstr>Wing_UFO Chicken</vt:lpstr>
      <vt:lpstr>BI_Grilled_Jamaican</vt:lpstr>
      <vt:lpstr>BI_Grilled_Soy</vt:lpstr>
      <vt:lpstr>BI_Grilled_Spicy</vt:lpstr>
      <vt:lpstr>Wing_Grilled_Jamaican</vt:lpstr>
      <vt:lpstr>Wing_Grilled_Soy</vt:lpstr>
      <vt:lpstr>Wing_Grilled_Spicy</vt:lpstr>
      <vt:lpstr>BL_Grilled_Jamaican</vt:lpstr>
      <vt:lpstr>BL_Grilled_Soy</vt:lpstr>
      <vt:lpstr>BL_Grilled_Spicy</vt:lpstr>
      <vt:lpstr>Grilled Chicken Ricebowl(Soy)</vt:lpstr>
      <vt:lpstr>The Secret RiceBowl</vt:lpstr>
      <vt:lpstr>Island Greens Rice Bowl</vt:lpstr>
      <vt:lpstr>Teriyaki Crunch Rice Bowl</vt:lpstr>
      <vt:lpstr>Fried Chicken Meal</vt:lpstr>
      <vt:lpstr>Grilled Chicken Meal</vt:lpstr>
      <vt:lpstr>French Fries</vt:lpstr>
      <vt:lpstr>Secret Fries</vt:lpstr>
      <vt:lpstr>Soy Garlic Fries</vt:lpstr>
      <vt:lpstr>Hot Spicy Fries</vt:lpstr>
      <vt:lpstr>Cheesling Fries</vt:lpstr>
      <vt:lpstr>Cheesstick</vt:lpstr>
      <vt:lpstr>Onion Rings</vt:lpstr>
      <vt:lpstr>Coleslaw</vt:lpstr>
      <vt:lpstr>Steamed Rice</vt:lpstr>
      <vt:lpstr>Side Sampler</vt:lpstr>
      <vt:lpstr>Soy Mayo</vt:lpstr>
      <vt:lpstr>Spicy Mayo</vt:lpstr>
      <vt:lpstr>Mala Mayo</vt:lpstr>
      <vt:lpstr>Jamaican Mayo</vt:lpstr>
      <vt:lpstr>Extra Sauce(Secret)</vt:lpstr>
      <vt:lpstr>Extra Sauce (Hot)</vt:lpstr>
      <vt:lpstr>Extra Sauce (Honey)</vt:lpstr>
      <vt:lpstr>Extra Sauce (Soy)</vt:lpstr>
      <vt:lpstr>Extra Sauce (GangJeong)</vt:lpstr>
      <vt:lpstr>Extra Sauce (Mala)</vt:lpstr>
      <vt:lpstr>Extra Sauce (Galbi)</vt:lpstr>
      <vt:lpstr>Extra Sauce (Hot Galbi)</vt:lpstr>
      <vt:lpstr>'bb.q Salad'!Print_Area</vt:lpstr>
      <vt:lpstr>'BI_Caribbean (2)'!Print_Area</vt:lpstr>
      <vt:lpstr>'BI_Caribbean (3)'!Print_Area</vt:lpstr>
      <vt:lpstr>'BI_Caribbean (5)'!Print_Area</vt:lpstr>
      <vt:lpstr>'BI_Cheesling(2)'!Print_Area</vt:lpstr>
      <vt:lpstr>'BI_Cheesling(3)'!Print_Area</vt:lpstr>
      <vt:lpstr>'BI_Cheesling(5)'!Print_Area</vt:lpstr>
      <vt:lpstr>'BI_Classic(2)'!Print_Area</vt:lpstr>
      <vt:lpstr>'BI_Classic(3)'!Print_Area</vt:lpstr>
      <vt:lpstr>'BI_Classic(5)'!Print_Area</vt:lpstr>
      <vt:lpstr>'BI_Creamy Jalapeno(2)'!Print_Area</vt:lpstr>
      <vt:lpstr>'BI_Creamy Jalapeno(3)'!Print_Area</vt:lpstr>
      <vt:lpstr>'BI_Creamy Jalapeno(5)'!Print_Area</vt:lpstr>
      <vt:lpstr>'BI_Creamy Onion(2)'!Print_Area</vt:lpstr>
      <vt:lpstr>'BI_Creamy Onion(3)'!Print_Area</vt:lpstr>
      <vt:lpstr>'BI_Creamy Onion(5)'!Print_Area</vt:lpstr>
      <vt:lpstr>'BI_Galbi(2)'!Print_Area</vt:lpstr>
      <vt:lpstr>'BI_Galbi(3)'!Print_Area</vt:lpstr>
      <vt:lpstr>'BI_Galbi(5)'!Print_Area</vt:lpstr>
      <vt:lpstr>'BI_Gangjeong (2)'!Print_Area</vt:lpstr>
      <vt:lpstr>'BI_Gangjeong (3)'!Print_Area</vt:lpstr>
      <vt:lpstr>'BI_Gangjeong (5)'!Print_Area</vt:lpstr>
      <vt:lpstr>'BI_Gangnam Style(2)'!Print_Area</vt:lpstr>
      <vt:lpstr>'BI_Gangnam Style(3)'!Print_Area</vt:lpstr>
      <vt:lpstr>'BI_Gangnam Style(5)'!Print_Area</vt:lpstr>
      <vt:lpstr>'BI_Golden Fried(2)'!Print_Area</vt:lpstr>
      <vt:lpstr>'BI_Golden Fried(3)'!Print_Area</vt:lpstr>
      <vt:lpstr>'BI_Golden Fried(5)'!Print_Area</vt:lpstr>
      <vt:lpstr>BI_Grilled_Jamaican!Print_Area</vt:lpstr>
      <vt:lpstr>BI_Grilled_Soy!Print_Area</vt:lpstr>
      <vt:lpstr>BI_Grilled_Spicy!Print_Area</vt:lpstr>
      <vt:lpstr>'BI_Honey Garlic(2)'!Print_Area</vt:lpstr>
      <vt:lpstr>'BI_Honey Garlic(3)'!Print_Area</vt:lpstr>
      <vt:lpstr>'BI_Honey Garlic(5)'!Print_Area</vt:lpstr>
      <vt:lpstr>'BI_Hot Galbi (2)'!Print_Area</vt:lpstr>
      <vt:lpstr>'BI_Hot Galbi (3)'!Print_Area</vt:lpstr>
      <vt:lpstr>'BI_Hot Galbi (5)'!Print_Area</vt:lpstr>
      <vt:lpstr>'BI_Hot Spicy(2)'!Print_Area</vt:lpstr>
      <vt:lpstr>'BI_Hot Spicy(3)'!Print_Area</vt:lpstr>
      <vt:lpstr>'BI_Hot Spicy(5)'!Print_Area</vt:lpstr>
      <vt:lpstr>'BI_Mala Hot(2)'!Print_Area</vt:lpstr>
      <vt:lpstr>'BI_Mala Hot(3)'!Print_Area</vt:lpstr>
      <vt:lpstr>'BI_Mala Hot(5)'!Print_Area</vt:lpstr>
      <vt:lpstr>'BI_Secret (2)'!Print_Area</vt:lpstr>
      <vt:lpstr>'BI_Secret (3)'!Print_Area</vt:lpstr>
      <vt:lpstr>'BI_Secret (5)'!Print_Area</vt:lpstr>
      <vt:lpstr>'BI_Soy Garlic(2)'!Print_Area</vt:lpstr>
      <vt:lpstr>'BI_Soy Garlic(3)'!Print_Area</vt:lpstr>
      <vt:lpstr>'BI_Soy Garlic(5)'!Print_Area</vt:lpstr>
      <vt:lpstr>'BL_Caribbean (4)'!Print_Area</vt:lpstr>
      <vt:lpstr>'BL_Caribbean (6)'!Print_Area</vt:lpstr>
      <vt:lpstr>'BL_Caribbean (8)'!Print_Area</vt:lpstr>
      <vt:lpstr>'BL_Cheesling(4)'!Print_Area</vt:lpstr>
      <vt:lpstr>'BL_Cheesling(6)'!Print_Area</vt:lpstr>
      <vt:lpstr>'BL_Cheesling(8)'!Print_Area</vt:lpstr>
      <vt:lpstr>'BL_Classic(4)'!Print_Area</vt:lpstr>
      <vt:lpstr>'BL_Classic(6)'!Print_Area</vt:lpstr>
      <vt:lpstr>'BL_Classic(8)'!Print_Area</vt:lpstr>
      <vt:lpstr>'BL_Creamy Jalapeno(4)'!Print_Area</vt:lpstr>
      <vt:lpstr>'BL_Creamy Jalapeno(6)'!Print_Area</vt:lpstr>
      <vt:lpstr>'BL_Creamy Jalapeno(8)'!Print_Area</vt:lpstr>
      <vt:lpstr>'BL_Creamy Onion(4)'!Print_Area</vt:lpstr>
      <vt:lpstr>'BL_Creamy Onion(6)'!Print_Area</vt:lpstr>
      <vt:lpstr>'BL_Creamy Onion(8)'!Print_Area</vt:lpstr>
      <vt:lpstr>'BL_Galbi(4)'!Print_Area</vt:lpstr>
      <vt:lpstr>'BL_Galbi(6)'!Print_Area</vt:lpstr>
      <vt:lpstr>'BL_Galbi(8)'!Print_Area</vt:lpstr>
      <vt:lpstr>'BL_Gangjeong (4)'!Print_Area</vt:lpstr>
      <vt:lpstr>'BL_Gangjeong (6)'!Print_Area</vt:lpstr>
      <vt:lpstr>'BL_Gangjeong (8)'!Print_Area</vt:lpstr>
      <vt:lpstr>'BL_Gangnam Style(4)'!Print_Area</vt:lpstr>
      <vt:lpstr>'BL_Gangnam Style(6)'!Print_Area</vt:lpstr>
      <vt:lpstr>'BL_Gangnam Style(8)'!Print_Area</vt:lpstr>
      <vt:lpstr>'BL_Golden Fried(4)'!Print_Area</vt:lpstr>
      <vt:lpstr>'BL_Golden Fried(6)'!Print_Area</vt:lpstr>
      <vt:lpstr>'BL_Golden Fried(8)'!Print_Area</vt:lpstr>
      <vt:lpstr>BL_Grilled_Jamaican!Print_Area</vt:lpstr>
      <vt:lpstr>BL_Grilled_Soy!Print_Area</vt:lpstr>
      <vt:lpstr>BL_Grilled_Spicy!Print_Area</vt:lpstr>
      <vt:lpstr>'BL_Honey Garlic(4)'!Print_Area</vt:lpstr>
      <vt:lpstr>'BL_Honey Garlic(6)'!Print_Area</vt:lpstr>
      <vt:lpstr>'BL_Honey Garlic(8)'!Print_Area</vt:lpstr>
      <vt:lpstr>'BL_Hot Galbi (4)'!Print_Area</vt:lpstr>
      <vt:lpstr>'BL_Hot Galbi (6)'!Print_Area</vt:lpstr>
      <vt:lpstr>'BL_Hot Galbi (8)'!Print_Area</vt:lpstr>
      <vt:lpstr>'BL_Hot Spicy(4)'!Print_Area</vt:lpstr>
      <vt:lpstr>'BL_Hot Spicy(6)'!Print_Area</vt:lpstr>
      <vt:lpstr>'BL_Hot Spicy(8)'!Print_Area</vt:lpstr>
      <vt:lpstr>'BL_Mala Hot(4)'!Print_Area</vt:lpstr>
      <vt:lpstr>'BL_Mala Hot(6)'!Print_Area</vt:lpstr>
      <vt:lpstr>'BL_Mala Hot(8)'!Print_Area</vt:lpstr>
      <vt:lpstr>'BL_Secret (4)'!Print_Area</vt:lpstr>
      <vt:lpstr>'BL_Secret (6)'!Print_Area</vt:lpstr>
      <vt:lpstr>'BL_Secret (8)'!Print_Area</vt:lpstr>
      <vt:lpstr>'BL_Soy Garlic(4)'!Print_Area</vt:lpstr>
      <vt:lpstr>'BL_Soy Garlic(6)'!Print_Area</vt:lpstr>
      <vt:lpstr>'BL_Soy Garlic(8)'!Print_Area</vt:lpstr>
      <vt:lpstr>'BL_UFO Chicken'!Print_Area</vt:lpstr>
      <vt:lpstr>'Cheesling Fries'!Print_Area</vt:lpstr>
      <vt:lpstr>Cheesstick!Print_Area</vt:lpstr>
      <vt:lpstr>Coleslaw!Print_Area</vt:lpstr>
      <vt:lpstr>'Ddeok-Bokki'!Print_Area</vt:lpstr>
      <vt:lpstr>'Ddeok-Bokki_Cheese'!Print_Area</vt:lpstr>
      <vt:lpstr>'Extra Sauce (Galbi)'!Print_Area</vt:lpstr>
      <vt:lpstr>'Extra Sauce (GangJeong)'!Print_Area</vt:lpstr>
      <vt:lpstr>'Extra Sauce (Honey)'!Print_Area</vt:lpstr>
      <vt:lpstr>'Extra Sauce (Hot Galbi)'!Print_Area</vt:lpstr>
      <vt:lpstr>'Extra Sauce (Hot)'!Print_Area</vt:lpstr>
      <vt:lpstr>'Extra Sauce (Mala)'!Print_Area</vt:lpstr>
      <vt:lpstr>'Extra Sauce (Soy)'!Print_Area</vt:lpstr>
      <vt:lpstr>'Extra Sauce(Secret)'!Print_Area</vt:lpstr>
      <vt:lpstr>'French Fries'!Print_Area</vt:lpstr>
      <vt:lpstr>'Fried Chicken Meal'!Print_Area</vt:lpstr>
      <vt:lpstr>'Fried Chicken Ricebowl(Secret)'!Print_Area</vt:lpstr>
      <vt:lpstr>'Fried Chicken Ricebowl(Soy)'!Print_Area</vt:lpstr>
      <vt:lpstr>'Fried Chicken Salabowl(Jamaican'!Print_Area</vt:lpstr>
      <vt:lpstr>'Fried Chicken Saladbowl(Hot)'!Print_Area</vt:lpstr>
      <vt:lpstr>'Fried Chicken Saladbowl(Secret)'!Print_Area</vt:lpstr>
      <vt:lpstr>'Fried Chicken Saladbowl(Soy)'!Print_Area</vt:lpstr>
      <vt:lpstr>'Grilled Chicken Meal'!Print_Area</vt:lpstr>
      <vt:lpstr>'Grilled Chicken Ricebowl(Soy)'!Print_Area</vt:lpstr>
      <vt:lpstr>'Honduras(Total Final)'!Print_Area</vt:lpstr>
      <vt:lpstr>'Hot Spicy Fries'!Print_Area</vt:lpstr>
      <vt:lpstr>'Island Greens Rice Bowl'!Print_Area</vt:lpstr>
      <vt:lpstr>'Jamaican Mayo'!Print_Area</vt:lpstr>
      <vt:lpstr>'Mala Mayo'!Print_Area</vt:lpstr>
      <vt:lpstr>'Onion Rings'!Print_Area</vt:lpstr>
      <vt:lpstr>'Rose Ddeok-Bokki '!Print_Area</vt:lpstr>
      <vt:lpstr>'Rose Ddeok-Bokki_Cheese'!Print_Area</vt:lpstr>
      <vt:lpstr>'Secret Fries'!Print_Area</vt:lpstr>
      <vt:lpstr>'Side Sampler'!Print_Area</vt:lpstr>
      <vt:lpstr>'Soy Garlic Fries'!Print_Area</vt:lpstr>
      <vt:lpstr>'Soy Mayo'!Print_Area</vt:lpstr>
      <vt:lpstr>'Spicy Mayo'!Print_Area</vt:lpstr>
      <vt:lpstr>'Steamed Rice'!Print_Area</vt:lpstr>
      <vt:lpstr>'Teriyaki Crunch Rice Bowl'!Print_Area</vt:lpstr>
      <vt:lpstr>'The Secret RiceBowl'!Print_Area</vt:lpstr>
      <vt:lpstr>Wing_Grilled_Jamaican!Print_Area</vt:lpstr>
      <vt:lpstr>Wing_Grilled_Soy!Print_Area</vt:lpstr>
      <vt:lpstr>Wing_Grilled_Spicy!Print_Area</vt:lpstr>
      <vt:lpstr>'Wing_UFO Chicken'!Print_Area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bb.q</dc:creator>
  <cp:lastModifiedBy>yonghun lee</cp:lastModifiedBy>
  <cp:lastPrinted>2025-08-06T14:34:59Z</cp:lastPrinted>
  <dcterms:created xsi:type="dcterms:W3CDTF">2021-07-28T15:05:26Z</dcterms:created>
  <dcterms:modified xsi:type="dcterms:W3CDTF">2026-01-26T20:02:31Z</dcterms:modified>
</cp:coreProperties>
</file>