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关玲\王宁公司-20250217\月统计\"/>
    </mc:Choice>
  </mc:AlternateContent>
  <xr:revisionPtr revIDLastSave="0" documentId="13_ncr:1_{A345DE7B-6793-410D-8134-D978DE660B3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0" i="1" l="1"/>
  <c r="L259" i="1"/>
  <c r="M259" i="1" s="1"/>
  <c r="L258" i="1"/>
  <c r="L257" i="1"/>
  <c r="M257" i="1" s="1"/>
  <c r="M256" i="1"/>
  <c r="M255" i="1"/>
  <c r="M254" i="1"/>
  <c r="L253" i="1"/>
  <c r="M253" i="1" s="1"/>
  <c r="H252" i="1"/>
  <c r="L252" i="1" s="1"/>
  <c r="M252" i="1" s="1"/>
  <c r="L251" i="1"/>
  <c r="M251" i="1" s="1"/>
  <c r="H250" i="1"/>
  <c r="G250" i="1"/>
  <c r="H249" i="1"/>
  <c r="L249" i="1" s="1"/>
  <c r="M249" i="1" s="1"/>
  <c r="M247" i="1"/>
  <c r="L246" i="1"/>
  <c r="M246" i="1" s="1"/>
  <c r="H245" i="1"/>
  <c r="G245" i="1"/>
  <c r="L245" i="1" s="1"/>
  <c r="M245" i="1" s="1"/>
  <c r="L244" i="1"/>
  <c r="M244" i="1" s="1"/>
  <c r="K243" i="1"/>
  <c r="L243" i="1" s="1"/>
  <c r="M243" i="1" s="1"/>
  <c r="M242" i="1"/>
  <c r="M241" i="1"/>
  <c r="M240" i="1"/>
  <c r="L239" i="1"/>
  <c r="M239" i="1" s="1"/>
  <c r="L238" i="1"/>
  <c r="M238" i="1" s="1"/>
  <c r="U237" i="1"/>
  <c r="H237" i="1"/>
  <c r="L237" i="1" s="1"/>
  <c r="M237" i="1" s="1"/>
  <c r="U236" i="1"/>
  <c r="H236" i="1"/>
  <c r="L236" i="1" s="1"/>
  <c r="M236" i="1" s="1"/>
  <c r="U235" i="1"/>
  <c r="H235" i="1"/>
  <c r="L235" i="1" s="1"/>
  <c r="M235" i="1" s="1"/>
  <c r="L234" i="1"/>
  <c r="M234" i="1" s="1"/>
  <c r="L233" i="1"/>
  <c r="M233" i="1" s="1"/>
  <c r="I232" i="1"/>
  <c r="L232" i="1" s="1"/>
  <c r="M232" i="1" s="1"/>
  <c r="L231" i="1"/>
  <c r="M231" i="1" s="1"/>
  <c r="H230" i="1"/>
  <c r="L230" i="1" s="1"/>
  <c r="M230" i="1" s="1"/>
  <c r="H229" i="1"/>
  <c r="L229" i="1" s="1"/>
  <c r="M229" i="1" s="1"/>
  <c r="H228" i="1"/>
  <c r="L228" i="1" s="1"/>
  <c r="M228" i="1" s="1"/>
  <c r="L225" i="1"/>
  <c r="M225" i="1" s="1"/>
  <c r="L224" i="1"/>
  <c r="M224" i="1" s="1"/>
  <c r="M223" i="1"/>
  <c r="L223" i="1"/>
  <c r="H222" i="1"/>
  <c r="L222" i="1" s="1"/>
  <c r="M222" i="1" s="1"/>
  <c r="H221" i="1"/>
  <c r="L221" i="1" s="1"/>
  <c r="M221" i="1" s="1"/>
  <c r="M220" i="1"/>
  <c r="I220" i="1"/>
  <c r="M219" i="1"/>
  <c r="L219" i="1"/>
  <c r="I218" i="1"/>
  <c r="H218" i="1"/>
  <c r="I217" i="1"/>
  <c r="L217" i="1" s="1"/>
  <c r="M217" i="1" s="1"/>
  <c r="L216" i="1"/>
  <c r="L215" i="1"/>
  <c r="M214" i="1"/>
  <c r="H214" i="1"/>
  <c r="G214" i="1"/>
  <c r="L213" i="1"/>
  <c r="U212" i="1"/>
  <c r="H212" i="1"/>
  <c r="L212" i="1" s="1"/>
  <c r="M212" i="1" s="1"/>
  <c r="G212" i="1"/>
  <c r="L211" i="1"/>
  <c r="M211" i="1" s="1"/>
  <c r="L210" i="1"/>
  <c r="M210" i="1" s="1"/>
  <c r="U209" i="1"/>
  <c r="L209" i="1"/>
  <c r="M209" i="1" s="1"/>
  <c r="H209" i="1"/>
  <c r="U208" i="1"/>
  <c r="G208" i="1"/>
  <c r="L208" i="1" s="1"/>
  <c r="M208" i="1" s="1"/>
  <c r="M207" i="1"/>
  <c r="L207" i="1"/>
  <c r="L206" i="1"/>
  <c r="M206" i="1" s="1"/>
  <c r="L205" i="1"/>
  <c r="M205" i="1" s="1"/>
  <c r="H204" i="1"/>
  <c r="L204" i="1" s="1"/>
  <c r="M204" i="1" s="1"/>
  <c r="H203" i="1"/>
  <c r="L203" i="1" s="1"/>
  <c r="M203" i="1" s="1"/>
  <c r="H202" i="1"/>
  <c r="L202" i="1" s="1"/>
  <c r="M202" i="1" s="1"/>
  <c r="H201" i="1"/>
  <c r="L201" i="1" s="1"/>
  <c r="M201" i="1" s="1"/>
  <c r="H200" i="1"/>
  <c r="L200" i="1" s="1"/>
  <c r="M200" i="1" s="1"/>
  <c r="L199" i="1"/>
  <c r="M199" i="1" s="1"/>
  <c r="L198" i="1"/>
  <c r="M198" i="1" s="1"/>
  <c r="H197" i="1"/>
  <c r="L197" i="1" s="1"/>
  <c r="M197" i="1" s="1"/>
  <c r="H196" i="1"/>
  <c r="G196" i="1"/>
  <c r="L195" i="1"/>
  <c r="M195" i="1" s="1"/>
  <c r="L194" i="1"/>
  <c r="M194" i="1" s="1"/>
  <c r="M193" i="1"/>
  <c r="L193" i="1"/>
  <c r="L192" i="1"/>
  <c r="M192" i="1" s="1"/>
  <c r="U191" i="1"/>
  <c r="H191" i="1"/>
  <c r="L191" i="1" s="1"/>
  <c r="M191" i="1" s="1"/>
  <c r="L190" i="1"/>
  <c r="L189" i="1"/>
  <c r="H188" i="1"/>
  <c r="L188" i="1" s="1"/>
  <c r="M188" i="1" s="1"/>
  <c r="L187" i="1"/>
  <c r="L186" i="1"/>
  <c r="H185" i="1"/>
  <c r="L185" i="1" s="1"/>
  <c r="M185" i="1" s="1"/>
  <c r="L184" i="1"/>
  <c r="L183" i="1"/>
  <c r="M183" i="1" s="1"/>
  <c r="L182" i="1"/>
  <c r="M182" i="1" s="1"/>
  <c r="L181" i="1"/>
  <c r="M181" i="1" s="1"/>
  <c r="L180" i="1"/>
  <c r="M180" i="1" s="1"/>
  <c r="L179" i="1"/>
  <c r="L178" i="1"/>
  <c r="M178" i="1" s="1"/>
  <c r="L177" i="1"/>
  <c r="L176" i="1"/>
  <c r="M176" i="1" s="1"/>
  <c r="L175" i="1"/>
  <c r="M175" i="1" s="1"/>
  <c r="L174" i="1"/>
  <c r="M174" i="1" s="1"/>
  <c r="L173" i="1"/>
  <c r="M173" i="1" s="1"/>
  <c r="L172" i="1"/>
  <c r="L171" i="1"/>
  <c r="L170" i="1"/>
  <c r="L169" i="1"/>
  <c r="L168" i="1"/>
  <c r="M168" i="1" s="1"/>
  <c r="H167" i="1"/>
  <c r="L167" i="1" s="1"/>
  <c r="M167" i="1" s="1"/>
  <c r="L166" i="1"/>
  <c r="M166" i="1" s="1"/>
  <c r="L165" i="1"/>
  <c r="M165" i="1" s="1"/>
  <c r="M162" i="1"/>
  <c r="L162" i="1"/>
  <c r="L161" i="1"/>
  <c r="M161" i="1" s="1"/>
  <c r="L159" i="1"/>
  <c r="M159" i="1" s="1"/>
  <c r="M158" i="1"/>
  <c r="G158" i="1"/>
  <c r="M157" i="1"/>
  <c r="M156" i="1"/>
  <c r="M155" i="1"/>
  <c r="M154" i="1"/>
  <c r="M153" i="1"/>
  <c r="L152" i="1"/>
  <c r="M152" i="1" s="1"/>
  <c r="L151" i="1"/>
  <c r="L150" i="1"/>
  <c r="L149" i="1"/>
  <c r="L148" i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L139" i="1"/>
  <c r="H138" i="1"/>
  <c r="L138" i="1" s="1"/>
  <c r="M138" i="1" s="1"/>
  <c r="H137" i="1"/>
  <c r="G137" i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L130" i="1"/>
  <c r="G129" i="1"/>
  <c r="L129" i="1" s="1"/>
  <c r="L128" i="1"/>
  <c r="M128" i="1" s="1"/>
  <c r="L127" i="1"/>
  <c r="M127" i="1" s="1"/>
  <c r="L126" i="1"/>
  <c r="L125" i="1"/>
  <c r="L124" i="1"/>
  <c r="L123" i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H116" i="1"/>
  <c r="L116" i="1" s="1"/>
  <c r="M116" i="1" s="1"/>
  <c r="L115" i="1"/>
  <c r="M115" i="1" s="1"/>
  <c r="M114" i="1"/>
  <c r="M113" i="1"/>
  <c r="L112" i="1"/>
  <c r="M112" i="1" s="1"/>
  <c r="M111" i="1"/>
  <c r="L110" i="1"/>
  <c r="L109" i="1"/>
  <c r="M108" i="1"/>
  <c r="L107" i="1"/>
  <c r="M107" i="1" s="1"/>
  <c r="L106" i="1"/>
  <c r="M106" i="1" s="1"/>
  <c r="L105" i="1"/>
  <c r="M105" i="1" s="1"/>
  <c r="L104" i="1"/>
  <c r="M104" i="1" s="1"/>
  <c r="H103" i="1"/>
  <c r="G103" i="1"/>
  <c r="L103" i="1" s="1"/>
  <c r="M103" i="1" s="1"/>
  <c r="H102" i="1"/>
  <c r="G102" i="1"/>
  <c r="L102" i="1" s="1"/>
  <c r="M102" i="1" s="1"/>
  <c r="M101" i="1"/>
  <c r="L100" i="1"/>
  <c r="M100" i="1" s="1"/>
  <c r="M99" i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H91" i="1"/>
  <c r="L91" i="1" s="1"/>
  <c r="M91" i="1" s="1"/>
  <c r="L90" i="1"/>
  <c r="M90" i="1" s="1"/>
  <c r="L89" i="1"/>
  <c r="M89" i="1" s="1"/>
  <c r="L88" i="1"/>
  <c r="M88" i="1" s="1"/>
  <c r="M87" i="1"/>
  <c r="L86" i="1"/>
  <c r="M86" i="1" s="1"/>
  <c r="M85" i="1"/>
  <c r="M84" i="1"/>
  <c r="L83" i="1"/>
  <c r="M83" i="1" s="1"/>
  <c r="L82" i="1"/>
  <c r="M82" i="1" s="1"/>
  <c r="U81" i="1"/>
  <c r="H81" i="1"/>
  <c r="G81" i="1"/>
  <c r="U80" i="1"/>
  <c r="G80" i="1"/>
  <c r="L80" i="1" s="1"/>
  <c r="M80" i="1" s="1"/>
  <c r="L79" i="1"/>
  <c r="M79" i="1" s="1"/>
  <c r="L78" i="1"/>
  <c r="M78" i="1" s="1"/>
  <c r="L77" i="1"/>
  <c r="M77" i="1" s="1"/>
  <c r="L76" i="1"/>
  <c r="M76" i="1" s="1"/>
  <c r="H75" i="1"/>
  <c r="L75" i="1" s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M64" i="1"/>
  <c r="L63" i="1"/>
  <c r="M63" i="1" s="1"/>
  <c r="L62" i="1"/>
  <c r="M62" i="1" s="1"/>
  <c r="H61" i="1"/>
  <c r="G61" i="1"/>
  <c r="L61" i="1" s="1"/>
  <c r="M61" i="1" s="1"/>
  <c r="L60" i="1"/>
  <c r="M60" i="1" s="1"/>
  <c r="L59" i="1"/>
  <c r="M59" i="1" s="1"/>
  <c r="L56" i="1"/>
  <c r="M56" i="1" s="1"/>
  <c r="M55" i="1"/>
  <c r="L54" i="1"/>
  <c r="M54" i="1" s="1"/>
  <c r="M53" i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M44" i="1"/>
  <c r="L43" i="1"/>
  <c r="M43" i="1" s="1"/>
  <c r="L42" i="1"/>
  <c r="M42" i="1" s="1"/>
  <c r="L41" i="1"/>
  <c r="M41" i="1" s="1"/>
  <c r="G40" i="1"/>
  <c r="L40" i="1" s="1"/>
  <c r="M40" i="1" s="1"/>
  <c r="L39" i="1"/>
  <c r="M39" i="1" s="1"/>
  <c r="H38" i="1"/>
  <c r="G38" i="1"/>
  <c r="G37" i="1"/>
  <c r="L37" i="1" s="1"/>
  <c r="M37" i="1" s="1"/>
  <c r="L36" i="1"/>
  <c r="M36" i="1" s="1"/>
  <c r="M35" i="1"/>
  <c r="L35" i="1"/>
  <c r="M34" i="1"/>
  <c r="G33" i="1"/>
  <c r="L33" i="1" s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U19" i="1"/>
  <c r="G19" i="1"/>
  <c r="L19" i="1" s="1"/>
  <c r="M19" i="1" s="1"/>
  <c r="U18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M11" i="1"/>
  <c r="L11" i="1"/>
  <c r="L10" i="1"/>
  <c r="M10" i="1" s="1"/>
  <c r="L9" i="1"/>
  <c r="M9" i="1" s="1"/>
  <c r="L8" i="1"/>
  <c r="M8" i="1" s="1"/>
  <c r="L7" i="1"/>
  <c r="M7" i="1" s="1"/>
  <c r="U6" i="1"/>
  <c r="L6" i="1"/>
  <c r="M6" i="1" s="1"/>
  <c r="L5" i="1"/>
  <c r="M5" i="1" s="1"/>
  <c r="H4" i="1"/>
  <c r="L4" i="1" s="1"/>
  <c r="M4" i="1" s="1"/>
  <c r="H3" i="1"/>
  <c r="L3" i="1" s="1"/>
  <c r="M3" i="1" s="1"/>
  <c r="L2" i="1"/>
  <c r="M2" i="1" s="1"/>
  <c r="M260" i="1" l="1"/>
  <c r="L38" i="1"/>
  <c r="M38" i="1" s="1"/>
  <c r="L196" i="1"/>
  <c r="M196" i="1" s="1"/>
  <c r="L81" i="1"/>
  <c r="M81" i="1" s="1"/>
  <c r="L250" i="1"/>
  <c r="M250" i="1" s="1"/>
  <c r="L137" i="1"/>
  <c r="M137" i="1" s="1"/>
  <c r="L218" i="1"/>
  <c r="M2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Lily</author>
    <author>mayn</author>
  </authors>
  <commentList>
    <comment ref="U126" authorId="0" shapeId="0" xr:uid="{D8C63A27-F615-4C06-B881-A91D67998F68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接机70+停车费27+工资250+时常2小时*36=419元</t>
        </r>
      </text>
    </comment>
    <comment ref="U128" authorId="0" shapeId="0" xr:uid="{BEDC233F-AA12-472D-8CA9-9325C85EC12C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工资250+时常5*36+停车费46+油费250元=726元</t>
        </r>
      </text>
    </comment>
    <comment ref="U155" authorId="0" shapeId="0" xr:uid="{69F383FA-7956-4FC5-8E3D-A7CA5070F89D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工资200+时常3*20+停车38.5=298.5元</t>
        </r>
      </text>
    </comment>
    <comment ref="U156" authorId="0" shapeId="0" xr:uid="{5C1CFE2F-61E4-4AA0-B6FC-F69636BC9FE4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工资200+时常5*20=300</t>
        </r>
      </text>
    </comment>
    <comment ref="U157" authorId="0" shapeId="0" xr:uid="{65523DE3-AE85-4F8E-802A-34D2ABE620CE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工资200+时常4*20+停车费30=310元
</t>
        </r>
      </text>
    </comment>
    <comment ref="M214" authorId="0" shapeId="0" xr:uid="{2C3C2DD1-78F4-4C74-A160-7316F4981502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转给中间人558</t>
        </r>
      </text>
    </comment>
    <comment ref="O617" authorId="1" shapeId="0" xr:uid="{4B4CA178-9F55-4DAC-B17B-E1C520B63E26}">
      <text>
        <r>
          <rPr>
            <b/>
            <sz val="9"/>
            <color indexed="81"/>
            <rFont val="宋体"/>
            <family val="3"/>
            <charset val="134"/>
          </rPr>
          <t>mayn:</t>
        </r>
        <r>
          <rPr>
            <sz val="9"/>
            <color indexed="81"/>
            <rFont val="宋体"/>
            <family val="3"/>
            <charset val="134"/>
          </rPr>
          <t xml:space="preserve">
收款2900</t>
        </r>
      </text>
    </comment>
  </commentList>
</comments>
</file>

<file path=xl/sharedStrings.xml><?xml version="1.0" encoding="utf-8"?>
<sst xmlns="http://schemas.openxmlformats.org/spreadsheetml/2006/main" count="2533" uniqueCount="1040">
  <si>
    <t>客户</t>
    <phoneticPr fontId="2" type="noConversion"/>
  </si>
  <si>
    <t>用车时间</t>
    <phoneticPr fontId="2" type="noConversion"/>
  </si>
  <si>
    <t>司机</t>
    <phoneticPr fontId="2" type="noConversion"/>
  </si>
  <si>
    <t>车型</t>
    <phoneticPr fontId="2" type="noConversion"/>
  </si>
  <si>
    <t>Time</t>
  </si>
  <si>
    <t>行程</t>
    <phoneticPr fontId="2" type="noConversion"/>
  </si>
  <si>
    <t>OK
(RMB)</t>
  </si>
  <si>
    <t>OT超时
(RMB)</t>
    <phoneticPr fontId="3" type="noConversion"/>
  </si>
  <si>
    <t>Parking Fee(RMB)</t>
    <phoneticPr fontId="3" type="noConversion"/>
  </si>
  <si>
    <t>MealFee(RMB)</t>
  </si>
  <si>
    <t>RENTAL
(RMB)</t>
  </si>
  <si>
    <t>SUB-TOTAL
(RMB)</t>
  </si>
  <si>
    <t>收款金额</t>
    <phoneticPr fontId="2" type="noConversion"/>
  </si>
  <si>
    <t>收款时间</t>
    <phoneticPr fontId="2" type="noConversion"/>
  </si>
  <si>
    <t>备注1</t>
    <phoneticPr fontId="2" type="noConversion"/>
  </si>
  <si>
    <t>备注2</t>
    <phoneticPr fontId="2" type="noConversion"/>
  </si>
  <si>
    <t>车号</t>
    <phoneticPr fontId="2" type="noConversion"/>
  </si>
  <si>
    <t>用车地点</t>
    <phoneticPr fontId="2" type="noConversion"/>
  </si>
  <si>
    <t>付款时间</t>
    <phoneticPr fontId="2" type="noConversion"/>
  </si>
  <si>
    <t>付款金额</t>
    <phoneticPr fontId="2" type="noConversion"/>
  </si>
  <si>
    <t>发票</t>
    <phoneticPr fontId="2" type="noConversion"/>
  </si>
  <si>
    <t>上海许国庆</t>
    <phoneticPr fontId="2" type="noConversion"/>
  </si>
  <si>
    <t>赵江-段玉岗</t>
    <phoneticPr fontId="2" type="noConversion"/>
  </si>
  <si>
    <t>别克商务</t>
    <phoneticPr fontId="2" type="noConversion"/>
  </si>
  <si>
    <t>11:40-15:30</t>
    <phoneticPr fontId="2" type="noConversion"/>
  </si>
  <si>
    <t>北京南-西苑饭店-北京南站-花家怡园四合总店-西苑饭店</t>
  </si>
  <si>
    <t>日期：2025年1月1日
司机：段玉岗
手机：13611208376
车型：别克 653T
车牌：京KJP358
----------------------------------
客户:刘英杰主任
电话：13134218019
时间：11:40--15:30
行程:北京南站…西苑饭店…北京南站…花家怡园四合总店…西苑饭店
公里：60
停车费：11
备注：已完成</t>
    <phoneticPr fontId="2" type="noConversion"/>
  </si>
  <si>
    <t>650 50 5</t>
    <phoneticPr fontId="2" type="noConversion"/>
  </si>
  <si>
    <t>京KJP358</t>
  </si>
  <si>
    <t>北京</t>
    <phoneticPr fontId="2" type="noConversion"/>
  </si>
  <si>
    <t>微</t>
    <phoneticPr fontId="2" type="noConversion"/>
  </si>
  <si>
    <t>9:00-21:45</t>
    <phoneticPr fontId="2" type="noConversion"/>
  </si>
  <si>
    <t>西苑饭店-北京南站-鸽子张家宴鸟巢店-国家体育馆-中央美术学院-798艺术区-西苑饭店-南门涮肉北洼路店-西苑饭店</t>
    <phoneticPr fontId="2" type="noConversion"/>
  </si>
  <si>
    <t>日期：2025年1月2日
司机：段玉岗
手机：13611208376
车型：别克 653T
车牌：京PPG967
----------------------------------
客户:刘英杰主任
电话：13134218019
时间：9:00--21:45
行程:西苑饭店…北京南站…鸽子张家宴鸟巢店…国家体育馆…中央美术学院…798艺术区…西苑饭店…南门涮肉北洼路店…西苑饭店
公里：87
停车费：53
备注：已完成</t>
    <phoneticPr fontId="2" type="noConversion"/>
  </si>
  <si>
    <t>赵江-刘平</t>
    <phoneticPr fontId="2" type="noConversion"/>
  </si>
  <si>
    <t>9:00-20:40</t>
    <phoneticPr fontId="2" type="noConversion"/>
  </si>
  <si>
    <t>西苑饭店-北京南站-鸽子张家宴鸟巢店-南门涮肉北哇路店-聚宝源-西苑饭店-北京南站-南门涮肉北洼路店</t>
    <phoneticPr fontId="2" type="noConversion"/>
  </si>
  <si>
    <t>日期：2025年1月2日
司机：刘平
手机：18801347150
车型：别克 653T
车牌：京KJP358
-----------------------------
客人：刘英杰
电话：
时间:9:00……20:37
行程：西苑饭店……北京南站……鸽子张家宴鸟巢店……南门涮肉北哇路店……聚宝源……西苑饭店……北京南站……南门涮肉北洼路店，
公里：106
高速费：
停车费57</t>
    <phoneticPr fontId="2" type="noConversion"/>
  </si>
  <si>
    <t>8:00-14:10</t>
    <phoneticPr fontId="2" type="noConversion"/>
  </si>
  <si>
    <t>西苑饭店-中国建筑科技展-果然居-清河站</t>
    <phoneticPr fontId="2" type="noConversion"/>
  </si>
  <si>
    <t>日期：2025年1月3日
司机：段玉岗
手机：13611208376
车型：别克 653T
车牌：京PPG967
----------------------------------
客户:刘英杰主任
电话：13134218019
时间：8:00--14:10
行程:西苑饭店…中国建筑科技展…果然居…清河站
公里：52
停车费：19
备注：已完成</t>
    <phoneticPr fontId="2" type="noConversion"/>
  </si>
  <si>
    <t>闫新光</t>
  </si>
  <si>
    <t>考斯特</t>
  </si>
  <si>
    <t>14:30-21:40</t>
  </si>
  <si>
    <t>南站-西苑饭店-南门涮肉-西苑饭店</t>
  </si>
  <si>
    <t>1月2-3日考斯特
司机：闫新光
手机：13671196168,
车号：京AUL266</t>
    <phoneticPr fontId="2" type="noConversion"/>
  </si>
  <si>
    <t>1000  100 10</t>
    <phoneticPr fontId="2" type="noConversion"/>
  </si>
  <si>
    <t>京AUL266</t>
  </si>
  <si>
    <t>公</t>
    <phoneticPr fontId="2" type="noConversion"/>
  </si>
  <si>
    <t>1000 80 8</t>
    <phoneticPr fontId="2" type="noConversion"/>
  </si>
  <si>
    <t>考斯特</t>
    <phoneticPr fontId="2" type="noConversion"/>
  </si>
  <si>
    <t>7:40-14:00</t>
  </si>
  <si>
    <t>西苑饭店-首钢园-果然居顺德菜-南站</t>
  </si>
  <si>
    <t>考斯特司机:闫新光,
车号:京AUL266
1月2日14:30-21:40,南站-西苑饭店-南门涮肉-西苑饭店,
1月3日7:40-14:00,西苑饭店-首钢园-果然居顺德菜-南站,停车12元</t>
  </si>
  <si>
    <t>考斯特首都机场接机600元，大兴机场1000元，市内包车1000元每天，8小时100公里，超小时10元，超公里10元，不含停车费，过路费</t>
    <phoneticPr fontId="2" type="noConversion"/>
  </si>
  <si>
    <t>阿美石油高放</t>
    <phoneticPr fontId="2" type="noConversion"/>
  </si>
  <si>
    <t>张晓斌</t>
    <phoneticPr fontId="2" type="noConversion"/>
  </si>
  <si>
    <t>奔驰V</t>
  </si>
  <si>
    <t>19:18～22:06</t>
  </si>
  <si>
    <t>大兴机场-嘉里大酒店</t>
  </si>
  <si>
    <t>出车报告:
出车日期:2025.1.3
车型:奔驰V260L
车牌:京P03156
姓名:张师傅
电话:15810472035
时间:19:18～22:06
用车时长:2小时48分
超出小时: 
行驶里程:60公里
超公里数:
高速费用:11元
停车费用:27元
出车行程:大兴机场-嘉里大酒店</t>
    <phoneticPr fontId="2" type="noConversion"/>
  </si>
  <si>
    <t>京P03156</t>
  </si>
  <si>
    <t>无</t>
    <phoneticPr fontId="2" type="noConversion"/>
  </si>
  <si>
    <t>方兵</t>
    <phoneticPr fontId="2" type="noConversion"/>
  </si>
  <si>
    <t>19:20—22:10</t>
  </si>
  <si>
    <t>大兴机场—嘉里中心酒店</t>
  </si>
  <si>
    <t xml:space="preserve">
日    期:  2025.01.03
司    机:  方兵
电    话:  13621085920
车    型:  别克 GL8
车    号:  京 HHE928
时    间:  19:20—22:10
行    程:北京大兴机场—嘉里中心酒店
公里数:55 公里
超公数:公里
停车费:27 元
高速费:
空驶费:
备    注:</t>
    <phoneticPr fontId="2" type="noConversion"/>
  </si>
  <si>
    <t>京 HHE928</t>
  </si>
  <si>
    <t xml:space="preserve">姜伟 </t>
    <phoneticPr fontId="2" type="noConversion"/>
  </si>
  <si>
    <t>杨孟东</t>
    <phoneticPr fontId="2" type="noConversion"/>
  </si>
  <si>
    <t>奔驰E</t>
    <phoneticPr fontId="2" type="noConversion"/>
  </si>
  <si>
    <t>13：40</t>
    <phoneticPr fontId="2" type="noConversion"/>
  </si>
  <si>
    <t>大兴机场-北京香格里拉酒店</t>
    <phoneticPr fontId="2" type="noConversion"/>
  </si>
  <si>
    <t>城市：北京
时间：1月6号（接机）
人数：2位
航班信息：CZ346, 13:40
路线：北京大兴机场→→北京香格里拉
举牌子：Avakova Karine （给卡丽娜）
车子：奔驰E级
——————————
车型：奔驰E300
车号：京A5SS75
司机：杨孟冬
手机：13261128906</t>
    <phoneticPr fontId="2" type="noConversion"/>
  </si>
  <si>
    <t>京A5SS75</t>
  </si>
  <si>
    <t>加布里埃尔</t>
    <phoneticPr fontId="2" type="noConversion"/>
  </si>
  <si>
    <t>张维廷</t>
    <phoneticPr fontId="2" type="noConversion"/>
  </si>
  <si>
    <t>16：15-17：01</t>
    <phoneticPr fontId="2" type="noConversion"/>
  </si>
  <si>
    <t>首都机场T3
-世贸工三国际公寓</t>
    <phoneticPr fontId="2" type="noConversion"/>
  </si>
  <si>
    <t>加布里埃尔接机
1月7日周二落地时间15:50
航班TG 614首都机场T3航站楼。
接机牌：Mr.Mads.GyIdenberg
行程安排如下：
起点：首都机场T3
终点：世贸工三国际公寓
车型：奔驰V260L
车牌:京P03156
姓名:张师傅
电话:13693042252                         出车报告:
出车日期:2025.1.7
车型:豪华奔驰V260L
车牌:京P03156
姓名:张师傅
电话:13693042252
时间:16：15～17：01
用车时长:46分钟
超出小时: 
行驶里程:23公里
超公里数:
高速费用:9.5元
停车费用:
出车行程:首都机场T3～世茂工三酒店</t>
    <phoneticPr fontId="2" type="noConversion"/>
  </si>
  <si>
    <t>已</t>
    <phoneticPr fontId="2" type="noConversion"/>
  </si>
  <si>
    <t>新加坡交易所</t>
    <phoneticPr fontId="2" type="noConversion"/>
  </si>
  <si>
    <t>郑文陆</t>
  </si>
  <si>
    <t>11：45-17：10</t>
    <phoneticPr fontId="2" type="noConversion"/>
  </si>
  <si>
    <t>深圳机场-福田香格里拉-证券交易所-福田香格里拉</t>
    <phoneticPr fontId="2" type="noConversion"/>
  </si>
  <si>
    <t>用车明细
别克：商务车
师傅：郑文陆
电话：13530164543
日期1月811点45到17点10分
行程：深圳机场/福田香格里拉/证券交易所/福田香格里拉
里程：74
高速费：13
停车费：10
歺补：1</t>
    <phoneticPr fontId="2" type="noConversion"/>
  </si>
  <si>
    <t>粤N2E9G8</t>
    <phoneticPr fontId="2" type="noConversion"/>
  </si>
  <si>
    <t>深圳</t>
    <phoneticPr fontId="2" type="noConversion"/>
  </si>
  <si>
    <t>好运</t>
    <phoneticPr fontId="2" type="noConversion"/>
  </si>
  <si>
    <t>林师傅</t>
    <phoneticPr fontId="2" type="noConversion"/>
  </si>
  <si>
    <t>七座阿尔法</t>
  </si>
  <si>
    <t>9：00</t>
    <phoneticPr fontId="2" type="noConversion"/>
  </si>
  <si>
    <t>深圳福田香格里拉酒店-香港The Pottinger Hong Kong酒店</t>
    <phoneticPr fontId="2" type="noConversion"/>
  </si>
  <si>
    <t>上车时间：2025年1月9日08:40分
行程：深圳福田香格里拉酒店——康泰集团大厦（地址：深圳市蜀海街道科发路222号）——预计10:30分左右结束会议，送至香港The Pottinger Hong Kong酒店（地址：香港中西区中环皇后大道74号）
联系人：待定
————————————
服务司机：林司机
电话：+86 15989856377
香港：+852  69401377
香港车牌：ZH135
大陆车牌：粤ZBA42港（香槟金）</t>
  </si>
  <si>
    <t>1月8日 深圳 车型:GL8 日租车价格950元（含8小时100公里）超时费80元/小时，超程费5元/公里，不含停车费；
1月9日 深圳车型:埃尔法 用车300/小时+深圳-香港港岛酒店1200元/单程，预计600+1200=1800元</t>
    <phoneticPr fontId="2" type="noConversion"/>
  </si>
  <si>
    <t>ZH135</t>
  </si>
  <si>
    <t>深圳香港</t>
    <phoneticPr fontId="2" type="noConversion"/>
  </si>
  <si>
    <t>君尚</t>
    <phoneticPr fontId="2" type="noConversion"/>
  </si>
  <si>
    <t>上海习辉</t>
    <phoneticPr fontId="2" type="noConversion"/>
  </si>
  <si>
    <t>杜国昌</t>
  </si>
  <si>
    <t>本田雅阁</t>
  </si>
  <si>
    <t>6：00-6：40</t>
    <phoneticPr fontId="2" type="noConversion"/>
  </si>
  <si>
    <t>太阳园西门-首都T3</t>
    <phoneticPr fontId="2" type="noConversion"/>
  </si>
  <si>
    <t>周坤13810575150
1月10日06:10从大钟寺太阳园西门出发！
司机:杜国昌
电话:13601100528 
电话:京ND05Z8
车型:本田雅阁
公里：30
时间6:00～6:40
客人:周坤老师
电话13810575150
行程:太阳园～首都机场</t>
    <phoneticPr fontId="2" type="noConversion"/>
  </si>
  <si>
    <t>京ND05Z8</t>
  </si>
  <si>
    <t>房竣峰</t>
  </si>
  <si>
    <t>天籁</t>
  </si>
  <si>
    <t>6：10-7：00</t>
    <phoneticPr fontId="2" type="noConversion"/>
  </si>
  <si>
    <t>石景山区法院北门-首都机场T3</t>
    <phoneticPr fontId="2" type="noConversion"/>
  </si>
  <si>
    <t>张静13651382297
1-10日06:10石景山区法院北门送首都机场T3
司机:房竣峰
电话:17501177839
车号:京AZW229
车型:天籁 
行程：石景山法院～..首都T3
开始时间：6:10
结束时间：7:00
里程：50公里
备注：行程结束</t>
    <phoneticPr fontId="2" type="noConversion"/>
  </si>
  <si>
    <t>京AZW229</t>
  </si>
  <si>
    <t>奔驰V</t>
    <phoneticPr fontId="2" type="noConversion"/>
  </si>
  <si>
    <t>20:40-21:50</t>
    <phoneticPr fontId="2" type="noConversion"/>
  </si>
  <si>
    <t>首都T3-太阳园西门</t>
    <phoneticPr fontId="2" type="noConversion"/>
  </si>
  <si>
    <t>周坤13810575150
1-10日21：00首都T3接机CA1522送太阳园西门                                 车牌:京P03156
姓名:张师傅
电话:15810472035                         出车报告:
出车日期:2025.1.10
车型:奔驰V260L
车牌:京P03156
姓名:张师傅
电话:15810472035
时间:20:40～21:50
用车时长:1小时10分
超出小时: 
行驶里程:34公里
超公里数:
高速费用:10元
停车费用:9元
出车行程:首都T3机场-太阳园西门</t>
    <phoneticPr fontId="2" type="noConversion"/>
  </si>
  <si>
    <t>祖玉龙</t>
  </si>
  <si>
    <t>本田</t>
  </si>
  <si>
    <t>20:25</t>
  </si>
  <si>
    <t>大兴机场-石景山法院北门</t>
    <phoneticPr fontId="2" type="noConversion"/>
  </si>
  <si>
    <t>张静13651382297
1-10日20:25大兴机场CA8283接机送石景山法院北门
司机 :祖玉龙
电话：18811598567
车型：本田
车号：京EGQ008</t>
    <phoneticPr fontId="2" type="noConversion"/>
  </si>
  <si>
    <t>京EGQ008</t>
  </si>
  <si>
    <t>18:10-24:00</t>
  </si>
  <si>
    <t>T2-前门-龙城温德姆酒店</t>
  </si>
  <si>
    <t>考斯特司机:闫新光，车号:京AUL266
1月13日18:10-24:00
T2-前门-龙城温德姆酒店，100KM，路桥50元，停车60元
1月14日9:10-15:10
龙城温德姆酒座-南口工厂-南口必胜客-清真寺-T3，145KM，路桥122元</t>
    <phoneticPr fontId="2" type="noConversion"/>
  </si>
  <si>
    <t>AUL266</t>
  </si>
  <si>
    <t>9:10-15:10</t>
  </si>
  <si>
    <t>龙城温德姆酒座-南口工厂-南口必胜客-清真寺-T3</t>
  </si>
  <si>
    <t>1000 100 10</t>
    <phoneticPr fontId="2" type="noConversion"/>
  </si>
  <si>
    <t>嘉能可蔡舒惟</t>
    <phoneticPr fontId="2" type="noConversion"/>
  </si>
  <si>
    <t>张绪想</t>
  </si>
  <si>
    <t>16：50</t>
    <phoneticPr fontId="2" type="noConversion"/>
  </si>
  <si>
    <t>上海浦东T2-餐厅（逸道 外滩源店）</t>
    <phoneticPr fontId="2" type="noConversion"/>
  </si>
  <si>
    <t>订单1（更新版）
客户：Glencore
用车地：上海
乘客姓名：David Thomas， Joshua Berman
日期：2025.1.13（周一）
时间：16:50
航班：LH726 
联系人：蔡舒惟
电话：139 1017 0147
行程：上海浦东T2-餐厅
餐厅地址：黄浦区圆明园路88号益外滩源2楼西侧201
【逸道 外滩源店】
GL8
沪EBM665张绪想16621708189</t>
    <phoneticPr fontId="2" type="noConversion"/>
  </si>
  <si>
    <t>沪EBM665</t>
  </si>
  <si>
    <t>上海</t>
    <phoneticPr fontId="2" type="noConversion"/>
  </si>
  <si>
    <t>康杰</t>
    <phoneticPr fontId="2" type="noConversion"/>
  </si>
  <si>
    <t>22：00</t>
    <phoneticPr fontId="2" type="noConversion"/>
  </si>
  <si>
    <t>上海浦东T2-上海艾迪逊酒店</t>
  </si>
  <si>
    <t>订单1（更新版）
客户：Glencore
用车地：上海
乘客姓名：David Thomas
日期：2025.1.13（周一）
时间：22:00
航班：CX362
联系人：蔡舒惟
电话：139 1017 0147
行程：上海浦东T2-上海艾迪逊酒店
车型：GL8
车号：沪EBM665
司机：张绪想
手机：16621708189</t>
    <phoneticPr fontId="2" type="noConversion"/>
  </si>
  <si>
    <t>8：25</t>
    <phoneticPr fontId="2" type="noConversion"/>
  </si>
  <si>
    <t>订单2
客户：Glencore
用车地：上海
乘客姓名：Joshua Berman
日期：2025.1.14(周二）
时间：早上8:25
航班：LX188
联系人：蔡舒惟
电话：139 1017 0147
行程：上海浦东T2-上海艾迪逊酒店
车型：GL8
车号：沪EBM665
司机：张绪想
手机：16621708189</t>
    <phoneticPr fontId="2" type="noConversion"/>
  </si>
  <si>
    <t>未收钱</t>
    <phoneticPr fontId="2" type="noConversion"/>
  </si>
  <si>
    <t>哈里伯顿</t>
    <phoneticPr fontId="2" type="noConversion"/>
  </si>
  <si>
    <t>张广亮</t>
  </si>
  <si>
    <t>12:00- 22:00</t>
  </si>
  <si>
    <t>环球金融中心-于家堡洲际酒店-环球金融中心</t>
  </si>
  <si>
    <t>1月14日中午12点从环球金融中心出发到天津于家堡洲际酒店出发，晚上8点从于家堡洲际酒店出发-环球金融中心出发（沿途放在地铁站）司机:张广亮，车号:京ANQ711
1月14日12:00- 22:00
环球金融中心-于家堡洲际酒店-环球金融中心，330KM，路桥150元</t>
    <phoneticPr fontId="2" type="noConversion"/>
  </si>
  <si>
    <t>京ANQ711</t>
  </si>
  <si>
    <t>孟师傅</t>
    <phoneticPr fontId="2" type="noConversion"/>
  </si>
  <si>
    <t>大巴</t>
    <phoneticPr fontId="2" type="noConversion"/>
  </si>
  <si>
    <t>顺哈通驰</t>
    <phoneticPr fontId="2" type="noConversion"/>
  </si>
  <si>
    <t>福建投资局</t>
    <phoneticPr fontId="2" type="noConversion"/>
  </si>
  <si>
    <t>15：26～21：00</t>
    <phoneticPr fontId="2" type="noConversion"/>
  </si>
  <si>
    <t>大兴机场～首都宾馆～北京国际饭店-首都宾馆-国际饭店-首都宾馆</t>
    <phoneticPr fontId="2" type="noConversion"/>
  </si>
  <si>
    <t>账已发6314.8</t>
    <phoneticPr fontId="2" type="noConversion"/>
  </si>
  <si>
    <t>1月15日厅领导去北京的航班。【厦航】尊敬的贵宾，您预订的陈奇 2025年01月15日厦门航空MF8107（实际承运人：厦门航空）,经济舱Y舱,福州长乐-北京大兴(计划时间12:00-14:45)
行程安排如下：
车型:奔驰V260L
车牌:京P03156
姓名:张师傅
电话:13693042252                          出车报告:
出车日期:2025.1.15
车型:豪华奔驰V260L
车牌:京P03156
姓名:张师傅
电话:13693042252
时间:15：20～20：40
用车时长:5.5小时
超出小时: 
行驶里程:54公里
超公里数:
高速费用:13.3元
停车费用:38.25元
出车行程:大兴机场-首都宾馆-北京国际饭店- 首都宾馆</t>
    <phoneticPr fontId="2" type="noConversion"/>
  </si>
  <si>
    <t>孟庆顺</t>
  </si>
  <si>
    <t>09.30-10.40</t>
  </si>
  <si>
    <t>首都宾馆~大兴机场</t>
  </si>
  <si>
    <t>司机姓名：孟庆顺
司机电话：15001336636
出车日期:2024-1-17
车辆型号:7座商务车
车牌号码:京MDL173
__________________________
客人姓名：陈处长
客人电话：18505918089
起止时间:09.30-10.40
用车时长:1小时10分钟
用车行程：首都宾馆~大兴机场
行驶里程：51公里
停车费：~元
过路费：11元</t>
    <phoneticPr fontId="2" type="noConversion"/>
  </si>
  <si>
    <t>京MDL173</t>
  </si>
  <si>
    <t>17：30-19：30</t>
    <phoneticPr fontId="2" type="noConversion"/>
  </si>
  <si>
    <t xml:space="preserve">嘉里酒店-大兴机场 </t>
  </si>
  <si>
    <t>陶武胜</t>
  </si>
  <si>
    <t>17日下午17:00嘉里酒店-大兴机场 SV887
行程安排如下：
车型：别克GL8653T
车号：京ND1575
姓名：陶武胜
手机：13552794488
司机：孟庆顺
电话：15001336636
车号：京MDL173
车型：GL8-653T</t>
    <phoneticPr fontId="2" type="noConversion"/>
  </si>
  <si>
    <t>京ND1575</t>
  </si>
  <si>
    <t>同赵江</t>
    <phoneticPr fontId="2" type="noConversion"/>
  </si>
  <si>
    <t>励德爱思刘琳</t>
    <phoneticPr fontId="2" type="noConversion"/>
  </si>
  <si>
    <t>9：30</t>
    <phoneticPr fontId="2" type="noConversion"/>
  </si>
  <si>
    <t>办公室-古北水镇</t>
    <phoneticPr fontId="2" type="noConversion"/>
  </si>
  <si>
    <t>1月 16日早上930 从办公室到古北水镇，16人，18日晚6点多从古北水镇到办公室 15人，
考斯特
司机：闫新光
手机：13671196168,
车号：京AUL266</t>
    <phoneticPr fontId="2" type="noConversion"/>
  </si>
  <si>
    <t>考斯特：北京—古北水镇单程2500元/趟，隔天往返5000元（含司机费、汽油费、高速费和停车费）</t>
  </si>
  <si>
    <t>京AUL266</t>
    <phoneticPr fontId="2" type="noConversion"/>
  </si>
  <si>
    <t>18：00</t>
    <phoneticPr fontId="2" type="noConversion"/>
  </si>
  <si>
    <t xml:space="preserve">古北水镇到办公室 </t>
  </si>
  <si>
    <t>14：30</t>
    <phoneticPr fontId="2" type="noConversion"/>
  </si>
  <si>
    <t>世茂工三国际公寓
-首都机场T3</t>
    <phoneticPr fontId="2" type="noConversion"/>
  </si>
  <si>
    <t>加布里埃尔送机
Mr.Mads.GyIdenberg行程安排如下：
1月18日周六下午14:30出发，航班TG615
起点：世茂工三国际公寓
终点：首都机场T3
车型：别克GL8
车号：京P03156
司机：张师傅
电话：15810472035</t>
    <phoneticPr fontId="2" type="noConversion"/>
  </si>
  <si>
    <t>励德爱思汪复苏</t>
    <phoneticPr fontId="2" type="noConversion"/>
  </si>
  <si>
    <t>9：02-10：06</t>
    <phoneticPr fontId="2" type="noConversion"/>
  </si>
  <si>
    <t>首都机场T3航站楼-东方君悦酒店</t>
    <phoneticPr fontId="2" type="noConversion"/>
  </si>
  <si>
    <t>出车报告:
出车日期:2025.1.20
车型:豪华奔驰V260L
车牌:京P03156
姓名:张师傅
电话:13693042252
时间:9：02～10：06
用车时长:64分钟
超出小时: 
行驶里程:29公里
超公里数:
高速费用:9.5元
停车费用:4.5
出车行程:首都机场T3航站楼～东方君悦酒店</t>
    <phoneticPr fontId="2" type="noConversion"/>
  </si>
  <si>
    <t>阿美石油Stacey</t>
    <phoneticPr fontId="2" type="noConversion"/>
  </si>
  <si>
    <t>石杰</t>
  </si>
  <si>
    <t>14：00-20：40</t>
    <phoneticPr fontId="2" type="noConversion"/>
  </si>
  <si>
    <t>上海出发酒店待定-苏州再回上海（听老板安排）</t>
  </si>
  <si>
    <t>21号一天包车上海出发酒店待定-苏州再回上海（听老板安排）保证车辆干净无异味，备水
行程安排如下：
车牌：沪ESF702
电话：18017191155
车型：奔驰E
司机：石杰                                     出车日期：1/21
起止时间：14:00—20:40
出车司机:石杰
车辆型号：奔驰E
车牌号码：沪ESF702
用车行程：波特曼—苏州恒力—波特曼—宝龙艾美酒店
行驶公里：240
过  路  费： 62
停  车  费：</t>
    <phoneticPr fontId="2" type="noConversion"/>
  </si>
  <si>
    <t>21号一天上海-苏州-上海950元（包含8小时100公里），超时费100元/小时，超程费10元/公里，不含高速费、停车费</t>
    <phoneticPr fontId="2" type="noConversion"/>
  </si>
  <si>
    <t>沪ESF702</t>
  </si>
  <si>
    <t>阿美石油Maytham</t>
    <phoneticPr fontId="2" type="noConversion"/>
  </si>
  <si>
    <t>康师傅</t>
  </si>
  <si>
    <t>18：00-19：30</t>
    <phoneticPr fontId="2" type="noConversion"/>
  </si>
  <si>
    <t>北京首都机场T3-国贸公寓</t>
    <phoneticPr fontId="2" type="noConversion"/>
  </si>
  <si>
    <t>航班号：CX6112
到达时间：18:00
北京首都机场T3到国贸公寓
行程安排如下：
司机：康师傅
手机：18600007271
车型：奔驰V260L
车号：京P03156                             出车报告:
出车日期:2025.1.31
车型:奔驰V260L
车牌:京P03156
姓名:康师傅
电话:18600007271
时间:18：00～19：30
用车时长:1.5小时
超出小时: 
行驶里程:30公里
超公里数:
高速费用:元
停车费用:18
出车行程:北京首都机场T3~国贸公寓</t>
    <phoneticPr fontId="2" type="noConversion"/>
  </si>
  <si>
    <t>银安达信</t>
    <phoneticPr fontId="2" type="noConversion"/>
  </si>
  <si>
    <t>13：00～19：30</t>
  </si>
  <si>
    <t>北京南站～颐和园～天安门广场～丽晶酒店～四季民福烤鸭店</t>
  </si>
  <si>
    <t>出车报告:
出车日期:2025.2.1
车型:奔驰V260L
车牌:京P03156
姓名:康师傅
电话:18600007271
时间:13：00～19：30
用车时长:6.5小时
超出小时: 
行驶里程:54公里
超公里数:
高速费用:元
停车费用:
出车行程:北京南站～颐和园～天安门广场～丽晶酒店～四季民福烤鸭店</t>
    <phoneticPr fontId="2" type="noConversion"/>
  </si>
  <si>
    <t>10：00～18：30</t>
  </si>
  <si>
    <t>丽晶酒店～故宫～盛福年烤鸭店～天坛公园～牛街聚宝源饭店</t>
  </si>
  <si>
    <t>出车报告:
出车日期:2025.2.2
车型:奔驰V260L
车牌:京P03156
姓名:康师傅
电话:18600007271
时间:10：00～18：30
用车时长:8.5小时
超出小时: 
行驶里程:15.3公里
超公里数:
高速费用:元
停车费用:30元
出车行程:丽晶酒店～故宫～盛福年烤鸭店～天坛公园～牛街聚宝源饭店</t>
    <phoneticPr fontId="2" type="noConversion"/>
  </si>
  <si>
    <t>09：30～16：30</t>
  </si>
  <si>
    <t>丽晶酒店～慕田峪长城～首都机场</t>
  </si>
  <si>
    <t>出车报告:
出车日期:2025.2.3
车型:奔驰V260L
车牌:京P03156
姓名:康师傅
电话:18600007271
时间:09：30～16：30
用车时长: 7小时
超出小时: 
行驶里程:115公里
超公里数:
高速费用:元
停车费用:元
出车行程:丽晶酒店～慕田峪长城～首都机场</t>
    <phoneticPr fontId="2" type="noConversion"/>
  </si>
  <si>
    <t>上海康杰</t>
    <phoneticPr fontId="2" type="noConversion"/>
  </si>
  <si>
    <t>10：30～20：30</t>
  </si>
  <si>
    <t>首都机场T3～新荣记～北京王府井文华东方酒店～首都机场T2航站楼～北京王府井文华酒店～首都机场T2航站楼</t>
    <phoneticPr fontId="2" type="noConversion"/>
  </si>
  <si>
    <t>出车报告:
出车日期:2025.2.6
车型:豪华奔驰V260L
车牌:京P03156
姓名:张师傅
电话:13693042252
时间:10：30～20：30
用车时长:10小时
超出小时: 2
行驶里程:121公里
超公里数:21
高速费用:19
停车费用:86元
出车行程:首都机场T3～新荣记～北京王府井文华东方酒店～首都机场T2航站楼～北京王府井文华酒店～首都机场T2航站楼</t>
    <phoneticPr fontId="2" type="noConversion"/>
  </si>
  <si>
    <t>世力-开票1400，结账1300，减600康杰找司机的钱，实际收费700</t>
    <phoneticPr fontId="2" type="noConversion"/>
  </si>
  <si>
    <t>Rose Sampedro-Bahri</t>
  </si>
  <si>
    <t>13：25～13：55</t>
  </si>
  <si>
    <t>北京国贸大酒店～首都机场T3航站楼</t>
  </si>
  <si>
    <t>出车报告:
出车日期:2025.2.10
车型:豪华奔驰V260L
车牌:京P03156
姓名:张师傅
电话:13693042252
时间:13：25～13：55
用车时长:30分钟
超出小时: 
行驶里程:26公里
超公里数:
高速费用:9.5
停车费用:
出车行程：北京国贸大酒店～首都机场T3航站楼</t>
    <phoneticPr fontId="2" type="noConversion"/>
  </si>
  <si>
    <t>12：50～17：55</t>
    <phoneticPr fontId="3" type="noConversion"/>
  </si>
  <si>
    <t>赵江</t>
    <phoneticPr fontId="2" type="noConversion"/>
  </si>
  <si>
    <t>15：40-17：40</t>
  </si>
  <si>
    <t>首都机场T3航站楼-东方君悦酒店</t>
  </si>
  <si>
    <r>
      <t xml:space="preserve">到达日期和时间:2月15日
航班 航班号:TG614
到达时间:15:50
到达T3，北京首都国际机场
举牌接机：Gemma Hersh </t>
    </r>
    <r>
      <rPr>
        <sz val="10"/>
        <rFont val="Segoe UI Emoji"/>
        <family val="2"/>
      </rPr>
      <t>➕</t>
    </r>
    <r>
      <rPr>
        <sz val="10"/>
        <rFont val="等线"/>
        <family val="3"/>
        <charset val="134"/>
        <scheme val="minor"/>
      </rPr>
      <t>logo
姓名：赵江
手机：13911134510
车型：别克 GL8 ES
车号：京N8YY99                            时间：15：40-17：40
行程：首都机场~东方君悦
行驶：28公里
高速：10
停车：9</t>
    </r>
    <phoneticPr fontId="2" type="noConversion"/>
  </si>
  <si>
    <t>京N8YY99</t>
  </si>
  <si>
    <t>14：00-14：40</t>
    <phoneticPr fontId="2" type="noConversion"/>
  </si>
  <si>
    <t>东方君悦酒店-北京首都国际机场T3</t>
  </si>
  <si>
    <t>2月21日送机
航班号:TG615
建议出发时间：13:30
起飞时间：17:05
举牌送机机：Gemma Hersh ➕logo
从东方君悦酒店-北京首都国际机场T3
行程安排如下：
姓名：赵江
手机：13911134510
车型：别克 GL8 ES
车号：京N8YY99                             时间：14：00-14：40
行程：东方君悦~首都机场T3
行驶：31公里
高速：10
停车：0</t>
    <phoneticPr fontId="2" type="noConversion"/>
  </si>
  <si>
    <t>赵江-赵凯</t>
    <phoneticPr fontId="2" type="noConversion"/>
  </si>
  <si>
    <t>16：00-18：00</t>
    <phoneticPr fontId="2" type="noConversion"/>
  </si>
  <si>
    <t>T3-世茂工三</t>
    <phoneticPr fontId="2" type="noConversion"/>
  </si>
  <si>
    <t>日期：2025年2月18日
类型：
司机姓名:赵凯
电话:15711166919
车号:京PS0M60
车型：别克
时间:16：00——18：00
行程：T3——世茂工三
过路费：
里程：23
联系人：
备注：举牌接</t>
    <phoneticPr fontId="2" type="noConversion"/>
  </si>
  <si>
    <t>京PS0M60</t>
  </si>
  <si>
    <t>6：24～7：00</t>
  </si>
  <si>
    <t>华贸丽思卡尔顿-首都T3</t>
    <phoneticPr fontId="2" type="noConversion"/>
  </si>
  <si>
    <t>2月17日
早6:30从华贸丽思卡尔顿到首都T3
联系人：刘总，13816866666
行程安排如下：
车型:奔驰V260L
车牌:京P03156
姓名:张师傅
电话:15810472035                      出车报告:
出车日期:2025.2.17
车型:奔驰V260L
车牌:京P03156
姓名:张师傅
电话:15810472035
时间:6：24～7：00
用车时长:36分钟
超出小时: 
行驶里程:29公里
超公里数:
高速费用:10元
停车费用:
出车行程:丽思卡尔顿酒店（华贸中心）～首都T3</t>
    <phoneticPr fontId="2" type="noConversion"/>
  </si>
  <si>
    <t>13：50～20.50</t>
  </si>
  <si>
    <t>大兴机场～北京秀水街～北京昌平逸扉酒店</t>
  </si>
  <si>
    <t>78</t>
  </si>
  <si>
    <t>出车报告:
出车日期:2025.2.18
车型:豪华奔驰V260L
车牌:京P03156
姓名:张师傅
电话:13693042252
时间:13：50～20.50
用车时长:7小时
超出小时: 
行驶里程:103公里
超公里数:3公里
高速费用:33.67元
停车费用:45元
出车行程:大兴机场～北京秀水街～北京昌平逸扉酒店</t>
    <phoneticPr fontId="2" type="noConversion"/>
  </si>
  <si>
    <t>8：50～19.00</t>
  </si>
  <si>
    <t>北京昌平逸扉酒店～昌平南口三一筑工～九号码头蒸汽海鲜～河北涿州亚森亚起重机械厂～昌平逸扉酒店</t>
  </si>
  <si>
    <t>69</t>
  </si>
  <si>
    <t>出车报告:
出车日期:2025.2.19
车型:豪华奔驰V260L
车牌:京P03156
姓名:张师傅
电话:13693042252
时间:8：50～19.00
用车时长:10小时
超出小时: 2
行驶里程:242公里
超公里数:142公里
高速费用:63.19元
停车费用:5元
出车行程:北京昌平逸扉酒店～昌平南口三一筑工～九号码头蒸汽海鲜～河北涿州亚森亚起重机械厂～昌平逸扉酒店</t>
    <phoneticPr fontId="2" type="noConversion"/>
  </si>
  <si>
    <t>7：00～9：19</t>
  </si>
  <si>
    <t>昌平逸扉酒店～北京南站</t>
  </si>
  <si>
    <t>14</t>
  </si>
  <si>
    <t>出车报告:
出车日期:2025.2.20
车型:豪华奔驰V260L
车牌:京P03156
姓名:张师傅
电话:13693042252
时间:7：00～9：19
用车时长:139分钟
超出小时: 
行驶里程:52公里
超公里数:
高速费用:10.45元
停车费用:3元
出车行程:昌平逸扉酒店～北京南站</t>
    <phoneticPr fontId="2" type="noConversion"/>
  </si>
  <si>
    <t>16.00-19.00</t>
  </si>
  <si>
    <t>大兴机场～天安门～蓝湾国际酒店</t>
  </si>
  <si>
    <t>25</t>
  </si>
  <si>
    <t>出车报告:
出车日期:2025.2.23
车型:奔驰V260L
车牌:京P03156
姓名:张师傅
电话:15810472035
时间:16：00～19：00
用车时长:3小时
超出小时: 
行驶里程:85公里
超公里数:
高速费用:13.5元
停车费用:11元
出车行程:大兴机场-天安门-蓝湾国际酒店</t>
    <phoneticPr fontId="2" type="noConversion"/>
  </si>
  <si>
    <t>赵江-陈师傅</t>
    <phoneticPr fontId="2" type="noConversion"/>
  </si>
  <si>
    <t>商务别克</t>
  </si>
  <si>
    <t>出车报告
日期：2025年2月23日
出车司机：陈赛骞
车辆型号：商务别克
车牌号码：京HET731
时间:16.00-19.00
用车行程:大兴机场～天安门～蓝湾国际酒店
行驶公里:85
停  车  费:13.5元
过  路  费:11元
客人姓名:AKKOURA/SAMIR
客人电话:</t>
    <phoneticPr fontId="2" type="noConversion"/>
  </si>
  <si>
    <t>京HET731</t>
  </si>
  <si>
    <t>上海亚煦</t>
    <phoneticPr fontId="2" type="noConversion"/>
  </si>
  <si>
    <t>13：00-16：30</t>
    <phoneticPr fontId="2" type="noConversion"/>
  </si>
  <si>
    <t>首都机场T2航站楼～南小街20号～金融街丽思卡尔顿酒店</t>
  </si>
  <si>
    <t>下周一24号接机
航班号：MU5107
11:00一13:15虹桥T2-首都T2
先去开会，开完会送老板回酒店 （金融街丽思卡尔顿）
下周二25号，午饭后用车，去酒店接老板去开会，是否有晚餐待定。 下周三26日 全天用车，早上去酒店接老板
周四27号 送机
航班号：MU5124 
19:00一21:10首都T2-虹桥T2
建议出发时间：16:30
行程安排如下：
车型:奔驰V260L
车牌:京P03156
姓名:张师傅
电话:13693042252</t>
    <phoneticPr fontId="2" type="noConversion"/>
  </si>
  <si>
    <t>13：00～15：30</t>
  </si>
  <si>
    <t>金融街丽思卡尔顿酒店～银河证券公司～金融街丽思卡尔顿酒店</t>
  </si>
  <si>
    <t>出车报告:
出车日期:2025.2.25
车型:豪华奔驰V260L
车牌:京P03156
姓名:张师傅
电话:13693042252
时间:13：00～15：30
用车时长:2：30分钟
超出小时: 
行驶里程:18公里
超公里数:
高速费用:元
停车费用:元
出车行程:金融街丽思卡尔顿酒店～银河证券公司～金融街丽思卡尔顿酒店</t>
    <phoneticPr fontId="2" type="noConversion"/>
  </si>
  <si>
    <t>15：00～22：00</t>
  </si>
  <si>
    <t>金融街丽思卡尔顿酒店～优胜大厦～金融街丽思卡尔顿～牛街清真满恒记～金融街丽思卡尔顿酒店～西二旗住总万科金域国际</t>
  </si>
  <si>
    <t>出车报告:
出车日期:2025.2.26
车型:豪华奔驰V260L
车牌:京P03156
姓名:张师傅
电话:13693042252
时间:15：00～22：00
用车时长:7小时
超出小时: 
行驶里程:48公里
超公里数:
高速费用:2.61元
停车费用:8元
出车行程:金融街丽思卡尔顿酒店～优胜大厦～金融街丽思卡尔顿～牛街清真满恒记～金融街丽思卡尔顿酒店～西二旗住总万科金域国际</t>
    <phoneticPr fontId="2" type="noConversion"/>
  </si>
  <si>
    <t>6：40～7：20</t>
  </si>
  <si>
    <t>金融街丽思卡尔顿酒店～首都机场T2航站楼</t>
  </si>
  <si>
    <t>出车报告:
出车日期:2025.2.27
车型:豪华奔驰V260L
车牌:京P03156
姓名:张师傅
电话:13693042252
时间:6：40～7：20
用车时长:40分钟
超出小时: 
行驶里程:32公里
超公里数:
高速费用:4.75元
停车费用:元
出车行程:金融街丽思卡尔顿酒店～首都机场T2航站楼</t>
    <phoneticPr fontId="2" type="noConversion"/>
  </si>
  <si>
    <t>上海沈魏</t>
    <phoneticPr fontId="2" type="noConversion"/>
  </si>
  <si>
    <t>11：35-17:45</t>
  </si>
  <si>
    <t>首都机场~望京诺和诺德中国有限公司~首都机场</t>
  </si>
  <si>
    <t>日期:2025年2月25日
司机:赵江
电话:13911134510
车号：京N8YY99
车型：别克653T
时间：11：35-17:45
行程：首都机场~望京诺和诺德中国有限公司~首都机场
行驶：36公里
高速：5
停车：9
客户: 格兰富</t>
    <phoneticPr fontId="2" type="noConversion"/>
  </si>
  <si>
    <t>17：08～17：54</t>
  </si>
  <si>
    <t>世茂工三国际公寓-首都机场T3</t>
    <phoneticPr fontId="2" type="noConversion"/>
  </si>
  <si>
    <t>加布里埃尔送机
Mr.Mads.GyIdenberg行程安排如下：
2月27日日周四下午14:30出发，航班TG615
起点：世茂工三国际公寓
终点：首都机场T3
出车报告:
出车日期:2025.2.27
车型:豪华奔驰V260L
车牌:京P03156
姓名:张师傅
电话:13693042252
时间:17：08～17：54
用车时长:40分钟
超出小时: 
行驶里程:23公里
超公里数:
高速费用:9元
停车费用:元
出车行程:世茂三工国际公寓～首都机场T3航站楼</t>
    <phoneticPr fontId="2" type="noConversion"/>
  </si>
  <si>
    <t>中国航空传媒有限责任公司</t>
  </si>
  <si>
    <t>13：35-20：30</t>
    <phoneticPr fontId="2" type="noConversion"/>
  </si>
  <si>
    <t>贡嘎机场T3拉萨布达拉宫逸扉酒店-喜藏·西藏菜（仙足岛店）-酒店</t>
    <phoneticPr fontId="2" type="noConversion"/>
  </si>
  <si>
    <t>2月27日
13:35        CA4447 落地贡嘎机场T313:35-17:00 计划机场内活动（车辆请于15:00【贡嘎机场T3】就位）
17:00   出发前往【拉萨布达拉宫逸扉酒店】
18:30       从酒店出发前往【喜藏·西藏菜（仙足岛店）】
20:30       从餐厅返回酒店</t>
    <phoneticPr fontId="2" type="noConversion"/>
  </si>
  <si>
    <t>行程打包价中巴车29座 5500元（包含8小时100公里/天；含司机费、汽油费、不含高速费、过路费）
氧气瓶的话有便捷式氧气瓶是15元/支，
还有另外的医药用氧钢瓶10L装是600元一罐（钢瓶需要回收）</t>
    <phoneticPr fontId="2" type="noConversion"/>
  </si>
  <si>
    <t>便捷式氧气瓶8元一只。60只，矿泉水格桑泉45每件，2件，车费4500元，GL8别克400元，8*60=480元，2*45=90元480+90+400=5470元，定金给了1000元，5470-1000=4470元</t>
    <phoneticPr fontId="2" type="noConversion"/>
  </si>
  <si>
    <t>中国航空传媒有限责任公司</t>
    <phoneticPr fontId="2" type="noConversion"/>
  </si>
  <si>
    <t>9：30-21：00</t>
    <phoneticPr fontId="2" type="noConversion"/>
  </si>
  <si>
    <t xml:space="preserve">  酒店-国航西藏分公司-宴巴蜀川湘菜-罗布林卡-八廓街步行街-极地之秘·新藏式餐厅（文成公主店）-酒店</t>
    <phoneticPr fontId="2" type="noConversion"/>
  </si>
  <si>
    <t>2月28日
9:30    从酒店出发前往【国航西藏分公司】
12:00   从分公司前往餐厅【宴巴蜀川湘菜】
14:00   从餐厅前往【罗布林卡】
16:00   从罗布林卡前往【八廓街步行街】
18:30   从八廓街指定地点集合前往餐厅【极地之秘·新藏式餐厅（文成公主店）】
21:00   从餐厅返回酒店</t>
    <phoneticPr fontId="2" type="noConversion"/>
  </si>
  <si>
    <t>加半天GL8</t>
    <phoneticPr fontId="2" type="noConversion"/>
  </si>
  <si>
    <t>已票</t>
    <phoneticPr fontId="2" type="noConversion"/>
  </si>
  <si>
    <t>8：20-13：30</t>
    <phoneticPr fontId="2" type="noConversion"/>
  </si>
  <si>
    <t>酒店-贡嘎机场T3-尚领酒店-拉萨布达拉宫逸扉酒店</t>
    <phoneticPr fontId="2" type="noConversion"/>
  </si>
  <si>
    <t xml:space="preserve">3月1日
8:20     从酒店出发前往【贡嘎机场T3】
12:00    从贡嘎机场T3出发前往餐厅【尚领酒店】
13:30    从【尚领酒店】出发返回【拉萨布达拉宫逸扉酒店】行程结束
</t>
    <phoneticPr fontId="2" type="noConversion"/>
  </si>
  <si>
    <t>GL8</t>
    <phoneticPr fontId="2" type="noConversion"/>
  </si>
  <si>
    <t>张师傅</t>
    <phoneticPr fontId="2" type="noConversion"/>
  </si>
  <si>
    <t>上海浦东T2-上海外滩瑞吉酒店</t>
  </si>
  <si>
    <t>订单2（改）
客户：Glencore
用车地：上海
乘客姓名：Mr. Stuart Brown, Mr. Oliver Nugent 
日期：2025.3.1（周六）
时间：上午8:25
航班：LX188
联系人：蔡女士
电话：13910170147
行程：上海浦东T2-上海外滩瑞吉酒店
行程安排如下：
车型:别克商务车
车牌:沪EPE138
姓名:张师傅
电话:15000040138</t>
    <phoneticPr fontId="2" type="noConversion"/>
  </si>
  <si>
    <t>沪EPE138</t>
  </si>
  <si>
    <t>12:00-24:00</t>
  </si>
  <si>
    <t>T3-天津滨海新区黄海路155号-天津港-滨海新区津滨杰座商务中心-金融街丽思酒店</t>
  </si>
  <si>
    <t xml:space="preserve">订单1
客户：Glencore
用车地：北京-天津-北京
乘客姓名：李欣 +9个老外
日期：2025.3.9（周日）
时间：下午12:30
航班：CX386
联系人：李欣
电话：139 1115 6659
行程：北京首都T3-天津（天津天澳技术服务有限公司-西门）-北京金融街丽思卡尔顿酒店
用车大概时间：12:30下午-22:30
考斯特司机:闫新光
13671196168，
京AUL266                                       考斯特行程3月9日12:00-24:00,T3-天津滨海新区黄海路155号-天津港-滨海新区津滨杰座商务中心-金融街丽思酒店,385KM,路桥440元,停车25元
</t>
    <phoneticPr fontId="2" type="noConversion"/>
  </si>
  <si>
    <t>北京首都T3-北京康莱德酒店</t>
  </si>
  <si>
    <t>订单7
客户：Glencore
用车地：北京
乘客姓名：Mr. Lee Butler
日期：2025.3.9 (周日)
时间：晚上23:35
航班：CA116
联系人：蔡女士
电话：13910170147
行程：北京首都T3-北京康莱德酒店
行程安排如下：
车型:奔驰V260L
车牌:京P03156
姓名:张师傅
电话:15810472035</t>
    <phoneticPr fontId="2" type="noConversion"/>
  </si>
  <si>
    <t>订单3（改）
客户：Glencore
用车地：北京
乘客姓名：Mr. Kaan Sagmanli
日期：2025.3.9（周日）
时间：晚上21:15
航班：CA110 香港-北京 
联系人：蔡女士
电话：13910170147
行程：北京首都T3-北京康莱德酒店
行程安排如下：
车型:奔驰V260L
车牌:京P03156
姓名:张师傅
电话:15810472035</t>
    <phoneticPr fontId="2" type="noConversion"/>
  </si>
  <si>
    <t>北京首都T3-北京康莱德酒店</t>
    <phoneticPr fontId="2" type="noConversion"/>
  </si>
  <si>
    <t>订单4
客户：Glencore
用车地：北京
乘客姓名：Mr. Paymahn Seyed-Safi
日期：2025.3.10 （周一）
时间：早上6:15
航班：CA908
联系人：蔡女士
电话：13910170147
行程：北京首都T3-北京康得酒店
出车报告:
出车日期:2025.3.10
车型:豪华奔驰V260L
车牌:京P03156
姓名:张师傅
电话:13693042252
时间:6：25～7：15
用车时长:50分钟
超出小时: 
行驶里程:24公里
超公里数:
高速费用:19元
停车费用:9.5元
出车行程:首都机场T3航站楼～北京康莱德酒店2</t>
  </si>
  <si>
    <t>6:30-7:40</t>
  </si>
  <si>
    <t>北京金融街丽思卡尔顿-北京北火车站</t>
  </si>
  <si>
    <t xml:space="preserve">订单6
客户：Glencore
用车地：北京
乘客姓名：13个人
日期：2025.3.10 （周一）
时间：早上7:00
火车：G2531 北京北-大同南
8:20-10:06
联系人：栾总
电话：13910091745
行程：北京金融街丽思卡尔顿-北京北火车站
</t>
    <phoneticPr fontId="2" type="noConversion"/>
  </si>
  <si>
    <t>10:00-11:00</t>
  </si>
  <si>
    <t>北京北站-北京金融街丽思卡尔顿酒店-餐厅-北京金融街丽思卡尔顿酒店</t>
  </si>
  <si>
    <t>订单5
客户：Glencore
用车地：北京
乘客姓名：13个人
日期：2025.3.11
时间：上午10:03
火车：G2532 大同南-北京北
联系人：蔡女士
电话：13910170147
行程：地点：北京北站-北京金融街丽思卡尔顿酒店-餐厅-北京金融街丽思卡尔顿酒店
考斯特司机:闫新光
13671196168，
京AUL266</t>
    <phoneticPr fontId="2" type="noConversion"/>
  </si>
  <si>
    <t>6:20-7:20</t>
  </si>
  <si>
    <t>北京金融街丽思卡尔顿-北京首都机场T3</t>
  </si>
  <si>
    <t>订单8
客户：Glencore
用车地：北京
乘客姓名：12个人
日期：2025.3.12
时间：早上6:30
飞机：CA1501 8:30-10:55
联系人：蔡女士
电话：13910170147
行程：北京金融街丽思卡尔顿-北京首都机场T3
考斯特司机:闫新光
13671196168，
京AUL266</t>
    <phoneticPr fontId="2" type="noConversion"/>
  </si>
  <si>
    <t>考斯特22座，接站700，首都机场接机800元，大兴机场1100元，市内包车1200元每天，8小时100公里，超小时120元，超公里12元，不含停车费，过路费</t>
    <phoneticPr fontId="2" type="noConversion"/>
  </si>
  <si>
    <t>17:00-17:40</t>
    <phoneticPr fontId="2" type="noConversion"/>
  </si>
  <si>
    <t>首都机场T3-世贸工三国际公寓</t>
    <phoneticPr fontId="2" type="noConversion"/>
  </si>
  <si>
    <t>加布里埃尔接机
3月10号，落地时间15:50
航班TG 614首都机场T3航站楼。
接机牌：Mr.Mads.GyIdenberg
行程安排如下：
起点：首都机场T3
终点：世贸工三国际公寓
出车报告:
出车日期:2025.3.10
车型:豪华奔驰V260L
车牌:京P03156
姓名:张师傅
电话:13693042252
时间:17：10：～17：33
用车时长:23分钟
超出小时: 
行驶里程:23公里
超公里数:
高速费用:19元
停车费用:
出车行程:首都机场T3航站楼～世茂工三公寓酒店</t>
  </si>
  <si>
    <t>赵江-刘亚军</t>
    <phoneticPr fontId="2" type="noConversion"/>
  </si>
  <si>
    <t>6：30-9：10</t>
    <phoneticPr fontId="2" type="noConversion"/>
  </si>
  <si>
    <t>大兴机场～王府井东方君悦</t>
  </si>
  <si>
    <t>接机信息，3月10日大兴机场,SQ810,00:00-06:35,Saurabh Sharma,送至王府井东方君悦酒店，一位客人，客人不会中文，需要举牌接机
司机：刘亚军
电话：15811320290
车牌：京A2XD65
车型：天籁
…………………………
客人：Saurabh Sharma                    日期：2025.3.10
时间：6点30分～9点10分
行程：大兴机场～王府井东方君悦酒店，里程：50公里
高速费：无
停车费：无
备注：无</t>
    <phoneticPr fontId="2" type="noConversion"/>
  </si>
  <si>
    <t>京A2XD65</t>
  </si>
  <si>
    <t>杨师傅</t>
    <phoneticPr fontId="2" type="noConversion"/>
  </si>
  <si>
    <t>埃尔法</t>
    <phoneticPr fontId="2" type="noConversion"/>
  </si>
  <si>
    <t>香港机场-宝安华侨城JW万豪酒店</t>
    <phoneticPr fontId="2" type="noConversion"/>
  </si>
  <si>
    <t>YR2206</t>
  </si>
  <si>
    <t>香港</t>
    <phoneticPr fontId="2" type="noConversion"/>
  </si>
  <si>
    <t>何师傅</t>
  </si>
  <si>
    <t>别克商务</t>
  </si>
  <si>
    <t>宝安华侨城JW万豪酒店-深圳机场</t>
    <phoneticPr fontId="2" type="noConversion"/>
  </si>
  <si>
    <t xml:space="preserve">3月19日早上9:30
宝安华侨城JW万豪酒店---深圳机场
别克商务
车牌：粤BT8301
电话：13823607743
司机：何师傅
</t>
    <phoneticPr fontId="2" type="noConversion"/>
  </si>
  <si>
    <t>粤BT8301</t>
  </si>
  <si>
    <t>赵江-陈赛骞</t>
    <phoneticPr fontId="2" type="noConversion"/>
  </si>
  <si>
    <t>14.37-15.55</t>
  </si>
  <si>
    <t>首都机场～东方君悦酒店</t>
  </si>
  <si>
    <t>3月19日 深圳-北京 城际 联系Sophie
深圳-8点从酒店出发-车辆已预约 信息待更新
北京-CA1394 降落首都机场举牌国内到达接 送到东方君悦酒店(东长安街1号)-车辆已预约 信息待更新
3月20日 北京 内部会
3月21日 北京 具体地址&amp;联系人丹丹
13:30办公室附近餐厅或办公室(东方广场W1座)出发 前往NSL-CAS
址?)
16:00客户办公室会办公室或君悦酒店
3月22日 北京 周六 备车 待定
3月23日 北京 周日 联系Heidi 确认是否用车
3月24日 北京 具体地址&amp;联系人丹丹
13:30 办公室附近餐厅或办公室出发 前往NSFC(淀区双清路83号?
16:00 客户办公室会办公室或晚餐餐厅(如决定外出用餐/餐厅地址待定)如餐厅不在附近，还需预定餐后 从餐厅到君悦酒店3月25日 北京 不用车
3月26日 北京 联系人 Sophie Heidi-车辆待定 可能步行
10:00 君悦酒店-科爱办公室(东城区东黄城根北街16号)
13:00 科爱办公室-爱思唯尔办公室
3月27日 北京 联系人Sophie Rachel
10:00 君悦酒店-瑞吉酒店大堂 Rachel接(北京市朝阳区建国门外大街 21号)
暂定备车 午餐餐厅(-回办公室-)董事会地点 (-晚餐餐厅北京市朝阳区麦子店街53号亮马港湾大厦南楼东侧三层 鼎顺食寮-)回酒店
3月28日 北京 联系人 Yan 下午是否用车待定
中关村论坛往返，地点时间待定3月29日 北京 联系人Sophie
早上9点 君悦酒店-首都机场T2航站楼 -车辆已预约 信息待更新
行程安排如下：
司机：陈赛骞                                                 
手机：15801018981
车型：GL8
车牌：京HET731</t>
    <phoneticPr fontId="2" type="noConversion"/>
  </si>
  <si>
    <t>日期：2025年3月19日
车型：别克GL8
车号：京HET731
司机：陈赛骞
手机：15801018981
行程：首都机场～东方君悦酒店
行驶：27公里
时间：14.37-15.55
停车费：
高速费：
客户:</t>
    <phoneticPr fontId="2" type="noConversion"/>
  </si>
  <si>
    <t>13.40-16.40</t>
  </si>
  <si>
    <t>东方君悦酒店-中国科院院文献情报中心～鸟巢</t>
  </si>
  <si>
    <t>日期：2025年3月21日
车型：别克GL8
车号：京HET731
司机：陈赛骞
手机：15801018981
行程：东方君悦酒店-中国科院院文献情报中心～鸟巢
行驶：27公里
时间：13.40-16.40
停车费：17.5
高速费：
客户:</t>
    <phoneticPr fontId="2" type="noConversion"/>
  </si>
  <si>
    <t>权师傅</t>
    <phoneticPr fontId="2" type="noConversion"/>
  </si>
  <si>
    <t>13：30～17：12</t>
  </si>
  <si>
    <t>东方广场W1-国家自然科学基金委员会-东方广场W1，替班权师傅</t>
    <phoneticPr fontId="2" type="noConversion"/>
  </si>
  <si>
    <t>出车报告:
出车日期:2025.3.24
车型:奔驰V260L
车牌:京P03156
姓名:张师傅
电话:18101211105 
时间:13：30～17：12
用车时长:4个小时
超出小时: 
行驶里程:35公里
超公里数:
高速费用:0元
停车费用:9元
出车行程:东方广场W1-国家自然科学基金委员会-东方广场W1，替班权师傅</t>
    <phoneticPr fontId="2" type="noConversion"/>
  </si>
  <si>
    <t>9.30-19.40</t>
    <phoneticPr fontId="2" type="noConversion"/>
  </si>
  <si>
    <t>君悦酒店—瑞吉酒店—凯宾斯基酒店</t>
  </si>
  <si>
    <t>出车报告:
出车日期:2025.3.27
车型:奔驰V260L
车牌:京P03156
姓名:张师傅
电话:18101211105 
时间:9.30___19.40
用车时长:10小时10分钟
超出小时: 
行驶里程:
超公里数:14公里
高速费用:0元
停车费用:86元
出车行程:君悦酒店—瑞吉酒店—凯宾斯基酒店</t>
    <phoneticPr fontId="2" type="noConversion"/>
  </si>
  <si>
    <t>8：30-10：20</t>
  </si>
  <si>
    <t>君悦酒店—首都机场T2</t>
  </si>
  <si>
    <t>3月28日出车行程：                                  车型:奔驰V260L
车牌:京P03156
姓名:张师傅
电话:18101211105 
客户：
时间：8：30-10：20
停车费：无
高速费：5元
公里数：35公里
行程：君悦酒店—首都机场T2。</t>
    <phoneticPr fontId="2" type="noConversion"/>
  </si>
  <si>
    <t>12：00-19：15</t>
  </si>
  <si>
    <t>东方广场W1—中关村国际创新中心南门—君悦酒店</t>
    <phoneticPr fontId="2" type="noConversion"/>
  </si>
  <si>
    <t>3月28日出车行程：                                  车型:奔驰V260L
车牌:京P03156
姓名:张师傅
电话:18101211105 
客户：
时间：12：00-19：15
停车费：无
高速费：无
公里数：60公里
行程：东方广场W1—中关村国际创新中心南门—君悦酒店。</t>
    <phoneticPr fontId="2" type="noConversion"/>
  </si>
  <si>
    <t xml:space="preserve">君悦酒店-首都机场T2航站楼 </t>
  </si>
  <si>
    <t xml:space="preserve">3月29日 北京 联系人Sophie
早上9点 君悦酒店-首都机场T2航站楼 
航班号：KL898
行程安排如下：                                  车型:奔驰V260L
车牌:京P03156
姓名:张师傅
电话:18101211105 
</t>
    <phoneticPr fontId="2" type="noConversion"/>
  </si>
  <si>
    <t>陈师傅</t>
    <phoneticPr fontId="2" type="noConversion"/>
  </si>
  <si>
    <t>埃尔法</t>
  </si>
  <si>
    <t>17:30-19:15</t>
  </si>
  <si>
    <t>虹桥T2-浦东丽思卡尔顿</t>
  </si>
  <si>
    <t>支</t>
    <phoneticPr fontId="2" type="noConversion"/>
  </si>
  <si>
    <t>出车日期:2025年3月21日
起止时间:17:30-19:15
出车司机:陈师傅
车辆型:埃尔法
车牌号码:沪A058A7
用车行程：虹桥T2-浦东丽思卡尔顿
停车费:10
行驶里程:26公里
过路费:</t>
    <phoneticPr fontId="2" type="noConversion"/>
  </si>
  <si>
    <t>上海埃尔法：
虹桥接送机：800元
浦东接送机：1000元
日租：8小时100公里2200元，超公里12元/公里，超小时100元/小时，停车路桥费另计</t>
    <phoneticPr fontId="2" type="noConversion"/>
  </si>
  <si>
    <t>沪A058A7</t>
  </si>
  <si>
    <t>上海鹏逞王总</t>
    <phoneticPr fontId="2" type="noConversion"/>
  </si>
  <si>
    <t>1500/8/100超10/100-上海埃尔法</t>
    <phoneticPr fontId="2" type="noConversion"/>
  </si>
  <si>
    <t>08:45-20:30</t>
  </si>
  <si>
    <t>静安香格里拉-远洋宾馆-浦东丽思卡尔顿-上海赛车场-浦东丽思卡尔顿-ELI FALAFEL-静安香格里拉</t>
  </si>
  <si>
    <t>出车日期:2025年3月22日
起止时间:08:45-20:30
出车司机:陈师傅
车辆型:埃尔法
车牌号码:沪A058A7
用车行程：静安香格里拉-远洋宾馆-浦东丽思卡尔顿-上海赛车场-浦东丽思卡尔顿-ELI FALAFEL-静安香格里拉
停车费:30
行驶里程:132公里
过路费:</t>
    <phoneticPr fontId="2" type="noConversion"/>
  </si>
  <si>
    <t>09:00-19:00</t>
  </si>
  <si>
    <t>静安香格里拉-远洋宾馆-浦东丽思卡尔顿-上海赛车场-文华东方酒店-浦东机场T2</t>
  </si>
  <si>
    <t>出车日期:2025年3月23日
起止时间:09:00-19:00
出车司机:陈师傅
车辆型:埃尔法
车牌号码:沪A058A7
用车行程：静安香格里拉-远洋宾馆-浦东丽思卡尔顿-上海赛车场-文华东方酒店-浦东机场T2
停车费:
行驶里程:165公里
过路费:</t>
    <phoneticPr fontId="2" type="noConversion"/>
  </si>
  <si>
    <t>13：00-17：30</t>
  </si>
  <si>
    <t>首都机场T2航站楼～西城区人力资源部～北京金融街丽思卡尔顿</t>
    <phoneticPr fontId="2" type="noConversion"/>
  </si>
  <si>
    <t>3.19  周三MU5107接机13:15接到酒店JEN新国贸饭店或者直接带老板去开会，会议地址我有了告诉你， 开完会什么安排等老板确认
3.20 周四上午不用车，下午2:00要到中信开会，地址晚点告诉您，会后应该有晚餐，具体等老板确认
3.21 周五去酒店接老板，送机 
航班号：MU5108 建议出发时间：9:00
行程安排如下：
车型:奔驰V260L
车牌:京P03156
姓名:张师傅
电话:13693042252</t>
    <phoneticPr fontId="2" type="noConversion"/>
  </si>
  <si>
    <t>出车报告:
出车日期:2025.3.19
车型:豪华奔驰V260L
车牌:京P03156
姓名:张师傅
电话:13693042252
时间:13：00～17：20
用车时长:4.2小时
超出小时: 
行驶里程:34公里
超公里数:
高速费用:5元
停车费用:9元
出车行程:首都机场T2航站楼～西城区人力资源部～北京金融街丽思卡尔顿</t>
    <phoneticPr fontId="2" type="noConversion"/>
  </si>
  <si>
    <t>10：00-23：00</t>
  </si>
  <si>
    <t>金融街丽思卡尔顿酒店～国贸二座～四季酒店～中信证券大厦～金融街丽思卡尔顿酒店~天一顺餐厅~金融街丽思卡尔顿酒店</t>
  </si>
  <si>
    <t>出车报告:
出车日期:2025.3.20
车型:豪华奔驰V260L
车牌:京P03156
姓名:张师傅
电话:13693042252
时间:10：00～23：00
用车时长:13小时
超出小时: 
行驶里程:54公里
超公里数:
高速费用:
停车费用:44元
出车行程:北京金融街丽思卡尔顿～国贸二座～四季酒店～中信证券大厦～北京金融街丽思卡尔顿～天一顺餐厅～北京金融街丽思卡尔顿酒店</t>
    <phoneticPr fontId="2" type="noConversion"/>
  </si>
  <si>
    <t>6：55-7：31</t>
  </si>
  <si>
    <t>出车报告:
出车日期:2025.3.21
车型:豪华奔驰V260L
车牌:京P03156
姓名:张师傅
电话:13693042252
时间:6：56～7：31
用车时长:35分钟
超出小时: 
行驶里程:32公里
超公里数:
高速费用:5元
停车费用:
出车行程:北京金融街丽思卡尔顿～首都机场T2航站楼</t>
    <phoneticPr fontId="2" type="noConversion"/>
  </si>
  <si>
    <t xml:space="preserve"> 周师傅</t>
  </si>
  <si>
    <t>深圳机场-南山新豪方酒店</t>
  </si>
  <si>
    <t>粤B5P90Y</t>
  </si>
  <si>
    <t>南山区科苑路15号科兴科学园B4栋-深圳机场</t>
    <phoneticPr fontId="2" type="noConversion"/>
  </si>
  <si>
    <t>3月29号16:30送机
杰恩设计:南山区科苑路15号科兴科学园B4栋送机场
别克商务
车牌：粤B5P90Y
电话：13480634515
 司机:   周师傅</t>
    <phoneticPr fontId="2" type="noConversion"/>
  </si>
  <si>
    <t>14：30～15：18</t>
  </si>
  <si>
    <t>加布里埃尔送机
Mr.Mads.GyIdenberg行程安排如下：
3月22月周六下午14:30出发，航班TG615
起点：世茂工三国际公寓
终点：首都机场T3
出车报告:
出车日期:2025.3.22
车型:奔驰V260L
车牌:京P03156
姓名:张师傅
电话:15810472035
时间:14：30～15：18
用车时长：48分钟
超出小时: 
行驶里程:25公里
超公里数:
高速费用:10元
停车费用:
出车行程:世贸三工-首都T3</t>
    <phoneticPr fontId="2" type="noConversion"/>
  </si>
  <si>
    <t>励德爱思田雨童</t>
    <phoneticPr fontId="2" type="noConversion"/>
  </si>
  <si>
    <t>张继好</t>
    <phoneticPr fontId="2" type="noConversion"/>
  </si>
  <si>
    <t>10：00～16：45</t>
    <phoneticPr fontId="2" type="noConversion"/>
  </si>
  <si>
    <t>万豪酒店～仙乐斯广场～上海交通大学李政道研究所～浦东机场</t>
    <phoneticPr fontId="2" type="noConversion"/>
  </si>
  <si>
    <t>2025年3月24号
司机：张继好
车牌：沪FQJ551
电话:15800582798
行程：明天万豪酒店待命～～仙乐斯广场～～上海交通大学李政道研究所～～浦东机场
时间10：00分～～16：45分
里程58公里
停车费30元</t>
    <phoneticPr fontId="2" type="noConversion"/>
  </si>
  <si>
    <t>沪FQJ551</t>
  </si>
  <si>
    <t>嘉能可叶曳</t>
    <phoneticPr fontId="2" type="noConversion"/>
  </si>
  <si>
    <t>浦东机场-上海镛舍酒店</t>
    <phoneticPr fontId="2" type="noConversion"/>
  </si>
  <si>
    <t>举牌接机：Pascal Jean，
3.26号SQ828 12:45落地浦东机场，接到上海镛舍酒店行程安排如下：
司机：张继好
车牌：沪FQJ551
电话:15800582798</t>
    <phoneticPr fontId="2" type="noConversion"/>
  </si>
  <si>
    <t>虹桥路100号西藏大厦裙房二楼圆苑- 上海浦东T2</t>
  </si>
  <si>
    <t>2025年3月27日晚21点
虹桥路100号西藏大厦裙房二楼圆苑- 上海浦东T2
司机：张继好
车牌：沪FQJ551
电话:15800582798</t>
    <phoneticPr fontId="2" type="noConversion"/>
  </si>
  <si>
    <t>博昂思</t>
    <phoneticPr fontId="2" type="noConversion"/>
  </si>
  <si>
    <t>11：00-21：55</t>
  </si>
  <si>
    <t>宜家四元桥~首都机场T3~柏悦酒店~霄云路乐福酒馆~柏悦酒店</t>
    <phoneticPr fontId="2" type="noConversion"/>
  </si>
  <si>
    <t>账已发2225</t>
    <phoneticPr fontId="2" type="noConversion"/>
  </si>
  <si>
    <t>日期:2025年3月25日
司机:赵江
电话:13911134510
车号：京N8YY99
车型：别克653T
时间：11：00-21：55
行程：宜家四元桥~首都机场T3~柏悦酒店~霄云路乐福酒馆~柏悦酒店
行驶：60公里
高速：20
停车：65
客户:苏小姐</t>
    <phoneticPr fontId="2" type="noConversion"/>
  </si>
  <si>
    <t>18：00-22：45</t>
  </si>
  <si>
    <t>柏悦酒店~晟永兴（三里屯）~柏悦酒店</t>
  </si>
  <si>
    <t>日期:2025年3月26日
司机:赵江
电话:13911134510
车号：京N8YY99
车型：别克653T
时间：18：00-22：45
行程：柏悦酒店~晟永兴（三里屯）~柏悦酒店
行驶：12公里
高速：0
停车：0
客户:苏小姐</t>
    <phoneticPr fontId="2" type="noConversion"/>
  </si>
  <si>
    <t>07：20-08：00</t>
  </si>
  <si>
    <t>柏悦酒店~首都机场T3</t>
  </si>
  <si>
    <t>日期:2025年3月27日
司机:赵江
电话:13911134510
车号：京N8YY99
车型：别克653T
时间：07：20-08：00
行程：柏悦酒店~首都机场T3
行驶：29公里
高速：10
停车：0
客户:苏小姐</t>
    <phoneticPr fontId="2" type="noConversion"/>
  </si>
  <si>
    <t>赵江-曹少辉</t>
    <phoneticPr fontId="2" type="noConversion"/>
  </si>
  <si>
    <t>12：30一14：00</t>
    <phoneticPr fontId="2" type="noConversion"/>
  </si>
  <si>
    <t>大兴机场一新桥饭店</t>
  </si>
  <si>
    <t>司机：曹少辉
电话：17501041545
车号：京K26526
车型：别克ES
日期：2025年3月27日
时间，12点30一14点
行程，大兴机场一新桥饭店
里程，49公里，
客人，刘利魁。
高速费，元。
停车费，元。
超时，小时。
超公里，公里
说明，
，元</t>
    <phoneticPr fontId="2" type="noConversion"/>
  </si>
  <si>
    <t>京K26526</t>
  </si>
  <si>
    <t>赵江-李伟</t>
    <phoneticPr fontId="2" type="noConversion"/>
  </si>
  <si>
    <t>帕萨特</t>
  </si>
  <si>
    <t>北京大兴国际机场-昆泰嘉华酒店</t>
    <phoneticPr fontId="2" type="noConversion"/>
  </si>
  <si>
    <t>已发票6500</t>
    <phoneticPr fontId="2" type="noConversion"/>
  </si>
  <si>
    <t>请安排一辆帕萨特/别克君越（5座）3月31日早上6:00（飞机落地）在北京大兴国际机场，接1位美国外宾后送至昆泰嘉华酒店。航班号：MH318。需要准备接机牌（名字：Andrew Slocum)
司机:李师傅
电话:13370189360
车号:京EQY689
车型:帕萨特</t>
    <phoneticPr fontId="2" type="noConversion"/>
  </si>
  <si>
    <t>京EQY689</t>
  </si>
  <si>
    <t>13:10-14:27</t>
    <phoneticPr fontId="2" type="noConversion"/>
  </si>
  <si>
    <t>老记大红袍-大兴机场</t>
    <phoneticPr fontId="2" type="noConversion"/>
  </si>
  <si>
    <t>票已开2350</t>
    <phoneticPr fontId="2" type="noConversion"/>
  </si>
  <si>
    <t>4月3日13:30老记大红袍出发，送大兴机场
联系人：惠总
04-03-2025
航班号:中国国航 CA8693
16:55北京大兴-19:05十堰武当山
出车报告:
出车日期:2025.3.20
车型:奔驰V260L
车牌:京P03156
姓名:张师傅
电话:
时间:13.10----14.27
用车时长:，1.20分钟
超出小时: 
行驶里程:60公里
超公里数:
高速费用:
停车费用:2.5元
出车行程:老记大红袍-大兴机场</t>
    <phoneticPr fontId="2" type="noConversion"/>
  </si>
  <si>
    <t>13：25-14：47</t>
    <phoneticPr fontId="2" type="noConversion"/>
  </si>
  <si>
    <t>首都T2-康中福大药房</t>
  </si>
  <si>
    <t>出车报告:
出车日期:2025.4.6
车型:奔驰V260L
车牌:京P03156
姓名:张师傅
电话:15810472035
时间:13：25～14：47
用车时长：1小时22分钟
超出小时: 
行驶里程26公里
超公里数:
高速费用:元
停车费用:
出车行程：首都T2-康中福大药房</t>
    <phoneticPr fontId="2" type="noConversion"/>
  </si>
  <si>
    <t>张师傅</t>
  </si>
  <si>
    <t>老记大红袍-大兴机场</t>
  </si>
  <si>
    <t>出车报告:
出车日期:2025.4.11
车型:奔驰V260L
车牌:京P03156
姓名:张师傅
电话:15810472035
时间:13：35～15：00
用车时长：1小时30分钟
超出小时: 
行驶里程60公里
超公里数:
高速费用:元
停车费用:5元
出车行程：老记大红袍-大兴机场</t>
    <phoneticPr fontId="2" type="noConversion"/>
  </si>
  <si>
    <t>陶师傅</t>
  </si>
  <si>
    <t>15:59～17:49</t>
  </si>
  <si>
    <t>大兴机场～芳嘉园胡同</t>
  </si>
  <si>
    <t xml:space="preserve">
司机姓名：陶武胜
司机电话：13552794488
出车日期:2025-4-13日
车辆型号:6座商务车
车牌号码:京ND1575
客人姓名：惠总
客人电话：13501115816
起止时间:15:59～17:49
用车时长:小时分钟
用车行程：大兴机场～芳嘉园胡同
行驶里程：49公里
停车费：元
过路费：11元</t>
    <phoneticPr fontId="2" type="noConversion"/>
  </si>
  <si>
    <t>宫伟</t>
    <phoneticPr fontId="2" type="noConversion"/>
  </si>
  <si>
    <t>12：00～22：50</t>
  </si>
  <si>
    <t>厉骏酒店-金山岭长城-厉骏酒店</t>
  </si>
  <si>
    <t>微-100小费</t>
    <phoneticPr fontId="2" type="noConversion"/>
  </si>
  <si>
    <t>出车报告:
出车日期:2025.4.5
车型:奔驰V260L
车牌:京P03156
姓名:张师傅
电话:15810472035
时间:12：00～22：50
用车时长：10小时50分钟
超出小时: 
行驶里程325公里
超公里数:
高速费用:元
停车费用:
出车行程:厉骏酒店-金山岭长城-厉骏酒店</t>
    <phoneticPr fontId="2" type="noConversion"/>
  </si>
  <si>
    <t>15.08-16.50</t>
    <phoneticPr fontId="2" type="noConversion"/>
  </si>
  <si>
    <t>加布里埃尔接机
4月7号，落地时间15:50
航班TG 614首都机场T3航站楼。
接机牌：Mr.Mads.GyIdenberg
行程安排如下：
起点：首都机场T3
终点：世贸工三国际公寓
出车报告:
出车日期:2025.4.7
车型:奔驰V260L
车牌:京P03156
姓名:张师傅
电话:
时间:15.08--16.50
用车时长:1小时40分钟
超出小时: 
行驶里程:23公里
超公里数:
高速费用:19
停车费用:18
出车行程:T3______世贸工三公寓</t>
    <phoneticPr fontId="2" type="noConversion"/>
  </si>
  <si>
    <t>陈海</t>
  </si>
  <si>
    <t>18:00-20:40</t>
    <phoneticPr fontId="2" type="noConversion"/>
  </si>
  <si>
    <t>柴门头啖汤(天安千树店)-上海浦东T2</t>
    <phoneticPr fontId="2" type="noConversion"/>
  </si>
  <si>
    <t>账已发4950</t>
    <phoneticPr fontId="2" type="noConversion"/>
  </si>
  <si>
    <t>订单1（改）
客户：Glencore
用车地：上海
乘客姓名：Kaan
日期：2025.4.9
时间：19:30
航班：LH733 上海浦东-法兰克福
联系人：蔡女士
电话：13910170147
行程：柴门头啖汤(天安千树店)-上海浦东T2
行程安排如下：
车型：GL8
车号：沪BEN658 
司机：陈海
手机：13482734858
时间：18:00～20:40
里程：52公里
停车费：20元
高速费：元
行程：莫干山路→ 浦东机场t2。</t>
    <phoneticPr fontId="2" type="noConversion"/>
  </si>
  <si>
    <t xml:space="preserve">沪BEN658 </t>
  </si>
  <si>
    <t>6:30-9:20</t>
    <phoneticPr fontId="2" type="noConversion"/>
  </si>
  <si>
    <t>上海浦东T1-上海鲁能万豪</t>
  </si>
  <si>
    <t>订单2
客户：Glencore
用车地：上海
乘客姓名：Paymahn
日期：2025.4.10
时间：7:10 
航班：MU5070 雅加达-上海浦东T1
联系人：蔡女士
电话：13910170147
行程：上海浦东T1-上海鲁能万豪
行程安排如下：
车型：GL8
车号：沪BEN658 
司机：陈海
手机：13482734858 
时间：6:30～9:20
里程：47公里
停车费：50元
高速费：元
行程：浦东机场t1→ 鲁能万豪→ 芳甸路。</t>
    <phoneticPr fontId="2" type="noConversion"/>
  </si>
  <si>
    <t>王斌</t>
    <phoneticPr fontId="2" type="noConversion"/>
  </si>
  <si>
    <t>王师傅</t>
    <phoneticPr fontId="2" type="noConversion"/>
  </si>
  <si>
    <t>上车地点：桔子酒店（启迪大厦—利亚德集团—启迪大厦）</t>
    <phoneticPr fontId="2" type="noConversion"/>
  </si>
  <si>
    <t>半日租
时间:4月10日09:00
客人:康先生18027200265
上车:桔子酒店
行程:听安排
行程安排如下：
司机：张师傅
手机：18101211105 
车号：京P03156
车型：奔驰V260L</t>
    <phoneticPr fontId="2" type="noConversion"/>
  </si>
  <si>
    <t>蔡俊</t>
    <phoneticPr fontId="2" type="noConversion"/>
  </si>
  <si>
    <t>张永祥</t>
  </si>
  <si>
    <t>9:00-12:40</t>
  </si>
  <si>
    <t>北京首都机场T2-大家保险-北京首都机场T2</t>
    <phoneticPr fontId="2" type="noConversion"/>
  </si>
  <si>
    <t>许总周五北京当天往返，要北京安排一部埃尔法跟着：
- 4月11日07:00-09:15，上海虹桥机场T2-北京首都机场T2，东方航空MU5099
- 4月11日14:00-16:15，北京首都机场T2-上海虹桥机场T2，东方航空MU5114
行程安排如下：
车型：埃尔法
车牌：京N731G1
姓名：张永祥
电话：18701535990
时间：9:00-12:40
公里：58公里
高速费：5
停车费：12
行程：T2-大家保险-t 2
费用: 1400</t>
    <phoneticPr fontId="2" type="noConversion"/>
  </si>
  <si>
    <t>京N731G1</t>
  </si>
  <si>
    <t>微信</t>
    <phoneticPr fontId="2" type="noConversion"/>
  </si>
  <si>
    <t>习辉推荐</t>
    <phoneticPr fontId="2" type="noConversion"/>
  </si>
  <si>
    <t>北京首都机场~北京昆泰嘉华</t>
  </si>
  <si>
    <t>北京用车
4/11 
  18:00 北京首都机场~北京昆泰嘉华（CA8209）
4/12(六) 
9:45 北京昆泰嘉华酒店~北京汉光~北京SKP~北京DT51~北京首都机场（MU5160，17:30起飞）
用车要求：举牌KOSE，车上备好饮用水
行程安排如下：
司机：张师傅
手机：18101211105 
车号：京P03156
车型：奔驰V260L</t>
    <phoneticPr fontId="2" type="noConversion"/>
  </si>
  <si>
    <t>出车报告:
出车日期:2025.4.11
车型:奔驰V260L
车牌:京P03156
姓名:张师傅
电话:15810472035
时间:19：35～20：25
用车时长：50分钟
超出小时: 
行驶里程20公里
超公里数:
高速费用:元
停车费用:5元
出车行程：北京西站-昆泰嘉华酒店</t>
    <phoneticPr fontId="2" type="noConversion"/>
  </si>
  <si>
    <t>京P03156</t>
    <phoneticPr fontId="2" type="noConversion"/>
  </si>
  <si>
    <t>9：30～14：20</t>
  </si>
  <si>
    <t>北京昆泰嘉华酒店~北京汉光~北京SKP~北京DT51~北京首都机场</t>
  </si>
  <si>
    <t>出车报告:
出车日期:2025.4.12
车型:奔驰V260L
车牌:京P03156
姓名:张师傅
电话:15810472035
时间:9：30～14：20
用车时长：4小时50分钟
超出小时: 
行驶里程：47公里
超公里数:
高速费用:元
停车费用:30元
出车行程：昆泰嘉华酒店-北京skp-dt51-汉光-北京南站</t>
    <phoneticPr fontId="2" type="noConversion"/>
  </si>
  <si>
    <t>23：04～1：25</t>
  </si>
  <si>
    <t>北京首都机场T3——北京朝林松源</t>
  </si>
  <si>
    <t>2025/4/12
时间: 23.15
行程:北京首都机场T3——北京朝林松源
航班号：NX008
人数：3
行李:  有3件行李
备注：商务车
联系方式：王女士15081318456
司机：张师傅
手机：18101211105 
车号：京P03156
车型：奔驰V260L                                 出车报告:
出车日期:2025.4.12
车型:奔驰V260L
车牌:京P03156
姓名:张师傅
电话:15810472035
时间:23：04～1：25
用车时长：2小时21分钟
超出小时: 
行驶里程：38公里
超公里数:
高速费用:10元
停车费用:33元
出车行程：首都T3-朝林松原酒店</t>
    <phoneticPr fontId="2" type="noConversion"/>
  </si>
  <si>
    <t>可口可乐</t>
    <phoneticPr fontId="2" type="noConversion"/>
  </si>
  <si>
    <t>刘师傅</t>
  </si>
  <si>
    <t>14:40—17:00</t>
  </si>
  <si>
    <t>上海虹桥机场-苏州山塘街逸扉酒店</t>
    <phoneticPr fontId="2" type="noConversion"/>
  </si>
  <si>
    <t>4月12日，航班信息：东方航空MU722，上海机场接机去苏州山塘街逸扉酒店
4月13日，航班信息：上海航空FM9513，苏州逸扉酒店接一人去虹桥机场及顺路再送一人到南京西路的 JW Marriott 酒店
行程安排如下：
车号:沪EEN166
车型:别克商务
颜色:大漠金
司机:刘师傅
手机:15293333293</t>
    <phoneticPr fontId="2" type="noConversion"/>
  </si>
  <si>
    <t>日期：2025.4.12
姓名：刘师傅
车牌：沪EEN166
时间：14:40—17:00
行程：虹桥机场T1-苏州山塘街逸扉酒店
公里数：92公里
机场停车费：20元
高速费：35元</t>
    <phoneticPr fontId="2" type="noConversion"/>
  </si>
  <si>
    <t>沪EEN166</t>
  </si>
  <si>
    <t>习辉</t>
    <phoneticPr fontId="2" type="noConversion"/>
  </si>
  <si>
    <t>13:30—15:30</t>
  </si>
  <si>
    <t>苏州吴中区旺山浪头人家饭店-虹桥机场T2-JW万豪酒店</t>
  </si>
  <si>
    <t>日期：2025.4.13
姓名：刘师傅
车牌：沪EEN166
时间：13:30—15:30
行程：苏州吴中区旺山浪头人家饭店-虹桥机场T2-JW万豪酒店
公里数：115公里
高速费：32元</t>
    <phoneticPr fontId="2" type="noConversion"/>
  </si>
  <si>
    <t>首都国际机场T3-内蒙古大厦，</t>
    <phoneticPr fontId="2" type="noConversion"/>
  </si>
  <si>
    <t>现-60美金</t>
    <phoneticPr fontId="2" type="noConversion"/>
  </si>
  <si>
    <t>4月13号的EK308 22:300落地
从首都国际机场T3到北京内蒙古大厦，
举接机牌：Mr Rami Kouzaiha
行程安排如下：
司机：张师傅
手机：18101211105 
车号：京P03156
车型：奔驰V260L                               出车报告:
出车日期:2025.4.13
车型:奔驰V260L
车牌:京P03156
姓名:张师傅
电话:15810472035
时间:15：25～17：37
用车时长：2小时13分钟
超出小时: 
行驶里程：29公里
超公里数:
高速费用:10元
停车费用:18元
出车行程：首都T3-内蒙古大厦</t>
    <phoneticPr fontId="2" type="noConversion"/>
  </si>
  <si>
    <t>抬头：Rami Kouzaiha</t>
  </si>
  <si>
    <t>史考特房地产</t>
  </si>
  <si>
    <t>9：30～12：45</t>
  </si>
  <si>
    <t>京旺家园7区-丽都维景酒店-裕京花园-京旺家园7区</t>
  </si>
  <si>
    <t>1 点从三里屯出发，GL8. 预计半天，接到后听客户安排，
联系人：肖虹，18610651923
行程安排如下：
车型:奔驰V260L
车牌:京P03156
姓名:张师傅
电话:13693042252         出车报告:
出车日期:2025.4.13
车型:奔驰V260L
车牌:京P03156
姓名:张师傅
电话:15810472035
时间:9：30～12：45
用车时长：3小时15分钟
超出小时: 
行驶里程：43公里
超公里数:
高速费用:元
停车费用:元
出车行程：京旺家园7区-丽都维景酒店-裕京花园-京旺家园7区</t>
    <phoneticPr fontId="2" type="noConversion"/>
  </si>
  <si>
    <t>15：25～17：37</t>
  </si>
  <si>
    <t>出车报告:
出车日期:2025.4.13
车型:奔驰V260L
车牌:京P03156
姓名:张师傅
电话:15810472035
时间:15：25～17：37
用车时长：2小时13分钟
超出小时: 
行驶里程：29公里
超公里数:
高速费用:10元
停车费用:18元
出车行程：首都T3-内蒙古大厦</t>
    <phoneticPr fontId="2" type="noConversion"/>
  </si>
  <si>
    <t>10：30-12：00</t>
    <phoneticPr fontId="2" type="noConversion"/>
  </si>
  <si>
    <t>东方君悦酒店-首都机场T3</t>
    <phoneticPr fontId="2" type="noConversion"/>
  </si>
  <si>
    <t>出车报告:
出车日期:2025.4.16
车型:奔驰V260L
车牌:京P03156
姓名:权师傅
电话:
时间:10.30-12点
用车时长:
超出小时: 
行驶里程:30
超公里数:
高速费用:19
停车费用:9
行程：东方广场w1—T3</t>
    <phoneticPr fontId="2" type="noConversion"/>
  </si>
  <si>
    <t>张萌</t>
  </si>
  <si>
    <t>奔驰</t>
    <phoneticPr fontId="2" type="noConversion"/>
  </si>
  <si>
    <t>15:25-20:08</t>
  </si>
  <si>
    <t>东方广场—国际饭店—东方广场—北京坊—东方君悦</t>
  </si>
  <si>
    <t>姓名：张萌
电话：18519351288
车型：奔驰V260尊贵
车号：京MFD680
------------------------
用车：跟行程
日期：2025年4月15日
时间：15:25-20:08
行程：东方广场—国际饭店—东方广场—北京坊—东方君悦
里程：18.3
高速费：
停车费：20
费用：
备注:</t>
    <phoneticPr fontId="2" type="noConversion"/>
  </si>
  <si>
    <t>京MFD680</t>
  </si>
  <si>
    <t>8：00-18：00</t>
    <phoneticPr fontId="2" type="noConversion"/>
  </si>
  <si>
    <t>T2—东方君悦酒店—北京国际饭店—东方广场w1</t>
  </si>
  <si>
    <t>出车报告:
出车日期:2025.4.15
车型:奔驰V260L
车牌:京P03156
姓名:张师傅
电话:
时间:8—18点
用车时长:10
超出小时: 
行驶里程:33公里
超公里数:
高速费用:5
停车费用:60
出车行程:T2—东方君悦酒店—北京国际饭店—东方广场w1</t>
    <phoneticPr fontId="2" type="noConversion"/>
  </si>
  <si>
    <t>张晓斌</t>
  </si>
  <si>
    <t>首都机场T3首都机场希尔顿酒店-亚运村</t>
  </si>
  <si>
    <t>4月17日北京接机：国内航班 CA8211 18:20-20:20 天河机场T3-首都机场T3，先送到 首都机场希尔顿酒店，再送到亚运村
18号早上送机，国际航班：KL898 10：55-17：25，从首都机场希尔顿酒店 送到首都机场T2 建议出发时间9：00
行程安排如下：
司机：张师傅
手机：18101211105 
车号：京P03156
车型：奔驰V260L</t>
    <phoneticPr fontId="2" type="noConversion"/>
  </si>
  <si>
    <t>北京</t>
  </si>
  <si>
    <t>张维廷</t>
  </si>
  <si>
    <t xml:space="preserve">首都机场希尔顿酒店 -首都机场T2 </t>
  </si>
  <si>
    <t>出车报告:
出车日期:2025.4.18
车型:豪华奔驰V260L
车牌:京P03156
姓名:张师傅
电话:13693042252
时间:8：30～8；45
用车时长:15分钟
超出小时: 
行驶里程:6公里
超公里数:
高速费用:9.5元
停车费用:6元
出车行程:首都机场希尔顿～首都机场T2航站楼</t>
    <phoneticPr fontId="2" type="noConversion"/>
  </si>
  <si>
    <t>史考特房地产</t>
    <phoneticPr fontId="2" type="noConversion"/>
  </si>
  <si>
    <t>范师傅</t>
  </si>
  <si>
    <t>8:20～12:00</t>
  </si>
  <si>
    <t>京旺家园～东湖别墅～联邦公寓～景园～东湖别墅～三里屯</t>
  </si>
  <si>
    <t>明天早上 8:20，京旺家园七区北门出发去东湖别墅，小车，预计半天，谢谢
司机：范师傅
电话：13681245812
车号:京LCB722
车型：天籁   
日期:4.16                  
 时间:8:20～12:00
路线:京旺家园～东湖别墅～联邦公寓～景园～东湖别墅～三里屯
里程：35公里
客户：肖虹</t>
    <phoneticPr fontId="2" type="noConversion"/>
  </si>
  <si>
    <t>京LCB722</t>
  </si>
  <si>
    <t>高雷</t>
  </si>
  <si>
    <t>迈腾</t>
  </si>
  <si>
    <t>苏州逸扉酒店-上海浦东国际机场</t>
    <phoneticPr fontId="2" type="noConversion"/>
  </si>
  <si>
    <t>4月17日
中午11:45，从苏州逸扉酒店接（3人）去上海浦东国际机场。航班是4点起飞。
联系人：钟先生， 139 0286 9358
行程安排如下：
司机：高雷
手机：18949193904车号：沪AHF3622
车型：迈腾</t>
    <phoneticPr fontId="2" type="noConversion"/>
  </si>
  <si>
    <t>沪AHF3622</t>
  </si>
  <si>
    <t>郭师傅</t>
    <phoneticPr fontId="2" type="noConversion"/>
  </si>
  <si>
    <t>13：30-18：20</t>
    <phoneticPr fontId="2" type="noConversion"/>
  </si>
  <si>
    <t>苏州市明基医院~上海浦东国际机场~苏州市胥城大厦</t>
  </si>
  <si>
    <t>出车单
用车单位/个人：
日期:2025年4月20日
开始时间:13:30分
结束时间:18:21分
车型:653T
车号：沪GAE728
服务司机:郭师傅
详细行程：苏州市明基医院~上海浦东国际机场~苏州市胥城大厦。
总里程：300公里
总时长：时
高速费：元
停车费:10</t>
    <phoneticPr fontId="2" type="noConversion"/>
  </si>
  <si>
    <t>沪GAE728</t>
  </si>
  <si>
    <t>朝阳区东三环中路7号 北京千禧酒店门口-首都国际机场T3</t>
    <phoneticPr fontId="2" type="noConversion"/>
  </si>
  <si>
    <t>现</t>
    <phoneticPr fontId="2" type="noConversion"/>
  </si>
  <si>
    <t>4.18晚上，20：00，从东三环中路1号北京环球金融中心南门--首都国际机场T3
举牌：Mr Rami Kouzaiha
行程安排如下：
司机：张师傅
手机：18101211105 
车号：京P03156
车型：奔驰V260L</t>
    <phoneticPr fontId="2" type="noConversion"/>
  </si>
  <si>
    <t>HARO FIERRO PATRICIO HERNAN</t>
  </si>
  <si>
    <t>7：15～9：20</t>
  </si>
  <si>
    <t>首都T3-芷岸公寓酒店</t>
  </si>
  <si>
    <t>出车报告:
出车日期:2025.4.20
车型:奔驰V260L
车牌:京P03156
姓名:张师傅
电话:15810472035
时间:7：15～9：20
用车时长:2小时5分钟
超出小时: 
行驶里程:23公里
超公里数:
高速费用:15元
停车费用:27元
出车行程:首都T3-芷岸公寓酒店</t>
    <phoneticPr fontId="2" type="noConversion"/>
  </si>
  <si>
    <t>07.40-09.45</t>
  </si>
  <si>
    <t>T3~芷岸公寓酒店（会议中心店）~汉庭酒店北苑路店</t>
  </si>
  <si>
    <t>司机姓名：孟庆顺
司机电话：15001336636
出车日期:2024-4-20
车辆型号:7座商务车
车牌号码:京MDL173
__________________________
客人姓名：
客人电话：
起止时间:07.40-09.45
用车时长:2小时5分钟
用车行程：T3~芷岸公寓酒店（会议中心店）~汉庭酒店北苑路店
行驶里程：25公里
停车费：18.5元
过路费：12元</t>
    <phoneticPr fontId="2" type="noConversion"/>
  </si>
  <si>
    <t>10：05～11：55</t>
  </si>
  <si>
    <t>首都T2-芷岸公寓酒店</t>
  </si>
  <si>
    <t>出车报告:
出车日期:2025.4.20
车型:奔驰V260L
车牌:京P03156
姓名:张师傅
电话:15810472035
时间:10：05～11：55
用车时长:1小时50分钟
超出小时: 
行驶里程:21公里
超公里数:
高速费用:0元
停车费用:23元
出车行程:首都T2-芷岸公寓酒店</t>
    <phoneticPr fontId="2" type="noConversion"/>
  </si>
  <si>
    <t>权利新</t>
  </si>
  <si>
    <t>9：30-12：10</t>
    <phoneticPr fontId="2" type="noConversion"/>
  </si>
  <si>
    <t>T2-芷岸酒店-汉庭酒店-芷岸酒店</t>
    <phoneticPr fontId="2" type="noConversion"/>
  </si>
  <si>
    <t>出车报告:
出车日期:2025.4.20
车型:奔驰
车牌:京AKP932
姓名:权利新
电话:
时间:9.30---12.10
用车时长:
超出小时: 
行驶里程27公里
超公里数:
高速费用:5
停车费用：27
行程：T2---芷岸酒店—汉庭酒店—芷岸酒店</t>
    <phoneticPr fontId="2" type="noConversion"/>
  </si>
  <si>
    <t>京AKP932</t>
  </si>
  <si>
    <t>租车600/天</t>
    <phoneticPr fontId="2" type="noConversion"/>
  </si>
  <si>
    <t>13：00-23：00</t>
    <phoneticPr fontId="2" type="noConversion"/>
  </si>
  <si>
    <t>芷岸酒店—颐和园—翰林书院—芷岸酒店</t>
  </si>
  <si>
    <t>出车报告:
出车日期:2025.4.20
车型:奔驰
车牌:京AKP932
姓名:权利新
电话:
时间:13点--23点
用车时长:10小时
超出小时: 
行驶里程67
超公里数:
高速费用:
停车费用：54（电子27元）
行程：芷岸酒店—颐和园—翰林书院—芷岸酒店</t>
    <phoneticPr fontId="2" type="noConversion"/>
  </si>
  <si>
    <t>9：30-22：30</t>
    <phoneticPr fontId="2" type="noConversion"/>
  </si>
  <si>
    <t>芷岸酒店—天坛公园—虹桥市场—北太平庄第六季—芷岸酒店</t>
  </si>
  <si>
    <t>出车报告:
出车日期:2025.4.21
车型:奔驰
车牌:京AKP932
姓名:权利新
电话:
时间:9.30点--22.30点
用车时长:10小时
超出小时: 13小时
行驶里程:73公里
超公里数:
高速费用:
停车费用：66（20元道路停车）
行程：芷岸酒店—天坛公园—虹桥市场—北太平庄第六季—芷岸酒店</t>
    <phoneticPr fontId="2" type="noConversion"/>
  </si>
  <si>
    <t>张久明</t>
  </si>
  <si>
    <t>16：30-17：50</t>
    <phoneticPr fontId="2" type="noConversion"/>
  </si>
  <si>
    <t>首都机场T3——左岸公寓酒店北京会议中心店</t>
  </si>
  <si>
    <t>姓名：张久明
车号：京N5LM67
车型：别克商务653T
电话：13120378866
颜色：大漠金
日期：2025年4月21日
时间：16:30———17:50
停车费：9元
高速费：10元
行程：首都机场T3——左岸公寓酒店北京会议中心店</t>
    <phoneticPr fontId="2" type="noConversion"/>
  </si>
  <si>
    <t>京N5LM67</t>
  </si>
  <si>
    <t>李守明</t>
    <phoneticPr fontId="2" type="noConversion"/>
  </si>
  <si>
    <t>6：25~9：55</t>
    <phoneticPr fontId="2" type="noConversion"/>
  </si>
  <si>
    <t>大兴机场~芷岸酒店</t>
  </si>
  <si>
    <t>日期：4月21日
姓名：李守明
电话：13366973501
车号：京AF67101
车型：别克商务插混航椅
颜色：极光银
时间：6点25~9点55
行程：大兴机场~芷岸酒店
公里：72
停车费：19.5</t>
    <phoneticPr fontId="2" type="noConversion"/>
  </si>
  <si>
    <t>京AF67101</t>
  </si>
  <si>
    <t>14：25~17：55</t>
    <phoneticPr fontId="2" type="noConversion"/>
  </si>
  <si>
    <t>大兴机场~芷岸酒店</t>
    <phoneticPr fontId="2" type="noConversion"/>
  </si>
  <si>
    <t>日期：4月21日
姓名：李守明
电话：13366973501
车号：京AF67101
车型：别克商务插混航椅
颜色：极光银
时间：14点25~17点55
行程：大兴机场~芷岸酒店
公里：72
停车费：27</t>
    <phoneticPr fontId="2" type="noConversion"/>
  </si>
  <si>
    <t>杜军</t>
  </si>
  <si>
    <t>17:30-18:30</t>
    <phoneticPr fontId="2" type="noConversion"/>
  </si>
  <si>
    <t>首都T3-第六季自助（北太平庄店）</t>
    <phoneticPr fontId="2" type="noConversion"/>
  </si>
  <si>
    <t xml:space="preserve">日期：2025年4月21日
司机：杜军
电话：13371682761
车牌：京QAT377
车型：别克商务
行程:首都T3-第六季自助（北太平庄店）
时间：17:30分-18:30分
公里数：28
过路费:
停车费:
备注:
</t>
    <phoneticPr fontId="2" type="noConversion"/>
  </si>
  <si>
    <t>京QAT377</t>
  </si>
  <si>
    <t>张永祥-周爱民</t>
    <phoneticPr fontId="2" type="noConversion"/>
  </si>
  <si>
    <t>10:25-13:00</t>
  </si>
  <si>
    <t>首都机场T3-芷岸公寓酒店</t>
  </si>
  <si>
    <t>2025年 4 月 21 日
车型：丰田埃尔法
车牌：京 EQW828
司机：周爱民
时间：10:25-13:00
行程：首都机场T3-芷岸公寓酒店
里程:25公里
发活:张永祥</t>
    <phoneticPr fontId="2" type="noConversion"/>
  </si>
  <si>
    <t>京 EQW828</t>
  </si>
  <si>
    <t>张永祥</t>
    <phoneticPr fontId="2" type="noConversion"/>
  </si>
  <si>
    <t>王朝海</t>
    <phoneticPr fontId="2" type="noConversion"/>
  </si>
  <si>
    <t>首都机场T3航站楼-芷岸酒店</t>
    <phoneticPr fontId="2" type="noConversion"/>
  </si>
  <si>
    <t>首都机场T4航站楼-芷岸酒店</t>
  </si>
  <si>
    <t>首都机场T5航站楼-芷岸酒店</t>
  </si>
  <si>
    <t>任志</t>
    <phoneticPr fontId="2" type="noConversion"/>
  </si>
  <si>
    <t>9:00-23:30</t>
  </si>
  <si>
    <t>芷岸公寓酒店-慕田峪长城-白家大院-芷岸公寓酒店</t>
  </si>
  <si>
    <t>京B00125D</t>
  </si>
  <si>
    <t>申威狮星</t>
    <phoneticPr fontId="2" type="noConversion"/>
  </si>
  <si>
    <t>李向东</t>
    <phoneticPr fontId="2" type="noConversion"/>
  </si>
  <si>
    <t>7:30-22:30</t>
  </si>
  <si>
    <t>芷岸公寓酒店-故宫-航天科技大厦-芷岸公寓酒店</t>
  </si>
  <si>
    <t xml:space="preserve">京B00339F </t>
  </si>
  <si>
    <t>11：21～12：25</t>
  </si>
  <si>
    <t>首都机场T3航站楼～四季民福烤肉店</t>
  </si>
  <si>
    <t>出车报告:
出车日期:2025.4.23
车型:豪华奔驰V260L
车牌:京P03156
姓名:张师傅
电话:13693042252
时间:11：21～12：25
用车时长:64分钟
超出小时: 
行驶里程:30公里
超公里数:
高速费用:9.5元
停车费用:13.5
出车行程:首都机场T3航站楼～四季民福烤肉店</t>
    <phoneticPr fontId="2" type="noConversion"/>
  </si>
  <si>
    <t>8：30～10：30</t>
  </si>
  <si>
    <t>芷岸酒店～北京南站</t>
  </si>
  <si>
    <t>出车报告:
出车日期:2025.4.24
车型:豪华奔驰V260L
车牌:京P03156
姓名:张师傅
电话:13693042252
时间:8：30～10：30
用车时长:2小时
超出小时: 
行驶里程:33公里
超公里数:
高速费用:元
停车费用:12
出车行程:芷岸酒店～北京南站</t>
    <phoneticPr fontId="2" type="noConversion"/>
  </si>
  <si>
    <t>张立新</t>
  </si>
  <si>
    <t xml:space="preserve">航空科技大厦-石各庄-首都机场T3 </t>
    <phoneticPr fontId="2" type="noConversion"/>
  </si>
  <si>
    <t>1.4月26日14:00 航空科技大厦送首都机场T3 航班号：ZH9160 飞菲律宾 6个人+行李
行程安排如下：
车号：京EJS812
车型：GL8ES
司机：张立新
电话：13161347333</t>
    <phoneticPr fontId="2" type="noConversion"/>
  </si>
  <si>
    <t>京EJS812</t>
  </si>
  <si>
    <t>武国飞</t>
  </si>
  <si>
    <t xml:space="preserve"> 文安鲁能酒店-大兴机场</t>
    <phoneticPr fontId="2" type="noConversion"/>
  </si>
  <si>
    <t>2.4月26日14:00 文安鲁能酒店送大兴机场    航班号：CZ5097 2个人 起飞时间：18:30
行程安排如下：
姓名：武国飞
电话：17600186707
车型：GL8(653)
车号：京NX7H77</t>
    <phoneticPr fontId="2" type="noConversion"/>
  </si>
  <si>
    <t>京NX7H77</t>
  </si>
  <si>
    <t>14:00–14:30</t>
  </si>
  <si>
    <t>石各庄-首都机场T3</t>
    <phoneticPr fontId="2" type="noConversion"/>
  </si>
  <si>
    <t xml:space="preserve">2025年 4 月 26日
车型：丰田埃尔法
车牌：京 N731G1
司机：周爱民
时间：14:00–14:30
行程:石各庄—：首都机场T3-
里程:20公里
</t>
    <phoneticPr fontId="2" type="noConversion"/>
  </si>
  <si>
    <t>京 N731G1</t>
  </si>
  <si>
    <t>取消</t>
    <phoneticPr fontId="2" type="noConversion"/>
  </si>
  <si>
    <t xml:space="preserve">航空科技大厦-首都机场T3 </t>
    <phoneticPr fontId="2" type="noConversion"/>
  </si>
  <si>
    <t>5..4月26日13:30 航空科技大厦送首都机场T3 航班号：SQ807 1个人
行程安排如下：
司机：张师傅
手机：18101211105 
车号：京P03156
车型：奔驰V260商务</t>
    <phoneticPr fontId="2" type="noConversion"/>
  </si>
  <si>
    <t>奔驰威霆</t>
  </si>
  <si>
    <t>13：00～21：40</t>
  </si>
  <si>
    <t>汉庭北苑路北地铁店-红桥市场-汉庭北苑路北地铁店</t>
  </si>
  <si>
    <t>4月26日13点，北苑路北汉庭酒店出发，去百荣或者虹桥市场购物
行程安排如下：
车型:奔驰9座
车牌:京AKP923
姓名:张师傅
电话:15810472035         出车报告:
出车日期:2025.4.26
车型:奔驰威霆
车牌:京AKP923
姓名:张师傅
电话:15810472035
时间:13：00～21：40
用车时长:8小时40分钟
超出小时: 
行驶里程:48公里
超公里数:
高速费用:0元
停车费用:30元
出车行程:汉庭北苑路北地铁店-红桥市场-汉庭北苑路北地铁店</t>
    <phoneticPr fontId="2" type="noConversion"/>
  </si>
  <si>
    <t>京AKP923</t>
  </si>
  <si>
    <t>600元/天</t>
    <phoneticPr fontId="2" type="noConversion"/>
  </si>
  <si>
    <t>赵江-张俊飞</t>
    <phoneticPr fontId="2" type="noConversion"/>
  </si>
  <si>
    <t>14:00-22:00</t>
    <phoneticPr fontId="2" type="noConversion"/>
  </si>
  <si>
    <t>汉庭酒店北苑路—-红桥市场—-后海—-汉庭酒店</t>
  </si>
  <si>
    <t xml:space="preserve">行程路单
日        期：2025年4月26
车        型：别克GL8
车        号：京HJV187
司         机：张俊飞
手         机：15811377690
行程：汉庭酒店北苑路—-红桥市场—-后海—-汉庭酒店
用车人：
时         间：14:00—22:00
公  里 数 ：40
停车费:  20
高速费：
</t>
    <phoneticPr fontId="2" type="noConversion"/>
  </si>
  <si>
    <t>京HJV187</t>
  </si>
  <si>
    <t>王朝海</t>
  </si>
  <si>
    <t>奔驰9座</t>
  </si>
  <si>
    <t>8：00—10：16</t>
  </si>
  <si>
    <t>北苑汉庭酒店-北京南站</t>
  </si>
  <si>
    <t>4月27日早8:00
从北苑汉庭酒店-北京南站（车次: G9）需要把车停在停车场，带客户上到出发口，找个小红帽把火车票取出来
行程安排如下：
司机：王朝海
手机：13439307839
车号：京AKP923
车型：奔驰9座             日期：2025年4月27日
司机：王朝海
电话: 13439307839
车型：V廷
车号:   京AKP923
时间8：00—10：16
用时：2小时16分
超时：
行程：北苑汉庭酒店—北京南站
公里数:30公里
超公里:0
停车费:9元
高速费：
备注：</t>
    <phoneticPr fontId="2" type="noConversion"/>
  </si>
  <si>
    <t>4.27-三趟接送机200工+200油+69高速停车+20加班</t>
    <phoneticPr fontId="2" type="noConversion"/>
  </si>
  <si>
    <t>张洪权</t>
  </si>
  <si>
    <t>13:00-13：40</t>
    <phoneticPr fontId="2" type="noConversion"/>
  </si>
  <si>
    <t>北苑路北汉庭酒店-首都机场T3</t>
    <phoneticPr fontId="2" type="noConversion"/>
  </si>
  <si>
    <t>3.4月27日 航班号： CA421 3位 从酒店出发时间：13:00从北苑路北汉庭酒店出发首都机场T3航站楼
行程安排如下：
姓名:张洪权
手机:15321107879
品牌:别克GL8
车牌:京M11915             日期：2025年4月27日
客户：
电话：13439364212
行程：北苑路北汉庭酒店～T3航站楼
时间：13点00～13点40
公里数：28公里
司机：张洪权
车牌：京M11915
停车费：
高速费：10</t>
    <phoneticPr fontId="2" type="noConversion"/>
  </si>
  <si>
    <t>京M11915</t>
  </si>
  <si>
    <t>14：30-15：26</t>
    <phoneticPr fontId="2" type="noConversion"/>
  </si>
  <si>
    <t>西三旗沁春园—首都机场T3</t>
  </si>
  <si>
    <t>4.4月27日 航班号：CA977 2位 从酒店出发时间：14:00从北苑路北汉庭酒店出发首都机场T3航站楼
行程安排如下：
行程安排如下：
司机：王朝海
手机：13439307839
车号：京AKP923
车型：奔驰9座日期：2025年4月27日
司机：王朝海
电话: 13439307839
车型：V廷
车号:   京AKP923
时间：2：30—3：26
用时：56分
超时：
行程：西三旗沁春园—首都机场T3
公里数:30公里
超公里:0
停车费:
高速费：22元
备注：</t>
    <phoneticPr fontId="2" type="noConversion"/>
  </si>
  <si>
    <t>京AKP923</t>
    <phoneticPr fontId="2" type="noConversion"/>
  </si>
  <si>
    <t>京AKP923租的车600/天</t>
    <phoneticPr fontId="2" type="noConversion"/>
  </si>
  <si>
    <t>16：39-17：10</t>
    <phoneticPr fontId="2" type="noConversion"/>
  </si>
  <si>
    <t>北苑路北汉庭酒店-首都机场T2</t>
    <phoneticPr fontId="2" type="noConversion"/>
  </si>
  <si>
    <t xml:space="preserve">5.4月27日 航班号： HU79252位 从酒店出发时间：17:00从北苑路北汉庭酒店出发首都机场T2航站楼
行程安排如下：
行程安排如下：
司机：王朝海
手机：13439307839
车号：京AKP923
车型：奔驰9座              日期：2025年4月27日
司机：王朝海
电话: 13439307839
车型：V廷
车号:   京AKP923
时间：16：39—17：10
用时：49分钟
超时：
行程：北苑汉庭酒店—首都机场T2
公里数:24公里
超公里:0
停车费:
高速费：18元
</t>
    <phoneticPr fontId="2" type="noConversion"/>
  </si>
  <si>
    <t>宋建</t>
    <phoneticPr fontId="2" type="noConversion"/>
  </si>
  <si>
    <t>14：50—16：40</t>
  </si>
  <si>
    <t>北苑路北汉庭酒店-大兴机场</t>
    <phoneticPr fontId="2" type="noConversion"/>
  </si>
  <si>
    <t>4月29日 航班号：QR5577 1位 出发时间：15:00从北苑路北汉庭酒店出发大兴机场
行程安排如下：
司机：孟庆顺
电话：15001336636
车号：京MDL173
车型：GL8-653T
颜色：珍珠白               日期：2025年4.29 日
司机： 宋建
车型： 别克商务
车号： 京 Q72QT0
电话：13439364212客户：sunny
时间：14：50—16：40
行程：北苑汉庭酒店—大兴机场
停车费：
高速费：11
公里：83.5 公里
备注：结算价400元</t>
    <phoneticPr fontId="2" type="noConversion"/>
  </si>
  <si>
    <t>京 Q72QT0</t>
  </si>
  <si>
    <t>张萌</t>
    <phoneticPr fontId="2" type="noConversion"/>
  </si>
  <si>
    <t>奔驰V260尊贵</t>
  </si>
  <si>
    <t>17:40-20:15</t>
  </si>
  <si>
    <t>T3—北京丽晶酒店</t>
  </si>
  <si>
    <t>姓名：张萌
电话：18519351288
车型：奔驰V260尊贵
车号：京MFD680
------------------------
用车：举牌接送机
日期：2025年4月26日
时间：17:40-20:15
行程：T3—北京丽晶酒店
里程：27.2
高速费：10
停车费：10
费    用：
备    注：</t>
    <phoneticPr fontId="2" type="noConversion"/>
  </si>
  <si>
    <t>18.30-19.10</t>
    <phoneticPr fontId="2" type="noConversion"/>
  </si>
  <si>
    <t>北京西客站-北京丽晶酒店</t>
    <phoneticPr fontId="2" type="noConversion"/>
  </si>
  <si>
    <t>出车报告:
出车日期:2025.4.26
车型:豪华奔驰V260L
车牌:京P03156
姓名:张师傅
电话:18101211105 
时间:18.30----19.10
用车时长:40
超出小时: 
行驶里程:12公里
超公里数:
高速费用:元
停车费用:15元（ETC）
出车行程:北京西客站----北京丽晶酒店</t>
    <phoneticPr fontId="2" type="noConversion"/>
  </si>
  <si>
    <t>10：00-20.45</t>
    <phoneticPr fontId="2" type="noConversion"/>
  </si>
  <si>
    <t>丽晶酒店——八达岭长城—雍和宫——丽晶酒店———见东方—丽晶酒店</t>
  </si>
  <si>
    <t>出车报告:
出车日期:2025.4.27
车型:奔驰
车牌:京P03156
姓名:权利新
电话:
时间:10----20.45
用车时长:10小时45分
超出小时: 
行驶里程:167公里
超公里数:
高速费用:61.26元
停车费用：38.5元
行程：丽晶酒店——八达岭长城—雍和宫——丽晶酒店———见东方—丽晶酒店</t>
    <phoneticPr fontId="2" type="noConversion"/>
  </si>
  <si>
    <t>9：00-21：40</t>
    <phoneticPr fontId="2" type="noConversion"/>
  </si>
  <si>
    <t>丽晶酒店——圆明园—颐和园——望京郭靖烤羊腿——丽晶酒店</t>
  </si>
  <si>
    <t>出车报告:
出车日期:2025.4.28
车型:奔驰
车牌:京P03156
姓名：张
电话:
时间:9点—21.40
用车时长:12.40小时
超出小时: 
行驶里程:72公里
超公里数:
高速费用:
停车费用：32.5+12.5=45+  （ETC）
行程：丽晶酒店——圆明园—颐和园——望京郭靖烤羊腿——丽晶酒店</t>
    <phoneticPr fontId="2" type="noConversion"/>
  </si>
  <si>
    <t>9：00-21：00</t>
    <phoneticPr fontId="2" type="noConversion"/>
  </si>
  <si>
    <t>丽晶酒店——恭王府—天坛公园—鹿宫佛跳墙——丽晶酒店</t>
  </si>
  <si>
    <t>出车报告:
出车日期:2025.4.29
车型:奔驰
车牌:京P03156
姓名：张
电话:
时间:9点—21.00
用车时长:12.小时
超出小时: 
行驶里程:45公里
超公里数:
高速费用:
停车费用： 30
行程：丽晶酒店——恭王府—天坛公园—鹿宫佛跳墙——丽晶酒店</t>
    <phoneticPr fontId="2" type="noConversion"/>
  </si>
  <si>
    <t>06.00~07.00</t>
  </si>
  <si>
    <t>丽晶酒店-北京丰台站</t>
    <phoneticPr fontId="2" type="noConversion"/>
  </si>
  <si>
    <t>5月3日送站 
建议出发时间6：00左右
从丽晶酒店出发-北京丰台站
行程安排如下：
司机：王师傅
手机：15116990907
车型：奔驰V260
车号：京NE8V11     出车报告:
出车日期:2025.5.3
车型:奔驰V260L
车牌:京NE8V11
姓名:王师傅
电话:15116990907
时间:06.00~07.00
用车时长:1小时0分钟
超出小时: 
行驶里程:45公里
超公里数:
高速费用:0元
停车费用:0元
出车行程</t>
    <phoneticPr fontId="2" type="noConversion"/>
  </si>
  <si>
    <t>京NE8V11</t>
  </si>
  <si>
    <t>6：00～6：35</t>
  </si>
  <si>
    <t>丽晶酒店-首都机场T3</t>
  </si>
  <si>
    <t>5月3日 送机：航班号：CA953|09:10起飞
建议出发时间:6:00
丽晶酒店-首都机场T3
行程安排如下：
司机：张师傅
手机：15810472035
车号：京P03156
车型：奔驰V260商务       出车报告:
出车日期:2025.5.3
车型:奔驰V260L
车牌:京P03156
姓名:张师傅
电话:15810472035
时间:6：00～6：35
用车时长:35分钟
超出小时: 
行驶里程:29公里
超公里数:
高速费用:0元
停车费用:元
出车行程:丽晶酒店-首都T3</t>
    <phoneticPr fontId="2" type="noConversion"/>
  </si>
  <si>
    <t>中视卫星</t>
  </si>
  <si>
    <t>孟师傅</t>
  </si>
  <si>
    <t>大巴</t>
  </si>
  <si>
    <t>8：00-17：30</t>
  </si>
  <si>
    <t>京门大厦-八达岭林场-餐厅-野鸭湖</t>
  </si>
  <si>
    <t>公</t>
  </si>
  <si>
    <t>明天去野鸭湖的车辆信息：
车辆信息：京B27820
司机信息：孟师傅13911450378</t>
  </si>
  <si>
    <t>京B27820</t>
  </si>
  <si>
    <t>已</t>
  </si>
  <si>
    <t>顺合通驰</t>
  </si>
  <si>
    <t>13：00～17：18</t>
    <phoneticPr fontId="2" type="noConversion"/>
  </si>
  <si>
    <t>法国工商会～新国贸大酒店～中国大饭店～天安豪园～公园大道0号楼～法国工商会</t>
  </si>
  <si>
    <t>出车报告:
出车日期:2025.4.22
车型:豪华奔驰V260L
车牌:京P03156
姓名:张师傅
电话:13693042252
时间:13：00：～17：18
用车时长:258分钟
超出小时: 
行驶里程:20公里
超公里数:
高速费用:元
停车费用:6元
出车行程:法国工商会～新国贸大酒店～中国大饭店～天安豪园～公园大道1号楼～法国工商会</t>
    <phoneticPr fontId="2" type="noConversion"/>
  </si>
  <si>
    <t>线下订单报价如下：
车型：GL8
北京市内全天750元(含8小时100公里)超时费60元/小时，超程费5元/公里;不含高速停车费;
北京市内半天450元(含4小时50公里)超时费60元/小时，超程费5元/公里;不含高速停车费;
北京市内接送站300元(含2小时40公里)超时费60元/小时，超程费5元/公里，不含高速停车费
首都机场接送机350元(含2小时40公里)
大兴机场接送机500元(含2小时60公里)                                                                车型：帕萨特                                                                                                            北京市内全天600元(含8小时100公里)超时费50元/小时，超程费5元/公里;不含高速停车费;
北京市内半天350元(含4小时50公里)超时费50元/小时，超程费5元/公里;不含高速停车费;
北京市内接送站300元(含2小时40公里)超时费50元/小时，超程费5元/公里，不含高速停车费
首都机场接送机300元(含2小时40公里)
大兴机场接送机400元(含2小时40公里)</t>
    <phoneticPr fontId="2" type="noConversion"/>
  </si>
  <si>
    <t>加布里埃尔</t>
  </si>
  <si>
    <t>加布里埃尔送机
Mr.Mads.GyIdenberg行程安排如下：
4月24日周四下午14:30出发，航班TG615
起点：世茂工三国际公寓
终点：首都机场T3
行程安排如下：
司机：张师傅
手机：18101211105
车号：京P03156           出车报告:
出车日期:2025.4.24
车型:豪华奔驰V260L
车牌:京P03156
姓名:张师傅
电话:13693042252
时间:14：40～15：13
用车时长:33分钟
超出小时: 
行驶里程:24公里
超公里数:
高速费用:5元
停车费用:
出车行程：世茂工三～首都机场T3航站楼</t>
    <phoneticPr fontId="2" type="noConversion"/>
  </si>
  <si>
    <t>朱师傅</t>
    <phoneticPr fontId="2" type="noConversion"/>
  </si>
  <si>
    <t>7：30-20：20</t>
    <phoneticPr fontId="2" type="noConversion"/>
  </si>
  <si>
    <t>嘉里中心-WFC（财富金融中心）-门头沟营地-WFC（财富金融中心）</t>
    <phoneticPr fontId="2" type="noConversion"/>
  </si>
  <si>
    <t>4月25日周五
早出发 一辆大巴车（48座）WFC（财富金融中心）-门头沟营地-WFC（财富金融中心）往返170公里左右
4月26日周六
从门头沟营地中午返回财富金融中心（时间待定） 单程90公里左右
如上行程报价6000元（包含司机费、高速费、停车费）车辆信息：京B00121D 
司机信息：朱运东13693386305用车行程单已存</t>
    <phoneticPr fontId="2" type="noConversion"/>
  </si>
  <si>
    <t xml:space="preserve">京B00121D </t>
  </si>
  <si>
    <t>9：00-12：00</t>
    <phoneticPr fontId="2" type="noConversion"/>
  </si>
  <si>
    <t>门头沟营地-财富金融中心</t>
    <phoneticPr fontId="2" type="noConversion"/>
  </si>
  <si>
    <t>18：25～20：00</t>
  </si>
  <si>
    <t>首都T3-未来科学城万怡酒店</t>
  </si>
  <si>
    <t>出车报告:
出车日期:2025.5.1
车型:奔驰V260L
车牌:京P03156
姓名:张师傅
电话:15810472035
时间:18：25～20：00
用车时长:1小时35分钟
超出小时: 
行驶里程:24公里
超公里数:
高速费用:0元
停车费用:18元
出车行程:首都T3-未来科学城万怡酒店</t>
    <phoneticPr fontId="2" type="noConversion"/>
  </si>
  <si>
    <t>10：40～16：20</t>
  </si>
  <si>
    <t>未来科学城万怡酒店-兰亭玉树（东四店）-三里屯-未来科学城万怡酒店-北京猎鹰中心</t>
  </si>
  <si>
    <t>出车报告:
出车日期:2025.5.2
车型:奔驰V260L
车牌:京P03156
姓名:张师傅
电话:15810472035
时间:10：40～16：20
用车时长:5小时40分钟
超出小时: 
行驶里程:71公里
超公里数:
高速费用:0元
停车费用:30元
出车行程:未来科学城万怡酒店-兰亭玉树（东四店）-三里屯-未来科学城万怡酒店-北京猎鹰中心</t>
    <phoneticPr fontId="2" type="noConversion"/>
  </si>
  <si>
    <t>10：50～21：40</t>
  </si>
  <si>
    <t>未来科学城万怡酒店-西三旗万象汇-北京猎鹰中心-未来科学城万怡酒店-祥云小镇-未来科学城万怡酒店</t>
  </si>
  <si>
    <t>出车报告:
出车日期:2025.5.3
车型:奔驰V260L
车牌:京P03156
姓名:张师傅
电话:15810472035
时间:10：50～21：40
用车时长:10小时50分钟
超出小时: 
行驶里程:74公里
超公里数:
高速费用:0元
停车费用:40元
出车行程:未来科学城万怡酒店-西三旗万象汇-北京猎鹰中心-未来科学城万怡酒店-祥云小镇-未来科学城万怡酒店</t>
    <phoneticPr fontId="2" type="noConversion"/>
  </si>
  <si>
    <t>【行程】
5月1日 （CX336）18:30北京首都机场T3--北京未来科学城万怡酒店 单趟
5月2日-5月3日 10:00未来科学城万怡酒店（包天用车，其他行程听客户安排）
5月4日 13:30或14:00 Falcons北京猎鹰中心--北京首都机场T3 单趟
【车型】奔驰V
【车费】
5.1:400元 单趟
5.2和5.3市内包天：800元 含8小时100公里，超时每小时100元、超公里每公里10元，报价含司机、车辆、燃油费用，不含高速、停车费用
5.4:400元 单趟
【联系人】陈女士  15507578022
【备注】
车内不要有异味或者吸烟的味道，司机要守时，个人仪容整洁干净！</t>
    <phoneticPr fontId="2" type="noConversion"/>
  </si>
  <si>
    <t>10：15～14：20</t>
  </si>
  <si>
    <t>未来科学城万怡酒店-北京猎鹰中心-首都T3</t>
  </si>
  <si>
    <t>出车报告:
出车日期:2025.5.4
车型:奔驰V260L
车牌:京P03156
姓名:张师傅
电话:15810472035
时间:10：15～14：20
用车时长:4小时5分钟
超出小时: 
行驶里程:29公里
超公里数:
高速费用:0元
停车费用:15元
出车行程:未来科学城万怡酒店-北京猎鹰中心-首都T3</t>
    <phoneticPr fontId="2" type="noConversion"/>
  </si>
  <si>
    <t>阮师傅</t>
    <phoneticPr fontId="2" type="noConversion"/>
  </si>
  <si>
    <t>加布里埃尔接机
5月6日周二，落地时间15:50
航班TG 614首都机场T3航站楼。
接机牌：Mr.Mads.GyIdenberg
出车报告:
出车日期:2025.5.6
车型:豪华奔驰V260L
车牌:京P03156
姓名:阮师傅
电话:13522795928
时间:15：30～16：30
用车时长:1小时
超出小时: 
行驶里程:23公里
超公里数:
高速费用:10元
停车费用:18元
出车行程：～首都机场T3航站楼~世茂工三</t>
    <phoneticPr fontId="2" type="noConversion"/>
  </si>
  <si>
    <t>12：25-14:25</t>
    <phoneticPr fontId="2" type="noConversion"/>
  </si>
  <si>
    <t>首都国际机场T3-北京海航万豪</t>
    <phoneticPr fontId="2" type="noConversion"/>
  </si>
  <si>
    <t>票已开2400</t>
    <phoneticPr fontId="2" type="noConversion"/>
  </si>
  <si>
    <t>出车报告:
出车日期:2025.5.8
车型:豪华奔驰V260L
车牌:京P03156
姓名:阮师傅
电话:13522795928
时间:12：25～:14:25
用车时长:2小时
超出小时: 
行驶里程:21公里
超公里数:
高速费用:元
停车费用:元
出车行程：首都机场T3~北京海航大厦万豪酒店</t>
    <phoneticPr fontId="2" type="noConversion"/>
  </si>
  <si>
    <t>韩建杰</t>
  </si>
  <si>
    <t>14.30–18.20</t>
  </si>
  <si>
    <t>首都机场—海航万豪—蒙古大营</t>
  </si>
  <si>
    <t>日期：2025年5月8日
司机：韩建杰
电话：19933551667
车牌：京A1SA38
车型：别克
行程，首都机场—海航万豪—蒙古大营
时间：14.30–18.20
公里数：27
乘客. 
高速费.10
停车费，14
备注，</t>
    <phoneticPr fontId="2" type="noConversion"/>
  </si>
  <si>
    <t>京A1SA38</t>
  </si>
  <si>
    <t>陈赛骞</t>
    <phoneticPr fontId="2" type="noConversion"/>
  </si>
  <si>
    <t>15.30-16.20</t>
  </si>
  <si>
    <t>日期：2025年5月8日
车型：别克GL8
车号：京HET731
司机：陈赛骞
手机：15801018981
行程：首都T3～海航大厦万豪酒店
行驶：23公里
时间：15.30-16.20
停车费：
高速费：10
客户:</t>
    <phoneticPr fontId="2" type="noConversion"/>
  </si>
  <si>
    <t>北京海航万豪-蒙古大营(朝阳公园店)</t>
    <phoneticPr fontId="2" type="noConversion"/>
  </si>
  <si>
    <t>孟庆顺</t>
    <phoneticPr fontId="2" type="noConversion"/>
  </si>
  <si>
    <t>08.30-08.50</t>
  </si>
  <si>
    <t>北京海航万豪-首都国际机场</t>
    <phoneticPr fontId="2" type="noConversion"/>
  </si>
  <si>
    <t>司机姓名：孟庆顺
司机电话：15001336636
出车日期:2024-5-10
车辆型号:7座商务车
车牌号码:京MDL173
__________________________
客人姓名：
客人电话：16619860014
起止时间:08.30-08.50
用车时长:小时20分钟
用车行程：海航万豪酒店~T3
行驶里程：23公里
停车费：~元
过路费：10元</t>
    <phoneticPr fontId="2" type="noConversion"/>
  </si>
  <si>
    <t>13.30-14.10</t>
  </si>
  <si>
    <t>司机姓名：孟庆顺
司机电话：15001336636
出车日期:2024-5-10
车辆型号:7座商务车
车牌号码:京MDL173
__________________________
客人姓名：
客人电话：15010250180
起止时间:13.30-14.10
用车时长:小时40分钟
用车行程：海航万豪酒店~T3
行驶里程：23公里
停车费：~元
过路费：10元</t>
    <phoneticPr fontId="2" type="noConversion"/>
  </si>
  <si>
    <t>索菲特大酒店-公务几楼</t>
  </si>
  <si>
    <t>2025年5月10日
7:30 索菲特大酒店-公务几楼
行程安排如下：
车型:奔驰V260L
车牌:京P03156
姓名:张师傅
电话:18101211105</t>
    <phoneticPr fontId="2" type="noConversion"/>
  </si>
  <si>
    <t>05：20-07：40</t>
  </si>
  <si>
    <t>北京首都T3-北京北站</t>
  </si>
  <si>
    <t>订单1
客户：Glencore
用车地：北京
乘客姓名：Sven Friedrich
日期：2025.5.12
用车时间：早上5:40
航班：LH7322 5:40到达北京首都T3
联系人：蔡女士
电话：13910170147
日期:2025年5月12日
司机:赵江
电话:13911134510
车号：京N8YY99
车型：别克653T
时间：05：20-07：40
行程：首都机场T3~北京北站
行驶：28公里
高速：10
停车：13.5
客户:蔡女士（外宾）</t>
    <phoneticPr fontId="2" type="noConversion"/>
  </si>
  <si>
    <t>北京北站-北京首都T3</t>
    <phoneticPr fontId="2" type="noConversion"/>
  </si>
  <si>
    <t>订单2（改）
客户：Glencore
用车地：北京
乘客姓名：David Thomas
日期：2025.5.14
用车时间：晚上22:33
到达火车：G2478 
航班：CA961 5.15  02:50起飞
联系人：蔡女士
电话：13910170147
行程：北京北站-北京首都T3
行程安排如下：
车型：GL8
司机：张师傅
手机：18101211105 
车号：京P03156</t>
    <phoneticPr fontId="2" type="noConversion"/>
  </si>
  <si>
    <t>博昂思-惠总</t>
    <phoneticPr fontId="2" type="noConversion"/>
  </si>
  <si>
    <t>魏超</t>
  </si>
  <si>
    <t>康中福大药房首都机场T3</t>
    <phoneticPr fontId="2" type="noConversion"/>
  </si>
  <si>
    <t>账已发2100</t>
    <phoneticPr fontId="2" type="noConversion"/>
  </si>
  <si>
    <t>5月14日 周三 惠总送机 CA115 12:15从康中福大药房出发，去首都机场T3
5月16日 周五 吴女士（13911581655）接机 CX344 22:25落地，首都T3-康中福大药房
出车报告:
出车日期:2025.5.14
车型:奔驰V260L
车牌:京P03156
姓名:张师傅（魏超）
电话:18101211105 
时间:12：15～:13:30
用车时长:1小时15分
超出小时: 
行驶里程:26公里
超公里数:
高速费用:9.5元
停车费用:0元
出车行程：康中福大药房--首都机场T3 6号门</t>
    <phoneticPr fontId="2" type="noConversion"/>
  </si>
  <si>
    <t>首都T3-康中福大药房</t>
  </si>
  <si>
    <t>康中福大药房-大兴机场</t>
  </si>
  <si>
    <t>出车报告:
出车日期:2025.5.23
车型:奔驰V260L
车牌:京P03156
姓名:张师傅（魏超）
电话:18101211105 
时间:16：15～17：45
用车时长:1小时30分
超出小时: 
行驶里程:56公里
超公里数:
高速费用:10.23元
停车费用:0
出车行程：康中福大药房--大兴机场</t>
    <phoneticPr fontId="2" type="noConversion"/>
  </si>
  <si>
    <t>大兴机场-朝阳门南小街</t>
    <phoneticPr fontId="2" type="noConversion"/>
  </si>
  <si>
    <t>6月2日的接机，下午15:00落地。QR892
行程安排如下：
司机：张师傅
手机：18101211105 
车号：京P03156
车型：奔驰V260L</t>
    <phoneticPr fontId="2" type="noConversion"/>
  </si>
  <si>
    <t>嘉能可蔡为志</t>
    <phoneticPr fontId="2" type="noConversion"/>
  </si>
  <si>
    <t>22：33～23：23</t>
  </si>
  <si>
    <t>北京北站--T3航站楼</t>
  </si>
  <si>
    <t>出车报告:
出车日期:2025.5.14
车型:奔驰V260L
车牌:京P03156
姓名:张师傅（魏超）
电话:18101211105 
时间:22：33～23：23
用车时长:50分
超出小时: 
行驶里程:31公里
超公里数:
高速费用:9.5元
停车费用:14元
出车行程：北京北站--T3航站楼</t>
    <phoneticPr fontId="2" type="noConversion"/>
  </si>
  <si>
    <t>19：15～20：15</t>
  </si>
  <si>
    <t>大兴机场--新桥饭店</t>
  </si>
  <si>
    <t>出车报告:
出车日期:2025.5.14
车型:奔驰V260L
车牌:京P03156
姓名:张师傅（魏超）
电话:18101211105 
时间:19：15～20：15
用车时长:1小时
超出小时: 
行驶里程:48公里
超公里数:
高速费用:10.23元
停车费用:18元
出车行程：大兴机场--新桥饭店</t>
    <phoneticPr fontId="2" type="noConversion"/>
  </si>
  <si>
    <t>宋辉辉</t>
    <phoneticPr fontId="2" type="noConversion"/>
  </si>
  <si>
    <t>8：00～12：50</t>
    <phoneticPr fontId="2" type="noConversion"/>
  </si>
  <si>
    <t>北京新桥饭店-商务部投资促进事务局-首都机场t2</t>
    <phoneticPr fontId="2" type="noConversion"/>
  </si>
  <si>
    <t>出车报告:
出车日期:2025.5.15
车型:奔驰V260L
车牌:京P03156
姓名:（宋辉辉）
电话:17810202464
时间:8：00～:12点50
用车时长:4小时50分
超出小时: 
行驶里程:33公里
超公里数:
高速费用:ect5
停车费用:
出车行程：北京新桥饭店，到商务部投资足进事务局，到首都机场t2</t>
    <phoneticPr fontId="2" type="noConversion"/>
  </si>
  <si>
    <t>20：30-22：30</t>
    <phoneticPr fontId="2" type="noConversion"/>
  </si>
  <si>
    <t>深圳宝安机场-深圳柏悦酒店</t>
  </si>
  <si>
    <t>陈总的深圳用车安排
2025-05-18星期日(Sun.)接机
航班号：MU5353 虹桥国际机场(T2)宝安国际机场(T3)
到达时间：20:55 深圳宝安机场-深圳柏悦酒店(HYATT HOTELS)深圳市益田路5023号
别克商务粤BX3913 林师傅13927256412                        日期：2025年5月18日
车型：别克商务车
车牌：粤BX3913
司机：林师傅
开始时间20：30
结束时间22：30
行程：宝安机场→柏悦酒店。
里程：公里
停车费：10元
高速费：16元
餐次：0
用时：时
备注：</t>
    <phoneticPr fontId="2" type="noConversion"/>
  </si>
  <si>
    <t xml:space="preserve">粤BX3913 </t>
  </si>
  <si>
    <t>周师傅</t>
    <phoneticPr fontId="2" type="noConversion"/>
  </si>
  <si>
    <t>凌晨01:10</t>
  </si>
  <si>
    <t>8：20-20：10</t>
    <phoneticPr fontId="2" type="noConversion"/>
  </si>
  <si>
    <t>柏悦酒店-五洲宾馆-证交所-柏悦酒店-五洲宾馆</t>
    <phoneticPr fontId="2" type="noConversion"/>
  </si>
  <si>
    <t>5.19 建议早上8:30从深圳柏悦酒店出发早上9点前要到 深圳福田区五洲宾馆（全天用车）
别克商务粤BX3913 林师傅13927256412                            日期：2025年5月19日
车型：别克商务车
车牌：粤BX3913
司机：林师傅
开始时间8：20
结束时间20：10
行程：柏悦酒店→五洲宾馆→证交所→柏悦酒店→五洲宾馆。
里程：公里
停车费：35元
高速费：0元
餐次：2
用时：12时
备注：</t>
    <phoneticPr fontId="2" type="noConversion"/>
  </si>
  <si>
    <t>23：30-0：15</t>
    <phoneticPr fontId="2" type="noConversion"/>
  </si>
  <si>
    <t>深圳柏悦酒店-深圳宝安机场</t>
  </si>
  <si>
    <t>5.19 晚上送机 航班号：SQ856 起飞时间：2025年5月20日，周二02:15
建议最晚出发时间：23:00从深圳柏悦酒店-深圳宝安机场
日期：2025年5月19日
车型：别克商务车
车牌：粤BX3913
司机：林师傅
开始时间23：30
结束时间0：15
行程：柏悦酒店→宝安机场。
里程：公里
停车费：0元
高速费：9元
餐次：0
用时：时
备注：</t>
    <phoneticPr fontId="2" type="noConversion"/>
  </si>
  <si>
    <t>8：30-9:10</t>
    <phoneticPr fontId="2" type="noConversion"/>
  </si>
  <si>
    <t>深圳柏悦酒店-深圳国际机场(T3)</t>
  </si>
  <si>
    <t>2025-05-20 送机 星期二 送机
航班号：MU5336 宝安国际机场(T3)-虹桥国际机场
起飞时间：10:30 建议最晚出发时间：9:00
深圳柏悦酒店-深圳国际机场(T3)
日期：2025年5月20日
车型：别克商务车
车牌：粤BX3913
司机：林师傅
开始时间8：30
结束时间9：10
行程：柏悦酒店→宝安机场。
里程：0公里
停车费：0元
高速费：16元
餐次：0
用时：时
备注：</t>
    <phoneticPr fontId="2" type="noConversion"/>
  </si>
  <si>
    <t>李杰</t>
    <phoneticPr fontId="2" type="noConversion"/>
  </si>
  <si>
    <t>孟庆顺-尹景文</t>
    <phoneticPr fontId="2" type="noConversion"/>
  </si>
  <si>
    <t>9：00-20：30</t>
    <phoneticPr fontId="2" type="noConversion"/>
  </si>
  <si>
    <t>王府井桔子水晶酒店~王府井天主教堂~京顺园公园~北京饭店~瑰丽酒店~王府井桔子水晶酒店~结束</t>
  </si>
  <si>
    <t>姓名：尹景文
电话：15001346890
车牌：京LP3890
车型：别克GL8ES
用车行程:王府井桔子水晶酒店~王府井天主教堂~京顺园公园~北京饭店~瑰丽酒店~王府井桔子水晶酒店~结束
用车时间:2025年5月19号
起止时间:9点~20点30
用车时长:11小时30分钟
行驶里程:35公里
停车费:52元</t>
    <phoneticPr fontId="2" type="noConversion"/>
  </si>
  <si>
    <t>京LP3890</t>
  </si>
  <si>
    <t>巫司机</t>
  </si>
  <si>
    <t>香港机场接机——至香港瑞吉酒店</t>
  </si>
  <si>
    <t>账已发4000</t>
    <phoneticPr fontId="2" type="noConversion"/>
  </si>
  <si>
    <t>2025-5-20 15:30，接机：
航班号：BA31（5月19日起飞，预计5月20日下午3：30分落地香港）
行程：香港机场接机——至香港瑞吉酒店
接机举牌信息：GLENCORE Michael Haslett
车型：丰田阿尔法豪华商务七座，1台
服务司机：巫司机
电话：+86 13008891688
香港：+852  66882722 
香港车牌：VJ9520
大陸車牌：粵ZJJ61港（紫黑色）</t>
    <phoneticPr fontId="2" type="noConversion"/>
  </si>
  <si>
    <t>香港车牌：VJ9520
大陸車牌：粵ZJJ61港</t>
    <phoneticPr fontId="2" type="noConversion"/>
  </si>
  <si>
    <t>香港机场送至香港瑞吉酒店</t>
  </si>
  <si>
    <t>2025-5-20 16:40，接机：
航班号：LX138（5月19日起飞，预计5月20日16点40香港落地）
行程：香港机场接机——送至香港瑞吉酒店
接机举牌信息：GLENCORE Tom Maddock
车型：丰田阿尔法豪华商务七座，1台</t>
    <phoneticPr fontId="2" type="noConversion"/>
  </si>
  <si>
    <t>杨师傅</t>
  </si>
  <si>
    <t>香港会议展览中心送机——至香港机场</t>
  </si>
  <si>
    <t>5月21日晚上21：15
香港会展中心---香港机场
乘客：Tom Maddock
举牌：GLENCORE   Tom Maddock
服务司机：杨师傅
大陆电话：+8618820912903
香港电话：+85290337353
香港车牌: YR2206
大陆车牌：粤ZYD18港（白色）</t>
    <phoneticPr fontId="2" type="noConversion"/>
  </si>
  <si>
    <t>香港车牌: YR2206
大陆车牌：粤ZYD18港（白色）</t>
    <phoneticPr fontId="2" type="noConversion"/>
  </si>
  <si>
    <t>香港瑞吉酒店送机——至香港机场</t>
  </si>
  <si>
    <t>2025-5-22 13:00（建议上车时间），送机：
航班号：HX238（预计下午3：25分香港起飞）
行程：香港瑞吉酒店送机——至香港机场
联系人：Michael Haslett 
车型：丰田阿尔法豪华商务七座，1台                                 5月22日下午13:00
湾仔瑞吉酒店---香港机场
乘客：Michael Haslett
服务司机：林司机
电话：+86 15989856377
香港：+852  69401377
香港车牌：ZH135
大陆车牌：粤ZBA42港（香槟金）</t>
    <phoneticPr fontId="2" type="noConversion"/>
  </si>
  <si>
    <t>王久想</t>
  </si>
  <si>
    <t>奥迪A6</t>
  </si>
  <si>
    <t>10：20-21：34</t>
    <phoneticPr fontId="2" type="noConversion"/>
  </si>
  <si>
    <t>烟台蓬莱机场-龙口工商联酒店-龙口保利广场-送酒店</t>
    <phoneticPr fontId="2" type="noConversion"/>
  </si>
  <si>
    <t>车型：奥迪A6
5月19日 CA1559 ； - 送烟台机场举牌接机 送 龙口裕龙酒店 600元，，不含高速费和停车费
5月20日听吩咐  日租1200元（含8小时100公里）超时费100元/小时，超程费10元/公里，不含高速费和停车费
5月21日 龙口裕龙酒店 送机场 CA1546 600元 ，不含高速费和停车费
1、用车单位：裕龙石化5/19 ，用车人：Mr. Nasser Lasloom 外国人
2、用车人间:2025.5.19
车型：奥迪a6
车号：鲁YZC600
[ ] 司机:王久想
电话：13792540958
3、服务时间:10点20至21点34分
4、用车里程:机场停车费5元，高速费25元总共里程139公里
5，服务路线：烟台出发至蓬莱机场至龙口工商联酒店至龙口保利广场完后送酒店！结束任务！</t>
    <phoneticPr fontId="2" type="noConversion"/>
  </si>
  <si>
    <t>鲁YZC600</t>
  </si>
  <si>
    <t>烟台</t>
    <phoneticPr fontId="2" type="noConversion"/>
  </si>
  <si>
    <t>烟台易程</t>
    <phoneticPr fontId="2" type="noConversion"/>
  </si>
  <si>
    <t>8：00-19：40</t>
    <phoneticPr fontId="2" type="noConversion"/>
  </si>
  <si>
    <t>龙口工商联酒店-裕龙石化（两个往返）-结束任务</t>
    <phoneticPr fontId="2" type="noConversion"/>
  </si>
  <si>
    <t xml:space="preserve">
1、用车单位：裕龙石化，用车人：Mr. Nasser Lasloom 外国人
2、用车时间:2025.5.20
车型：奥迪a6
车号：鲁YZC600
[ ] 司机:王久想
电话：13792540958
3、服务时间:早八点至19点40分
4、用车里程:98公里
5，服务路线：龙口工商联酒店至裕龙石化两个往返，结束任务</t>
    <phoneticPr fontId="2" type="noConversion"/>
  </si>
  <si>
    <t>6：30-7：30</t>
    <phoneticPr fontId="2" type="noConversion"/>
  </si>
  <si>
    <t>龙口工商联酒店至烟台蓬莱机场</t>
    <phoneticPr fontId="2" type="noConversion"/>
  </si>
  <si>
    <t xml:space="preserve">
1、用车单位：裕龙石化，用车人：Mr. Nasser Lasloom 外国人
2、用车人间:2025.5.21
车型：奥迪a6
车号：鲁YZC600
[ ] 司机:王久想
电话：13792540958
3、服务时间:6点30分至7点30分
4、用车里程:高速费13，元总共里程58公里
5，服务路线：龙口工商联酒店至烟台蓬莱机场！结束任务！</t>
    <phoneticPr fontId="2" type="noConversion"/>
  </si>
  <si>
    <t xml:space="preserve"> 商庆刚</t>
  </si>
  <si>
    <t>11：00-18：30</t>
    <phoneticPr fontId="2" type="noConversion"/>
  </si>
  <si>
    <t>蓬莱机场-龙口裕龙酒店-蓬莱机场</t>
    <phoneticPr fontId="2" type="noConversion"/>
  </si>
  <si>
    <t>车型：奥迪A6
5.22日中午从烟台机场-龙口市裕龙酒店-龙口工商联合大酒店1200元，（含8小时100公里）不含高速费和停车费
5.23 龙口工商联合酒店-烟台机场600元 ，不含高速费和停车费                        1、用车日期:2025年5月22号
2、用车单位:Ibrahim
3、用车时间:11点—18点30
4、用车行程：蓬莱机场—龙口裕龙酒店—蓬莱机场
用车里程:274公里
5、用车费用：ETC高速费19+19  机场停车费5元  中午餐费30
6、服务司机信息：
姓名： 商庆刚
车型：奥迪A6
车牌：鲁YZC600
电话：15726385528</t>
    <phoneticPr fontId="2" type="noConversion"/>
  </si>
  <si>
    <t>阿美石油佳慕</t>
    <phoneticPr fontId="2" type="noConversion"/>
  </si>
  <si>
    <t>刘凤超</t>
  </si>
  <si>
    <t>8：00-19：30</t>
    <phoneticPr fontId="2" type="noConversion"/>
  </si>
  <si>
    <t>龙口工商联-裕龙酒店--龙口工商联</t>
    <phoneticPr fontId="2" type="noConversion"/>
  </si>
  <si>
    <t>20号，8：00出发，龙口工商联到裕龙酒店，下午5点左右送回
21号，7：40出发，龙口工商联到裕龙石化，下午5点左右送回。
行程安排如下：
车型：大巴1（55+1座）
车号：鲁FCG303
司机：刘师傅
手机：18660490668              出车报告:
出车日期:2025.5.20
车型:宇通
车牌:鲁FCG303
姓名:刘凤超
电话:：18660490668
时间:8：00-20：00
用车时长：7小时00分钟
超出小时: 
行驶里程：50公里
超公里数:
高速费用:0元
停车费用:0元
出车行程：8：00龙口工商联-裕龙酒店，19：30裕龙酒店-龙口工商联</t>
    <phoneticPr fontId="2" type="noConversion"/>
  </si>
  <si>
    <t>鲁FCG303</t>
  </si>
  <si>
    <t>刘广杰</t>
  </si>
  <si>
    <t>8：00-17：30</t>
    <phoneticPr fontId="2" type="noConversion"/>
  </si>
  <si>
    <t>龙口工商联-裕龙酒店-龙口工商联</t>
    <phoneticPr fontId="2" type="noConversion"/>
  </si>
  <si>
    <t>20号，8：00出发，龙口工商联到裕龙酒店，下午5点左右送回
   出车报告:
出车日期:2025.5.20
车型:宇通
车牌:鲁FM3576
姓名:刘广杰电话:：13953542395
时间:8：00-20：00
用车时长：7小时00分钟
超出小时: 
行驶里程：50公里
超公里数:
高速费用:0元
停车费用:0元
出车行程：8：00龙口工商联-裕龙酒店，19：30裕龙酒店-龙口工商联</t>
    <phoneticPr fontId="2" type="noConversion"/>
  </si>
  <si>
    <t>鲁FM3576</t>
  </si>
  <si>
    <t>龙口工商联-裕龙石化-龙口工商联</t>
    <phoneticPr fontId="2" type="noConversion"/>
  </si>
  <si>
    <t>21号，7：40出发，龙口工商联到裕龙石化，下午5点左右送回
行程安排如下：
车型：大巴1（55+1座）
车号：鲁FCG303
司机：刘师傅  
手机：18660490668              出车报告:
出车日期:2025.5.21
车型:宇通
车牌:鲁FCG303
姓名:刘凤超
电话:：18660490668
时间:8：00-20：00
用车时长：7小时00分钟
超出小时: 
行驶里程：100公里
超公里数:
高速费用:0元
停车费用:0元
出车行程：8：00龙口工商联-裕龙酒店，11：30裕龙酒店-龙口工商联，14：20龙口工商联-裕龙酒店，17：30裕龙酒店-龙口工商联</t>
    <phoneticPr fontId="2" type="noConversion"/>
  </si>
  <si>
    <t xml:space="preserve">21号，7：40出发，龙口工商联到裕龙石化，下午5点左右送回
车型：大巴2（53十2座）
车号：鲁FM3576
手机：13953542395
司机：刘师傅                        出车报告:
出车日期:2025.5.20
车型:宇通
车牌:鲁FM3576
姓名:刘广杰电话:：13953542395
时间:8：00-20：00
用车时长：7小时00分钟
超出小时: 
行驶里程：50公里
超公里数:
高速费用:0元
停车费用:0元
出车行程：8：00龙口工商联-裕龙酒店，17：30裕龙酒店-龙口工商联      </t>
    <phoneticPr fontId="2" type="noConversion"/>
  </si>
  <si>
    <t>吕安波</t>
  </si>
  <si>
    <t>中巴</t>
    <phoneticPr fontId="2" type="noConversion"/>
  </si>
  <si>
    <t>龙口工商联-裕龙酒店-龙口工商联-裕龙酒店-龙口工商联</t>
    <phoneticPr fontId="2" type="noConversion"/>
  </si>
  <si>
    <t>22号早上8:20出发，龙口工商联到裕龙石化，下午5点左右送回（中巴车）
行程安排如下：
车型：中巴车
车号：鲁FEX038
司机：吕安波
手机：131 7694 1188      出车报告:
出车日期:2025.5.22
车型:宇通
车牌:鲁FDS315
姓名:吕安波
电话:：13176941188
时间:8：00-5.30
用车时长：7小时00分钟
超出小时: 
行驶里程：100公里
超公里数:
高速费用:0元
停车费用:0元
出车行程：8：00龙口工商联-裕龙酒店，13:20龙口工商联-裕龙酒店，17：30裕龙酒店-龙口工商联</t>
    <phoneticPr fontId="2" type="noConversion"/>
  </si>
  <si>
    <t>鲁FDS315</t>
  </si>
  <si>
    <t>15:30-18:00</t>
  </si>
  <si>
    <t>北京首都国际机场T3航站楼
-北京市朝阳区缦合北京8号楼1单元地库</t>
    <phoneticPr fontId="2" type="noConversion"/>
  </si>
  <si>
    <t>用车日期：2025-05-20
上车时间：16:25
客人称呼：张女士
客人电话：13801012851
乘客人数：3
用车类型：接机
航班号：UA888
起飞时间-落地时间：2025-05-19 10:35 - 2025-05-20 15:25
接客人地点：北京首都国际机场T3航站楼
下车地点：北京市朝阳区缦合北京8号楼1单元地库
出车报告:
出车日期:2025.5.20
车型:奔驰V260L
车牌:京P03156
姓名:张师傅
电话:18101211105 
时间:15:30-18:00
用车时长：2小时30分钟
超出小时: 
行驶里程：20公里
超公里数:
高速费用:10元
停车费用:18元
出车行程：首都T3-北京市朝阳区缦合北京8号楼1单元地库</t>
    <phoneticPr fontId="2" type="noConversion"/>
  </si>
  <si>
    <t>习辉-吴文强</t>
    <phoneticPr fontId="2" type="noConversion"/>
  </si>
  <si>
    <t>09:00-15:20</t>
    <phoneticPr fontId="2" type="noConversion"/>
  </si>
  <si>
    <t>虹桥祥源希尔顿-闵行交大-复旦大学枫林校区-上海站</t>
  </si>
  <si>
    <t>21号早上从红松东路1116号上海虹桥祥源希尔顿酒店  到闵行交大 再到复旦 再到火车站
5月21日
客户:
司机：吴师傅
车型：别克商务车
电话：18362349872
时长：09:00一15:20
行程:虹桥祥源希尔顿-闵行交大-复旦大学枫林校区-上海站
公里：57
高速费：8
停车费:
餐费：</t>
    <phoneticPr fontId="2" type="noConversion"/>
  </si>
  <si>
    <t>沪BWN926</t>
  </si>
  <si>
    <t>张伟</t>
    <phoneticPr fontId="2" type="noConversion"/>
  </si>
  <si>
    <t>加布里埃尔送机
Mr.Mads.GyIdenberg行程安排如下：
5月22日周四下午14:30出发，航班TG615
起点：世茂工三国际公寓
终点：首都机场T3
行程安排如下：
司机：张师傅
手机：18101211105
车号：京P03156              出车报告:
出车日期:2025.5.22
车型:奔驰V260L
车牌:京P03156
姓名:张师傅（张伟）
电话:18101211105 
时间:14:30-15:30
用车时长：1小时
行驶里程：25公里
超公里数:
高速费用:10元
停车费用:0元
出车行程：世贸国际公寓-北京首都机场机场3号楼</t>
    <phoneticPr fontId="2" type="noConversion"/>
  </si>
  <si>
    <t>中国华能</t>
    <phoneticPr fontId="2" type="noConversion"/>
  </si>
  <si>
    <t>马金国</t>
  </si>
  <si>
    <t>14.00-21.00</t>
    <phoneticPr fontId="2" type="noConversion"/>
  </si>
  <si>
    <t>耕海大厦-大兴机场-耕海大厦-丰台站</t>
    <phoneticPr fontId="2" type="noConversion"/>
  </si>
  <si>
    <t xml:space="preserve">5月21日
车号:京AYQ385
车型:考斯特
姓名:马金国
时间：14.00一21.00
公里：110
高速费：60元
停车费：40元
行程：耕海大厦 大兴机场 耕海大厦 丰台站
</t>
    <phoneticPr fontId="2" type="noConversion"/>
  </si>
  <si>
    <t>京AYQ385</t>
  </si>
  <si>
    <t>9.00-23.00</t>
    <phoneticPr fontId="2" type="noConversion"/>
  </si>
  <si>
    <t>丰台站-日坛国际-北交大-日坛国际-丰台站</t>
    <phoneticPr fontId="2" type="noConversion"/>
  </si>
  <si>
    <t>5月22日
车号:京AYQ385
车型:考斯特
姓名:马金国
时间：9.00一23.00
公里：70
高速费：
停车费：90元
行程：丰台站 日坛国际 北交大 日坛国际 丰台站</t>
    <phoneticPr fontId="2" type="noConversion"/>
  </si>
  <si>
    <t>嘉能可张思</t>
    <phoneticPr fontId="2" type="noConversion"/>
  </si>
  <si>
    <t>17:30—19:20</t>
  </si>
  <si>
    <t>虹桥机场-东平潮</t>
  </si>
  <si>
    <t>5.22上海虹桥接到瑞吉酒店（静安区），5.23从瑞吉酒店送到上海浦东航班号：hx238
时间：2025.5.22
车型：别克商务
车牌：沪EEN166
姓名：刘师傅
时间:17:30—19:20
行程：虹桥机场-东平潮
公里：22公里</t>
    <phoneticPr fontId="2" type="noConversion"/>
  </si>
  <si>
    <t>8:00—9:25</t>
  </si>
  <si>
    <t>静安瑞吉酒店-浦东机场</t>
  </si>
  <si>
    <t>5.23 早8：00从瑞吉酒店送到上海浦东
航班号：BA168
时间：2025.5.23
车型：别克商务
车牌：沪EEN166
姓名：刘师傅
时间:8:00—9:25
行程：静安瑞吉酒店-浦东机场
公里：49公里</t>
    <phoneticPr fontId="2" type="noConversion"/>
  </si>
  <si>
    <t>赵江-邓天军</t>
    <phoneticPr fontId="2" type="noConversion"/>
  </si>
  <si>
    <t>12:30—22:25</t>
  </si>
  <si>
    <t>环球金融中心—燕郊海洋石油—千禧大酒店—环球金融中心—八达岭夜长城—千禧大酒店—亮马河饭店—和泰园</t>
  </si>
  <si>
    <t>账已发1760</t>
    <phoneticPr fontId="2" type="noConversion"/>
  </si>
  <si>
    <t>日期：2025年5月25日
客人:Bonnie
客人:13439402092
司机：邓天军
电话：13520348748
车号：京EFK979
车型：别克GL8
时间:12:30—22:25
行程:环球金融中心—燕郊海洋石油—千禧大酒店—环球金融中心—八达岭夜长城—千禧大酒店—亮马河饭店—和泰园
公里:230
高速:55
停车:4
备注:超时2个小时、超公里130公里</t>
    <phoneticPr fontId="2" type="noConversion"/>
  </si>
  <si>
    <t>京EFK979</t>
  </si>
  <si>
    <t>15:10-17:·00</t>
  </si>
  <si>
    <t>首都机场T3航站楼-千禧大酒店</t>
  </si>
  <si>
    <t>出车报告:
出车日期:2025.5.26
车型:奔驰V260L
车牌:京P03156
姓名:张师傅（王宁）
电话:18101211105 
时间:15:10-17:·00
用车时长：2 小时
行驶里程：150公里
超公里数:
高速费用:10元
停车费用:20元（限号100）
出车行程：首都机场T3航站楼-千禧大酒店</t>
    <phoneticPr fontId="2" type="noConversion"/>
  </si>
  <si>
    <t>8:30-17:·00</t>
  </si>
  <si>
    <t>千禧大酒店-八达岭长城-鼓楼蟹黄面-王府井apm-千禧大酒店</t>
  </si>
  <si>
    <t>出车报告:
出车日期:2025.5.27
车型:奔驰V260L
车牌:京P03156
姓名:张师傅
电话:18101211105 
时间:8:30-17:·00
用车时长：8.5 小时(超时0.5小时）
行驶里程：165公里
超公里数：超65公里
高速费用：56元
停车费用：39元
出车行程：全天 千禧大酒店-八达岭长城-鼓楼蟹黄面-王府井apm-千禧大酒店</t>
    <phoneticPr fontId="2" type="noConversion"/>
  </si>
  <si>
    <t>12:30～13:30</t>
  </si>
  <si>
    <t>千禧大酒店-~首都机场T3</t>
  </si>
  <si>
    <t>出车报告:
出车日期:2025.5.29
车型:奔驰V260L
车牌:京P03156
姓名:张师傅（王宁）
电话:18101211105 
时间:12:30～13:30
用车时长:1小时
超出小时: 
行驶里程:10公里
超公里数:
高速费用:元
停车费用:元
出车行程：千禧大酒店-~首都机场T3</t>
    <phoneticPr fontId="2" type="noConversion"/>
  </si>
  <si>
    <t>闫云凡</t>
    <phoneticPr fontId="2" type="noConversion"/>
  </si>
  <si>
    <t>奥迪A6L</t>
  </si>
  <si>
    <t xml:space="preserve">济南西接站 - 火车站到山东省商务厅（历阳大街6号银丰大厦）- 等候- 再回火车站 </t>
  </si>
  <si>
    <t>5月28日 周三： G1067 13:45 济南西接站 - 火车站到山东省商务厅（历阳大街6号银丰大厦）- 等候- 再回火车站 G1074 17:20 发车的火车
车辆信息
车型：奥迪A6L
车号：鲁AV8X21
颜色：黑色
司机：闫云凡
电话：13335155667</t>
    <phoneticPr fontId="2" type="noConversion"/>
  </si>
  <si>
    <t>5月28日 周三： G1067 13:45 济南西接站 - 火车站到山东省商务厅（历阳大街6号银丰大厦）- 等候- 再回火车站 G1074 17:20 发车的火车
900元，（含司机费，汽油费，不含停车费、高速费）</t>
    <phoneticPr fontId="2" type="noConversion"/>
  </si>
  <si>
    <t>鲁AV8X21</t>
  </si>
  <si>
    <t>济南</t>
    <phoneticPr fontId="2" type="noConversion"/>
  </si>
  <si>
    <t>发票-济南军安</t>
    <phoneticPr fontId="2" type="noConversion"/>
  </si>
  <si>
    <t xml:space="preserve">励德爱思田雨童 </t>
    <phoneticPr fontId="2" type="noConversion"/>
  </si>
  <si>
    <t>施司机</t>
  </si>
  <si>
    <t>阿尔法</t>
    <phoneticPr fontId="2" type="noConversion"/>
  </si>
  <si>
    <t>14：00-16：10</t>
    <phoneticPr fontId="2" type="noConversion"/>
  </si>
  <si>
    <t>湾仔君悦酒店-香港机场-科创署-香港大学-香港知识产权署-瑞吉酒店</t>
    <phoneticPr fontId="2" type="noConversion"/>
  </si>
  <si>
    <t>票已开8570</t>
    <phoneticPr fontId="2" type="noConversion"/>
  </si>
  <si>
    <t>明天下午2点在君悦酒店出发-听客户安排个点位的情况。如果可能也要都走一下。香港科创署，香港大学，香港知识产权署
_____________________
服务司机：施司机
电话：+86 13500043411
香港：+852 69486118
香港车牌：YN790
大陆车牌：粤ZJF40港（香槟金)</t>
    <phoneticPr fontId="2" type="noConversion"/>
  </si>
  <si>
    <t>3600/8小时，，含8小时内的汽油费，司机驾驶费，车租，不含隧道停车，超时费350元/小时</t>
    <phoneticPr fontId="2" type="noConversion"/>
  </si>
  <si>
    <t>YN790
粤ZJF40港</t>
    <phoneticPr fontId="2" type="noConversion"/>
  </si>
  <si>
    <t>半天包车。1200元/4小时，也是不含隧道停车费这些的，超时是300元每小时，不足1小时按1小时</t>
    <phoneticPr fontId="2" type="noConversion"/>
  </si>
  <si>
    <t>全天2800</t>
    <phoneticPr fontId="2" type="noConversion"/>
  </si>
  <si>
    <t>5：00-19：00</t>
    <phoneticPr fontId="2" type="noConversion"/>
  </si>
  <si>
    <t>湾仔君悦酒店--香港国际机场-香港瑞吉酒店-香港创新科技及工业局(添馬添美道2號政府總部西翼20樓)-香港大学(中西区薄扶林道)-香港知识产权署(灣仔皇后大道東213號胡忠大廈24 樓)-结束</t>
    <phoneticPr fontId="2" type="noConversion"/>
  </si>
  <si>
    <t>服务类型：全日包车
服务时间：6月6日，04:30分，
服务行程：04:30分从香港君悦酒店出发--前往香港机场B口接机（航班：UA152,预计05.4十分落地）--接机后前往香港瑞吉酒店--11:10分从瑞吉酒店出发--到香港创新科技及工业局--开往香港大学--16:30分从香港大学出发--开往香港知识产权署--后续听乘车人安排
车型：丰田阿尔法豪华商务车，一台
人数：待定
联系人：待定
联系方式：待定
_____________________
服务司机：施司机
电话：+86 13500043411
香港：+852 69486118
香港车牌：YN790
大陆车牌：粤ZJF40港（香槟金)</t>
    <phoneticPr fontId="2" type="noConversion"/>
  </si>
  <si>
    <t>湾仔君悦酒店-香港机场</t>
  </si>
  <si>
    <t>服务类型：全日包车
服务时间：6月7日
服务时间：待定
服务行程：上车地点待定--香港市区用车（具体行程待定）--预计22:40分从香港会议展览中心--到达香港国际机场（飞机预计00:30香港机场离港）--行程结束
车型：丰田阿尔法豪华商务车，一台
人数：待定
联系人：待定
联系方式：待定
_____________________
服务司机：施司机
电话：+86 13500043411
香港：+852 69486118
香港车牌：YN790
大陆车牌：粤ZJF40港（香槟金)</t>
    <phoneticPr fontId="2" type="noConversion"/>
  </si>
  <si>
    <t>张宁</t>
  </si>
  <si>
    <t>12:30～14:20</t>
  </si>
  <si>
    <t>首都机场T2-桔子水晶北京丽泽商务区天坛医院酒店</t>
  </si>
  <si>
    <t>出车报告:
出车日期:2025.6.13
车型:奔驰V260L
车牌:京P03156
姓名:张师傅（王宁）
电话:18101211105 
时间:12:30～14:20
用车时长:1小时
超出小时: 
行驶里程:42公里
超公里数:
高速费用:元
停车费用:元
出车行程：首都机场T2-桔子水晶北京丽泽商务区天坛医院酒店</t>
    <phoneticPr fontId="2" type="noConversion"/>
  </si>
  <si>
    <t>6：30～17:30</t>
  </si>
  <si>
    <t>桔子水晶天坛医院店-天安门广场-毛主席纪念堂-国博-人民大会堂-桔子水晶天坛医院店-</t>
  </si>
  <si>
    <t>出车报告:
出车日期:2025.6.14
车型:奔驰V260L
车牌:京P03156
姓名:张师傅（王宁）
电话:18101211105 
时间:6：30～17:30
用车时长:11小时
超出小时: 2小时
行驶里程:：50公里
超公里数:
高速费用:元
停车费用:91元
出车行程：桔子水晶天坛医院店-天安门广场-毛主席纪念堂-国博-人民大会堂-桔子水晶天坛医院店-</t>
    <phoneticPr fontId="2" type="noConversion"/>
  </si>
  <si>
    <t>6：45～17:55</t>
  </si>
  <si>
    <t>桔子水晶天坛医院店-王府世纪-故宫-王府世纪-恭王府-烤鸭店</t>
    <phoneticPr fontId="2" type="noConversion"/>
  </si>
  <si>
    <t>出车报告:
出车日期:2025.6.15
车型:奔驰V260L
车牌:京P03156
姓名:王宁
电话:18101211105 
时间:6：45～17:55
用车时长:11小时
超出小时: 2小时
行驶里程:：50公里
超公里数:
高速费用:元
停车费用:25元+代驾费用68
出车行程：桔子水晶天坛医院店-王府世纪-故宫-王府世纪-恭王府-烤鸭店</t>
    <phoneticPr fontId="2" type="noConversion"/>
  </si>
  <si>
    <t>尤泽光</t>
  </si>
  <si>
    <t>红旗国雅</t>
    <phoneticPr fontId="2" type="noConversion"/>
  </si>
  <si>
    <t>4：30—8:00</t>
  </si>
  <si>
    <t>中润发4s店—远洋天著春秋晓山—首都机场T3—中润发4s店</t>
    <phoneticPr fontId="2" type="noConversion"/>
  </si>
  <si>
    <t>账已发2549</t>
    <phoneticPr fontId="2" type="noConversion"/>
  </si>
  <si>
    <t>出车报告:
出车日期:2025.6.13
车型：红旗国雅
车牌:京HQN217
姓名:尤泽光
电话:18601985111 
时间:4：30—8:00
用车时长:3.5小时
行驶里程:127公里
油       费：98.31元
高速费用:15元
出车行程：中润发4s店—远洋天著春秋晓山—首都机场T3—中润发4s店</t>
    <phoneticPr fontId="2" type="noConversion"/>
  </si>
  <si>
    <t>京HQN217</t>
  </si>
  <si>
    <t>19:14—22:30</t>
  </si>
  <si>
    <t>：中润发4s店—首都机场T3—远洋天著春秋晓山—中润发4s店</t>
    <phoneticPr fontId="2" type="noConversion"/>
  </si>
  <si>
    <t>出车报告:
出车日期:2025.6.14
车型：红旗国雅
车牌:京HQN217
姓名:尤泽光
电话:18601985111 
时间:19:14—22:30
用车时长:3小时16分
行驶里程:121公里
油       费：109.14元
高速费用:20元
出车行程：中润发4s店—首都机场T3—远洋天著春秋晓山—中润发4s店</t>
    <phoneticPr fontId="2" type="noConversion"/>
  </si>
  <si>
    <t>15:20--19:50</t>
  </si>
  <si>
    <t>泰岳红旗4s店—远洋天著春秋晓山—大兴机场—化工路百悦集团</t>
  </si>
  <si>
    <t>出车报告:
出车日期:2025.6.18
车型：红旗国雅
车牌:京HQN217
姓名:尤泽光
电话:18601985111 
时间:15:20--19:50
用车时长:4小时30分
行驶里程:164公里
油       费：185元
高速费用:22元
出车行程：泰岳红旗4s店—远洋天著春秋晓山—大兴机场—化工路百悦集团</t>
    <phoneticPr fontId="2" type="noConversion"/>
  </si>
  <si>
    <t>10：00～10：40</t>
  </si>
  <si>
    <t>首都T2-北京格来云大酒店</t>
  </si>
  <si>
    <t>票已发800</t>
    <phoneticPr fontId="2" type="noConversion"/>
  </si>
  <si>
    <t>出车报告:
出车日期:2025.6.15
车型:奔驰V260L
车牌:京P03156
姓名:张师傅
电话:15810472035
时间:10：00～10：40
用车时长:40分钟
超出小时: 
行驶里程:25公里
超公里数:
高速费用:10元
停车费用:元
出车行程:首都T2-北京格来云大酒店</t>
    <phoneticPr fontId="2" type="noConversion"/>
  </si>
  <si>
    <t>20：00～20：40</t>
  </si>
  <si>
    <t>京格来云大酒店-首都T2</t>
  </si>
  <si>
    <t>出车报告:
出车日期:2025.6.18
车型:奔驰V260L
车牌:京P03156
姓名:张师傅
电话:15810472035
时间:20：00～20：40
用车时长:40分钟
超出小时: 
行驶里程:25公里
超公里数:
高速费用:11元
停车费用:2元
出车行程:北京格来云大酒店-首都T2</t>
    <phoneticPr fontId="2" type="noConversion"/>
  </si>
  <si>
    <t>尉师傅</t>
  </si>
  <si>
    <t>7:00-17:30</t>
  </si>
  <si>
    <t xml:space="preserve"> 浦机--明天万豪酒店-天山西路567号--明天万豪酒店结束</t>
  </si>
  <si>
    <t>票已发4174</t>
    <phoneticPr fontId="2" type="noConversion"/>
  </si>
  <si>
    <t>2025年6月16日(接机包天)
车牌：沪F U B076
车型：商务车
司机：尉师傅
【时    间】7:00-17:30
【行    程】 浦机--明天万豪酒店-天山西路567号--明天万豪酒店结束
公里数:89
过路费:
停车费  :28+10=38
餐   费:1
水费:
合计</t>
    <phoneticPr fontId="2" type="noConversion"/>
  </si>
  <si>
    <t>沪F U B076</t>
  </si>
  <si>
    <t>7:00-20:50</t>
  </si>
  <si>
    <t>明天万豪酒店-天山西路567号-永嘉路110-火车站--明天万豪酒店结束</t>
    <phoneticPr fontId="2" type="noConversion"/>
  </si>
  <si>
    <t>2025年6月17日(包天)
车牌：沪F U B076
车型：商务车
司机：尉师傅
【时    间】7:00-20:50
【行    程】 --明天万豪酒店-天山西路567号-永嘉路110-火车站--明天万豪酒店结束
公里数:55
过路费:
停车费  :64
餐   费:
水费:
合计</t>
    <phoneticPr fontId="2" type="noConversion"/>
  </si>
  <si>
    <t>650 30 3</t>
    <phoneticPr fontId="2" type="noConversion"/>
  </si>
  <si>
    <t>7:00-17:40</t>
  </si>
  <si>
    <t>明天万豪酒店-天山西路567号-虹桥机场-天山西路567-明天万豪酒店结束</t>
  </si>
  <si>
    <t>2025年6月18日(包天)
车牌：沪F U B076
车型：商务车
司机：尉师傅
【时    间】7:00-17:40
【行    程】 --明天万豪酒店-天山西路567号-虹桥机场-天山西路567-明天万豪酒店结束
公里数:56
过路费:
停车费  :64
餐   费:
水费:
合计</t>
    <phoneticPr fontId="2" type="noConversion"/>
  </si>
  <si>
    <t>8:00-9:00</t>
  </si>
  <si>
    <t>明天万豪酒店-浦东机场结束</t>
  </si>
  <si>
    <t>2025年6月21日(送机)
车牌：沪F U B076
车型：商务车
司机：尉师傅
【时    间】8:00-9:00
【行    程】 --明天万豪酒店-浦东机场结束
公里数:50
过路费:
停车费  :
餐   费:
水费:
合计</t>
    <phoneticPr fontId="2" type="noConversion"/>
  </si>
  <si>
    <t>孙师傅</t>
  </si>
  <si>
    <t>12：30-19：15</t>
    <phoneticPr fontId="2" type="noConversion"/>
  </si>
  <si>
    <t>青岛胶东国际机场-青岛瑞吉酒店-青岛海尔洲际酒店-青岛瑞吉酒店-汇泉广场地铁站</t>
  </si>
  <si>
    <t>6/18 SC4642 11:20降落青岛 送青岛 香港路的瑞吉酒店， 听领导安排；（举牌接机）
6/19 青岛国家会议中心 送青岛站（提前和老板沟通时间）
车型：奥迪A6L
车号：鲁B11GS6  
司机：孙师傅
电话：15615729360</t>
    <phoneticPr fontId="2" type="noConversion"/>
  </si>
  <si>
    <t>6/18 SC4642 11:20降落青岛 送青岛 香港路的瑞吉酒店， 听领导安排；
奥迪日租：
1200元，含8小时100公里，超时100元/时，超里程10元/公里，停车费路桥费据实结算。机场上车空载费200元/趟。
6/19 青岛国家会议中心 送青岛站
奥迪550元        奥迪半日租：
800元，含4小时50公里，超时按日租核算，超里程10元/公里，停车费路桥费据实结算。机场上车空载费200元/趟。</t>
    <phoneticPr fontId="2" type="noConversion"/>
  </si>
  <si>
    <t xml:space="preserve">鲁B11GS6  </t>
    <phoneticPr fontId="2" type="noConversion"/>
  </si>
  <si>
    <t>青岛</t>
    <phoneticPr fontId="2" type="noConversion"/>
  </si>
  <si>
    <t>7：30-12：20</t>
    <phoneticPr fontId="2" type="noConversion"/>
  </si>
  <si>
    <t>青岛瑞吉酒店-青岛海尔洲际酒店-青岛奥林匹克帆船中心-青岛站-中山路[地铁站]</t>
  </si>
  <si>
    <t>卫天庆</t>
    <phoneticPr fontId="2" type="noConversion"/>
  </si>
  <si>
    <t>帕萨特</t>
    <phoneticPr fontId="2" type="noConversion"/>
  </si>
  <si>
    <t>16：20-22：20</t>
    <phoneticPr fontId="2" type="noConversion"/>
  </si>
  <si>
    <t>国家会议中心—丰台区右外西路2号院—北辰洲际酒店—太阳宫水星园</t>
  </si>
  <si>
    <t>账已发3644.50</t>
    <phoneticPr fontId="2" type="noConversion"/>
  </si>
  <si>
    <t>日期2025年6月18日
司机：卫天庆
电话：13601210502
车牌：京NHE537
车型：帕萨特
行程：国家会议中心—丰台区右外西路2号院—北辰洲际酒店—太阳宫水星园
时间：16：20—22：20
公里数：48
乘客：一哥
备注：</t>
    <phoneticPr fontId="2" type="noConversion"/>
  </si>
  <si>
    <t>京NHE537</t>
  </si>
  <si>
    <t>11：30-21：30</t>
    <phoneticPr fontId="2" type="noConversion"/>
  </si>
  <si>
    <t>太阳宫水星园—北辰洲际酒店—粤财JW万豪酒店—国家版权局—日坛东路甲11号—北辰洲际酒店—太阳宫水星园东门</t>
    <phoneticPr fontId="2" type="noConversion"/>
  </si>
  <si>
    <t>日期2025年6月19日
司机：卫天庆
电话：13601210502
车牌：京NHE537
车型：帕萨特
行程：太阳宫水星园—北辰洲际酒店—粤财JW万豪酒店—国家版权局—日坛东路甲11号—北辰洲际酒店—太阳宫水星园东门
时间：11：30—21：30
公里数：66
乘客：一哥
备注：停车费：20</t>
    <phoneticPr fontId="2" type="noConversion"/>
  </si>
  <si>
    <t>12：00-22：10</t>
    <phoneticPr fontId="2" type="noConversion"/>
  </si>
  <si>
    <t>北辰洲际酒店—中国出版集团—北辰洲际酒店—太阳宫水星园东门</t>
  </si>
  <si>
    <t>日期2025年6月20日
司机：卫天庆
电话：13601210502
车牌：京NHE537
车型：帕萨特
行程：北辰洲际酒店—中国出版集团—北辰洲际酒店—太阳宫水星园东门
时间：12：00—22：10
公里数：65
乘客：一哥
备注：停车费：15</t>
    <phoneticPr fontId="2" type="noConversion"/>
  </si>
  <si>
    <t>10：00-21：15</t>
    <phoneticPr fontId="2" type="noConversion"/>
  </si>
  <si>
    <t>复兴路翠微百货—翠微北辰洲际酒店—颐和园—五道口—秀水街—北辰洲际酒店—复兴路翠微百货</t>
  </si>
  <si>
    <t>日期2025年6月21日
司机：卫天庆
电话：13601210502
车牌：京NHE537
车型：帕萨特
行程：复兴路翠微百货—翠微北辰洲际酒店—颐和园—五道口—秀水街—北辰洲际酒店—复兴路翠微百货
时间：10：00—21：15
公里数：86
乘客：一哥
备注：停车费：49.5</t>
    <phoneticPr fontId="2" type="noConversion"/>
  </si>
  <si>
    <t>周斌</t>
  </si>
  <si>
    <t>12:30-17:45</t>
  </si>
  <si>
    <t>浦东机场T2-威海路500号-嘉里中心</t>
  </si>
  <si>
    <t>账已发1060</t>
    <phoneticPr fontId="2" type="noConversion"/>
  </si>
  <si>
    <t>航班訊息：
6/18 CX376 到達時間1315送到阿丽拉上海(Alila Shanghai)的中文地址是上海市静安区威海路500号(No.500 Weihai Road, Jing'an District, Shanghai).
6/19听客户安排
6/20 CX377 起飛時間 1430
建议从酒店出发时间11:00
行程安排如下：
车辆信息
司机 ：周斌
电话 ：13601757790
车号：沪FPA869 
车型：别克GL8</t>
    <phoneticPr fontId="2" type="noConversion"/>
  </si>
  <si>
    <t>日期：6月18号
司机：周斌
车型:   GL8
车号：沪FPA869
时间：12:30-17:45
行程：浦东机场T2-威海路500号-嘉里中心
公里：55
超时：
超公里：
停车费：10
过路费：</t>
    <phoneticPr fontId="2" type="noConversion"/>
  </si>
  <si>
    <t xml:space="preserve">沪FPA869 </t>
  </si>
  <si>
    <t>12:10-13:10</t>
  </si>
  <si>
    <t>威海路500-浦东机场T2</t>
  </si>
  <si>
    <t>日期：6月20号
司机：周斌
车型:   GL8
车号：沪FPA869
时间：12:10-13:10
行程：威海路500-浦东机场T2
公里：50
超时：
超公里：
停车费：
过路费：</t>
    <phoneticPr fontId="2" type="noConversion"/>
  </si>
  <si>
    <t>励德爱思李萌</t>
    <phoneticPr fontId="2" type="noConversion"/>
  </si>
  <si>
    <t>王磊</t>
  </si>
  <si>
    <t>15：37—16：39</t>
  </si>
  <si>
    <t>首都机场T3—北京东方君悦大酒店</t>
    <phoneticPr fontId="2" type="noConversion"/>
  </si>
  <si>
    <t>票已发2323</t>
    <phoneticPr fontId="2" type="noConversion"/>
  </si>
  <si>
    <t>司机：王磊
车号：京MEX387
车型：帕萨特
颜色：黑色
电话：17713299255
日期：2025年6月21日
时间：15：37—16：39
客人：Mark O'Mahoney 
电话： 
公里：30
行程：首都机场T3—北京东方君悦大酒店
停车费：18</t>
    <phoneticPr fontId="2" type="noConversion"/>
  </si>
  <si>
    <t>京MEX387</t>
    <phoneticPr fontId="2" type="noConversion"/>
  </si>
  <si>
    <t>李学峰</t>
  </si>
  <si>
    <t>首都机场T3航站楼-北京东方君悦大酒店</t>
    <phoneticPr fontId="2" type="noConversion"/>
  </si>
  <si>
    <t>姓名：Anita Chandraprakash
接机：6月21日 11:15AM
航班信息：CA180 首都机场T3航站楼
到达地点：北京东方君悦大酒店（东长安街一号）
姓名：Anita Chandraprakash
送机：6月26号   8:30AM
航班信息：KLM898 首都机场T3航站楼
接客地点：北京东方君悦大酒店（东长安街一号）
行程安排如下
姓名：李学峰
车号：京N5GU55
车型：帕萨特
颜色：黑色
电话：13683611734</t>
    <phoneticPr fontId="2" type="noConversion"/>
  </si>
  <si>
    <t>姓名：李学峰
车号：京N5GU55
车型：帕萨特
颜色：黑色
电话：13683611734
日期：2025年6月21号
时间:  11.15
公里:28
停车费：18
高速费：
行程:首都机场一北京东方君悦大酒店
客人:Anita Chandraprakash
电话:</t>
    <phoneticPr fontId="2" type="noConversion"/>
  </si>
  <si>
    <t>京N5GU55</t>
  </si>
  <si>
    <t>9：00～10：35</t>
  </si>
  <si>
    <t>出车报告:
出车日期:2025.6.22
车型:奔驰V260L
车牌:京P03156
姓名:张师傅
电话:15810472035
时间:9：00～10：35
用车时长:1小时35分钟
超出小时: 
行驶里程:30公里
超公里数:
高速费用:10元
停车费用:13.5元
出车行程:首都T3-东方君悦大酒店</t>
    <phoneticPr fontId="2" type="noConversion"/>
  </si>
  <si>
    <t>郭庆</t>
    <phoneticPr fontId="2" type="noConversion"/>
  </si>
  <si>
    <t>14：07～20：00</t>
  </si>
  <si>
    <t>北京东方君悦大酒店(东方新天地)～慕田峪长城～北京东方君悦大酒店(东方新天地)</t>
  </si>
  <si>
    <t>不开票</t>
    <phoneticPr fontId="2" type="noConversion"/>
  </si>
  <si>
    <t>出车报告:
出车日期:2025.6.22
车型:奔驰V260L
车牌:京P03156
姓名:郭庆
电话:15501173229
时间:14：07～20：00
用车时长:6小时00分钟
超出小时: 
行驶里程:142公里
超公里数:
高速费用:27.96
停车费用:10
出车行程:北京东方君悦大酒店(东方新天地)～慕田峪长城～北京东方君悦大酒店(东方新天地)</t>
    <phoneticPr fontId="2" type="noConversion"/>
  </si>
  <si>
    <t>北京东方君悦大酒店-首都机场T3</t>
    <phoneticPr fontId="2" type="noConversion"/>
  </si>
  <si>
    <t>陈文</t>
  </si>
  <si>
    <t>7：00-20：00</t>
    <phoneticPr fontId="2" type="noConversion"/>
  </si>
  <si>
    <t>北京华商壹棠酒店公寓(国贸店)-海龙大厦-颐和园-慕田峪长城-北京华商壹棠酒店公寓(国贸店)</t>
    <phoneticPr fontId="2" type="noConversion"/>
  </si>
  <si>
    <r>
      <t xml:space="preserve">出车报告:
出车日期:2025.6.23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时间:7：00--20：00
用车时长:13小时
超出小时: 3小时
行驶里程:190公里
超公里数:30元
停车费用:44元
出车行程:北京华商壹棠酒店公寓(国贸店)-海龙大厦-颐和园-慕田峪长城-北京华商壹棠酒店公寓(国贸店)</t>
    </r>
    <phoneticPr fontId="2" type="noConversion"/>
  </si>
  <si>
    <t>司导行程记录单
日期：
司机：王宁
车型：奔驰V260L
——————————
行程：6.23-6.24
——————————
客人：陈文
天坛：120元3大1小
八达岭：120元 3大
颐和园：135元 3大3小
圆明园：0元
恭王府：0元
备注：
——————————           
 接                                                  
送
合计：375元</t>
    <phoneticPr fontId="2" type="noConversion"/>
  </si>
  <si>
    <t>8：00-14：00</t>
    <phoneticPr fontId="2" type="noConversion"/>
  </si>
  <si>
    <t>北京华商壹棠酒店公寓(国贸店)-天坛-鸿福德茂-天安门外观游览-北京南站</t>
    <phoneticPr fontId="2" type="noConversion"/>
  </si>
  <si>
    <r>
      <t xml:space="preserve">出车报告:
出车日期:2025.6.24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时间:8：00--14：00
用车时长:6小时
超出小时: 0小时
行驶里程:60公里
超公里数:0
停车费用:25元
出车行程:北京华商壹棠酒店公寓(国贸店)-天坛-鸿福德茂-天安门外观游览-北京南站</t>
    </r>
    <phoneticPr fontId="2" type="noConversion"/>
  </si>
  <si>
    <t>送机</t>
    <phoneticPr fontId="2" type="noConversion"/>
  </si>
  <si>
    <t>杜康</t>
  </si>
  <si>
    <t>王师傅</t>
  </si>
  <si>
    <t>14：40-16：50</t>
  </si>
  <si>
    <t>北京南站-丽泽商务区首经贸地铁站亚朵酒店-国家体育馆（鸟巢）</t>
  </si>
  <si>
    <t>出车报告:
出车日期:2025.6.24
车型:奔驰V260L
车牌:京P03156
姓名:王宁
电话:15001231103
‌时间:14：40--16：50
用车时长:2小时
超出小时: 0小时
行驶里程:30公里
超公里数:0
停车费用:7.5元
出车行程:北京南站-丽泽商务区首经贸地铁站亚朵酒店-国家体育馆（鸟巢）</t>
  </si>
  <si>
    <t>司导行程记录单
日期：
司机：王宁
车型：奔驰V260L
——————————
行程：6.24-6.29
——————————
客人：杜康
天坛：102元3大
八达岭：80元 2大
颐和园：105元 3大1小
圆明园：0元
恭王府：140元3大1小
大兴野生动物园：390元2大1小
备注：
——————————           
接                                                  
送
合计：817元</t>
    <phoneticPr fontId="2" type="noConversion"/>
  </si>
  <si>
    <t>9:00-19：08</t>
    <phoneticPr fontId="2" type="noConversion"/>
  </si>
  <si>
    <t>丽泽商务区首经贸地铁站亚朵酒店-天坛-恭王府-尹三豆汁-鼓楼-钟鼓楼游玩-颐和园-丽泽商务区首经贸地铁站亚朵酒店</t>
    <phoneticPr fontId="2" type="noConversion"/>
  </si>
  <si>
    <r>
      <t xml:space="preserve">出车报告:
出车日期:2025.6.25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时间:9:00--19：08
用车时长:10小时
超出小时: 1小时
行驶里程:70公里
超公里数:0
停车费用:天坛15+鼓楼17.5+颐和园8.5元
出车行程:：丽泽商务区首经贸地铁站亚朵酒店-天坛-恭王府-尹三豆汁-鼓楼-钟鼓楼游玩-颐和园-丽泽商务区首经贸地铁站亚朵酒店</t>
    </r>
    <phoneticPr fontId="2" type="noConversion"/>
  </si>
  <si>
    <t>8:30--20：08</t>
    <phoneticPr fontId="2" type="noConversion"/>
  </si>
  <si>
    <t>丽泽商务区首经贸地铁站亚朵酒店-清华大学-慕田峪长城-清华大学-丽泽商务区首经贸地铁站亚朵酒店</t>
    <phoneticPr fontId="2" type="noConversion"/>
  </si>
  <si>
    <r>
      <t xml:space="preserve">出车报告:
出车日期:2025.6.26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时间:8:30--20：08
用车时长:11.5小时
超出小时: 1.5小时
行驶里程:201公里
超公里数:0
停车费用:长城10元
高速费：35元
出车行程:：丽泽商务区首经贸地铁站亚朵酒店-清华大学-慕田峪长城-清华大学-丽泽商务区首经贸地铁站亚朵酒店</t>
    </r>
    <phoneticPr fontId="2" type="noConversion"/>
  </si>
  <si>
    <t>1:30--15：30</t>
    <phoneticPr fontId="2" type="noConversion"/>
  </si>
  <si>
    <t>丽泽商务区首经贸地铁站亚朵酒店-天安门广场升旗-故宫-丽泽商务区首经贸地铁站亚朵酒店</t>
    <phoneticPr fontId="2" type="noConversion"/>
  </si>
  <si>
    <r>
      <t xml:space="preserve">出车报告:
出车日期:2025.6.27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时间:1:30--15：30
用车时长:14小时
超出小时: 5小时
行驶里程:43公里
超公里数:0
停车费用:64元+95元
高速费：
出车行程:：丽泽商务区首经贸地铁站亚朵酒店-天安门广场升旗-故宫-丽泽商务区首经贸地铁站亚朵酒店</t>
    </r>
    <phoneticPr fontId="2" type="noConversion"/>
  </si>
  <si>
    <t>9:30--18：30</t>
    <phoneticPr fontId="2" type="noConversion"/>
  </si>
  <si>
    <t>丽泽商务区首经贸地铁站亚朵酒店-大兴野生动物园-丽泽商务区首经贸地铁站亚朵酒店</t>
    <phoneticPr fontId="2" type="noConversion"/>
  </si>
  <si>
    <r>
      <t xml:space="preserve">出车报告:
出车日期:2025.6.28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时间:9:30--18：30
用车时长:9小时
超出小时: 0小时
行驶里程:91公里
超公里数:0
停车费用:20元
高速费：30元
出车行程:：丽泽商务区首经贸地铁站亚朵酒店-大兴野生动物园-丽泽商务区首经贸地铁站亚朵酒店</t>
    </r>
    <phoneticPr fontId="2" type="noConversion"/>
  </si>
  <si>
    <t>9:00--14：00</t>
    <phoneticPr fontId="2" type="noConversion"/>
  </si>
  <si>
    <t>丽泽商务区首经贸地铁站亚朵酒店-军事博物馆-麦当劳-丽泽商务区首经贸地铁站亚朵酒店</t>
    <phoneticPr fontId="2" type="noConversion"/>
  </si>
  <si>
    <r>
      <t xml:space="preserve">出车报告:
出车日期:2025.6.29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时间:9:00--14：00
用车时长:5小时
超出小时: 0小时
行驶里程:70公里
超公里数:0
停车费用:20元
高速费：0元
出车行程:：丽泽商务区首经贸地铁站亚朵酒店-军事博物馆-麦当劳-丽泽商务区首经贸地铁站亚朵酒店</t>
    </r>
    <phoneticPr fontId="2" type="noConversion"/>
  </si>
  <si>
    <t>麻师傅</t>
    <phoneticPr fontId="2" type="noConversion"/>
  </si>
  <si>
    <t>北京大兴国际机场
去国贸公寓，等待15分钟后去顺义</t>
    <phoneticPr fontId="2" type="noConversion"/>
  </si>
  <si>
    <t>2025年6月27日18:00，航空沙特航空SV886， 从北京大兴国际机场
去国贸公寓，等待15分钟后去顺义。司机：麻师傅，联系电话：13911268883，车牌号：京EEC661</t>
    <phoneticPr fontId="2" type="noConversion"/>
  </si>
  <si>
    <t>京EEC661</t>
  </si>
  <si>
    <t>6：20-8：25</t>
    <phoneticPr fontId="2" type="noConversion"/>
  </si>
  <si>
    <t>苏州市姑苏区三香路353号三香大厦-苏州工业园区建屋中央景城-虹桥机场</t>
    <phoneticPr fontId="2" type="noConversion"/>
  </si>
  <si>
    <t>6月27日，到苏州接车
第一站：苏州市姑苏区三香路353号三香大厦一单元1501室。
联系人：金先生
手机号：18913569898
第二站：苏州工业园区建屋中央景城36幢504室，九华路88号。            行程安排如下：
司机:习师傅
电话:15800975770
车牌:沪GAK330
车型:GL8</t>
    <phoneticPr fontId="2" type="noConversion"/>
  </si>
  <si>
    <t>时间：2025.6.27
车型：别克商务
车牌：沪GAK330
姓名:习
时间:6:30/8:00
行程：三香大厦/中央景城/虹桥机场
公里：90公里
过路费：54元</t>
    <phoneticPr fontId="2" type="noConversion"/>
  </si>
  <si>
    <t>沪GAK330</t>
  </si>
  <si>
    <t>虹桥机场-苏州市姑苏区三香路353号三香大厦-苏州工业园区建屋中央景城</t>
    <phoneticPr fontId="2" type="noConversion"/>
  </si>
  <si>
    <t>6月30日，虹桥机场 回 苏州
第一站：苏州市姑苏区三香路353号三香大厦一单元1501室。
第二站：苏州工业园区建屋中央景城36幢504室，九华路88号。
行程安排如下：
司机:习师傅
电话:15800975770
车牌:沪GAK330
车型:GL8</t>
    <phoneticPr fontId="2" type="noConversion"/>
  </si>
  <si>
    <t>时间：2025.6.30
车型：别克商务
车牌：沪GAK330
姓名：习
时间:14:20–16:56
行程：虹桥机场T2-中央景城36幢-三香大厦
公里：90公里
机场停车费：10元
过路费：54元</t>
    <phoneticPr fontId="2" type="noConversion"/>
  </si>
  <si>
    <t>潘腾骥</t>
  </si>
  <si>
    <t>12：30-17：15</t>
  </si>
  <si>
    <t>礼贤服务区-大兴机场停车楼-商务部北门-首都机场t3航站楼</t>
    <phoneticPr fontId="2" type="noConversion"/>
  </si>
  <si>
    <t>6.30 周一中午接机，然后去参会，共3人。
联系人：刘利魁13395089307
行程安排如下
司机：张师傅
手机：18101211105 
车号：京P03156
车型：奔驰V260L</t>
    <phoneticPr fontId="2" type="noConversion"/>
  </si>
  <si>
    <r>
      <t xml:space="preserve">出车报告:
出车日期:2025.6.30
车型:奔驰V260L
车牌:京P03156
姓名:潘腾骥
电话:17200218837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时间:12：30-17：15
用车时长:5小时
超出小时: 0小时
行驶里程:84公里
超公里数:0
停车费用:7.5元
高速费：20.46元
出车行程:礼贤服务区-大兴机场停车楼-商务部北门-首都机场t3航站楼</t>
    </r>
    <phoneticPr fontId="2" type="noConversion"/>
  </si>
  <si>
    <t>16.00-17.20</t>
  </si>
  <si>
    <t>T2~昆泰嘉华酒店</t>
  </si>
  <si>
    <t>司机姓名：孟庆顺
司机电话：15001336636
出车日期:2024-6-30
车辆型号:7座商务车
车牌号码:京MDL173
__________________________
客人姓名：日本客人
客人电话：
起止时间:16.00-17.20
用车时长:1个20小时
用车行程：T2~昆泰嘉华酒店
行驶里程：27公里
停车费：13.5元
过路费：~元</t>
    <phoneticPr fontId="2" type="noConversion"/>
  </si>
  <si>
    <t>10.20-17.20</t>
  </si>
  <si>
    <t>昆泰嘉华酒店~泛利大厦~汉光百货~skp~DT51~T2航站楼结束</t>
    <phoneticPr fontId="2" type="noConversion"/>
  </si>
  <si>
    <t>司机姓名：孟庆顺
司机电话：15001336636
出车日期:2025-7-1
车辆型号:7座商务车
车牌号码:京MDL173
__________________________
客人姓名：日本客人
客人电话：
起止时间:10.20-17.20
用车时长:7小时
用车行程：昆泰嘉华酒店~泛利大厦~汉光百货~skp~DT51~T2航站楼结束
行驶里程：63公里
停车费：43元
过路费：5元</t>
    <phoneticPr fontId="2" type="noConversion"/>
  </si>
  <si>
    <r>
      <rPr>
        <sz val="10"/>
        <rFont val="微软雅黑"/>
        <family val="2"/>
        <charset val="134"/>
      </rPr>
      <t>全天 大兴机场～北京新侨饭店～国家商务部</t>
    </r>
    <r>
      <rPr>
        <sz val="10"/>
        <rFont val="等线"/>
        <family val="2"/>
        <scheme val="minor"/>
      </rPr>
      <t>~</t>
    </r>
    <r>
      <rPr>
        <sz val="10"/>
        <rFont val="宋体"/>
        <family val="3"/>
        <charset val="134"/>
      </rPr>
      <t>大兴机场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</si>
</sst>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_);[Red]\(0\)"/>
    <numFmt numFmtId="178" formatCode="yyyy/mm/dd;@"/>
    <numFmt numFmtId="179" formatCode="yyyy/m/d;@"/>
    <numFmt numFmtId="180" formatCode="h:mm;@"/>
    <numFmt numFmtId="181" formatCode="_-* #,##0.00\ [$€-1]_-;\-* #,##0.00\ [$€-1]_-;_-* &quot;-&quot;??\ [$€-1]_-"/>
    <numFmt numFmtId="182" formatCode="[$HKD]\ #,##0_);[Red]\([$HKD]\ #,##0\)"/>
    <numFmt numFmtId="183" formatCode="yyyy\-mm\-dd;@"/>
    <numFmt numFmtId="185" formatCode="0_ "/>
  </numFmts>
  <fonts count="19" x14ac:knownFonts="1">
    <font>
      <sz val="11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等线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name val="Segoe UI Emoji"/>
      <family val="2"/>
    </font>
    <font>
      <sz val="1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1"/>
      <scheme val="minor"/>
    </font>
    <font>
      <sz val="10"/>
      <color rgb="FFFF0000"/>
      <name val="等线"/>
      <family val="3"/>
      <charset val="134"/>
      <scheme val="minor"/>
    </font>
    <font>
      <sz val="10"/>
      <name val="Arial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Meiryo UI"/>
      <family val="2"/>
    </font>
    <font>
      <sz val="1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182" fontId="11" fillId="0" borderId="0">
      <alignment vertical="center"/>
    </xf>
  </cellStyleXfs>
  <cellXfs count="158">
    <xf numFmtId="0" fontId="0" fillId="0" borderId="0" xfId="0"/>
    <xf numFmtId="0" fontId="1" fillId="0" borderId="1" xfId="0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 wrapText="1"/>
    </xf>
    <xf numFmtId="176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177" fontId="1" fillId="3" borderId="1" xfId="0" applyNumberFormat="1" applyFon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right" wrapText="1"/>
    </xf>
    <xf numFmtId="176" fontId="4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179" fontId="1" fillId="0" borderId="1" xfId="0" applyNumberFormat="1" applyFont="1" applyBorder="1" applyAlignment="1">
      <alignment horizontal="center"/>
    </xf>
    <xf numFmtId="177" fontId="1" fillId="0" borderId="2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80" fontId="6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177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wrapText="1"/>
    </xf>
    <xf numFmtId="2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14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/>
    </xf>
    <xf numFmtId="178" fontId="1" fillId="4" borderId="1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6" fontId="1" fillId="0" borderId="1" xfId="0" applyNumberFormat="1" applyFont="1" applyBorder="1" applyAlignment="1">
      <alignment vertical="top" wrapText="1"/>
    </xf>
    <xf numFmtId="176" fontId="1" fillId="0" borderId="1" xfId="0" applyNumberFormat="1" applyFont="1" applyBorder="1"/>
    <xf numFmtId="183" fontId="1" fillId="0" borderId="1" xfId="0" applyNumberFormat="1" applyFont="1" applyBorder="1"/>
    <xf numFmtId="179" fontId="1" fillId="0" borderId="4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85" fontId="1" fillId="0" borderId="1" xfId="0" applyNumberFormat="1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176" fontId="1" fillId="0" borderId="4" xfId="0" applyNumberFormat="1" applyFont="1" applyBorder="1"/>
    <xf numFmtId="177" fontId="1" fillId="0" borderId="4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vertical="top"/>
    </xf>
    <xf numFmtId="49" fontId="14" fillId="0" borderId="7" xfId="0" applyNumberFormat="1" applyFont="1" applyBorder="1" applyAlignment="1">
      <alignment horizontal="center" wrapText="1"/>
    </xf>
    <xf numFmtId="49" fontId="14" fillId="0" borderId="8" xfId="0" applyNumberFormat="1" applyFont="1" applyBorder="1" applyAlignment="1">
      <alignment horizontal="center" wrapText="1"/>
    </xf>
    <xf numFmtId="31" fontId="1" fillId="0" borderId="1" xfId="0" applyNumberFormat="1" applyFont="1" applyBorder="1" applyAlignment="1">
      <alignment vertical="top" wrapText="1"/>
    </xf>
    <xf numFmtId="176" fontId="7" fillId="0" borderId="1" xfId="0" applyNumberFormat="1" applyFont="1" applyBorder="1" applyAlignment="1">
      <alignment horizontal="center" wrapText="1"/>
    </xf>
    <xf numFmtId="176" fontId="7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0" fontId="7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76" fontId="1" fillId="0" borderId="0" xfId="0" applyNumberFormat="1" applyFont="1"/>
    <xf numFmtId="176" fontId="4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177" fontId="1" fillId="0" borderId="0" xfId="0" applyNumberFormat="1" applyFont="1" applyAlignment="1">
      <alignment horizontal="center"/>
    </xf>
    <xf numFmtId="0" fontId="1" fillId="0" borderId="1" xfId="1" applyFont="1" applyBorder="1" applyAlignment="1">
      <alignment horizontal="center" wrapText="1"/>
    </xf>
    <xf numFmtId="176" fontId="10" fillId="0" borderId="1" xfId="0" applyNumberFormat="1" applyFont="1" applyBorder="1"/>
    <xf numFmtId="181" fontId="1" fillId="0" borderId="1" xfId="0" applyNumberFormat="1" applyFont="1" applyBorder="1" applyAlignment="1">
      <alignment horizontal="center" shrinkToFit="1"/>
    </xf>
    <xf numFmtId="49" fontId="1" fillId="0" borderId="1" xfId="2" applyNumberFormat="1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wrapText="1"/>
    </xf>
    <xf numFmtId="14" fontId="1" fillId="0" borderId="4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176" fontId="9" fillId="0" borderId="1" xfId="0" applyNumberFormat="1" applyFont="1" applyBorder="1" applyAlignment="1">
      <alignment horizontal="right"/>
    </xf>
    <xf numFmtId="181" fontId="7" fillId="0" borderId="1" xfId="0" applyNumberFormat="1" applyFont="1" applyBorder="1" applyAlignment="1">
      <alignment horizontal="center" shrinkToFit="1"/>
    </xf>
    <xf numFmtId="58" fontId="18" fillId="0" borderId="1" xfId="0" applyNumberFormat="1" applyFont="1" applyBorder="1" applyAlignment="1">
      <alignment horizontal="center" vertical="top" wrapText="1"/>
    </xf>
    <xf numFmtId="58" fontId="18" fillId="0" borderId="1" xfId="0" applyNumberFormat="1" applyFont="1" applyBorder="1" applyAlignment="1">
      <alignment horizontal="center" wrapText="1"/>
    </xf>
    <xf numFmtId="176" fontId="13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81" fontId="7" fillId="0" borderId="1" xfId="0" applyNumberFormat="1" applyFont="1" applyFill="1" applyBorder="1" applyAlignment="1">
      <alignment horizontal="left" shrinkToFi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7" fillId="0" borderId="0" xfId="0" applyFont="1" applyFill="1"/>
    <xf numFmtId="0" fontId="1" fillId="0" borderId="4" xfId="0" applyFont="1" applyFill="1" applyBorder="1" applyAlignment="1">
      <alignment horizontal="left" wrapText="1"/>
    </xf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7" fontId="1" fillId="3" borderId="1" xfId="0" applyNumberFormat="1" applyFont="1" applyFill="1" applyBorder="1" applyAlignment="1">
      <alignment horizontal="center" wrapText="1"/>
    </xf>
    <xf numFmtId="177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</cellXfs>
  <cellStyles count="3">
    <cellStyle name="常规" xfId="0" builtinId="0"/>
    <cellStyle name="常规 2" xfId="1" xr:uid="{A2FF146A-B913-4504-8CD3-3298863CECD1}"/>
    <cellStyle name="常规 81" xfId="2" xr:uid="{AA908AFA-2DF7-49D1-B089-AA9F50156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6"/>
  <sheetViews>
    <sheetView tabSelected="1" topLeftCell="A202" workbookViewId="0">
      <selection activeCell="L32" sqref="L32"/>
    </sheetView>
  </sheetViews>
  <sheetFormatPr defaultRowHeight="12.75" x14ac:dyDescent="0.2"/>
  <cols>
    <col min="1" max="1" width="12.625" style="109" customWidth="1"/>
    <col min="2" max="2" width="10.625" style="109" customWidth="1"/>
    <col min="3" max="3" width="9.75" style="149" customWidth="1"/>
    <col min="4" max="4" width="8.75" style="110" customWidth="1"/>
    <col min="5" max="5" width="13.625" style="110" customWidth="1"/>
    <col min="6" max="6" width="25.375" style="111" customWidth="1"/>
    <col min="7" max="7" width="8.5" style="112" bestFit="1" customWidth="1"/>
    <col min="8" max="8" width="8" style="112" customWidth="1"/>
    <col min="9" max="9" width="7.125" style="112" customWidth="1"/>
    <col min="10" max="10" width="7.75" style="112" customWidth="1"/>
    <col min="11" max="11" width="7.875" style="112" customWidth="1"/>
    <col min="12" max="12" width="8.875" style="112" customWidth="1"/>
    <col min="13" max="13" width="10.25" style="113" customWidth="1"/>
    <col min="14" max="14" width="12" style="110" customWidth="1"/>
    <col min="15" max="15" width="8.875" style="110" customWidth="1"/>
    <col min="16" max="16" width="18.875" style="114" customWidth="1"/>
    <col min="17" max="17" width="14" style="6" customWidth="1"/>
    <col min="18" max="18" width="9.5" style="110" customWidth="1"/>
    <col min="19" max="19" width="6.625" style="110" customWidth="1"/>
    <col min="20" max="20" width="10.375" style="110" customWidth="1"/>
    <col min="21" max="21" width="11" style="115" customWidth="1"/>
    <col min="22" max="22" width="6.25" style="115" customWidth="1"/>
    <col min="23" max="23" width="7" style="110" customWidth="1"/>
    <col min="24" max="25" width="12.375" style="6" customWidth="1"/>
    <col min="26" max="26" width="9.125" style="6" bestFit="1" customWidth="1"/>
    <col min="27" max="27" width="10.5" style="6" bestFit="1" customWidth="1"/>
    <col min="28" max="31" width="9" style="6"/>
    <col min="32" max="34" width="9.125" style="6" bestFit="1" customWidth="1"/>
    <col min="35" max="35" width="10.5" style="6" bestFit="1" customWidth="1"/>
    <col min="36" max="39" width="9" style="6"/>
    <col min="40" max="42" width="9.125" style="6" bestFit="1" customWidth="1"/>
    <col min="43" max="43" width="10.5" style="6" bestFit="1" customWidth="1"/>
    <col min="44" max="47" width="9" style="6"/>
    <col min="48" max="50" width="9.125" style="6" bestFit="1" customWidth="1"/>
    <col min="51" max="51" width="10.5" style="6" bestFit="1" customWidth="1"/>
    <col min="52" max="55" width="9" style="6"/>
    <col min="56" max="58" width="9.125" style="6" bestFit="1" customWidth="1"/>
    <col min="59" max="59" width="10.5" style="6" bestFit="1" customWidth="1"/>
    <col min="60" max="63" width="9" style="6"/>
    <col min="64" max="66" width="9.125" style="6" bestFit="1" customWidth="1"/>
    <col min="67" max="67" width="10.5" style="6" bestFit="1" customWidth="1"/>
    <col min="68" max="71" width="9" style="6"/>
    <col min="72" max="74" width="9.125" style="6" bestFit="1" customWidth="1"/>
    <col min="75" max="75" width="10.5" style="6" bestFit="1" customWidth="1"/>
    <col min="76" max="79" width="9" style="6"/>
    <col min="80" max="82" width="9.125" style="6" bestFit="1" customWidth="1"/>
    <col min="83" max="83" width="10.5" style="6" bestFit="1" customWidth="1"/>
    <col min="84" max="87" width="9" style="6"/>
    <col min="88" max="90" width="9.125" style="6" bestFit="1" customWidth="1"/>
    <col min="91" max="91" width="10.5" style="6" bestFit="1" customWidth="1"/>
    <col min="92" max="95" width="9" style="6"/>
    <col min="96" max="98" width="9.125" style="6" bestFit="1" customWidth="1"/>
    <col min="99" max="99" width="10.5" style="6" bestFit="1" customWidth="1"/>
    <col min="100" max="103" width="9" style="6"/>
    <col min="104" max="106" width="9.125" style="6" bestFit="1" customWidth="1"/>
    <col min="107" max="107" width="10.5" style="6" bestFit="1" customWidth="1"/>
    <col min="108" max="111" width="9" style="6"/>
    <col min="112" max="114" width="9.125" style="6" bestFit="1" customWidth="1"/>
    <col min="115" max="115" width="10.5" style="6" bestFit="1" customWidth="1"/>
    <col min="116" max="119" width="9" style="6"/>
    <col min="120" max="122" width="9.125" style="6" bestFit="1" customWidth="1"/>
    <col min="123" max="123" width="10.5" style="6" bestFit="1" customWidth="1"/>
    <col min="124" max="127" width="9" style="6"/>
    <col min="128" max="130" width="9.125" style="6" bestFit="1" customWidth="1"/>
    <col min="131" max="131" width="10.5" style="6" bestFit="1" customWidth="1"/>
    <col min="132" max="135" width="9" style="6"/>
    <col min="136" max="138" width="9.125" style="6" bestFit="1" customWidth="1"/>
    <col min="139" max="139" width="10.5" style="6" bestFit="1" customWidth="1"/>
    <col min="140" max="143" width="9" style="6"/>
    <col min="144" max="146" width="9.125" style="6" bestFit="1" customWidth="1"/>
    <col min="147" max="147" width="10.5" style="6" bestFit="1" customWidth="1"/>
    <col min="148" max="151" width="9" style="6"/>
    <col min="152" max="154" width="9.125" style="6" bestFit="1" customWidth="1"/>
    <col min="155" max="155" width="10.5" style="6" bestFit="1" customWidth="1"/>
    <col min="156" max="159" width="9" style="6"/>
    <col min="160" max="162" width="9.125" style="6" bestFit="1" customWidth="1"/>
    <col min="163" max="163" width="10.5" style="6" bestFit="1" customWidth="1"/>
    <col min="164" max="167" width="9" style="6"/>
    <col min="168" max="170" width="9.125" style="6" bestFit="1" customWidth="1"/>
    <col min="171" max="171" width="10.5" style="6" bestFit="1" customWidth="1"/>
    <col min="172" max="175" width="9" style="6"/>
    <col min="176" max="178" width="9.125" style="6" bestFit="1" customWidth="1"/>
    <col min="179" max="179" width="10.5" style="6" bestFit="1" customWidth="1"/>
    <col min="180" max="183" width="9" style="6"/>
    <col min="184" max="186" width="9.125" style="6" bestFit="1" customWidth="1"/>
    <col min="187" max="187" width="10.5" style="6" bestFit="1" customWidth="1"/>
    <col min="188" max="191" width="9" style="6"/>
    <col min="192" max="194" width="9.125" style="6" bestFit="1" customWidth="1"/>
    <col min="195" max="195" width="10.5" style="6" bestFit="1" customWidth="1"/>
    <col min="196" max="199" width="9" style="6"/>
    <col min="200" max="202" width="9.125" style="6" bestFit="1" customWidth="1"/>
    <col min="203" max="203" width="10.5" style="6" bestFit="1" customWidth="1"/>
    <col min="204" max="207" width="9" style="6"/>
    <col min="208" max="210" width="9.125" style="6" bestFit="1" customWidth="1"/>
    <col min="211" max="211" width="10.5" style="6" bestFit="1" customWidth="1"/>
    <col min="212" max="215" width="9" style="6"/>
    <col min="216" max="218" width="9.125" style="6" bestFit="1" customWidth="1"/>
    <col min="219" max="219" width="10.5" style="6" bestFit="1" customWidth="1"/>
    <col min="220" max="223" width="9" style="6"/>
    <col min="224" max="226" width="9.125" style="6" bestFit="1" customWidth="1"/>
    <col min="227" max="227" width="10.5" style="6" bestFit="1" customWidth="1"/>
    <col min="228" max="231" width="9" style="6"/>
    <col min="232" max="234" width="9.125" style="6" bestFit="1" customWidth="1"/>
    <col min="235" max="235" width="10.5" style="6" bestFit="1" customWidth="1"/>
    <col min="236" max="239" width="9" style="6"/>
    <col min="240" max="242" width="9.125" style="6" bestFit="1" customWidth="1"/>
    <col min="243" max="243" width="10.5" style="6" bestFit="1" customWidth="1"/>
    <col min="244" max="247" width="9" style="6"/>
    <col min="248" max="250" width="9.125" style="6" bestFit="1" customWidth="1"/>
    <col min="251" max="251" width="10.5" style="6" bestFit="1" customWidth="1"/>
    <col min="252" max="255" width="9" style="6"/>
    <col min="256" max="258" width="9.125" style="6" bestFit="1" customWidth="1"/>
    <col min="259" max="259" width="10.5" style="6" bestFit="1" customWidth="1"/>
    <col min="260" max="263" width="9" style="6"/>
    <col min="264" max="266" width="9.125" style="6" bestFit="1" customWidth="1"/>
    <col min="267" max="267" width="10.5" style="6" bestFit="1" customWidth="1"/>
    <col min="268" max="271" width="9" style="6"/>
    <col min="272" max="274" width="9.125" style="6" bestFit="1" customWidth="1"/>
    <col min="275" max="275" width="10.5" style="6" bestFit="1" customWidth="1"/>
    <col min="276" max="279" width="9" style="6"/>
    <col min="280" max="282" width="9.125" style="6" bestFit="1" customWidth="1"/>
    <col min="283" max="283" width="10.5" style="6" bestFit="1" customWidth="1"/>
    <col min="284" max="287" width="9" style="6"/>
    <col min="288" max="290" width="9.125" style="6" bestFit="1" customWidth="1"/>
    <col min="291" max="291" width="10.5" style="6" bestFit="1" customWidth="1"/>
    <col min="292" max="295" width="9" style="6"/>
    <col min="296" max="298" width="9.125" style="6" bestFit="1" customWidth="1"/>
    <col min="299" max="299" width="10.5" style="6" bestFit="1" customWidth="1"/>
    <col min="300" max="303" width="9" style="6"/>
    <col min="304" max="306" width="9.125" style="6" bestFit="1" customWidth="1"/>
    <col min="307" max="307" width="10.5" style="6" bestFit="1" customWidth="1"/>
    <col min="308" max="311" width="9" style="6"/>
    <col min="312" max="314" width="9.125" style="6" bestFit="1" customWidth="1"/>
    <col min="315" max="315" width="10.5" style="6" bestFit="1" customWidth="1"/>
    <col min="316" max="319" width="9" style="6"/>
    <col min="320" max="322" width="9.125" style="6" bestFit="1" customWidth="1"/>
    <col min="323" max="323" width="10.5" style="6" bestFit="1" customWidth="1"/>
    <col min="324" max="327" width="9" style="6"/>
    <col min="328" max="330" width="9.125" style="6" bestFit="1" customWidth="1"/>
    <col min="331" max="331" width="10.5" style="6" bestFit="1" customWidth="1"/>
    <col min="332" max="335" width="9" style="6"/>
    <col min="336" max="338" width="9.125" style="6" bestFit="1" customWidth="1"/>
    <col min="339" max="339" width="10.5" style="6" bestFit="1" customWidth="1"/>
    <col min="340" max="343" width="9" style="6"/>
    <col min="344" max="346" width="9.125" style="6" bestFit="1" customWidth="1"/>
    <col min="347" max="347" width="10.5" style="6" bestFit="1" customWidth="1"/>
    <col min="348" max="351" width="9" style="6"/>
    <col min="352" max="354" width="9.125" style="6" bestFit="1" customWidth="1"/>
    <col min="355" max="355" width="10.5" style="6" bestFit="1" customWidth="1"/>
    <col min="356" max="359" width="9" style="6"/>
    <col min="360" max="362" width="9.125" style="6" bestFit="1" customWidth="1"/>
    <col min="363" max="363" width="10.5" style="6" bestFit="1" customWidth="1"/>
    <col min="364" max="367" width="9" style="6"/>
    <col min="368" max="370" width="9.125" style="6" bestFit="1" customWidth="1"/>
    <col min="371" max="371" width="10.5" style="6" bestFit="1" customWidth="1"/>
    <col min="372" max="375" width="9" style="6"/>
    <col min="376" max="378" width="9.125" style="6" bestFit="1" customWidth="1"/>
    <col min="379" max="379" width="10.5" style="6" bestFit="1" customWidth="1"/>
    <col min="380" max="383" width="9" style="6"/>
    <col min="384" max="386" width="9.125" style="6" bestFit="1" customWidth="1"/>
    <col min="387" max="387" width="10.5" style="6" bestFit="1" customWidth="1"/>
    <col min="388" max="391" width="9" style="6"/>
    <col min="392" max="394" width="9.125" style="6" bestFit="1" customWidth="1"/>
    <col min="395" max="395" width="10.5" style="6" bestFit="1" customWidth="1"/>
    <col min="396" max="399" width="9" style="6"/>
    <col min="400" max="402" width="9.125" style="6" bestFit="1" customWidth="1"/>
    <col min="403" max="403" width="10.5" style="6" bestFit="1" customWidth="1"/>
    <col min="404" max="407" width="9" style="6"/>
    <col min="408" max="410" width="9.125" style="6" bestFit="1" customWidth="1"/>
    <col min="411" max="411" width="10.5" style="6" bestFit="1" customWidth="1"/>
    <col min="412" max="415" width="9" style="6"/>
    <col min="416" max="418" width="9.125" style="6" bestFit="1" customWidth="1"/>
    <col min="419" max="419" width="10.5" style="6" bestFit="1" customWidth="1"/>
    <col min="420" max="423" width="9" style="6"/>
    <col min="424" max="426" width="9.125" style="6" bestFit="1" customWidth="1"/>
    <col min="427" max="427" width="10.5" style="6" bestFit="1" customWidth="1"/>
    <col min="428" max="431" width="9" style="6"/>
    <col min="432" max="434" width="9.125" style="6" bestFit="1" customWidth="1"/>
    <col min="435" max="435" width="10.5" style="6" bestFit="1" customWidth="1"/>
    <col min="436" max="439" width="9" style="6"/>
    <col min="440" max="442" width="9.125" style="6" bestFit="1" customWidth="1"/>
    <col min="443" max="443" width="10.5" style="6" bestFit="1" customWidth="1"/>
    <col min="444" max="447" width="9" style="6"/>
    <col min="448" max="450" width="9.125" style="6" bestFit="1" customWidth="1"/>
    <col min="451" max="451" width="10.5" style="6" bestFit="1" customWidth="1"/>
    <col min="452" max="455" width="9" style="6"/>
    <col min="456" max="458" width="9.125" style="6" bestFit="1" customWidth="1"/>
    <col min="459" max="459" width="10.5" style="6" bestFit="1" customWidth="1"/>
    <col min="460" max="463" width="9" style="6"/>
    <col min="464" max="466" width="9.125" style="6" bestFit="1" customWidth="1"/>
    <col min="467" max="467" width="10.5" style="6" bestFit="1" customWidth="1"/>
    <col min="468" max="471" width="9" style="6"/>
    <col min="472" max="474" width="9.125" style="6" bestFit="1" customWidth="1"/>
    <col min="475" max="475" width="10.5" style="6" bestFit="1" customWidth="1"/>
    <col min="476" max="479" width="9" style="6"/>
    <col min="480" max="482" width="9.125" style="6" bestFit="1" customWidth="1"/>
    <col min="483" max="483" width="10.5" style="6" bestFit="1" customWidth="1"/>
    <col min="484" max="487" width="9" style="6"/>
    <col min="488" max="490" width="9.125" style="6" bestFit="1" customWidth="1"/>
    <col min="491" max="491" width="10.5" style="6" bestFit="1" customWidth="1"/>
    <col min="492" max="495" width="9" style="6"/>
    <col min="496" max="498" width="9.125" style="6" bestFit="1" customWidth="1"/>
    <col min="499" max="499" width="10.5" style="6" bestFit="1" customWidth="1"/>
    <col min="500" max="503" width="9" style="6"/>
    <col min="504" max="506" width="9.125" style="6" bestFit="1" customWidth="1"/>
    <col min="507" max="507" width="10.5" style="6" bestFit="1" customWidth="1"/>
    <col min="508" max="511" width="9" style="6"/>
    <col min="512" max="514" width="9.125" style="6" bestFit="1" customWidth="1"/>
    <col min="515" max="515" width="10.5" style="6" bestFit="1" customWidth="1"/>
    <col min="516" max="519" width="9" style="6"/>
    <col min="520" max="522" width="9.125" style="6" bestFit="1" customWidth="1"/>
    <col min="523" max="523" width="10.5" style="6" bestFit="1" customWidth="1"/>
    <col min="524" max="527" width="9" style="6"/>
    <col min="528" max="530" width="9.125" style="6" bestFit="1" customWidth="1"/>
    <col min="531" max="531" width="10.5" style="6" bestFit="1" customWidth="1"/>
    <col min="532" max="535" width="9" style="6"/>
    <col min="536" max="538" width="9.125" style="6" bestFit="1" customWidth="1"/>
    <col min="539" max="539" width="10.5" style="6" bestFit="1" customWidth="1"/>
    <col min="540" max="543" width="9" style="6"/>
    <col min="544" max="546" width="9.125" style="6" bestFit="1" customWidth="1"/>
    <col min="547" max="547" width="10.5" style="6" bestFit="1" customWidth="1"/>
    <col min="548" max="551" width="9" style="6"/>
    <col min="552" max="554" width="9.125" style="6" bestFit="1" customWidth="1"/>
    <col min="555" max="555" width="10.5" style="6" bestFit="1" customWidth="1"/>
    <col min="556" max="559" width="9" style="6"/>
    <col min="560" max="562" width="9.125" style="6" bestFit="1" customWidth="1"/>
    <col min="563" max="563" width="10.5" style="6" bestFit="1" customWidth="1"/>
    <col min="564" max="567" width="9" style="6"/>
    <col min="568" max="570" width="9.125" style="6" bestFit="1" customWidth="1"/>
    <col min="571" max="571" width="10.5" style="6" bestFit="1" customWidth="1"/>
    <col min="572" max="575" width="9" style="6"/>
    <col min="576" max="578" width="9.125" style="6" bestFit="1" customWidth="1"/>
    <col min="579" max="579" width="10.5" style="6" bestFit="1" customWidth="1"/>
    <col min="580" max="583" width="9" style="6"/>
    <col min="584" max="586" width="9.125" style="6" bestFit="1" customWidth="1"/>
    <col min="587" max="587" width="10.5" style="6" bestFit="1" customWidth="1"/>
    <col min="588" max="591" width="9" style="6"/>
    <col min="592" max="594" width="9.125" style="6" bestFit="1" customWidth="1"/>
    <col min="595" max="595" width="10.5" style="6" bestFit="1" customWidth="1"/>
    <col min="596" max="599" width="9" style="6"/>
    <col min="600" max="602" width="9.125" style="6" bestFit="1" customWidth="1"/>
    <col min="603" max="603" width="10.5" style="6" bestFit="1" customWidth="1"/>
    <col min="604" max="607" width="9" style="6"/>
    <col min="608" max="610" width="9.125" style="6" bestFit="1" customWidth="1"/>
    <col min="611" max="611" width="10.5" style="6" bestFit="1" customWidth="1"/>
    <col min="612" max="615" width="9" style="6"/>
    <col min="616" max="618" width="9.125" style="6" bestFit="1" customWidth="1"/>
    <col min="619" max="619" width="10.5" style="6" bestFit="1" customWidth="1"/>
    <col min="620" max="623" width="9" style="6"/>
    <col min="624" max="626" width="9.125" style="6" bestFit="1" customWidth="1"/>
    <col min="627" max="627" width="10.5" style="6" bestFit="1" customWidth="1"/>
    <col min="628" max="631" width="9" style="6"/>
    <col min="632" max="634" width="9.125" style="6" bestFit="1" customWidth="1"/>
    <col min="635" max="635" width="10.5" style="6" bestFit="1" customWidth="1"/>
    <col min="636" max="639" width="9" style="6"/>
    <col min="640" max="642" width="9.125" style="6" bestFit="1" customWidth="1"/>
    <col min="643" max="643" width="10.5" style="6" bestFit="1" customWidth="1"/>
    <col min="644" max="647" width="9" style="6"/>
    <col min="648" max="650" width="9.125" style="6" bestFit="1" customWidth="1"/>
    <col min="651" max="651" width="10.5" style="6" bestFit="1" customWidth="1"/>
    <col min="652" max="655" width="9" style="6"/>
    <col min="656" max="658" width="9.125" style="6" bestFit="1" customWidth="1"/>
    <col min="659" max="659" width="10.5" style="6" bestFit="1" customWidth="1"/>
    <col min="660" max="663" width="9" style="6"/>
    <col min="664" max="666" width="9.125" style="6" bestFit="1" customWidth="1"/>
    <col min="667" max="667" width="10.5" style="6" bestFit="1" customWidth="1"/>
    <col min="668" max="671" width="9" style="6"/>
    <col min="672" max="674" width="9.125" style="6" bestFit="1" customWidth="1"/>
    <col min="675" max="675" width="10.5" style="6" bestFit="1" customWidth="1"/>
    <col min="676" max="679" width="9" style="6"/>
    <col min="680" max="682" width="9.125" style="6" bestFit="1" customWidth="1"/>
    <col min="683" max="683" width="10.5" style="6" bestFit="1" customWidth="1"/>
    <col min="684" max="687" width="9" style="6"/>
    <col min="688" max="690" width="9.125" style="6" bestFit="1" customWidth="1"/>
    <col min="691" max="691" width="10.5" style="6" bestFit="1" customWidth="1"/>
    <col min="692" max="695" width="9" style="6"/>
    <col min="696" max="698" width="9.125" style="6" bestFit="1" customWidth="1"/>
    <col min="699" max="699" width="10.5" style="6" bestFit="1" customWidth="1"/>
    <col min="700" max="703" width="9" style="6"/>
    <col min="704" max="706" width="9.125" style="6" bestFit="1" customWidth="1"/>
    <col min="707" max="707" width="10.5" style="6" bestFit="1" customWidth="1"/>
    <col min="708" max="711" width="9" style="6"/>
    <col min="712" max="714" width="9.125" style="6" bestFit="1" customWidth="1"/>
    <col min="715" max="715" width="10.5" style="6" bestFit="1" customWidth="1"/>
    <col min="716" max="719" width="9" style="6"/>
    <col min="720" max="722" width="9.125" style="6" bestFit="1" customWidth="1"/>
    <col min="723" max="723" width="10.5" style="6" bestFit="1" customWidth="1"/>
    <col min="724" max="727" width="9" style="6"/>
    <col min="728" max="730" width="9.125" style="6" bestFit="1" customWidth="1"/>
    <col min="731" max="731" width="10.5" style="6" bestFit="1" customWidth="1"/>
    <col min="732" max="735" width="9" style="6"/>
    <col min="736" max="738" width="9.125" style="6" bestFit="1" customWidth="1"/>
    <col min="739" max="739" width="10.5" style="6" bestFit="1" customWidth="1"/>
    <col min="740" max="743" width="9" style="6"/>
    <col min="744" max="746" width="9.125" style="6" bestFit="1" customWidth="1"/>
    <col min="747" max="747" width="10.5" style="6" bestFit="1" customWidth="1"/>
    <col min="748" max="751" width="9" style="6"/>
    <col min="752" max="754" width="9.125" style="6" bestFit="1" customWidth="1"/>
    <col min="755" max="755" width="10.5" style="6" bestFit="1" customWidth="1"/>
    <col min="756" max="759" width="9" style="6"/>
    <col min="760" max="762" width="9.125" style="6" bestFit="1" customWidth="1"/>
    <col min="763" max="763" width="10.5" style="6" bestFit="1" customWidth="1"/>
    <col min="764" max="767" width="9" style="6"/>
    <col min="768" max="770" width="9.125" style="6" bestFit="1" customWidth="1"/>
    <col min="771" max="771" width="10.5" style="6" bestFit="1" customWidth="1"/>
    <col min="772" max="775" width="9" style="6"/>
    <col min="776" max="778" width="9.125" style="6" bestFit="1" customWidth="1"/>
    <col min="779" max="779" width="10.5" style="6" bestFit="1" customWidth="1"/>
    <col min="780" max="783" width="9" style="6"/>
    <col min="784" max="786" width="9.125" style="6" bestFit="1" customWidth="1"/>
    <col min="787" max="787" width="10.5" style="6" bestFit="1" customWidth="1"/>
    <col min="788" max="791" width="9" style="6"/>
    <col min="792" max="794" width="9.125" style="6" bestFit="1" customWidth="1"/>
    <col min="795" max="795" width="10.5" style="6" bestFit="1" customWidth="1"/>
    <col min="796" max="799" width="9" style="6"/>
    <col min="800" max="802" width="9.125" style="6" bestFit="1" customWidth="1"/>
    <col min="803" max="803" width="10.5" style="6" bestFit="1" customWidth="1"/>
    <col min="804" max="807" width="9" style="6"/>
    <col min="808" max="810" width="9.125" style="6" bestFit="1" customWidth="1"/>
    <col min="811" max="811" width="10.5" style="6" bestFit="1" customWidth="1"/>
    <col min="812" max="815" width="9" style="6"/>
    <col min="816" max="818" width="9.125" style="6" bestFit="1" customWidth="1"/>
    <col min="819" max="819" width="10.5" style="6" bestFit="1" customWidth="1"/>
    <col min="820" max="823" width="9" style="6"/>
    <col min="824" max="826" width="9.125" style="6" bestFit="1" customWidth="1"/>
    <col min="827" max="827" width="10.5" style="6" bestFit="1" customWidth="1"/>
    <col min="828" max="831" width="9" style="6"/>
    <col min="832" max="834" width="9.125" style="6" bestFit="1" customWidth="1"/>
    <col min="835" max="835" width="10.5" style="6" bestFit="1" customWidth="1"/>
    <col min="836" max="839" width="9" style="6"/>
    <col min="840" max="842" width="9.125" style="6" bestFit="1" customWidth="1"/>
    <col min="843" max="843" width="10.5" style="6" bestFit="1" customWidth="1"/>
    <col min="844" max="847" width="9" style="6"/>
    <col min="848" max="850" width="9.125" style="6" bestFit="1" customWidth="1"/>
    <col min="851" max="851" width="10.5" style="6" bestFit="1" customWidth="1"/>
    <col min="852" max="855" width="9" style="6"/>
    <col min="856" max="858" width="9.125" style="6" bestFit="1" customWidth="1"/>
    <col min="859" max="859" width="10.5" style="6" bestFit="1" customWidth="1"/>
    <col min="860" max="863" width="9" style="6"/>
    <col min="864" max="866" width="9.125" style="6" bestFit="1" customWidth="1"/>
    <col min="867" max="867" width="10.5" style="6" bestFit="1" customWidth="1"/>
    <col min="868" max="871" width="9" style="6"/>
    <col min="872" max="874" width="9.125" style="6" bestFit="1" customWidth="1"/>
    <col min="875" max="875" width="10.5" style="6" bestFit="1" customWidth="1"/>
    <col min="876" max="879" width="9" style="6"/>
    <col min="880" max="882" width="9.125" style="6" bestFit="1" customWidth="1"/>
    <col min="883" max="883" width="10.5" style="6" bestFit="1" customWidth="1"/>
    <col min="884" max="887" width="9" style="6"/>
    <col min="888" max="890" width="9.125" style="6" bestFit="1" customWidth="1"/>
    <col min="891" max="891" width="10.5" style="6" bestFit="1" customWidth="1"/>
    <col min="892" max="895" width="9" style="6"/>
    <col min="896" max="898" width="9.125" style="6" bestFit="1" customWidth="1"/>
    <col min="899" max="899" width="10.5" style="6" bestFit="1" customWidth="1"/>
    <col min="900" max="903" width="9" style="6"/>
    <col min="904" max="906" width="9.125" style="6" bestFit="1" customWidth="1"/>
    <col min="907" max="907" width="10.5" style="6" bestFit="1" customWidth="1"/>
    <col min="908" max="911" width="9" style="6"/>
    <col min="912" max="914" width="9.125" style="6" bestFit="1" customWidth="1"/>
    <col min="915" max="915" width="10.5" style="6" bestFit="1" customWidth="1"/>
    <col min="916" max="919" width="9" style="6"/>
    <col min="920" max="922" width="9.125" style="6" bestFit="1" customWidth="1"/>
    <col min="923" max="923" width="10.5" style="6" bestFit="1" customWidth="1"/>
    <col min="924" max="927" width="9" style="6"/>
    <col min="928" max="930" width="9.125" style="6" bestFit="1" customWidth="1"/>
    <col min="931" max="931" width="10.5" style="6" bestFit="1" customWidth="1"/>
    <col min="932" max="935" width="9" style="6"/>
    <col min="936" max="938" width="9.125" style="6" bestFit="1" customWidth="1"/>
    <col min="939" max="939" width="10.5" style="6" bestFit="1" customWidth="1"/>
    <col min="940" max="943" width="9" style="6"/>
    <col min="944" max="946" width="9.125" style="6" bestFit="1" customWidth="1"/>
    <col min="947" max="947" width="10.5" style="6" bestFit="1" customWidth="1"/>
    <col min="948" max="951" width="9" style="6"/>
    <col min="952" max="954" width="9.125" style="6" bestFit="1" customWidth="1"/>
    <col min="955" max="955" width="10.5" style="6" bestFit="1" customWidth="1"/>
    <col min="956" max="959" width="9" style="6"/>
    <col min="960" max="962" width="9.125" style="6" bestFit="1" customWidth="1"/>
    <col min="963" max="963" width="10.5" style="6" bestFit="1" customWidth="1"/>
    <col min="964" max="967" width="9" style="6"/>
    <col min="968" max="970" width="9.125" style="6" bestFit="1" customWidth="1"/>
    <col min="971" max="971" width="10.5" style="6" bestFit="1" customWidth="1"/>
    <col min="972" max="975" width="9" style="6"/>
    <col min="976" max="978" width="9.125" style="6" bestFit="1" customWidth="1"/>
    <col min="979" max="979" width="10.5" style="6" bestFit="1" customWidth="1"/>
    <col min="980" max="983" width="9" style="6"/>
    <col min="984" max="986" width="9.125" style="6" bestFit="1" customWidth="1"/>
    <col min="987" max="987" width="10.5" style="6" bestFit="1" customWidth="1"/>
    <col min="988" max="991" width="9" style="6"/>
    <col min="992" max="994" width="9.125" style="6" bestFit="1" customWidth="1"/>
    <col min="995" max="995" width="10.5" style="6" bestFit="1" customWidth="1"/>
    <col min="996" max="999" width="9" style="6"/>
    <col min="1000" max="1002" width="9.125" style="6" bestFit="1" customWidth="1"/>
    <col min="1003" max="1003" width="10.5" style="6" bestFit="1" customWidth="1"/>
    <col min="1004" max="1007" width="9" style="6"/>
    <col min="1008" max="1010" width="9.125" style="6" bestFit="1" customWidth="1"/>
    <col min="1011" max="1011" width="10.5" style="6" bestFit="1" customWidth="1"/>
    <col min="1012" max="1015" width="9" style="6"/>
    <col min="1016" max="1018" width="9.125" style="6" bestFit="1" customWidth="1"/>
    <col min="1019" max="1019" width="10.5" style="6" bestFit="1" customWidth="1"/>
    <col min="1020" max="1023" width="9" style="6"/>
    <col min="1024" max="1026" width="9.125" style="6" bestFit="1" customWidth="1"/>
    <col min="1027" max="1027" width="10.5" style="6" bestFit="1" customWidth="1"/>
    <col min="1028" max="1031" width="9" style="6"/>
    <col min="1032" max="1034" width="9.125" style="6" bestFit="1" customWidth="1"/>
    <col min="1035" max="1035" width="10.5" style="6" bestFit="1" customWidth="1"/>
    <col min="1036" max="1039" width="9" style="6"/>
    <col min="1040" max="1042" width="9.125" style="6" bestFit="1" customWidth="1"/>
    <col min="1043" max="1043" width="10.5" style="6" bestFit="1" customWidth="1"/>
    <col min="1044" max="1047" width="9" style="6"/>
    <col min="1048" max="1050" width="9.125" style="6" bestFit="1" customWidth="1"/>
    <col min="1051" max="1051" width="10.5" style="6" bestFit="1" customWidth="1"/>
    <col min="1052" max="1055" width="9" style="6"/>
    <col min="1056" max="1058" width="9.125" style="6" bestFit="1" customWidth="1"/>
    <col min="1059" max="1059" width="10.5" style="6" bestFit="1" customWidth="1"/>
    <col min="1060" max="1063" width="9" style="6"/>
    <col min="1064" max="1066" width="9.125" style="6" bestFit="1" customWidth="1"/>
    <col min="1067" max="1067" width="10.5" style="6" bestFit="1" customWidth="1"/>
    <col min="1068" max="1071" width="9" style="6"/>
    <col min="1072" max="1074" width="9.125" style="6" bestFit="1" customWidth="1"/>
    <col min="1075" max="1075" width="10.5" style="6" bestFit="1" customWidth="1"/>
    <col min="1076" max="1079" width="9" style="6"/>
    <col min="1080" max="1082" width="9.125" style="6" bestFit="1" customWidth="1"/>
    <col min="1083" max="1083" width="10.5" style="6" bestFit="1" customWidth="1"/>
    <col min="1084" max="1087" width="9" style="6"/>
    <col min="1088" max="1090" width="9.125" style="6" bestFit="1" customWidth="1"/>
    <col min="1091" max="1091" width="10.5" style="6" bestFit="1" customWidth="1"/>
    <col min="1092" max="1095" width="9" style="6"/>
    <col min="1096" max="1098" width="9.125" style="6" bestFit="1" customWidth="1"/>
    <col min="1099" max="1099" width="10.5" style="6" bestFit="1" customWidth="1"/>
    <col min="1100" max="1103" width="9" style="6"/>
    <col min="1104" max="1106" width="9.125" style="6" bestFit="1" customWidth="1"/>
    <col min="1107" max="1107" width="10.5" style="6" bestFit="1" customWidth="1"/>
    <col min="1108" max="1111" width="9" style="6"/>
    <col min="1112" max="1114" width="9.125" style="6" bestFit="1" customWidth="1"/>
    <col min="1115" max="1115" width="10.5" style="6" bestFit="1" customWidth="1"/>
    <col min="1116" max="1119" width="9" style="6"/>
    <col min="1120" max="1122" width="9.125" style="6" bestFit="1" customWidth="1"/>
    <col min="1123" max="1123" width="10.5" style="6" bestFit="1" customWidth="1"/>
    <col min="1124" max="1127" width="9" style="6"/>
    <col min="1128" max="1130" width="9.125" style="6" bestFit="1" customWidth="1"/>
    <col min="1131" max="1131" width="10.5" style="6" bestFit="1" customWidth="1"/>
    <col min="1132" max="1135" width="9" style="6"/>
    <col min="1136" max="1138" width="9.125" style="6" bestFit="1" customWidth="1"/>
    <col min="1139" max="1139" width="10.5" style="6" bestFit="1" customWidth="1"/>
    <col min="1140" max="1143" width="9" style="6"/>
    <col min="1144" max="1146" width="9.125" style="6" bestFit="1" customWidth="1"/>
    <col min="1147" max="1147" width="10.5" style="6" bestFit="1" customWidth="1"/>
    <col min="1148" max="1151" width="9" style="6"/>
    <col min="1152" max="1154" width="9.125" style="6" bestFit="1" customWidth="1"/>
    <col min="1155" max="1155" width="10.5" style="6" bestFit="1" customWidth="1"/>
    <col min="1156" max="1159" width="9" style="6"/>
    <col min="1160" max="1162" width="9.125" style="6" bestFit="1" customWidth="1"/>
    <col min="1163" max="1163" width="10.5" style="6" bestFit="1" customWidth="1"/>
    <col min="1164" max="1167" width="9" style="6"/>
    <col min="1168" max="1170" width="9.125" style="6" bestFit="1" customWidth="1"/>
    <col min="1171" max="1171" width="10.5" style="6" bestFit="1" customWidth="1"/>
    <col min="1172" max="1175" width="9" style="6"/>
    <col min="1176" max="1178" width="9.125" style="6" bestFit="1" customWidth="1"/>
    <col min="1179" max="1179" width="10.5" style="6" bestFit="1" customWidth="1"/>
    <col min="1180" max="1183" width="9" style="6"/>
    <col min="1184" max="1186" width="9.125" style="6" bestFit="1" customWidth="1"/>
    <col min="1187" max="1187" width="10.5" style="6" bestFit="1" customWidth="1"/>
    <col min="1188" max="1191" width="9" style="6"/>
    <col min="1192" max="1194" width="9.125" style="6" bestFit="1" customWidth="1"/>
    <col min="1195" max="1195" width="10.5" style="6" bestFit="1" customWidth="1"/>
    <col min="1196" max="1199" width="9" style="6"/>
    <col min="1200" max="1202" width="9.125" style="6" bestFit="1" customWidth="1"/>
    <col min="1203" max="1203" width="10.5" style="6" bestFit="1" customWidth="1"/>
    <col min="1204" max="1207" width="9" style="6"/>
    <col min="1208" max="1210" width="9.125" style="6" bestFit="1" customWidth="1"/>
    <col min="1211" max="1211" width="10.5" style="6" bestFit="1" customWidth="1"/>
    <col min="1212" max="1215" width="9" style="6"/>
    <col min="1216" max="1218" width="9.125" style="6" bestFit="1" customWidth="1"/>
    <col min="1219" max="1219" width="10.5" style="6" bestFit="1" customWidth="1"/>
    <col min="1220" max="1223" width="9" style="6"/>
    <col min="1224" max="1226" width="9.125" style="6" bestFit="1" customWidth="1"/>
    <col min="1227" max="1227" width="10.5" style="6" bestFit="1" customWidth="1"/>
    <col min="1228" max="1231" width="9" style="6"/>
    <col min="1232" max="1234" width="9.125" style="6" bestFit="1" customWidth="1"/>
    <col min="1235" max="1235" width="10.5" style="6" bestFit="1" customWidth="1"/>
    <col min="1236" max="1239" width="9" style="6"/>
    <col min="1240" max="1242" width="9.125" style="6" bestFit="1" customWidth="1"/>
    <col min="1243" max="1243" width="10.5" style="6" bestFit="1" customWidth="1"/>
    <col min="1244" max="1247" width="9" style="6"/>
    <col min="1248" max="1250" width="9.125" style="6" bestFit="1" customWidth="1"/>
    <col min="1251" max="1251" width="10.5" style="6" bestFit="1" customWidth="1"/>
    <col min="1252" max="1255" width="9" style="6"/>
    <col min="1256" max="1258" width="9.125" style="6" bestFit="1" customWidth="1"/>
    <col min="1259" max="1259" width="10.5" style="6" bestFit="1" customWidth="1"/>
    <col min="1260" max="1263" width="9" style="6"/>
    <col min="1264" max="1266" width="9.125" style="6" bestFit="1" customWidth="1"/>
    <col min="1267" max="1267" width="10.5" style="6" bestFit="1" customWidth="1"/>
    <col min="1268" max="1271" width="9" style="6"/>
    <col min="1272" max="1274" width="9.125" style="6" bestFit="1" customWidth="1"/>
    <col min="1275" max="1275" width="10.5" style="6" bestFit="1" customWidth="1"/>
    <col min="1276" max="1279" width="9" style="6"/>
    <col min="1280" max="1282" width="9.125" style="6" bestFit="1" customWidth="1"/>
    <col min="1283" max="1283" width="10.5" style="6" bestFit="1" customWidth="1"/>
    <col min="1284" max="1287" width="9" style="6"/>
    <col min="1288" max="1290" width="9.125" style="6" bestFit="1" customWidth="1"/>
    <col min="1291" max="1291" width="10.5" style="6" bestFit="1" customWidth="1"/>
    <col min="1292" max="1295" width="9" style="6"/>
    <col min="1296" max="1298" width="9.125" style="6" bestFit="1" customWidth="1"/>
    <col min="1299" max="1299" width="10.5" style="6" bestFit="1" customWidth="1"/>
    <col min="1300" max="1303" width="9" style="6"/>
    <col min="1304" max="1306" width="9.125" style="6" bestFit="1" customWidth="1"/>
    <col min="1307" max="1307" width="10.5" style="6" bestFit="1" customWidth="1"/>
    <col min="1308" max="1311" width="9" style="6"/>
    <col min="1312" max="1314" width="9.125" style="6" bestFit="1" customWidth="1"/>
    <col min="1315" max="1315" width="10.5" style="6" bestFit="1" customWidth="1"/>
    <col min="1316" max="1319" width="9" style="6"/>
    <col min="1320" max="1322" width="9.125" style="6" bestFit="1" customWidth="1"/>
    <col min="1323" max="1323" width="10.5" style="6" bestFit="1" customWidth="1"/>
    <col min="1324" max="1327" width="9" style="6"/>
    <col min="1328" max="1330" width="9.125" style="6" bestFit="1" customWidth="1"/>
    <col min="1331" max="1331" width="10.5" style="6" bestFit="1" customWidth="1"/>
    <col min="1332" max="1335" width="9" style="6"/>
    <col min="1336" max="1338" width="9.125" style="6" bestFit="1" customWidth="1"/>
    <col min="1339" max="1339" width="10.5" style="6" bestFit="1" customWidth="1"/>
    <col min="1340" max="1343" width="9" style="6"/>
    <col min="1344" max="1346" width="9.125" style="6" bestFit="1" customWidth="1"/>
    <col min="1347" max="1347" width="10.5" style="6" bestFit="1" customWidth="1"/>
    <col min="1348" max="1351" width="9" style="6"/>
    <col min="1352" max="1354" width="9.125" style="6" bestFit="1" customWidth="1"/>
    <col min="1355" max="1355" width="10.5" style="6" bestFit="1" customWidth="1"/>
    <col min="1356" max="1359" width="9" style="6"/>
    <col min="1360" max="1362" width="9.125" style="6" bestFit="1" customWidth="1"/>
    <col min="1363" max="1363" width="10.5" style="6" bestFit="1" customWidth="1"/>
    <col min="1364" max="1367" width="9" style="6"/>
    <col min="1368" max="1370" width="9.125" style="6" bestFit="1" customWidth="1"/>
    <col min="1371" max="1371" width="10.5" style="6" bestFit="1" customWidth="1"/>
    <col min="1372" max="1375" width="9" style="6"/>
    <col min="1376" max="1378" width="9.125" style="6" bestFit="1" customWidth="1"/>
    <col min="1379" max="1379" width="10.5" style="6" bestFit="1" customWidth="1"/>
    <col min="1380" max="1383" width="9" style="6"/>
    <col min="1384" max="1386" width="9.125" style="6" bestFit="1" customWidth="1"/>
    <col min="1387" max="1387" width="10.5" style="6" bestFit="1" customWidth="1"/>
    <col min="1388" max="1391" width="9" style="6"/>
    <col min="1392" max="1394" width="9.125" style="6" bestFit="1" customWidth="1"/>
    <col min="1395" max="1395" width="10.5" style="6" bestFit="1" customWidth="1"/>
    <col min="1396" max="1399" width="9" style="6"/>
    <col min="1400" max="1402" width="9.125" style="6" bestFit="1" customWidth="1"/>
    <col min="1403" max="1403" width="10.5" style="6" bestFit="1" customWidth="1"/>
    <col min="1404" max="1407" width="9" style="6"/>
    <col min="1408" max="1410" width="9.125" style="6" bestFit="1" customWidth="1"/>
    <col min="1411" max="1411" width="10.5" style="6" bestFit="1" customWidth="1"/>
    <col min="1412" max="1415" width="9" style="6"/>
    <col min="1416" max="1418" width="9.125" style="6" bestFit="1" customWidth="1"/>
    <col min="1419" max="1419" width="10.5" style="6" bestFit="1" customWidth="1"/>
    <col min="1420" max="1423" width="9" style="6"/>
    <col min="1424" max="1426" width="9.125" style="6" bestFit="1" customWidth="1"/>
    <col min="1427" max="1427" width="10.5" style="6" bestFit="1" customWidth="1"/>
    <col min="1428" max="1431" width="9" style="6"/>
    <col min="1432" max="1434" width="9.125" style="6" bestFit="1" customWidth="1"/>
    <col min="1435" max="1435" width="10.5" style="6" bestFit="1" customWidth="1"/>
    <col min="1436" max="1439" width="9" style="6"/>
    <col min="1440" max="1442" width="9.125" style="6" bestFit="1" customWidth="1"/>
    <col min="1443" max="1443" width="10.5" style="6" bestFit="1" customWidth="1"/>
    <col min="1444" max="1447" width="9" style="6"/>
    <col min="1448" max="1450" width="9.125" style="6" bestFit="1" customWidth="1"/>
    <col min="1451" max="1451" width="10.5" style="6" bestFit="1" customWidth="1"/>
    <col min="1452" max="1455" width="9" style="6"/>
    <col min="1456" max="1458" width="9.125" style="6" bestFit="1" customWidth="1"/>
    <col min="1459" max="1459" width="10.5" style="6" bestFit="1" customWidth="1"/>
    <col min="1460" max="1463" width="9" style="6"/>
    <col min="1464" max="1466" width="9.125" style="6" bestFit="1" customWidth="1"/>
    <col min="1467" max="1467" width="10.5" style="6" bestFit="1" customWidth="1"/>
    <col min="1468" max="1471" width="9" style="6"/>
    <col min="1472" max="1474" width="9.125" style="6" bestFit="1" customWidth="1"/>
    <col min="1475" max="1475" width="10.5" style="6" bestFit="1" customWidth="1"/>
    <col min="1476" max="1479" width="9" style="6"/>
    <col min="1480" max="1482" width="9.125" style="6" bestFit="1" customWidth="1"/>
    <col min="1483" max="1483" width="10.5" style="6" bestFit="1" customWidth="1"/>
    <col min="1484" max="1487" width="9" style="6"/>
    <col min="1488" max="1490" width="9.125" style="6" bestFit="1" customWidth="1"/>
    <col min="1491" max="1491" width="10.5" style="6" bestFit="1" customWidth="1"/>
    <col min="1492" max="1495" width="9" style="6"/>
    <col min="1496" max="1498" width="9.125" style="6" bestFit="1" customWidth="1"/>
    <col min="1499" max="1499" width="10.5" style="6" bestFit="1" customWidth="1"/>
    <col min="1500" max="1503" width="9" style="6"/>
    <col min="1504" max="1506" width="9.125" style="6" bestFit="1" customWidth="1"/>
    <col min="1507" max="1507" width="10.5" style="6" bestFit="1" customWidth="1"/>
    <col min="1508" max="1511" width="9" style="6"/>
    <col min="1512" max="1514" width="9.125" style="6" bestFit="1" customWidth="1"/>
    <col min="1515" max="1515" width="10.5" style="6" bestFit="1" customWidth="1"/>
    <col min="1516" max="1519" width="9" style="6"/>
    <col min="1520" max="1522" width="9.125" style="6" bestFit="1" customWidth="1"/>
    <col min="1523" max="1523" width="10.5" style="6" bestFit="1" customWidth="1"/>
    <col min="1524" max="1527" width="9" style="6"/>
    <col min="1528" max="1530" width="9.125" style="6" bestFit="1" customWidth="1"/>
    <col min="1531" max="1531" width="10.5" style="6" bestFit="1" customWidth="1"/>
    <col min="1532" max="1535" width="9" style="6"/>
    <col min="1536" max="1538" width="9.125" style="6" bestFit="1" customWidth="1"/>
    <col min="1539" max="1539" width="10.5" style="6" bestFit="1" customWidth="1"/>
    <col min="1540" max="1543" width="9" style="6"/>
    <col min="1544" max="1546" width="9.125" style="6" bestFit="1" customWidth="1"/>
    <col min="1547" max="1547" width="10.5" style="6" bestFit="1" customWidth="1"/>
    <col min="1548" max="1551" width="9" style="6"/>
    <col min="1552" max="1554" width="9.125" style="6" bestFit="1" customWidth="1"/>
    <col min="1555" max="1555" width="10.5" style="6" bestFit="1" customWidth="1"/>
    <col min="1556" max="1559" width="9" style="6"/>
    <col min="1560" max="1562" width="9.125" style="6" bestFit="1" customWidth="1"/>
    <col min="1563" max="1563" width="10.5" style="6" bestFit="1" customWidth="1"/>
    <col min="1564" max="1567" width="9" style="6"/>
    <col min="1568" max="1570" width="9.125" style="6" bestFit="1" customWidth="1"/>
    <col min="1571" max="1571" width="10.5" style="6" bestFit="1" customWidth="1"/>
    <col min="1572" max="1575" width="9" style="6"/>
    <col min="1576" max="1578" width="9.125" style="6" bestFit="1" customWidth="1"/>
    <col min="1579" max="1579" width="10.5" style="6" bestFit="1" customWidth="1"/>
    <col min="1580" max="1583" width="9" style="6"/>
    <col min="1584" max="1586" width="9.125" style="6" bestFit="1" customWidth="1"/>
    <col min="1587" max="1587" width="10.5" style="6" bestFit="1" customWidth="1"/>
    <col min="1588" max="1591" width="9" style="6"/>
    <col min="1592" max="1594" width="9.125" style="6" bestFit="1" customWidth="1"/>
    <col min="1595" max="1595" width="10.5" style="6" bestFit="1" customWidth="1"/>
    <col min="1596" max="1599" width="9" style="6"/>
    <col min="1600" max="1602" width="9.125" style="6" bestFit="1" customWidth="1"/>
    <col min="1603" max="1603" width="10.5" style="6" bestFit="1" customWidth="1"/>
    <col min="1604" max="1607" width="9" style="6"/>
    <col min="1608" max="1610" width="9.125" style="6" bestFit="1" customWidth="1"/>
    <col min="1611" max="1611" width="10.5" style="6" bestFit="1" customWidth="1"/>
    <col min="1612" max="1615" width="9" style="6"/>
    <col min="1616" max="1618" width="9.125" style="6" bestFit="1" customWidth="1"/>
    <col min="1619" max="1619" width="10.5" style="6" bestFit="1" customWidth="1"/>
    <col min="1620" max="1623" width="9" style="6"/>
    <col min="1624" max="1626" width="9.125" style="6" bestFit="1" customWidth="1"/>
    <col min="1627" max="1627" width="10.5" style="6" bestFit="1" customWidth="1"/>
    <col min="1628" max="1631" width="9" style="6"/>
    <col min="1632" max="1634" width="9.125" style="6" bestFit="1" customWidth="1"/>
    <col min="1635" max="1635" width="10.5" style="6" bestFit="1" customWidth="1"/>
    <col min="1636" max="1639" width="9" style="6"/>
    <col min="1640" max="1642" width="9.125" style="6" bestFit="1" customWidth="1"/>
    <col min="1643" max="1643" width="10.5" style="6" bestFit="1" customWidth="1"/>
    <col min="1644" max="1647" width="9" style="6"/>
    <col min="1648" max="1650" width="9.125" style="6" bestFit="1" customWidth="1"/>
    <col min="1651" max="1651" width="10.5" style="6" bestFit="1" customWidth="1"/>
    <col min="1652" max="1655" width="9" style="6"/>
    <col min="1656" max="1658" width="9.125" style="6" bestFit="1" customWidth="1"/>
    <col min="1659" max="1659" width="10.5" style="6" bestFit="1" customWidth="1"/>
    <col min="1660" max="1663" width="9" style="6"/>
    <col min="1664" max="1666" width="9.125" style="6" bestFit="1" customWidth="1"/>
    <col min="1667" max="1667" width="10.5" style="6" bestFit="1" customWidth="1"/>
    <col min="1668" max="1671" width="9" style="6"/>
    <col min="1672" max="1674" width="9.125" style="6" bestFit="1" customWidth="1"/>
    <col min="1675" max="1675" width="10.5" style="6" bestFit="1" customWidth="1"/>
    <col min="1676" max="1679" width="9" style="6"/>
    <col min="1680" max="1682" width="9.125" style="6" bestFit="1" customWidth="1"/>
    <col min="1683" max="1683" width="10.5" style="6" bestFit="1" customWidth="1"/>
    <col min="1684" max="1687" width="9" style="6"/>
    <col min="1688" max="1690" width="9.125" style="6" bestFit="1" customWidth="1"/>
    <col min="1691" max="1691" width="10.5" style="6" bestFit="1" customWidth="1"/>
    <col min="1692" max="1695" width="9" style="6"/>
    <col min="1696" max="1698" width="9.125" style="6" bestFit="1" customWidth="1"/>
    <col min="1699" max="1699" width="10.5" style="6" bestFit="1" customWidth="1"/>
    <col min="1700" max="1703" width="9" style="6"/>
    <col min="1704" max="1706" width="9.125" style="6" bestFit="1" customWidth="1"/>
    <col min="1707" max="1707" width="10.5" style="6" bestFit="1" customWidth="1"/>
    <col min="1708" max="1711" width="9" style="6"/>
    <col min="1712" max="1714" width="9.125" style="6" bestFit="1" customWidth="1"/>
    <col min="1715" max="1715" width="10.5" style="6" bestFit="1" customWidth="1"/>
    <col min="1716" max="1719" width="9" style="6"/>
    <col min="1720" max="1722" width="9.125" style="6" bestFit="1" customWidth="1"/>
    <col min="1723" max="1723" width="10.5" style="6" bestFit="1" customWidth="1"/>
    <col min="1724" max="1727" width="9" style="6"/>
    <col min="1728" max="1730" width="9.125" style="6" bestFit="1" customWidth="1"/>
    <col min="1731" max="1731" width="10.5" style="6" bestFit="1" customWidth="1"/>
    <col min="1732" max="1735" width="9" style="6"/>
    <col min="1736" max="1738" width="9.125" style="6" bestFit="1" customWidth="1"/>
    <col min="1739" max="1739" width="10.5" style="6" bestFit="1" customWidth="1"/>
    <col min="1740" max="1743" width="9" style="6"/>
    <col min="1744" max="1746" width="9.125" style="6" bestFit="1" customWidth="1"/>
    <col min="1747" max="1747" width="10.5" style="6" bestFit="1" customWidth="1"/>
    <col min="1748" max="1751" width="9" style="6"/>
    <col min="1752" max="1754" width="9.125" style="6" bestFit="1" customWidth="1"/>
    <col min="1755" max="1755" width="10.5" style="6" bestFit="1" customWidth="1"/>
    <col min="1756" max="1759" width="9" style="6"/>
    <col min="1760" max="1762" width="9.125" style="6" bestFit="1" customWidth="1"/>
    <col min="1763" max="1763" width="10.5" style="6" bestFit="1" customWidth="1"/>
    <col min="1764" max="1767" width="9" style="6"/>
    <col min="1768" max="1770" width="9.125" style="6" bestFit="1" customWidth="1"/>
    <col min="1771" max="1771" width="10.5" style="6" bestFit="1" customWidth="1"/>
    <col min="1772" max="1775" width="9" style="6"/>
    <col min="1776" max="1778" width="9.125" style="6" bestFit="1" customWidth="1"/>
    <col min="1779" max="1779" width="10.5" style="6" bestFit="1" customWidth="1"/>
    <col min="1780" max="1783" width="9" style="6"/>
    <col min="1784" max="1786" width="9.125" style="6" bestFit="1" customWidth="1"/>
    <col min="1787" max="1787" width="10.5" style="6" bestFit="1" customWidth="1"/>
    <col min="1788" max="1791" width="9" style="6"/>
    <col min="1792" max="1794" width="9.125" style="6" bestFit="1" customWidth="1"/>
    <col min="1795" max="1795" width="10.5" style="6" bestFit="1" customWidth="1"/>
    <col min="1796" max="1799" width="9" style="6"/>
    <col min="1800" max="1802" width="9.125" style="6" bestFit="1" customWidth="1"/>
    <col min="1803" max="1803" width="10.5" style="6" bestFit="1" customWidth="1"/>
    <col min="1804" max="1807" width="9" style="6"/>
    <col min="1808" max="1810" width="9.125" style="6" bestFit="1" customWidth="1"/>
    <col min="1811" max="1811" width="10.5" style="6" bestFit="1" customWidth="1"/>
    <col min="1812" max="1815" width="9" style="6"/>
    <col min="1816" max="1818" width="9.125" style="6" bestFit="1" customWidth="1"/>
    <col min="1819" max="1819" width="10.5" style="6" bestFit="1" customWidth="1"/>
    <col min="1820" max="1823" width="9" style="6"/>
    <col min="1824" max="1826" width="9.125" style="6" bestFit="1" customWidth="1"/>
    <col min="1827" max="1827" width="10.5" style="6" bestFit="1" customWidth="1"/>
    <col min="1828" max="1831" width="9" style="6"/>
    <col min="1832" max="1834" width="9.125" style="6" bestFit="1" customWidth="1"/>
    <col min="1835" max="1835" width="10.5" style="6" bestFit="1" customWidth="1"/>
    <col min="1836" max="1839" width="9" style="6"/>
    <col min="1840" max="1842" width="9.125" style="6" bestFit="1" customWidth="1"/>
    <col min="1843" max="1843" width="10.5" style="6" bestFit="1" customWidth="1"/>
    <col min="1844" max="1847" width="9" style="6"/>
    <col min="1848" max="1850" width="9.125" style="6" bestFit="1" customWidth="1"/>
    <col min="1851" max="1851" width="10.5" style="6" bestFit="1" customWidth="1"/>
    <col min="1852" max="1855" width="9" style="6"/>
    <col min="1856" max="1858" width="9.125" style="6" bestFit="1" customWidth="1"/>
    <col min="1859" max="1859" width="10.5" style="6" bestFit="1" customWidth="1"/>
    <col min="1860" max="1863" width="9" style="6"/>
    <col min="1864" max="1866" width="9.125" style="6" bestFit="1" customWidth="1"/>
    <col min="1867" max="1867" width="10.5" style="6" bestFit="1" customWidth="1"/>
    <col min="1868" max="1871" width="9" style="6"/>
    <col min="1872" max="1874" width="9.125" style="6" bestFit="1" customWidth="1"/>
    <col min="1875" max="1875" width="10.5" style="6" bestFit="1" customWidth="1"/>
    <col min="1876" max="1879" width="9" style="6"/>
    <col min="1880" max="1882" width="9.125" style="6" bestFit="1" customWidth="1"/>
    <col min="1883" max="1883" width="10.5" style="6" bestFit="1" customWidth="1"/>
    <col min="1884" max="1887" width="9" style="6"/>
    <col min="1888" max="1890" width="9.125" style="6" bestFit="1" customWidth="1"/>
    <col min="1891" max="1891" width="10.5" style="6" bestFit="1" customWidth="1"/>
    <col min="1892" max="1895" width="9" style="6"/>
    <col min="1896" max="1898" width="9.125" style="6" bestFit="1" customWidth="1"/>
    <col min="1899" max="1899" width="10.5" style="6" bestFit="1" customWidth="1"/>
    <col min="1900" max="1903" width="9" style="6"/>
    <col min="1904" max="1906" width="9.125" style="6" bestFit="1" customWidth="1"/>
    <col min="1907" max="1907" width="10.5" style="6" bestFit="1" customWidth="1"/>
    <col min="1908" max="1911" width="9" style="6"/>
    <col min="1912" max="1914" width="9.125" style="6" bestFit="1" customWidth="1"/>
    <col min="1915" max="1915" width="10.5" style="6" bestFit="1" customWidth="1"/>
    <col min="1916" max="1919" width="9" style="6"/>
    <col min="1920" max="1922" width="9.125" style="6" bestFit="1" customWidth="1"/>
    <col min="1923" max="1923" width="10.5" style="6" bestFit="1" customWidth="1"/>
    <col min="1924" max="1927" width="9" style="6"/>
    <col min="1928" max="1930" width="9.125" style="6" bestFit="1" customWidth="1"/>
    <col min="1931" max="1931" width="10.5" style="6" bestFit="1" customWidth="1"/>
    <col min="1932" max="1935" width="9" style="6"/>
    <col min="1936" max="1938" width="9.125" style="6" bestFit="1" customWidth="1"/>
    <col min="1939" max="1939" width="10.5" style="6" bestFit="1" customWidth="1"/>
    <col min="1940" max="1943" width="9" style="6"/>
    <col min="1944" max="1946" width="9.125" style="6" bestFit="1" customWidth="1"/>
    <col min="1947" max="1947" width="10.5" style="6" bestFit="1" customWidth="1"/>
    <col min="1948" max="1951" width="9" style="6"/>
    <col min="1952" max="1954" width="9.125" style="6" bestFit="1" customWidth="1"/>
    <col min="1955" max="1955" width="10.5" style="6" bestFit="1" customWidth="1"/>
    <col min="1956" max="1959" width="9" style="6"/>
    <col min="1960" max="1962" width="9.125" style="6" bestFit="1" customWidth="1"/>
    <col min="1963" max="1963" width="10.5" style="6" bestFit="1" customWidth="1"/>
    <col min="1964" max="1967" width="9" style="6"/>
    <col min="1968" max="1970" width="9.125" style="6" bestFit="1" customWidth="1"/>
    <col min="1971" max="1971" width="10.5" style="6" bestFit="1" customWidth="1"/>
    <col min="1972" max="1975" width="9" style="6"/>
    <col min="1976" max="1978" width="9.125" style="6" bestFit="1" customWidth="1"/>
    <col min="1979" max="1979" width="10.5" style="6" bestFit="1" customWidth="1"/>
    <col min="1980" max="1983" width="9" style="6"/>
    <col min="1984" max="1986" width="9.125" style="6" bestFit="1" customWidth="1"/>
    <col min="1987" max="1987" width="10.5" style="6" bestFit="1" customWidth="1"/>
    <col min="1988" max="1991" width="9" style="6"/>
    <col min="1992" max="1994" width="9.125" style="6" bestFit="1" customWidth="1"/>
    <col min="1995" max="1995" width="10.5" style="6" bestFit="1" customWidth="1"/>
    <col min="1996" max="1999" width="9" style="6"/>
    <col min="2000" max="2002" width="9.125" style="6" bestFit="1" customWidth="1"/>
    <col min="2003" max="2003" width="10.5" style="6" bestFit="1" customWidth="1"/>
    <col min="2004" max="2007" width="9" style="6"/>
    <col min="2008" max="2010" width="9.125" style="6" bestFit="1" customWidth="1"/>
    <col min="2011" max="2011" width="10.5" style="6" bestFit="1" customWidth="1"/>
    <col min="2012" max="2015" width="9" style="6"/>
    <col min="2016" max="2018" width="9.125" style="6" bestFit="1" customWidth="1"/>
    <col min="2019" max="2019" width="10.5" style="6" bestFit="1" customWidth="1"/>
    <col min="2020" max="2023" width="9" style="6"/>
    <col min="2024" max="2026" width="9.125" style="6" bestFit="1" customWidth="1"/>
    <col min="2027" max="2027" width="10.5" style="6" bestFit="1" customWidth="1"/>
    <col min="2028" max="2031" width="9" style="6"/>
    <col min="2032" max="2034" width="9.125" style="6" bestFit="1" customWidth="1"/>
    <col min="2035" max="2035" width="10.5" style="6" bestFit="1" customWidth="1"/>
    <col min="2036" max="2039" width="9" style="6"/>
    <col min="2040" max="2042" width="9.125" style="6" bestFit="1" customWidth="1"/>
    <col min="2043" max="2043" width="10.5" style="6" bestFit="1" customWidth="1"/>
    <col min="2044" max="2047" width="9" style="6"/>
    <col min="2048" max="2050" width="9.125" style="6" bestFit="1" customWidth="1"/>
    <col min="2051" max="2051" width="10.5" style="6" bestFit="1" customWidth="1"/>
    <col min="2052" max="2055" width="9" style="6"/>
    <col min="2056" max="2058" width="9.125" style="6" bestFit="1" customWidth="1"/>
    <col min="2059" max="2059" width="10.5" style="6" bestFit="1" customWidth="1"/>
    <col min="2060" max="2063" width="9" style="6"/>
    <col min="2064" max="2066" width="9.125" style="6" bestFit="1" customWidth="1"/>
    <col min="2067" max="2067" width="10.5" style="6" bestFit="1" customWidth="1"/>
    <col min="2068" max="2071" width="9" style="6"/>
    <col min="2072" max="2074" width="9.125" style="6" bestFit="1" customWidth="1"/>
    <col min="2075" max="2075" width="10.5" style="6" bestFit="1" customWidth="1"/>
    <col min="2076" max="2079" width="9" style="6"/>
    <col min="2080" max="2082" width="9.125" style="6" bestFit="1" customWidth="1"/>
    <col min="2083" max="2083" width="10.5" style="6" bestFit="1" customWidth="1"/>
    <col min="2084" max="2087" width="9" style="6"/>
    <col min="2088" max="2090" width="9.125" style="6" bestFit="1" customWidth="1"/>
    <col min="2091" max="2091" width="10.5" style="6" bestFit="1" customWidth="1"/>
    <col min="2092" max="2095" width="9" style="6"/>
    <col min="2096" max="2098" width="9.125" style="6" bestFit="1" customWidth="1"/>
    <col min="2099" max="2099" width="10.5" style="6" bestFit="1" customWidth="1"/>
    <col min="2100" max="2103" width="9" style="6"/>
    <col min="2104" max="2106" width="9.125" style="6" bestFit="1" customWidth="1"/>
    <col min="2107" max="2107" width="10.5" style="6" bestFit="1" customWidth="1"/>
    <col min="2108" max="2111" width="9" style="6"/>
    <col min="2112" max="2114" width="9.125" style="6" bestFit="1" customWidth="1"/>
    <col min="2115" max="2115" width="10.5" style="6" bestFit="1" customWidth="1"/>
    <col min="2116" max="2119" width="9" style="6"/>
    <col min="2120" max="2122" width="9.125" style="6" bestFit="1" customWidth="1"/>
    <col min="2123" max="2123" width="10.5" style="6" bestFit="1" customWidth="1"/>
    <col min="2124" max="2127" width="9" style="6"/>
    <col min="2128" max="2130" width="9.125" style="6" bestFit="1" customWidth="1"/>
    <col min="2131" max="2131" width="10.5" style="6" bestFit="1" customWidth="1"/>
    <col min="2132" max="2135" width="9" style="6"/>
    <col min="2136" max="2138" width="9.125" style="6" bestFit="1" customWidth="1"/>
    <col min="2139" max="2139" width="10.5" style="6" bestFit="1" customWidth="1"/>
    <col min="2140" max="2143" width="9" style="6"/>
    <col min="2144" max="2146" width="9.125" style="6" bestFit="1" customWidth="1"/>
    <col min="2147" max="2147" width="10.5" style="6" bestFit="1" customWidth="1"/>
    <col min="2148" max="2151" width="9" style="6"/>
    <col min="2152" max="2154" width="9.125" style="6" bestFit="1" customWidth="1"/>
    <col min="2155" max="2155" width="10.5" style="6" bestFit="1" customWidth="1"/>
    <col min="2156" max="2159" width="9" style="6"/>
    <col min="2160" max="2162" width="9.125" style="6" bestFit="1" customWidth="1"/>
    <col min="2163" max="2163" width="10.5" style="6" bestFit="1" customWidth="1"/>
    <col min="2164" max="2167" width="9" style="6"/>
    <col min="2168" max="2170" width="9.125" style="6" bestFit="1" customWidth="1"/>
    <col min="2171" max="2171" width="10.5" style="6" bestFit="1" customWidth="1"/>
    <col min="2172" max="2175" width="9" style="6"/>
    <col min="2176" max="2178" width="9.125" style="6" bestFit="1" customWidth="1"/>
    <col min="2179" max="2179" width="10.5" style="6" bestFit="1" customWidth="1"/>
    <col min="2180" max="2183" width="9" style="6"/>
    <col min="2184" max="2186" width="9.125" style="6" bestFit="1" customWidth="1"/>
    <col min="2187" max="2187" width="10.5" style="6" bestFit="1" customWidth="1"/>
    <col min="2188" max="2191" width="9" style="6"/>
    <col min="2192" max="2194" width="9.125" style="6" bestFit="1" customWidth="1"/>
    <col min="2195" max="2195" width="10.5" style="6" bestFit="1" customWidth="1"/>
    <col min="2196" max="2199" width="9" style="6"/>
    <col min="2200" max="2202" width="9.125" style="6" bestFit="1" customWidth="1"/>
    <col min="2203" max="2203" width="10.5" style="6" bestFit="1" customWidth="1"/>
    <col min="2204" max="2207" width="9" style="6"/>
    <col min="2208" max="2210" width="9.125" style="6" bestFit="1" customWidth="1"/>
    <col min="2211" max="2211" width="10.5" style="6" bestFit="1" customWidth="1"/>
    <col min="2212" max="2215" width="9" style="6"/>
    <col min="2216" max="2218" width="9.125" style="6" bestFit="1" customWidth="1"/>
    <col min="2219" max="2219" width="10.5" style="6" bestFit="1" customWidth="1"/>
    <col min="2220" max="2223" width="9" style="6"/>
    <col min="2224" max="2226" width="9.125" style="6" bestFit="1" customWidth="1"/>
    <col min="2227" max="2227" width="10.5" style="6" bestFit="1" customWidth="1"/>
    <col min="2228" max="2231" width="9" style="6"/>
    <col min="2232" max="2234" width="9.125" style="6" bestFit="1" customWidth="1"/>
    <col min="2235" max="2235" width="10.5" style="6" bestFit="1" customWidth="1"/>
    <col min="2236" max="2239" width="9" style="6"/>
    <col min="2240" max="2242" width="9.125" style="6" bestFit="1" customWidth="1"/>
    <col min="2243" max="2243" width="10.5" style="6" bestFit="1" customWidth="1"/>
    <col min="2244" max="2247" width="9" style="6"/>
    <col min="2248" max="2250" width="9.125" style="6" bestFit="1" customWidth="1"/>
    <col min="2251" max="2251" width="10.5" style="6" bestFit="1" customWidth="1"/>
    <col min="2252" max="2255" width="9" style="6"/>
    <col min="2256" max="2258" width="9.125" style="6" bestFit="1" customWidth="1"/>
    <col min="2259" max="2259" width="10.5" style="6" bestFit="1" customWidth="1"/>
    <col min="2260" max="2263" width="9" style="6"/>
    <col min="2264" max="2266" width="9.125" style="6" bestFit="1" customWidth="1"/>
    <col min="2267" max="2267" width="10.5" style="6" bestFit="1" customWidth="1"/>
    <col min="2268" max="2271" width="9" style="6"/>
    <col min="2272" max="2274" width="9.125" style="6" bestFit="1" customWidth="1"/>
    <col min="2275" max="2275" width="10.5" style="6" bestFit="1" customWidth="1"/>
    <col min="2276" max="2279" width="9" style="6"/>
    <col min="2280" max="2282" width="9.125" style="6" bestFit="1" customWidth="1"/>
    <col min="2283" max="2283" width="10.5" style="6" bestFit="1" customWidth="1"/>
    <col min="2284" max="2287" width="9" style="6"/>
    <col min="2288" max="2290" width="9.125" style="6" bestFit="1" customWidth="1"/>
    <col min="2291" max="2291" width="10.5" style="6" bestFit="1" customWidth="1"/>
    <col min="2292" max="2295" width="9" style="6"/>
    <col min="2296" max="2298" width="9.125" style="6" bestFit="1" customWidth="1"/>
    <col min="2299" max="2299" width="10.5" style="6" bestFit="1" customWidth="1"/>
    <col min="2300" max="2303" width="9" style="6"/>
    <col min="2304" max="2306" width="9.125" style="6" bestFit="1" customWidth="1"/>
    <col min="2307" max="2307" width="10.5" style="6" bestFit="1" customWidth="1"/>
    <col min="2308" max="2311" width="9" style="6"/>
    <col min="2312" max="2314" width="9.125" style="6" bestFit="1" customWidth="1"/>
    <col min="2315" max="2315" width="10.5" style="6" bestFit="1" customWidth="1"/>
    <col min="2316" max="2319" width="9" style="6"/>
    <col min="2320" max="2322" width="9.125" style="6" bestFit="1" customWidth="1"/>
    <col min="2323" max="2323" width="10.5" style="6" bestFit="1" customWidth="1"/>
    <col min="2324" max="2327" width="9" style="6"/>
    <col min="2328" max="2330" width="9.125" style="6" bestFit="1" customWidth="1"/>
    <col min="2331" max="2331" width="10.5" style="6" bestFit="1" customWidth="1"/>
    <col min="2332" max="2335" width="9" style="6"/>
    <col min="2336" max="2338" width="9.125" style="6" bestFit="1" customWidth="1"/>
    <col min="2339" max="2339" width="10.5" style="6" bestFit="1" customWidth="1"/>
    <col min="2340" max="2343" width="9" style="6"/>
    <col min="2344" max="2346" width="9.125" style="6" bestFit="1" customWidth="1"/>
    <col min="2347" max="2347" width="10.5" style="6" bestFit="1" customWidth="1"/>
    <col min="2348" max="2351" width="9" style="6"/>
    <col min="2352" max="2354" width="9.125" style="6" bestFit="1" customWidth="1"/>
    <col min="2355" max="2355" width="10.5" style="6" bestFit="1" customWidth="1"/>
    <col min="2356" max="2359" width="9" style="6"/>
    <col min="2360" max="2362" width="9.125" style="6" bestFit="1" customWidth="1"/>
    <col min="2363" max="2363" width="10.5" style="6" bestFit="1" customWidth="1"/>
    <col min="2364" max="2367" width="9" style="6"/>
    <col min="2368" max="2370" width="9.125" style="6" bestFit="1" customWidth="1"/>
    <col min="2371" max="2371" width="10.5" style="6" bestFit="1" customWidth="1"/>
    <col min="2372" max="2375" width="9" style="6"/>
    <col min="2376" max="2378" width="9.125" style="6" bestFit="1" customWidth="1"/>
    <col min="2379" max="2379" width="10.5" style="6" bestFit="1" customWidth="1"/>
    <col min="2380" max="2383" width="9" style="6"/>
    <col min="2384" max="2386" width="9.125" style="6" bestFit="1" customWidth="1"/>
    <col min="2387" max="2387" width="10.5" style="6" bestFit="1" customWidth="1"/>
    <col min="2388" max="2391" width="9" style="6"/>
    <col min="2392" max="2394" width="9.125" style="6" bestFit="1" customWidth="1"/>
    <col min="2395" max="2395" width="10.5" style="6" bestFit="1" customWidth="1"/>
    <col min="2396" max="2399" width="9" style="6"/>
    <col min="2400" max="2402" width="9.125" style="6" bestFit="1" customWidth="1"/>
    <col min="2403" max="2403" width="10.5" style="6" bestFit="1" customWidth="1"/>
    <col min="2404" max="2407" width="9" style="6"/>
    <col min="2408" max="2410" width="9.125" style="6" bestFit="1" customWidth="1"/>
    <col min="2411" max="2411" width="10.5" style="6" bestFit="1" customWidth="1"/>
    <col min="2412" max="2415" width="9" style="6"/>
    <col min="2416" max="2418" width="9.125" style="6" bestFit="1" customWidth="1"/>
    <col min="2419" max="2419" width="10.5" style="6" bestFit="1" customWidth="1"/>
    <col min="2420" max="2423" width="9" style="6"/>
    <col min="2424" max="2426" width="9.125" style="6" bestFit="1" customWidth="1"/>
    <col min="2427" max="2427" width="10.5" style="6" bestFit="1" customWidth="1"/>
    <col min="2428" max="2431" width="9" style="6"/>
    <col min="2432" max="2434" width="9.125" style="6" bestFit="1" customWidth="1"/>
    <col min="2435" max="2435" width="10.5" style="6" bestFit="1" customWidth="1"/>
    <col min="2436" max="2439" width="9" style="6"/>
    <col min="2440" max="2442" width="9.125" style="6" bestFit="1" customWidth="1"/>
    <col min="2443" max="2443" width="10.5" style="6" bestFit="1" customWidth="1"/>
    <col min="2444" max="2447" width="9" style="6"/>
    <col min="2448" max="2450" width="9.125" style="6" bestFit="1" customWidth="1"/>
    <col min="2451" max="2451" width="10.5" style="6" bestFit="1" customWidth="1"/>
    <col min="2452" max="2455" width="9" style="6"/>
    <col min="2456" max="2458" width="9.125" style="6" bestFit="1" customWidth="1"/>
    <col min="2459" max="2459" width="10.5" style="6" bestFit="1" customWidth="1"/>
    <col min="2460" max="2463" width="9" style="6"/>
    <col min="2464" max="2466" width="9.125" style="6" bestFit="1" customWidth="1"/>
    <col min="2467" max="2467" width="10.5" style="6" bestFit="1" customWidth="1"/>
    <col min="2468" max="2471" width="9" style="6"/>
    <col min="2472" max="2474" width="9.125" style="6" bestFit="1" customWidth="1"/>
    <col min="2475" max="2475" width="10.5" style="6" bestFit="1" customWidth="1"/>
    <col min="2476" max="2479" width="9" style="6"/>
    <col min="2480" max="2482" width="9.125" style="6" bestFit="1" customWidth="1"/>
    <col min="2483" max="2483" width="10.5" style="6" bestFit="1" customWidth="1"/>
    <col min="2484" max="2487" width="9" style="6"/>
    <col min="2488" max="2490" width="9.125" style="6" bestFit="1" customWidth="1"/>
    <col min="2491" max="2491" width="10.5" style="6" bestFit="1" customWidth="1"/>
    <col min="2492" max="2495" width="9" style="6"/>
    <col min="2496" max="2498" width="9.125" style="6" bestFit="1" customWidth="1"/>
    <col min="2499" max="2499" width="10.5" style="6" bestFit="1" customWidth="1"/>
    <col min="2500" max="2503" width="9" style="6"/>
    <col min="2504" max="2506" width="9.125" style="6" bestFit="1" customWidth="1"/>
    <col min="2507" max="2507" width="10.5" style="6" bestFit="1" customWidth="1"/>
    <col min="2508" max="2511" width="9" style="6"/>
    <col min="2512" max="2514" width="9.125" style="6" bestFit="1" customWidth="1"/>
    <col min="2515" max="2515" width="10.5" style="6" bestFit="1" customWidth="1"/>
    <col min="2516" max="2519" width="9" style="6"/>
    <col min="2520" max="2522" width="9.125" style="6" bestFit="1" customWidth="1"/>
    <col min="2523" max="2523" width="10.5" style="6" bestFit="1" customWidth="1"/>
    <col min="2524" max="2527" width="9" style="6"/>
    <col min="2528" max="2530" width="9.125" style="6" bestFit="1" customWidth="1"/>
    <col min="2531" max="2531" width="10.5" style="6" bestFit="1" customWidth="1"/>
    <col min="2532" max="2535" width="9" style="6"/>
    <col min="2536" max="2538" width="9.125" style="6" bestFit="1" customWidth="1"/>
    <col min="2539" max="2539" width="10.5" style="6" bestFit="1" customWidth="1"/>
    <col min="2540" max="2543" width="9" style="6"/>
    <col min="2544" max="2546" width="9.125" style="6" bestFit="1" customWidth="1"/>
    <col min="2547" max="2547" width="10.5" style="6" bestFit="1" customWidth="1"/>
    <col min="2548" max="2551" width="9" style="6"/>
    <col min="2552" max="2554" width="9.125" style="6" bestFit="1" customWidth="1"/>
    <col min="2555" max="2555" width="10.5" style="6" bestFit="1" customWidth="1"/>
    <col min="2556" max="2559" width="9" style="6"/>
    <col min="2560" max="2562" width="9.125" style="6" bestFit="1" customWidth="1"/>
    <col min="2563" max="2563" width="10.5" style="6" bestFit="1" customWidth="1"/>
    <col min="2564" max="2567" width="9" style="6"/>
    <col min="2568" max="2570" width="9.125" style="6" bestFit="1" customWidth="1"/>
    <col min="2571" max="2571" width="10.5" style="6" bestFit="1" customWidth="1"/>
    <col min="2572" max="2575" width="9" style="6"/>
    <col min="2576" max="2578" width="9.125" style="6" bestFit="1" customWidth="1"/>
    <col min="2579" max="2579" width="10.5" style="6" bestFit="1" customWidth="1"/>
    <col min="2580" max="2583" width="9" style="6"/>
    <col min="2584" max="2586" width="9.125" style="6" bestFit="1" customWidth="1"/>
    <col min="2587" max="2587" width="10.5" style="6" bestFit="1" customWidth="1"/>
    <col min="2588" max="2591" width="9" style="6"/>
    <col min="2592" max="2594" width="9.125" style="6" bestFit="1" customWidth="1"/>
    <col min="2595" max="2595" width="10.5" style="6" bestFit="1" customWidth="1"/>
    <col min="2596" max="2599" width="9" style="6"/>
    <col min="2600" max="2602" width="9.125" style="6" bestFit="1" customWidth="1"/>
    <col min="2603" max="2603" width="10.5" style="6" bestFit="1" customWidth="1"/>
    <col min="2604" max="2607" width="9" style="6"/>
    <col min="2608" max="2610" width="9.125" style="6" bestFit="1" customWidth="1"/>
    <col min="2611" max="2611" width="10.5" style="6" bestFit="1" customWidth="1"/>
    <col min="2612" max="2615" width="9" style="6"/>
    <col min="2616" max="2618" width="9.125" style="6" bestFit="1" customWidth="1"/>
    <col min="2619" max="2619" width="10.5" style="6" bestFit="1" customWidth="1"/>
    <col min="2620" max="2623" width="9" style="6"/>
    <col min="2624" max="2626" width="9.125" style="6" bestFit="1" customWidth="1"/>
    <col min="2627" max="2627" width="10.5" style="6" bestFit="1" customWidth="1"/>
    <col min="2628" max="2631" width="9" style="6"/>
    <col min="2632" max="2634" width="9.125" style="6" bestFit="1" customWidth="1"/>
    <col min="2635" max="2635" width="10.5" style="6" bestFit="1" customWidth="1"/>
    <col min="2636" max="2639" width="9" style="6"/>
    <col min="2640" max="2642" width="9.125" style="6" bestFit="1" customWidth="1"/>
    <col min="2643" max="2643" width="10.5" style="6" bestFit="1" customWidth="1"/>
    <col min="2644" max="2647" width="9" style="6"/>
    <col min="2648" max="2650" width="9.125" style="6" bestFit="1" customWidth="1"/>
    <col min="2651" max="2651" width="10.5" style="6" bestFit="1" customWidth="1"/>
    <col min="2652" max="2655" width="9" style="6"/>
    <col min="2656" max="2658" width="9.125" style="6" bestFit="1" customWidth="1"/>
    <col min="2659" max="2659" width="10.5" style="6" bestFit="1" customWidth="1"/>
    <col min="2660" max="2663" width="9" style="6"/>
    <col min="2664" max="2666" width="9.125" style="6" bestFit="1" customWidth="1"/>
    <col min="2667" max="2667" width="10.5" style="6" bestFit="1" customWidth="1"/>
    <col min="2668" max="2671" width="9" style="6"/>
    <col min="2672" max="2674" width="9.125" style="6" bestFit="1" customWidth="1"/>
    <col min="2675" max="2675" width="10.5" style="6" bestFit="1" customWidth="1"/>
    <col min="2676" max="2679" width="9" style="6"/>
    <col min="2680" max="2682" width="9.125" style="6" bestFit="1" customWidth="1"/>
    <col min="2683" max="2683" width="10.5" style="6" bestFit="1" customWidth="1"/>
    <col min="2684" max="2687" width="9" style="6"/>
    <col min="2688" max="2690" width="9.125" style="6" bestFit="1" customWidth="1"/>
    <col min="2691" max="2691" width="10.5" style="6" bestFit="1" customWidth="1"/>
    <col min="2692" max="2695" width="9" style="6"/>
    <col min="2696" max="2698" width="9.125" style="6" bestFit="1" customWidth="1"/>
    <col min="2699" max="2699" width="10.5" style="6" bestFit="1" customWidth="1"/>
    <col min="2700" max="2703" width="9" style="6"/>
    <col min="2704" max="2706" width="9.125" style="6" bestFit="1" customWidth="1"/>
    <col min="2707" max="2707" width="10.5" style="6" bestFit="1" customWidth="1"/>
    <col min="2708" max="2711" width="9" style="6"/>
    <col min="2712" max="2714" width="9.125" style="6" bestFit="1" customWidth="1"/>
    <col min="2715" max="2715" width="10.5" style="6" bestFit="1" customWidth="1"/>
    <col min="2716" max="2719" width="9" style="6"/>
    <col min="2720" max="2722" width="9.125" style="6" bestFit="1" customWidth="1"/>
    <col min="2723" max="2723" width="10.5" style="6" bestFit="1" customWidth="1"/>
    <col min="2724" max="2727" width="9" style="6"/>
    <col min="2728" max="2730" width="9.125" style="6" bestFit="1" customWidth="1"/>
    <col min="2731" max="2731" width="10.5" style="6" bestFit="1" customWidth="1"/>
    <col min="2732" max="2735" width="9" style="6"/>
    <col min="2736" max="2738" width="9.125" style="6" bestFit="1" customWidth="1"/>
    <col min="2739" max="2739" width="10.5" style="6" bestFit="1" customWidth="1"/>
    <col min="2740" max="2743" width="9" style="6"/>
    <col min="2744" max="2746" width="9.125" style="6" bestFit="1" customWidth="1"/>
    <col min="2747" max="2747" width="10.5" style="6" bestFit="1" customWidth="1"/>
    <col min="2748" max="2751" width="9" style="6"/>
    <col min="2752" max="2754" width="9.125" style="6" bestFit="1" customWidth="1"/>
    <col min="2755" max="2755" width="10.5" style="6" bestFit="1" customWidth="1"/>
    <col min="2756" max="2759" width="9" style="6"/>
    <col min="2760" max="2762" width="9.125" style="6" bestFit="1" customWidth="1"/>
    <col min="2763" max="2763" width="10.5" style="6" bestFit="1" customWidth="1"/>
    <col min="2764" max="2767" width="9" style="6"/>
    <col min="2768" max="2770" width="9.125" style="6" bestFit="1" customWidth="1"/>
    <col min="2771" max="2771" width="10.5" style="6" bestFit="1" customWidth="1"/>
    <col min="2772" max="2775" width="9" style="6"/>
    <col min="2776" max="2778" width="9.125" style="6" bestFit="1" customWidth="1"/>
    <col min="2779" max="2779" width="10.5" style="6" bestFit="1" customWidth="1"/>
    <col min="2780" max="2783" width="9" style="6"/>
    <col min="2784" max="2786" width="9.125" style="6" bestFit="1" customWidth="1"/>
    <col min="2787" max="2787" width="10.5" style="6" bestFit="1" customWidth="1"/>
    <col min="2788" max="2791" width="9" style="6"/>
    <col min="2792" max="2794" width="9.125" style="6" bestFit="1" customWidth="1"/>
    <col min="2795" max="2795" width="10.5" style="6" bestFit="1" customWidth="1"/>
    <col min="2796" max="2799" width="9" style="6"/>
    <col min="2800" max="2802" width="9.125" style="6" bestFit="1" customWidth="1"/>
    <col min="2803" max="2803" width="10.5" style="6" bestFit="1" customWidth="1"/>
    <col min="2804" max="2807" width="9" style="6"/>
    <col min="2808" max="2810" width="9.125" style="6" bestFit="1" customWidth="1"/>
    <col min="2811" max="2811" width="10.5" style="6" bestFit="1" customWidth="1"/>
    <col min="2812" max="2815" width="9" style="6"/>
    <col min="2816" max="2818" width="9.125" style="6" bestFit="1" customWidth="1"/>
    <col min="2819" max="2819" width="10.5" style="6" bestFit="1" customWidth="1"/>
    <col min="2820" max="2823" width="9" style="6"/>
    <col min="2824" max="2826" width="9.125" style="6" bestFit="1" customWidth="1"/>
    <col min="2827" max="2827" width="10.5" style="6" bestFit="1" customWidth="1"/>
    <col min="2828" max="2831" width="9" style="6"/>
    <col min="2832" max="2834" width="9.125" style="6" bestFit="1" customWidth="1"/>
    <col min="2835" max="2835" width="10.5" style="6" bestFit="1" customWidth="1"/>
    <col min="2836" max="2839" width="9" style="6"/>
    <col min="2840" max="2842" width="9.125" style="6" bestFit="1" customWidth="1"/>
    <col min="2843" max="2843" width="10.5" style="6" bestFit="1" customWidth="1"/>
    <col min="2844" max="2847" width="9" style="6"/>
    <col min="2848" max="2850" width="9.125" style="6" bestFit="1" customWidth="1"/>
    <col min="2851" max="2851" width="10.5" style="6" bestFit="1" customWidth="1"/>
    <col min="2852" max="2855" width="9" style="6"/>
    <col min="2856" max="2858" width="9.125" style="6" bestFit="1" customWidth="1"/>
    <col min="2859" max="2859" width="10.5" style="6" bestFit="1" customWidth="1"/>
    <col min="2860" max="2863" width="9" style="6"/>
    <col min="2864" max="2866" width="9.125" style="6" bestFit="1" customWidth="1"/>
    <col min="2867" max="2867" width="10.5" style="6" bestFit="1" customWidth="1"/>
    <col min="2868" max="2871" width="9" style="6"/>
    <col min="2872" max="2874" width="9.125" style="6" bestFit="1" customWidth="1"/>
    <col min="2875" max="2875" width="10.5" style="6" bestFit="1" customWidth="1"/>
    <col min="2876" max="2879" width="9" style="6"/>
    <col min="2880" max="2882" width="9.125" style="6" bestFit="1" customWidth="1"/>
    <col min="2883" max="2883" width="10.5" style="6" bestFit="1" customWidth="1"/>
    <col min="2884" max="2887" width="9" style="6"/>
    <col min="2888" max="2890" width="9.125" style="6" bestFit="1" customWidth="1"/>
    <col min="2891" max="2891" width="10.5" style="6" bestFit="1" customWidth="1"/>
    <col min="2892" max="2895" width="9" style="6"/>
    <col min="2896" max="2898" width="9.125" style="6" bestFit="1" customWidth="1"/>
    <col min="2899" max="2899" width="10.5" style="6" bestFit="1" customWidth="1"/>
    <col min="2900" max="2903" width="9" style="6"/>
    <col min="2904" max="2906" width="9.125" style="6" bestFit="1" customWidth="1"/>
    <col min="2907" max="2907" width="10.5" style="6" bestFit="1" customWidth="1"/>
    <col min="2908" max="2911" width="9" style="6"/>
    <col min="2912" max="2914" width="9.125" style="6" bestFit="1" customWidth="1"/>
    <col min="2915" max="2915" width="10.5" style="6" bestFit="1" customWidth="1"/>
    <col min="2916" max="2919" width="9" style="6"/>
    <col min="2920" max="2922" width="9.125" style="6" bestFit="1" customWidth="1"/>
    <col min="2923" max="2923" width="10.5" style="6" bestFit="1" customWidth="1"/>
    <col min="2924" max="2927" width="9" style="6"/>
    <col min="2928" max="2930" width="9.125" style="6" bestFit="1" customWidth="1"/>
    <col min="2931" max="2931" width="10.5" style="6" bestFit="1" customWidth="1"/>
    <col min="2932" max="2935" width="9" style="6"/>
    <col min="2936" max="2938" width="9.125" style="6" bestFit="1" customWidth="1"/>
    <col min="2939" max="2939" width="10.5" style="6" bestFit="1" customWidth="1"/>
    <col min="2940" max="2943" width="9" style="6"/>
    <col min="2944" max="2946" width="9.125" style="6" bestFit="1" customWidth="1"/>
    <col min="2947" max="2947" width="10.5" style="6" bestFit="1" customWidth="1"/>
    <col min="2948" max="2951" width="9" style="6"/>
    <col min="2952" max="2954" width="9.125" style="6" bestFit="1" customWidth="1"/>
    <col min="2955" max="2955" width="10.5" style="6" bestFit="1" customWidth="1"/>
    <col min="2956" max="2959" width="9" style="6"/>
    <col min="2960" max="2962" width="9.125" style="6" bestFit="1" customWidth="1"/>
    <col min="2963" max="2963" width="10.5" style="6" bestFit="1" customWidth="1"/>
    <col min="2964" max="2967" width="9" style="6"/>
    <col min="2968" max="2970" width="9.125" style="6" bestFit="1" customWidth="1"/>
    <col min="2971" max="2971" width="10.5" style="6" bestFit="1" customWidth="1"/>
    <col min="2972" max="2975" width="9" style="6"/>
    <col min="2976" max="2978" width="9.125" style="6" bestFit="1" customWidth="1"/>
    <col min="2979" max="2979" width="10.5" style="6" bestFit="1" customWidth="1"/>
    <col min="2980" max="2983" width="9" style="6"/>
    <col min="2984" max="2986" width="9.125" style="6" bestFit="1" customWidth="1"/>
    <col min="2987" max="2987" width="10.5" style="6" bestFit="1" customWidth="1"/>
    <col min="2988" max="2991" width="9" style="6"/>
    <col min="2992" max="2994" width="9.125" style="6" bestFit="1" customWidth="1"/>
    <col min="2995" max="2995" width="10.5" style="6" bestFit="1" customWidth="1"/>
    <col min="2996" max="2999" width="9" style="6"/>
    <col min="3000" max="3002" width="9.125" style="6" bestFit="1" customWidth="1"/>
    <col min="3003" max="3003" width="10.5" style="6" bestFit="1" customWidth="1"/>
    <col min="3004" max="3007" width="9" style="6"/>
    <col min="3008" max="3010" width="9.125" style="6" bestFit="1" customWidth="1"/>
    <col min="3011" max="3011" width="10.5" style="6" bestFit="1" customWidth="1"/>
    <col min="3012" max="3015" width="9" style="6"/>
    <col min="3016" max="3018" width="9.125" style="6" bestFit="1" customWidth="1"/>
    <col min="3019" max="3019" width="10.5" style="6" bestFit="1" customWidth="1"/>
    <col min="3020" max="3023" width="9" style="6"/>
    <col min="3024" max="3026" width="9.125" style="6" bestFit="1" customWidth="1"/>
    <col min="3027" max="3027" width="10.5" style="6" bestFit="1" customWidth="1"/>
    <col min="3028" max="3031" width="9" style="6"/>
    <col min="3032" max="3034" width="9.125" style="6" bestFit="1" customWidth="1"/>
    <col min="3035" max="3035" width="10.5" style="6" bestFit="1" customWidth="1"/>
    <col min="3036" max="3039" width="9" style="6"/>
    <col min="3040" max="3042" width="9.125" style="6" bestFit="1" customWidth="1"/>
    <col min="3043" max="3043" width="10.5" style="6" bestFit="1" customWidth="1"/>
    <col min="3044" max="3047" width="9" style="6"/>
    <col min="3048" max="3050" width="9.125" style="6" bestFit="1" customWidth="1"/>
    <col min="3051" max="3051" width="10.5" style="6" bestFit="1" customWidth="1"/>
    <col min="3052" max="3055" width="9" style="6"/>
    <col min="3056" max="3058" width="9.125" style="6" bestFit="1" customWidth="1"/>
    <col min="3059" max="3059" width="10.5" style="6" bestFit="1" customWidth="1"/>
    <col min="3060" max="3063" width="9" style="6"/>
    <col min="3064" max="3066" width="9.125" style="6" bestFit="1" customWidth="1"/>
    <col min="3067" max="3067" width="10.5" style="6" bestFit="1" customWidth="1"/>
    <col min="3068" max="3071" width="9" style="6"/>
    <col min="3072" max="3074" width="9.125" style="6" bestFit="1" customWidth="1"/>
    <col min="3075" max="3075" width="10.5" style="6" bestFit="1" customWidth="1"/>
    <col min="3076" max="3079" width="9" style="6"/>
    <col min="3080" max="3082" width="9.125" style="6" bestFit="1" customWidth="1"/>
    <col min="3083" max="3083" width="10.5" style="6" bestFit="1" customWidth="1"/>
    <col min="3084" max="3087" width="9" style="6"/>
    <col min="3088" max="3090" width="9.125" style="6" bestFit="1" customWidth="1"/>
    <col min="3091" max="3091" width="10.5" style="6" bestFit="1" customWidth="1"/>
    <col min="3092" max="3095" width="9" style="6"/>
    <col min="3096" max="3098" width="9.125" style="6" bestFit="1" customWidth="1"/>
    <col min="3099" max="3099" width="10.5" style="6" bestFit="1" customWidth="1"/>
    <col min="3100" max="3103" width="9" style="6"/>
    <col min="3104" max="3106" width="9.125" style="6" bestFit="1" customWidth="1"/>
    <col min="3107" max="3107" width="10.5" style="6" bestFit="1" customWidth="1"/>
    <col min="3108" max="3111" width="9" style="6"/>
    <col min="3112" max="3114" width="9.125" style="6" bestFit="1" customWidth="1"/>
    <col min="3115" max="3115" width="10.5" style="6" bestFit="1" customWidth="1"/>
    <col min="3116" max="3119" width="9" style="6"/>
    <col min="3120" max="3122" width="9.125" style="6" bestFit="1" customWidth="1"/>
    <col min="3123" max="3123" width="10.5" style="6" bestFit="1" customWidth="1"/>
    <col min="3124" max="3127" width="9" style="6"/>
    <col min="3128" max="3130" width="9.125" style="6" bestFit="1" customWidth="1"/>
    <col min="3131" max="3131" width="10.5" style="6" bestFit="1" customWidth="1"/>
    <col min="3132" max="3135" width="9" style="6"/>
    <col min="3136" max="3138" width="9.125" style="6" bestFit="1" customWidth="1"/>
    <col min="3139" max="3139" width="10.5" style="6" bestFit="1" customWidth="1"/>
    <col min="3140" max="3143" width="9" style="6"/>
    <col min="3144" max="3146" width="9.125" style="6" bestFit="1" customWidth="1"/>
    <col min="3147" max="3147" width="10.5" style="6" bestFit="1" customWidth="1"/>
    <col min="3148" max="3151" width="9" style="6"/>
    <col min="3152" max="3154" width="9.125" style="6" bestFit="1" customWidth="1"/>
    <col min="3155" max="3155" width="10.5" style="6" bestFit="1" customWidth="1"/>
    <col min="3156" max="3159" width="9" style="6"/>
    <col min="3160" max="3162" width="9.125" style="6" bestFit="1" customWidth="1"/>
    <col min="3163" max="3163" width="10.5" style="6" bestFit="1" customWidth="1"/>
    <col min="3164" max="3167" width="9" style="6"/>
    <col min="3168" max="3170" width="9.125" style="6" bestFit="1" customWidth="1"/>
    <col min="3171" max="3171" width="10.5" style="6" bestFit="1" customWidth="1"/>
    <col min="3172" max="3175" width="9" style="6"/>
    <col min="3176" max="3178" width="9.125" style="6" bestFit="1" customWidth="1"/>
    <col min="3179" max="3179" width="10.5" style="6" bestFit="1" customWidth="1"/>
    <col min="3180" max="3183" width="9" style="6"/>
    <col min="3184" max="3186" width="9.125" style="6" bestFit="1" customWidth="1"/>
    <col min="3187" max="3187" width="10.5" style="6" bestFit="1" customWidth="1"/>
    <col min="3188" max="3191" width="9" style="6"/>
    <col min="3192" max="3194" width="9.125" style="6" bestFit="1" customWidth="1"/>
    <col min="3195" max="3195" width="10.5" style="6" bestFit="1" customWidth="1"/>
    <col min="3196" max="3199" width="9" style="6"/>
    <col min="3200" max="3202" width="9.125" style="6" bestFit="1" customWidth="1"/>
    <col min="3203" max="3203" width="10.5" style="6" bestFit="1" customWidth="1"/>
    <col min="3204" max="3207" width="9" style="6"/>
    <col min="3208" max="3210" width="9.125" style="6" bestFit="1" customWidth="1"/>
    <col min="3211" max="3211" width="10.5" style="6" bestFit="1" customWidth="1"/>
    <col min="3212" max="3215" width="9" style="6"/>
    <col min="3216" max="3218" width="9.125" style="6" bestFit="1" customWidth="1"/>
    <col min="3219" max="3219" width="10.5" style="6" bestFit="1" customWidth="1"/>
    <col min="3220" max="3223" width="9" style="6"/>
    <col min="3224" max="3226" width="9.125" style="6" bestFit="1" customWidth="1"/>
    <col min="3227" max="3227" width="10.5" style="6" bestFit="1" customWidth="1"/>
    <col min="3228" max="3231" width="9" style="6"/>
    <col min="3232" max="3234" width="9.125" style="6" bestFit="1" customWidth="1"/>
    <col min="3235" max="3235" width="10.5" style="6" bestFit="1" customWidth="1"/>
    <col min="3236" max="3239" width="9" style="6"/>
    <col min="3240" max="3242" width="9.125" style="6" bestFit="1" customWidth="1"/>
    <col min="3243" max="3243" width="10.5" style="6" bestFit="1" customWidth="1"/>
    <col min="3244" max="3247" width="9" style="6"/>
    <col min="3248" max="3250" width="9.125" style="6" bestFit="1" customWidth="1"/>
    <col min="3251" max="3251" width="10.5" style="6" bestFit="1" customWidth="1"/>
    <col min="3252" max="3255" width="9" style="6"/>
    <col min="3256" max="3258" width="9.125" style="6" bestFit="1" customWidth="1"/>
    <col min="3259" max="3259" width="10.5" style="6" bestFit="1" customWidth="1"/>
    <col min="3260" max="3263" width="9" style="6"/>
    <col min="3264" max="3266" width="9.125" style="6" bestFit="1" customWidth="1"/>
    <col min="3267" max="3267" width="10.5" style="6" bestFit="1" customWidth="1"/>
    <col min="3268" max="3271" width="9" style="6"/>
    <col min="3272" max="3274" width="9.125" style="6" bestFit="1" customWidth="1"/>
    <col min="3275" max="3275" width="10.5" style="6" bestFit="1" customWidth="1"/>
    <col min="3276" max="3279" width="9" style="6"/>
    <col min="3280" max="3282" width="9.125" style="6" bestFit="1" customWidth="1"/>
    <col min="3283" max="3283" width="10.5" style="6" bestFit="1" customWidth="1"/>
    <col min="3284" max="3287" width="9" style="6"/>
    <col min="3288" max="3290" width="9.125" style="6" bestFit="1" customWidth="1"/>
    <col min="3291" max="3291" width="10.5" style="6" bestFit="1" customWidth="1"/>
    <col min="3292" max="3295" width="9" style="6"/>
    <col min="3296" max="3298" width="9.125" style="6" bestFit="1" customWidth="1"/>
    <col min="3299" max="3299" width="10.5" style="6" bestFit="1" customWidth="1"/>
    <col min="3300" max="3303" width="9" style="6"/>
    <col min="3304" max="3306" width="9.125" style="6" bestFit="1" customWidth="1"/>
    <col min="3307" max="3307" width="10.5" style="6" bestFit="1" customWidth="1"/>
    <col min="3308" max="3311" width="9" style="6"/>
    <col min="3312" max="3314" width="9.125" style="6" bestFit="1" customWidth="1"/>
    <col min="3315" max="3315" width="10.5" style="6" bestFit="1" customWidth="1"/>
    <col min="3316" max="3319" width="9" style="6"/>
    <col min="3320" max="3322" width="9.125" style="6" bestFit="1" customWidth="1"/>
    <col min="3323" max="3323" width="10.5" style="6" bestFit="1" customWidth="1"/>
    <col min="3324" max="3327" width="9" style="6"/>
    <col min="3328" max="3330" width="9.125" style="6" bestFit="1" customWidth="1"/>
    <col min="3331" max="3331" width="10.5" style="6" bestFit="1" customWidth="1"/>
    <col min="3332" max="3335" width="9" style="6"/>
    <col min="3336" max="3338" width="9.125" style="6" bestFit="1" customWidth="1"/>
    <col min="3339" max="3339" width="10.5" style="6" bestFit="1" customWidth="1"/>
    <col min="3340" max="3343" width="9" style="6"/>
    <col min="3344" max="3346" width="9.125" style="6" bestFit="1" customWidth="1"/>
    <col min="3347" max="3347" width="10.5" style="6" bestFit="1" customWidth="1"/>
    <col min="3348" max="3351" width="9" style="6"/>
    <col min="3352" max="3354" width="9.125" style="6" bestFit="1" customWidth="1"/>
    <col min="3355" max="3355" width="10.5" style="6" bestFit="1" customWidth="1"/>
    <col min="3356" max="3359" width="9" style="6"/>
    <col min="3360" max="3362" width="9.125" style="6" bestFit="1" customWidth="1"/>
    <col min="3363" max="3363" width="10.5" style="6" bestFit="1" customWidth="1"/>
    <col min="3364" max="3367" width="9" style="6"/>
    <col min="3368" max="3370" width="9.125" style="6" bestFit="1" customWidth="1"/>
    <col min="3371" max="3371" width="10.5" style="6" bestFit="1" customWidth="1"/>
    <col min="3372" max="3375" width="9" style="6"/>
    <col min="3376" max="3378" width="9.125" style="6" bestFit="1" customWidth="1"/>
    <col min="3379" max="3379" width="10.5" style="6" bestFit="1" customWidth="1"/>
    <col min="3380" max="3383" width="9" style="6"/>
    <col min="3384" max="3386" width="9.125" style="6" bestFit="1" customWidth="1"/>
    <col min="3387" max="3387" width="10.5" style="6" bestFit="1" customWidth="1"/>
    <col min="3388" max="3391" width="9" style="6"/>
    <col min="3392" max="3394" width="9.125" style="6" bestFit="1" customWidth="1"/>
    <col min="3395" max="3395" width="10.5" style="6" bestFit="1" customWidth="1"/>
    <col min="3396" max="3399" width="9" style="6"/>
    <col min="3400" max="3402" width="9.125" style="6" bestFit="1" customWidth="1"/>
    <col min="3403" max="3403" width="10.5" style="6" bestFit="1" customWidth="1"/>
    <col min="3404" max="3407" width="9" style="6"/>
    <col min="3408" max="3410" width="9.125" style="6" bestFit="1" customWidth="1"/>
    <col min="3411" max="3411" width="10.5" style="6" bestFit="1" customWidth="1"/>
    <col min="3412" max="3415" width="9" style="6"/>
    <col min="3416" max="3418" width="9.125" style="6" bestFit="1" customWidth="1"/>
    <col min="3419" max="3419" width="10.5" style="6" bestFit="1" customWidth="1"/>
    <col min="3420" max="3423" width="9" style="6"/>
    <col min="3424" max="3426" width="9.125" style="6" bestFit="1" customWidth="1"/>
    <col min="3427" max="3427" width="10.5" style="6" bestFit="1" customWidth="1"/>
    <col min="3428" max="3431" width="9" style="6"/>
    <col min="3432" max="3434" width="9.125" style="6" bestFit="1" customWidth="1"/>
    <col min="3435" max="3435" width="10.5" style="6" bestFit="1" customWidth="1"/>
    <col min="3436" max="3439" width="9" style="6"/>
    <col min="3440" max="3442" width="9.125" style="6" bestFit="1" customWidth="1"/>
    <col min="3443" max="3443" width="10.5" style="6" bestFit="1" customWidth="1"/>
    <col min="3444" max="3447" width="9" style="6"/>
    <col min="3448" max="3450" width="9.125" style="6" bestFit="1" customWidth="1"/>
    <col min="3451" max="3451" width="10.5" style="6" bestFit="1" customWidth="1"/>
    <col min="3452" max="3455" width="9" style="6"/>
    <col min="3456" max="3458" width="9.125" style="6" bestFit="1" customWidth="1"/>
    <col min="3459" max="3459" width="10.5" style="6" bestFit="1" customWidth="1"/>
    <col min="3460" max="3463" width="9" style="6"/>
    <col min="3464" max="3466" width="9.125" style="6" bestFit="1" customWidth="1"/>
    <col min="3467" max="3467" width="10.5" style="6" bestFit="1" customWidth="1"/>
    <col min="3468" max="3471" width="9" style="6"/>
    <col min="3472" max="3474" width="9.125" style="6" bestFit="1" customWidth="1"/>
    <col min="3475" max="3475" width="10.5" style="6" bestFit="1" customWidth="1"/>
    <col min="3476" max="3479" width="9" style="6"/>
    <col min="3480" max="3482" width="9.125" style="6" bestFit="1" customWidth="1"/>
    <col min="3483" max="3483" width="10.5" style="6" bestFit="1" customWidth="1"/>
    <col min="3484" max="3487" width="9" style="6"/>
    <col min="3488" max="3490" width="9.125" style="6" bestFit="1" customWidth="1"/>
    <col min="3491" max="3491" width="10.5" style="6" bestFit="1" customWidth="1"/>
    <col min="3492" max="3495" width="9" style="6"/>
    <col min="3496" max="3498" width="9.125" style="6" bestFit="1" customWidth="1"/>
    <col min="3499" max="3499" width="10.5" style="6" bestFit="1" customWidth="1"/>
    <col min="3500" max="3503" width="9" style="6"/>
    <col min="3504" max="3506" width="9.125" style="6" bestFit="1" customWidth="1"/>
    <col min="3507" max="3507" width="10.5" style="6" bestFit="1" customWidth="1"/>
    <col min="3508" max="3511" width="9" style="6"/>
    <col min="3512" max="3514" width="9.125" style="6" bestFit="1" customWidth="1"/>
    <col min="3515" max="3515" width="10.5" style="6" bestFit="1" customWidth="1"/>
    <col min="3516" max="3519" width="9" style="6"/>
    <col min="3520" max="3522" width="9.125" style="6" bestFit="1" customWidth="1"/>
    <col min="3523" max="3523" width="10.5" style="6" bestFit="1" customWidth="1"/>
    <col min="3524" max="3527" width="9" style="6"/>
    <col min="3528" max="3530" width="9.125" style="6" bestFit="1" customWidth="1"/>
    <col min="3531" max="3531" width="10.5" style="6" bestFit="1" customWidth="1"/>
    <col min="3532" max="3535" width="9" style="6"/>
    <col min="3536" max="3538" width="9.125" style="6" bestFit="1" customWidth="1"/>
    <col min="3539" max="3539" width="10.5" style="6" bestFit="1" customWidth="1"/>
    <col min="3540" max="3543" width="9" style="6"/>
    <col min="3544" max="3546" width="9.125" style="6" bestFit="1" customWidth="1"/>
    <col min="3547" max="3547" width="10.5" style="6" bestFit="1" customWidth="1"/>
    <col min="3548" max="3551" width="9" style="6"/>
    <col min="3552" max="3554" width="9.125" style="6" bestFit="1" customWidth="1"/>
    <col min="3555" max="3555" width="10.5" style="6" bestFit="1" customWidth="1"/>
    <col min="3556" max="3559" width="9" style="6"/>
    <col min="3560" max="3562" width="9.125" style="6" bestFit="1" customWidth="1"/>
    <col min="3563" max="3563" width="10.5" style="6" bestFit="1" customWidth="1"/>
    <col min="3564" max="3567" width="9" style="6"/>
    <col min="3568" max="3570" width="9.125" style="6" bestFit="1" customWidth="1"/>
    <col min="3571" max="3571" width="10.5" style="6" bestFit="1" customWidth="1"/>
    <col min="3572" max="3575" width="9" style="6"/>
    <col min="3576" max="3578" width="9.125" style="6" bestFit="1" customWidth="1"/>
    <col min="3579" max="3579" width="10.5" style="6" bestFit="1" customWidth="1"/>
    <col min="3580" max="3583" width="9" style="6"/>
    <col min="3584" max="3586" width="9.125" style="6" bestFit="1" customWidth="1"/>
    <col min="3587" max="3587" width="10.5" style="6" bestFit="1" customWidth="1"/>
    <col min="3588" max="3591" width="9" style="6"/>
    <col min="3592" max="3594" width="9.125" style="6" bestFit="1" customWidth="1"/>
    <col min="3595" max="3595" width="10.5" style="6" bestFit="1" customWidth="1"/>
    <col min="3596" max="3599" width="9" style="6"/>
    <col min="3600" max="3602" width="9.125" style="6" bestFit="1" customWidth="1"/>
    <col min="3603" max="3603" width="10.5" style="6" bestFit="1" customWidth="1"/>
    <col min="3604" max="3607" width="9" style="6"/>
    <col min="3608" max="3610" width="9.125" style="6" bestFit="1" customWidth="1"/>
    <col min="3611" max="3611" width="10.5" style="6" bestFit="1" customWidth="1"/>
    <col min="3612" max="3615" width="9" style="6"/>
    <col min="3616" max="3618" width="9.125" style="6" bestFit="1" customWidth="1"/>
    <col min="3619" max="3619" width="10.5" style="6" bestFit="1" customWidth="1"/>
    <col min="3620" max="3623" width="9" style="6"/>
    <col min="3624" max="3626" width="9.125" style="6" bestFit="1" customWidth="1"/>
    <col min="3627" max="3627" width="10.5" style="6" bestFit="1" customWidth="1"/>
    <col min="3628" max="3631" width="9" style="6"/>
    <col min="3632" max="3634" width="9.125" style="6" bestFit="1" customWidth="1"/>
    <col min="3635" max="3635" width="10.5" style="6" bestFit="1" customWidth="1"/>
    <col min="3636" max="3639" width="9" style="6"/>
    <col min="3640" max="3642" width="9.125" style="6" bestFit="1" customWidth="1"/>
    <col min="3643" max="3643" width="10.5" style="6" bestFit="1" customWidth="1"/>
    <col min="3644" max="3647" width="9" style="6"/>
    <col min="3648" max="3650" width="9.125" style="6" bestFit="1" customWidth="1"/>
    <col min="3651" max="3651" width="10.5" style="6" bestFit="1" customWidth="1"/>
    <col min="3652" max="3655" width="9" style="6"/>
    <col min="3656" max="3658" width="9.125" style="6" bestFit="1" customWidth="1"/>
    <col min="3659" max="3659" width="10.5" style="6" bestFit="1" customWidth="1"/>
    <col min="3660" max="3663" width="9" style="6"/>
    <col min="3664" max="3666" width="9.125" style="6" bestFit="1" customWidth="1"/>
    <col min="3667" max="3667" width="10.5" style="6" bestFit="1" customWidth="1"/>
    <col min="3668" max="3671" width="9" style="6"/>
    <col min="3672" max="3674" width="9.125" style="6" bestFit="1" customWidth="1"/>
    <col min="3675" max="3675" width="10.5" style="6" bestFit="1" customWidth="1"/>
    <col min="3676" max="3679" width="9" style="6"/>
    <col min="3680" max="3682" width="9.125" style="6" bestFit="1" customWidth="1"/>
    <col min="3683" max="3683" width="10.5" style="6" bestFit="1" customWidth="1"/>
    <col min="3684" max="3687" width="9" style="6"/>
    <col min="3688" max="3690" width="9.125" style="6" bestFit="1" customWidth="1"/>
    <col min="3691" max="3691" width="10.5" style="6" bestFit="1" customWidth="1"/>
    <col min="3692" max="3695" width="9" style="6"/>
    <col min="3696" max="3698" width="9.125" style="6" bestFit="1" customWidth="1"/>
    <col min="3699" max="3699" width="10.5" style="6" bestFit="1" customWidth="1"/>
    <col min="3700" max="3703" width="9" style="6"/>
    <col min="3704" max="3706" width="9.125" style="6" bestFit="1" customWidth="1"/>
    <col min="3707" max="3707" width="10.5" style="6" bestFit="1" customWidth="1"/>
    <col min="3708" max="3711" width="9" style="6"/>
    <col min="3712" max="3714" width="9.125" style="6" bestFit="1" customWidth="1"/>
    <col min="3715" max="3715" width="10.5" style="6" bestFit="1" customWidth="1"/>
    <col min="3716" max="3719" width="9" style="6"/>
    <col min="3720" max="3722" width="9.125" style="6" bestFit="1" customWidth="1"/>
    <col min="3723" max="3723" width="10.5" style="6" bestFit="1" customWidth="1"/>
    <col min="3724" max="3727" width="9" style="6"/>
    <col min="3728" max="3730" width="9.125" style="6" bestFit="1" customWidth="1"/>
    <col min="3731" max="3731" width="10.5" style="6" bestFit="1" customWidth="1"/>
    <col min="3732" max="3735" width="9" style="6"/>
    <col min="3736" max="3738" width="9.125" style="6" bestFit="1" customWidth="1"/>
    <col min="3739" max="3739" width="10.5" style="6" bestFit="1" customWidth="1"/>
    <col min="3740" max="3743" width="9" style="6"/>
    <col min="3744" max="3746" width="9.125" style="6" bestFit="1" customWidth="1"/>
    <col min="3747" max="3747" width="10.5" style="6" bestFit="1" customWidth="1"/>
    <col min="3748" max="3751" width="9" style="6"/>
    <col min="3752" max="3754" width="9.125" style="6" bestFit="1" customWidth="1"/>
    <col min="3755" max="3755" width="10.5" style="6" bestFit="1" customWidth="1"/>
    <col min="3756" max="3759" width="9" style="6"/>
    <col min="3760" max="3762" width="9.125" style="6" bestFit="1" customWidth="1"/>
    <col min="3763" max="3763" width="10.5" style="6" bestFit="1" customWidth="1"/>
    <col min="3764" max="3767" width="9" style="6"/>
    <col min="3768" max="3770" width="9.125" style="6" bestFit="1" customWidth="1"/>
    <col min="3771" max="3771" width="10.5" style="6" bestFit="1" customWidth="1"/>
    <col min="3772" max="3775" width="9" style="6"/>
    <col min="3776" max="3778" width="9.125" style="6" bestFit="1" customWidth="1"/>
    <col min="3779" max="3779" width="10.5" style="6" bestFit="1" customWidth="1"/>
    <col min="3780" max="3783" width="9" style="6"/>
    <col min="3784" max="3786" width="9.125" style="6" bestFit="1" customWidth="1"/>
    <col min="3787" max="3787" width="10.5" style="6" bestFit="1" customWidth="1"/>
    <col min="3788" max="3791" width="9" style="6"/>
    <col min="3792" max="3794" width="9.125" style="6" bestFit="1" customWidth="1"/>
    <col min="3795" max="3795" width="10.5" style="6" bestFit="1" customWidth="1"/>
    <col min="3796" max="3799" width="9" style="6"/>
    <col min="3800" max="3802" width="9.125" style="6" bestFit="1" customWidth="1"/>
    <col min="3803" max="3803" width="10.5" style="6" bestFit="1" customWidth="1"/>
    <col min="3804" max="3807" width="9" style="6"/>
    <col min="3808" max="3810" width="9.125" style="6" bestFit="1" customWidth="1"/>
    <col min="3811" max="3811" width="10.5" style="6" bestFit="1" customWidth="1"/>
    <col min="3812" max="3815" width="9" style="6"/>
    <col min="3816" max="3818" width="9.125" style="6" bestFit="1" customWidth="1"/>
    <col min="3819" max="3819" width="10.5" style="6" bestFit="1" customWidth="1"/>
    <col min="3820" max="3823" width="9" style="6"/>
    <col min="3824" max="3826" width="9.125" style="6" bestFit="1" customWidth="1"/>
    <col min="3827" max="3827" width="10.5" style="6" bestFit="1" customWidth="1"/>
    <col min="3828" max="3831" width="9" style="6"/>
    <col min="3832" max="3834" width="9.125" style="6" bestFit="1" customWidth="1"/>
    <col min="3835" max="3835" width="10.5" style="6" bestFit="1" customWidth="1"/>
    <col min="3836" max="3839" width="9" style="6"/>
    <col min="3840" max="3842" width="9.125" style="6" bestFit="1" customWidth="1"/>
    <col min="3843" max="3843" width="10.5" style="6" bestFit="1" customWidth="1"/>
    <col min="3844" max="3847" width="9" style="6"/>
    <col min="3848" max="3850" width="9.125" style="6" bestFit="1" customWidth="1"/>
    <col min="3851" max="3851" width="10.5" style="6" bestFit="1" customWidth="1"/>
    <col min="3852" max="3855" width="9" style="6"/>
    <col min="3856" max="3858" width="9.125" style="6" bestFit="1" customWidth="1"/>
    <col min="3859" max="3859" width="10.5" style="6" bestFit="1" customWidth="1"/>
    <col min="3860" max="3863" width="9" style="6"/>
    <col min="3864" max="3866" width="9.125" style="6" bestFit="1" customWidth="1"/>
    <col min="3867" max="3867" width="10.5" style="6" bestFit="1" customWidth="1"/>
    <col min="3868" max="3871" width="9" style="6"/>
    <col min="3872" max="3874" width="9.125" style="6" bestFit="1" customWidth="1"/>
    <col min="3875" max="3875" width="10.5" style="6" bestFit="1" customWidth="1"/>
    <col min="3876" max="3879" width="9" style="6"/>
    <col min="3880" max="3882" width="9.125" style="6" bestFit="1" customWidth="1"/>
    <col min="3883" max="3883" width="10.5" style="6" bestFit="1" customWidth="1"/>
    <col min="3884" max="3887" width="9" style="6"/>
    <col min="3888" max="3890" width="9.125" style="6" bestFit="1" customWidth="1"/>
    <col min="3891" max="3891" width="10.5" style="6" bestFit="1" customWidth="1"/>
    <col min="3892" max="3895" width="9" style="6"/>
    <col min="3896" max="3898" width="9.125" style="6" bestFit="1" customWidth="1"/>
    <col min="3899" max="3899" width="10.5" style="6" bestFit="1" customWidth="1"/>
    <col min="3900" max="3903" width="9" style="6"/>
    <col min="3904" max="3906" width="9.125" style="6" bestFit="1" customWidth="1"/>
    <col min="3907" max="3907" width="10.5" style="6" bestFit="1" customWidth="1"/>
    <col min="3908" max="3911" width="9" style="6"/>
    <col min="3912" max="3914" width="9.125" style="6" bestFit="1" customWidth="1"/>
    <col min="3915" max="3915" width="10.5" style="6" bestFit="1" customWidth="1"/>
    <col min="3916" max="3919" width="9" style="6"/>
    <col min="3920" max="3922" width="9.125" style="6" bestFit="1" customWidth="1"/>
    <col min="3923" max="3923" width="10.5" style="6" bestFit="1" customWidth="1"/>
    <col min="3924" max="3927" width="9" style="6"/>
    <col min="3928" max="3930" width="9.125" style="6" bestFit="1" customWidth="1"/>
    <col min="3931" max="3931" width="10.5" style="6" bestFit="1" customWidth="1"/>
    <col min="3932" max="3935" width="9" style="6"/>
    <col min="3936" max="3938" width="9.125" style="6" bestFit="1" customWidth="1"/>
    <col min="3939" max="3939" width="10.5" style="6" bestFit="1" customWidth="1"/>
    <col min="3940" max="3943" width="9" style="6"/>
    <col min="3944" max="3946" width="9.125" style="6" bestFit="1" customWidth="1"/>
    <col min="3947" max="3947" width="10.5" style="6" bestFit="1" customWidth="1"/>
    <col min="3948" max="3951" width="9" style="6"/>
    <col min="3952" max="3954" width="9.125" style="6" bestFit="1" customWidth="1"/>
    <col min="3955" max="3955" width="10.5" style="6" bestFit="1" customWidth="1"/>
    <col min="3956" max="3959" width="9" style="6"/>
    <col min="3960" max="3962" width="9.125" style="6" bestFit="1" customWidth="1"/>
    <col min="3963" max="3963" width="10.5" style="6" bestFit="1" customWidth="1"/>
    <col min="3964" max="3967" width="9" style="6"/>
    <col min="3968" max="3970" width="9.125" style="6" bestFit="1" customWidth="1"/>
    <col min="3971" max="3971" width="10.5" style="6" bestFit="1" customWidth="1"/>
    <col min="3972" max="3975" width="9" style="6"/>
    <col min="3976" max="3978" width="9.125" style="6" bestFit="1" customWidth="1"/>
    <col min="3979" max="3979" width="10.5" style="6" bestFit="1" customWidth="1"/>
    <col min="3980" max="3983" width="9" style="6"/>
    <col min="3984" max="3986" width="9.125" style="6" bestFit="1" customWidth="1"/>
    <col min="3987" max="3987" width="10.5" style="6" bestFit="1" customWidth="1"/>
    <col min="3988" max="3991" width="9" style="6"/>
    <col min="3992" max="3994" width="9.125" style="6" bestFit="1" customWidth="1"/>
    <col min="3995" max="3995" width="10.5" style="6" bestFit="1" customWidth="1"/>
    <col min="3996" max="3999" width="9" style="6"/>
    <col min="4000" max="4002" width="9.125" style="6" bestFit="1" customWidth="1"/>
    <col min="4003" max="4003" width="10.5" style="6" bestFit="1" customWidth="1"/>
    <col min="4004" max="4007" width="9" style="6"/>
    <col min="4008" max="4010" width="9.125" style="6" bestFit="1" customWidth="1"/>
    <col min="4011" max="4011" width="10.5" style="6" bestFit="1" customWidth="1"/>
    <col min="4012" max="4015" width="9" style="6"/>
    <col min="4016" max="4018" width="9.125" style="6" bestFit="1" customWidth="1"/>
    <col min="4019" max="4019" width="10.5" style="6" bestFit="1" customWidth="1"/>
    <col min="4020" max="4023" width="9" style="6"/>
    <col min="4024" max="4026" width="9.125" style="6" bestFit="1" customWidth="1"/>
    <col min="4027" max="4027" width="10.5" style="6" bestFit="1" customWidth="1"/>
    <col min="4028" max="4031" width="9" style="6"/>
    <col min="4032" max="4034" width="9.125" style="6" bestFit="1" customWidth="1"/>
    <col min="4035" max="4035" width="10.5" style="6" bestFit="1" customWidth="1"/>
    <col min="4036" max="4039" width="9" style="6"/>
    <col min="4040" max="4042" width="9.125" style="6" bestFit="1" customWidth="1"/>
    <col min="4043" max="4043" width="10.5" style="6" bestFit="1" customWidth="1"/>
    <col min="4044" max="4047" width="9" style="6"/>
    <col min="4048" max="4050" width="9.125" style="6" bestFit="1" customWidth="1"/>
    <col min="4051" max="4051" width="10.5" style="6" bestFit="1" customWidth="1"/>
    <col min="4052" max="4055" width="9" style="6"/>
    <col min="4056" max="4058" width="9.125" style="6" bestFit="1" customWidth="1"/>
    <col min="4059" max="4059" width="10.5" style="6" bestFit="1" customWidth="1"/>
    <col min="4060" max="4063" width="9" style="6"/>
    <col min="4064" max="4066" width="9.125" style="6" bestFit="1" customWidth="1"/>
    <col min="4067" max="4067" width="10.5" style="6" bestFit="1" customWidth="1"/>
    <col min="4068" max="4071" width="9" style="6"/>
    <col min="4072" max="4074" width="9.125" style="6" bestFit="1" customWidth="1"/>
    <col min="4075" max="4075" width="10.5" style="6" bestFit="1" customWidth="1"/>
    <col min="4076" max="4079" width="9" style="6"/>
    <col min="4080" max="4082" width="9.125" style="6" bestFit="1" customWidth="1"/>
    <col min="4083" max="4083" width="10.5" style="6" bestFit="1" customWidth="1"/>
    <col min="4084" max="4087" width="9" style="6"/>
    <col min="4088" max="4090" width="9.125" style="6" bestFit="1" customWidth="1"/>
    <col min="4091" max="4091" width="10.5" style="6" bestFit="1" customWidth="1"/>
    <col min="4092" max="4095" width="9" style="6"/>
    <col min="4096" max="4098" width="9.125" style="6" bestFit="1" customWidth="1"/>
    <col min="4099" max="4099" width="10.5" style="6" bestFit="1" customWidth="1"/>
    <col min="4100" max="4103" width="9" style="6"/>
    <col min="4104" max="4106" width="9.125" style="6" bestFit="1" customWidth="1"/>
    <col min="4107" max="4107" width="10.5" style="6" bestFit="1" customWidth="1"/>
    <col min="4108" max="4111" width="9" style="6"/>
    <col min="4112" max="4114" width="9.125" style="6" bestFit="1" customWidth="1"/>
    <col min="4115" max="4115" width="10.5" style="6" bestFit="1" customWidth="1"/>
    <col min="4116" max="4119" width="9" style="6"/>
    <col min="4120" max="4122" width="9.125" style="6" bestFit="1" customWidth="1"/>
    <col min="4123" max="4123" width="10.5" style="6" bestFit="1" customWidth="1"/>
    <col min="4124" max="4127" width="9" style="6"/>
    <col min="4128" max="4130" width="9.125" style="6" bestFit="1" customWidth="1"/>
    <col min="4131" max="4131" width="10.5" style="6" bestFit="1" customWidth="1"/>
    <col min="4132" max="4135" width="9" style="6"/>
    <col min="4136" max="4138" width="9.125" style="6" bestFit="1" customWidth="1"/>
    <col min="4139" max="4139" width="10.5" style="6" bestFit="1" customWidth="1"/>
    <col min="4140" max="4143" width="9" style="6"/>
    <col min="4144" max="4146" width="9.125" style="6" bestFit="1" customWidth="1"/>
    <col min="4147" max="4147" width="10.5" style="6" bestFit="1" customWidth="1"/>
    <col min="4148" max="4151" width="9" style="6"/>
    <col min="4152" max="4154" width="9.125" style="6" bestFit="1" customWidth="1"/>
    <col min="4155" max="4155" width="10.5" style="6" bestFit="1" customWidth="1"/>
    <col min="4156" max="4159" width="9" style="6"/>
    <col min="4160" max="4162" width="9.125" style="6" bestFit="1" customWidth="1"/>
    <col min="4163" max="4163" width="10.5" style="6" bestFit="1" customWidth="1"/>
    <col min="4164" max="4167" width="9" style="6"/>
    <col min="4168" max="4170" width="9.125" style="6" bestFit="1" customWidth="1"/>
    <col min="4171" max="4171" width="10.5" style="6" bestFit="1" customWidth="1"/>
    <col min="4172" max="4175" width="9" style="6"/>
    <col min="4176" max="4178" width="9.125" style="6" bestFit="1" customWidth="1"/>
    <col min="4179" max="4179" width="10.5" style="6" bestFit="1" customWidth="1"/>
    <col min="4180" max="4183" width="9" style="6"/>
    <col min="4184" max="4186" width="9.125" style="6" bestFit="1" customWidth="1"/>
    <col min="4187" max="4187" width="10.5" style="6" bestFit="1" customWidth="1"/>
    <col min="4188" max="4191" width="9" style="6"/>
    <col min="4192" max="4194" width="9.125" style="6" bestFit="1" customWidth="1"/>
    <col min="4195" max="4195" width="10.5" style="6" bestFit="1" customWidth="1"/>
    <col min="4196" max="4199" width="9" style="6"/>
    <col min="4200" max="4202" width="9.125" style="6" bestFit="1" customWidth="1"/>
    <col min="4203" max="4203" width="10.5" style="6" bestFit="1" customWidth="1"/>
    <col min="4204" max="4207" width="9" style="6"/>
    <col min="4208" max="4210" width="9.125" style="6" bestFit="1" customWidth="1"/>
    <col min="4211" max="4211" width="10.5" style="6" bestFit="1" customWidth="1"/>
    <col min="4212" max="4215" width="9" style="6"/>
    <col min="4216" max="4218" width="9.125" style="6" bestFit="1" customWidth="1"/>
    <col min="4219" max="4219" width="10.5" style="6" bestFit="1" customWidth="1"/>
    <col min="4220" max="4223" width="9" style="6"/>
    <col min="4224" max="4226" width="9.125" style="6" bestFit="1" customWidth="1"/>
    <col min="4227" max="4227" width="10.5" style="6" bestFit="1" customWidth="1"/>
    <col min="4228" max="4231" width="9" style="6"/>
    <col min="4232" max="4234" width="9.125" style="6" bestFit="1" customWidth="1"/>
    <col min="4235" max="4235" width="10.5" style="6" bestFit="1" customWidth="1"/>
    <col min="4236" max="4239" width="9" style="6"/>
    <col min="4240" max="4242" width="9.125" style="6" bestFit="1" customWidth="1"/>
    <col min="4243" max="4243" width="10.5" style="6" bestFit="1" customWidth="1"/>
    <col min="4244" max="4247" width="9" style="6"/>
    <col min="4248" max="4250" width="9.125" style="6" bestFit="1" customWidth="1"/>
    <col min="4251" max="4251" width="10.5" style="6" bestFit="1" customWidth="1"/>
    <col min="4252" max="4255" width="9" style="6"/>
    <col min="4256" max="4258" width="9.125" style="6" bestFit="1" customWidth="1"/>
    <col min="4259" max="4259" width="10.5" style="6" bestFit="1" customWidth="1"/>
    <col min="4260" max="4263" width="9" style="6"/>
    <col min="4264" max="4266" width="9.125" style="6" bestFit="1" customWidth="1"/>
    <col min="4267" max="4267" width="10.5" style="6" bestFit="1" customWidth="1"/>
    <col min="4268" max="4271" width="9" style="6"/>
    <col min="4272" max="4274" width="9.125" style="6" bestFit="1" customWidth="1"/>
    <col min="4275" max="4275" width="10.5" style="6" bestFit="1" customWidth="1"/>
    <col min="4276" max="4279" width="9" style="6"/>
    <col min="4280" max="4282" width="9.125" style="6" bestFit="1" customWidth="1"/>
    <col min="4283" max="4283" width="10.5" style="6" bestFit="1" customWidth="1"/>
    <col min="4284" max="4287" width="9" style="6"/>
    <col min="4288" max="4290" width="9.125" style="6" bestFit="1" customWidth="1"/>
    <col min="4291" max="4291" width="10.5" style="6" bestFit="1" customWidth="1"/>
    <col min="4292" max="4295" width="9" style="6"/>
    <col min="4296" max="4298" width="9.125" style="6" bestFit="1" customWidth="1"/>
    <col min="4299" max="4299" width="10.5" style="6" bestFit="1" customWidth="1"/>
    <col min="4300" max="4303" width="9" style="6"/>
    <col min="4304" max="4306" width="9.125" style="6" bestFit="1" customWidth="1"/>
    <col min="4307" max="4307" width="10.5" style="6" bestFit="1" customWidth="1"/>
    <col min="4308" max="4311" width="9" style="6"/>
    <col min="4312" max="4314" width="9.125" style="6" bestFit="1" customWidth="1"/>
    <col min="4315" max="4315" width="10.5" style="6" bestFit="1" customWidth="1"/>
    <col min="4316" max="4319" width="9" style="6"/>
    <col min="4320" max="4322" width="9.125" style="6" bestFit="1" customWidth="1"/>
    <col min="4323" max="4323" width="10.5" style="6" bestFit="1" customWidth="1"/>
    <col min="4324" max="4327" width="9" style="6"/>
    <col min="4328" max="4330" width="9.125" style="6" bestFit="1" customWidth="1"/>
    <col min="4331" max="4331" width="10.5" style="6" bestFit="1" customWidth="1"/>
    <col min="4332" max="4335" width="9" style="6"/>
    <col min="4336" max="4338" width="9.125" style="6" bestFit="1" customWidth="1"/>
    <col min="4339" max="4339" width="10.5" style="6" bestFit="1" customWidth="1"/>
    <col min="4340" max="4343" width="9" style="6"/>
    <col min="4344" max="4346" width="9.125" style="6" bestFit="1" customWidth="1"/>
    <col min="4347" max="4347" width="10.5" style="6" bestFit="1" customWidth="1"/>
    <col min="4348" max="4351" width="9" style="6"/>
    <col min="4352" max="4354" width="9.125" style="6" bestFit="1" customWidth="1"/>
    <col min="4355" max="4355" width="10.5" style="6" bestFit="1" customWidth="1"/>
    <col min="4356" max="4359" width="9" style="6"/>
    <col min="4360" max="4362" width="9.125" style="6" bestFit="1" customWidth="1"/>
    <col min="4363" max="4363" width="10.5" style="6" bestFit="1" customWidth="1"/>
    <col min="4364" max="4367" width="9" style="6"/>
    <col min="4368" max="4370" width="9.125" style="6" bestFit="1" customWidth="1"/>
    <col min="4371" max="4371" width="10.5" style="6" bestFit="1" customWidth="1"/>
    <col min="4372" max="4375" width="9" style="6"/>
    <col min="4376" max="4378" width="9.125" style="6" bestFit="1" customWidth="1"/>
    <col min="4379" max="4379" width="10.5" style="6" bestFit="1" customWidth="1"/>
    <col min="4380" max="4383" width="9" style="6"/>
    <col min="4384" max="4386" width="9.125" style="6" bestFit="1" customWidth="1"/>
    <col min="4387" max="4387" width="10.5" style="6" bestFit="1" customWidth="1"/>
    <col min="4388" max="4391" width="9" style="6"/>
    <col min="4392" max="4394" width="9.125" style="6" bestFit="1" customWidth="1"/>
    <col min="4395" max="4395" width="10.5" style="6" bestFit="1" customWidth="1"/>
    <col min="4396" max="4399" width="9" style="6"/>
    <col min="4400" max="4402" width="9.125" style="6" bestFit="1" customWidth="1"/>
    <col min="4403" max="4403" width="10.5" style="6" bestFit="1" customWidth="1"/>
    <col min="4404" max="4407" width="9" style="6"/>
    <col min="4408" max="4410" width="9.125" style="6" bestFit="1" customWidth="1"/>
    <col min="4411" max="4411" width="10.5" style="6" bestFit="1" customWidth="1"/>
    <col min="4412" max="4415" width="9" style="6"/>
    <col min="4416" max="4418" width="9.125" style="6" bestFit="1" customWidth="1"/>
    <col min="4419" max="4419" width="10.5" style="6" bestFit="1" customWidth="1"/>
    <col min="4420" max="4423" width="9" style="6"/>
    <col min="4424" max="4426" width="9.125" style="6" bestFit="1" customWidth="1"/>
    <col min="4427" max="4427" width="10.5" style="6" bestFit="1" customWidth="1"/>
    <col min="4428" max="4431" width="9" style="6"/>
    <col min="4432" max="4434" width="9.125" style="6" bestFit="1" customWidth="1"/>
    <col min="4435" max="4435" width="10.5" style="6" bestFit="1" customWidth="1"/>
    <col min="4436" max="4439" width="9" style="6"/>
    <col min="4440" max="4442" width="9.125" style="6" bestFit="1" customWidth="1"/>
    <col min="4443" max="4443" width="10.5" style="6" bestFit="1" customWidth="1"/>
    <col min="4444" max="4447" width="9" style="6"/>
    <col min="4448" max="4450" width="9.125" style="6" bestFit="1" customWidth="1"/>
    <col min="4451" max="4451" width="10.5" style="6" bestFit="1" customWidth="1"/>
    <col min="4452" max="4455" width="9" style="6"/>
    <col min="4456" max="4458" width="9.125" style="6" bestFit="1" customWidth="1"/>
    <col min="4459" max="4459" width="10.5" style="6" bestFit="1" customWidth="1"/>
    <col min="4460" max="4463" width="9" style="6"/>
    <col min="4464" max="4466" width="9.125" style="6" bestFit="1" customWidth="1"/>
    <col min="4467" max="4467" width="10.5" style="6" bestFit="1" customWidth="1"/>
    <col min="4468" max="4471" width="9" style="6"/>
    <col min="4472" max="4474" width="9.125" style="6" bestFit="1" customWidth="1"/>
    <col min="4475" max="4475" width="10.5" style="6" bestFit="1" customWidth="1"/>
    <col min="4476" max="4479" width="9" style="6"/>
    <col min="4480" max="4482" width="9.125" style="6" bestFit="1" customWidth="1"/>
    <col min="4483" max="4483" width="10.5" style="6" bestFit="1" customWidth="1"/>
    <col min="4484" max="4487" width="9" style="6"/>
    <col min="4488" max="4490" width="9.125" style="6" bestFit="1" customWidth="1"/>
    <col min="4491" max="4491" width="10.5" style="6" bestFit="1" customWidth="1"/>
    <col min="4492" max="4495" width="9" style="6"/>
    <col min="4496" max="4498" width="9.125" style="6" bestFit="1" customWidth="1"/>
    <col min="4499" max="4499" width="10.5" style="6" bestFit="1" customWidth="1"/>
    <col min="4500" max="4503" width="9" style="6"/>
    <col min="4504" max="4506" width="9.125" style="6" bestFit="1" customWidth="1"/>
    <col min="4507" max="4507" width="10.5" style="6" bestFit="1" customWidth="1"/>
    <col min="4508" max="4511" width="9" style="6"/>
    <col min="4512" max="4514" width="9.125" style="6" bestFit="1" customWidth="1"/>
    <col min="4515" max="4515" width="10.5" style="6" bestFit="1" customWidth="1"/>
    <col min="4516" max="4519" width="9" style="6"/>
    <col min="4520" max="4522" width="9.125" style="6" bestFit="1" customWidth="1"/>
    <col min="4523" max="4523" width="10.5" style="6" bestFit="1" customWidth="1"/>
    <col min="4524" max="4527" width="9" style="6"/>
    <col min="4528" max="4530" width="9.125" style="6" bestFit="1" customWidth="1"/>
    <col min="4531" max="4531" width="10.5" style="6" bestFit="1" customWidth="1"/>
    <col min="4532" max="4535" width="9" style="6"/>
    <col min="4536" max="4538" width="9.125" style="6" bestFit="1" customWidth="1"/>
    <col min="4539" max="4539" width="10.5" style="6" bestFit="1" customWidth="1"/>
    <col min="4540" max="4543" width="9" style="6"/>
    <col min="4544" max="4546" width="9.125" style="6" bestFit="1" customWidth="1"/>
    <col min="4547" max="4547" width="10.5" style="6" bestFit="1" customWidth="1"/>
    <col min="4548" max="4551" width="9" style="6"/>
    <col min="4552" max="4554" width="9.125" style="6" bestFit="1" customWidth="1"/>
    <col min="4555" max="4555" width="10.5" style="6" bestFit="1" customWidth="1"/>
    <col min="4556" max="4559" width="9" style="6"/>
    <col min="4560" max="4562" width="9.125" style="6" bestFit="1" customWidth="1"/>
    <col min="4563" max="4563" width="10.5" style="6" bestFit="1" customWidth="1"/>
    <col min="4564" max="4567" width="9" style="6"/>
    <col min="4568" max="4570" width="9.125" style="6" bestFit="1" customWidth="1"/>
    <col min="4571" max="4571" width="10.5" style="6" bestFit="1" customWidth="1"/>
    <col min="4572" max="4575" width="9" style="6"/>
    <col min="4576" max="4578" width="9.125" style="6" bestFit="1" customWidth="1"/>
    <col min="4579" max="4579" width="10.5" style="6" bestFit="1" customWidth="1"/>
    <col min="4580" max="4583" width="9" style="6"/>
    <col min="4584" max="4586" width="9.125" style="6" bestFit="1" customWidth="1"/>
    <col min="4587" max="4587" width="10.5" style="6" bestFit="1" customWidth="1"/>
    <col min="4588" max="4591" width="9" style="6"/>
    <col min="4592" max="4594" width="9.125" style="6" bestFit="1" customWidth="1"/>
    <col min="4595" max="4595" width="10.5" style="6" bestFit="1" customWidth="1"/>
    <col min="4596" max="4599" width="9" style="6"/>
    <col min="4600" max="4602" width="9.125" style="6" bestFit="1" customWidth="1"/>
    <col min="4603" max="4603" width="10.5" style="6" bestFit="1" customWidth="1"/>
    <col min="4604" max="4607" width="9" style="6"/>
    <col min="4608" max="4610" width="9.125" style="6" bestFit="1" customWidth="1"/>
    <col min="4611" max="4611" width="10.5" style="6" bestFit="1" customWidth="1"/>
    <col min="4612" max="4615" width="9" style="6"/>
    <col min="4616" max="4618" width="9.125" style="6" bestFit="1" customWidth="1"/>
    <col min="4619" max="4619" width="10.5" style="6" bestFit="1" customWidth="1"/>
    <col min="4620" max="4623" width="9" style="6"/>
    <col min="4624" max="4626" width="9.125" style="6" bestFit="1" customWidth="1"/>
    <col min="4627" max="4627" width="10.5" style="6" bestFit="1" customWidth="1"/>
    <col min="4628" max="4631" width="9" style="6"/>
    <col min="4632" max="4634" width="9.125" style="6" bestFit="1" customWidth="1"/>
    <col min="4635" max="4635" width="10.5" style="6" bestFit="1" customWidth="1"/>
    <col min="4636" max="4639" width="9" style="6"/>
    <col min="4640" max="4642" width="9.125" style="6" bestFit="1" customWidth="1"/>
    <col min="4643" max="4643" width="10.5" style="6" bestFit="1" customWidth="1"/>
    <col min="4644" max="4647" width="9" style="6"/>
    <col min="4648" max="4650" width="9.125" style="6" bestFit="1" customWidth="1"/>
    <col min="4651" max="4651" width="10.5" style="6" bestFit="1" customWidth="1"/>
    <col min="4652" max="4655" width="9" style="6"/>
    <col min="4656" max="4658" width="9.125" style="6" bestFit="1" customWidth="1"/>
    <col min="4659" max="4659" width="10.5" style="6" bestFit="1" customWidth="1"/>
    <col min="4660" max="4663" width="9" style="6"/>
    <col min="4664" max="4666" width="9.125" style="6" bestFit="1" customWidth="1"/>
    <col min="4667" max="4667" width="10.5" style="6" bestFit="1" customWidth="1"/>
    <col min="4668" max="4671" width="9" style="6"/>
    <col min="4672" max="4674" width="9.125" style="6" bestFit="1" customWidth="1"/>
    <col min="4675" max="4675" width="10.5" style="6" bestFit="1" customWidth="1"/>
    <col min="4676" max="4679" width="9" style="6"/>
    <col min="4680" max="4682" width="9.125" style="6" bestFit="1" customWidth="1"/>
    <col min="4683" max="4683" width="10.5" style="6" bestFit="1" customWidth="1"/>
    <col min="4684" max="4687" width="9" style="6"/>
    <col min="4688" max="4690" width="9.125" style="6" bestFit="1" customWidth="1"/>
    <col min="4691" max="4691" width="10.5" style="6" bestFit="1" customWidth="1"/>
    <col min="4692" max="4695" width="9" style="6"/>
    <col min="4696" max="4698" width="9.125" style="6" bestFit="1" customWidth="1"/>
    <col min="4699" max="4699" width="10.5" style="6" bestFit="1" customWidth="1"/>
    <col min="4700" max="4703" width="9" style="6"/>
    <col min="4704" max="4706" width="9.125" style="6" bestFit="1" customWidth="1"/>
    <col min="4707" max="4707" width="10.5" style="6" bestFit="1" customWidth="1"/>
    <col min="4708" max="4711" width="9" style="6"/>
    <col min="4712" max="4714" width="9.125" style="6" bestFit="1" customWidth="1"/>
    <col min="4715" max="4715" width="10.5" style="6" bestFit="1" customWidth="1"/>
    <col min="4716" max="4719" width="9" style="6"/>
    <col min="4720" max="4722" width="9.125" style="6" bestFit="1" customWidth="1"/>
    <col min="4723" max="4723" width="10.5" style="6" bestFit="1" customWidth="1"/>
    <col min="4724" max="4727" width="9" style="6"/>
    <col min="4728" max="4730" width="9.125" style="6" bestFit="1" customWidth="1"/>
    <col min="4731" max="4731" width="10.5" style="6" bestFit="1" customWidth="1"/>
    <col min="4732" max="4735" width="9" style="6"/>
    <col min="4736" max="4738" width="9.125" style="6" bestFit="1" customWidth="1"/>
    <col min="4739" max="4739" width="10.5" style="6" bestFit="1" customWidth="1"/>
    <col min="4740" max="4743" width="9" style="6"/>
    <col min="4744" max="4746" width="9.125" style="6" bestFit="1" customWidth="1"/>
    <col min="4747" max="4747" width="10.5" style="6" bestFit="1" customWidth="1"/>
    <col min="4748" max="4751" width="9" style="6"/>
    <col min="4752" max="4754" width="9.125" style="6" bestFit="1" customWidth="1"/>
    <col min="4755" max="4755" width="10.5" style="6" bestFit="1" customWidth="1"/>
    <col min="4756" max="4759" width="9" style="6"/>
    <col min="4760" max="4762" width="9.125" style="6" bestFit="1" customWidth="1"/>
    <col min="4763" max="4763" width="10.5" style="6" bestFit="1" customWidth="1"/>
    <col min="4764" max="4767" width="9" style="6"/>
    <col min="4768" max="4770" width="9.125" style="6" bestFit="1" customWidth="1"/>
    <col min="4771" max="4771" width="10.5" style="6" bestFit="1" customWidth="1"/>
    <col min="4772" max="4775" width="9" style="6"/>
    <col min="4776" max="4778" width="9.125" style="6" bestFit="1" customWidth="1"/>
    <col min="4779" max="4779" width="10.5" style="6" bestFit="1" customWidth="1"/>
    <col min="4780" max="4783" width="9" style="6"/>
    <col min="4784" max="4786" width="9.125" style="6" bestFit="1" customWidth="1"/>
    <col min="4787" max="4787" width="10.5" style="6" bestFit="1" customWidth="1"/>
    <col min="4788" max="4791" width="9" style="6"/>
    <col min="4792" max="4794" width="9.125" style="6" bestFit="1" customWidth="1"/>
    <col min="4795" max="4795" width="10.5" style="6" bestFit="1" customWidth="1"/>
    <col min="4796" max="4799" width="9" style="6"/>
    <col min="4800" max="4802" width="9.125" style="6" bestFit="1" customWidth="1"/>
    <col min="4803" max="4803" width="10.5" style="6" bestFit="1" customWidth="1"/>
    <col min="4804" max="4807" width="9" style="6"/>
    <col min="4808" max="4810" width="9.125" style="6" bestFit="1" customWidth="1"/>
    <col min="4811" max="4811" width="10.5" style="6" bestFit="1" customWidth="1"/>
    <col min="4812" max="4815" width="9" style="6"/>
    <col min="4816" max="4818" width="9.125" style="6" bestFit="1" customWidth="1"/>
    <col min="4819" max="4819" width="10.5" style="6" bestFit="1" customWidth="1"/>
    <col min="4820" max="4823" width="9" style="6"/>
    <col min="4824" max="4826" width="9.125" style="6" bestFit="1" customWidth="1"/>
    <col min="4827" max="4827" width="10.5" style="6" bestFit="1" customWidth="1"/>
    <col min="4828" max="4831" width="9" style="6"/>
    <col min="4832" max="4834" width="9.125" style="6" bestFit="1" customWidth="1"/>
    <col min="4835" max="4835" width="10.5" style="6" bestFit="1" customWidth="1"/>
    <col min="4836" max="4839" width="9" style="6"/>
    <col min="4840" max="4842" width="9.125" style="6" bestFit="1" customWidth="1"/>
    <col min="4843" max="4843" width="10.5" style="6" bestFit="1" customWidth="1"/>
    <col min="4844" max="4847" width="9" style="6"/>
    <col min="4848" max="4850" width="9.125" style="6" bestFit="1" customWidth="1"/>
    <col min="4851" max="4851" width="10.5" style="6" bestFit="1" customWidth="1"/>
    <col min="4852" max="4855" width="9" style="6"/>
    <col min="4856" max="4858" width="9.125" style="6" bestFit="1" customWidth="1"/>
    <col min="4859" max="4859" width="10.5" style="6" bestFit="1" customWidth="1"/>
    <col min="4860" max="4863" width="9" style="6"/>
    <col min="4864" max="4866" width="9.125" style="6" bestFit="1" customWidth="1"/>
    <col min="4867" max="4867" width="10.5" style="6" bestFit="1" customWidth="1"/>
    <col min="4868" max="4871" width="9" style="6"/>
    <col min="4872" max="4874" width="9.125" style="6" bestFit="1" customWidth="1"/>
    <col min="4875" max="4875" width="10.5" style="6" bestFit="1" customWidth="1"/>
    <col min="4876" max="4879" width="9" style="6"/>
    <col min="4880" max="4882" width="9.125" style="6" bestFit="1" customWidth="1"/>
    <col min="4883" max="4883" width="10.5" style="6" bestFit="1" customWidth="1"/>
    <col min="4884" max="4887" width="9" style="6"/>
    <col min="4888" max="4890" width="9.125" style="6" bestFit="1" customWidth="1"/>
    <col min="4891" max="4891" width="10.5" style="6" bestFit="1" customWidth="1"/>
    <col min="4892" max="4895" width="9" style="6"/>
    <col min="4896" max="4898" width="9.125" style="6" bestFit="1" customWidth="1"/>
    <col min="4899" max="4899" width="10.5" style="6" bestFit="1" customWidth="1"/>
    <col min="4900" max="4903" width="9" style="6"/>
    <col min="4904" max="4906" width="9.125" style="6" bestFit="1" customWidth="1"/>
    <col min="4907" max="4907" width="10.5" style="6" bestFit="1" customWidth="1"/>
    <col min="4908" max="4911" width="9" style="6"/>
    <col min="4912" max="4914" width="9.125" style="6" bestFit="1" customWidth="1"/>
    <col min="4915" max="4915" width="10.5" style="6" bestFit="1" customWidth="1"/>
    <col min="4916" max="4919" width="9" style="6"/>
    <col min="4920" max="4922" width="9.125" style="6" bestFit="1" customWidth="1"/>
    <col min="4923" max="4923" width="10.5" style="6" bestFit="1" customWidth="1"/>
    <col min="4924" max="4927" width="9" style="6"/>
    <col min="4928" max="4930" width="9.125" style="6" bestFit="1" customWidth="1"/>
    <col min="4931" max="4931" width="10.5" style="6" bestFit="1" customWidth="1"/>
    <col min="4932" max="4935" width="9" style="6"/>
    <col min="4936" max="4938" width="9.125" style="6" bestFit="1" customWidth="1"/>
    <col min="4939" max="4939" width="10.5" style="6" bestFit="1" customWidth="1"/>
    <col min="4940" max="4943" width="9" style="6"/>
    <col min="4944" max="4946" width="9.125" style="6" bestFit="1" customWidth="1"/>
    <col min="4947" max="4947" width="10.5" style="6" bestFit="1" customWidth="1"/>
    <col min="4948" max="4951" width="9" style="6"/>
    <col min="4952" max="4954" width="9.125" style="6" bestFit="1" customWidth="1"/>
    <col min="4955" max="4955" width="10.5" style="6" bestFit="1" customWidth="1"/>
    <col min="4956" max="4959" width="9" style="6"/>
    <col min="4960" max="4962" width="9.125" style="6" bestFit="1" customWidth="1"/>
    <col min="4963" max="4963" width="10.5" style="6" bestFit="1" customWidth="1"/>
    <col min="4964" max="4967" width="9" style="6"/>
    <col min="4968" max="4970" width="9.125" style="6" bestFit="1" customWidth="1"/>
    <col min="4971" max="4971" width="10.5" style="6" bestFit="1" customWidth="1"/>
    <col min="4972" max="4975" width="9" style="6"/>
    <col min="4976" max="4978" width="9.125" style="6" bestFit="1" customWidth="1"/>
    <col min="4979" max="4979" width="10.5" style="6" bestFit="1" customWidth="1"/>
    <col min="4980" max="4983" width="9" style="6"/>
    <col min="4984" max="4986" width="9.125" style="6" bestFit="1" customWidth="1"/>
    <col min="4987" max="4987" width="10.5" style="6" bestFit="1" customWidth="1"/>
    <col min="4988" max="4991" width="9" style="6"/>
    <col min="4992" max="4994" width="9.125" style="6" bestFit="1" customWidth="1"/>
    <col min="4995" max="4995" width="10.5" style="6" bestFit="1" customWidth="1"/>
    <col min="4996" max="4999" width="9" style="6"/>
    <col min="5000" max="5002" width="9.125" style="6" bestFit="1" customWidth="1"/>
    <col min="5003" max="5003" width="10.5" style="6" bestFit="1" customWidth="1"/>
    <col min="5004" max="5007" width="9" style="6"/>
    <col min="5008" max="5010" width="9.125" style="6" bestFit="1" customWidth="1"/>
    <col min="5011" max="5011" width="10.5" style="6" bestFit="1" customWidth="1"/>
    <col min="5012" max="5015" width="9" style="6"/>
    <col min="5016" max="5018" width="9.125" style="6" bestFit="1" customWidth="1"/>
    <col min="5019" max="5019" width="10.5" style="6" bestFit="1" customWidth="1"/>
    <col min="5020" max="5023" width="9" style="6"/>
    <col min="5024" max="5026" width="9.125" style="6" bestFit="1" customWidth="1"/>
    <col min="5027" max="5027" width="10.5" style="6" bestFit="1" customWidth="1"/>
    <col min="5028" max="5031" width="9" style="6"/>
    <col min="5032" max="5034" width="9.125" style="6" bestFit="1" customWidth="1"/>
    <col min="5035" max="5035" width="10.5" style="6" bestFit="1" customWidth="1"/>
    <col min="5036" max="5039" width="9" style="6"/>
    <col min="5040" max="5042" width="9.125" style="6" bestFit="1" customWidth="1"/>
    <col min="5043" max="5043" width="10.5" style="6" bestFit="1" customWidth="1"/>
    <col min="5044" max="5047" width="9" style="6"/>
    <col min="5048" max="5050" width="9.125" style="6" bestFit="1" customWidth="1"/>
    <col min="5051" max="5051" width="10.5" style="6" bestFit="1" customWidth="1"/>
    <col min="5052" max="5055" width="9" style="6"/>
    <col min="5056" max="5058" width="9.125" style="6" bestFit="1" customWidth="1"/>
    <col min="5059" max="5059" width="10.5" style="6" bestFit="1" customWidth="1"/>
    <col min="5060" max="5063" width="9" style="6"/>
    <col min="5064" max="5066" width="9.125" style="6" bestFit="1" customWidth="1"/>
    <col min="5067" max="5067" width="10.5" style="6" bestFit="1" customWidth="1"/>
    <col min="5068" max="5071" width="9" style="6"/>
    <col min="5072" max="5074" width="9.125" style="6" bestFit="1" customWidth="1"/>
    <col min="5075" max="5075" width="10.5" style="6" bestFit="1" customWidth="1"/>
    <col min="5076" max="5079" width="9" style="6"/>
    <col min="5080" max="5082" width="9.125" style="6" bestFit="1" customWidth="1"/>
    <col min="5083" max="5083" width="10.5" style="6" bestFit="1" customWidth="1"/>
    <col min="5084" max="5087" width="9" style="6"/>
    <col min="5088" max="5090" width="9.125" style="6" bestFit="1" customWidth="1"/>
    <col min="5091" max="5091" width="10.5" style="6" bestFit="1" customWidth="1"/>
    <col min="5092" max="5095" width="9" style="6"/>
    <col min="5096" max="5098" width="9.125" style="6" bestFit="1" customWidth="1"/>
    <col min="5099" max="5099" width="10.5" style="6" bestFit="1" customWidth="1"/>
    <col min="5100" max="5103" width="9" style="6"/>
    <col min="5104" max="5106" width="9.125" style="6" bestFit="1" customWidth="1"/>
    <col min="5107" max="5107" width="10.5" style="6" bestFit="1" customWidth="1"/>
    <col min="5108" max="5111" width="9" style="6"/>
    <col min="5112" max="5114" width="9.125" style="6" bestFit="1" customWidth="1"/>
    <col min="5115" max="5115" width="10.5" style="6" bestFit="1" customWidth="1"/>
    <col min="5116" max="5119" width="9" style="6"/>
    <col min="5120" max="5122" width="9.125" style="6" bestFit="1" customWidth="1"/>
    <col min="5123" max="5123" width="10.5" style="6" bestFit="1" customWidth="1"/>
    <col min="5124" max="5127" width="9" style="6"/>
    <col min="5128" max="5130" width="9.125" style="6" bestFit="1" customWidth="1"/>
    <col min="5131" max="5131" width="10.5" style="6" bestFit="1" customWidth="1"/>
    <col min="5132" max="5135" width="9" style="6"/>
    <col min="5136" max="5138" width="9.125" style="6" bestFit="1" customWidth="1"/>
    <col min="5139" max="5139" width="10.5" style="6" bestFit="1" customWidth="1"/>
    <col min="5140" max="5143" width="9" style="6"/>
    <col min="5144" max="5146" width="9.125" style="6" bestFit="1" customWidth="1"/>
    <col min="5147" max="5147" width="10.5" style="6" bestFit="1" customWidth="1"/>
    <col min="5148" max="5151" width="9" style="6"/>
    <col min="5152" max="5154" width="9.125" style="6" bestFit="1" customWidth="1"/>
    <col min="5155" max="5155" width="10.5" style="6" bestFit="1" customWidth="1"/>
    <col min="5156" max="5159" width="9" style="6"/>
    <col min="5160" max="5162" width="9.125" style="6" bestFit="1" customWidth="1"/>
    <col min="5163" max="5163" width="10.5" style="6" bestFit="1" customWidth="1"/>
    <col min="5164" max="5167" width="9" style="6"/>
    <col min="5168" max="5170" width="9.125" style="6" bestFit="1" customWidth="1"/>
    <col min="5171" max="5171" width="10.5" style="6" bestFit="1" customWidth="1"/>
    <col min="5172" max="5175" width="9" style="6"/>
    <col min="5176" max="5178" width="9.125" style="6" bestFit="1" customWidth="1"/>
    <col min="5179" max="5179" width="10.5" style="6" bestFit="1" customWidth="1"/>
    <col min="5180" max="5183" width="9" style="6"/>
    <col min="5184" max="5186" width="9.125" style="6" bestFit="1" customWidth="1"/>
    <col min="5187" max="5187" width="10.5" style="6" bestFit="1" customWidth="1"/>
    <col min="5188" max="5191" width="9" style="6"/>
    <col min="5192" max="5194" width="9.125" style="6" bestFit="1" customWidth="1"/>
    <col min="5195" max="5195" width="10.5" style="6" bestFit="1" customWidth="1"/>
    <col min="5196" max="5199" width="9" style="6"/>
    <col min="5200" max="5202" width="9.125" style="6" bestFit="1" customWidth="1"/>
    <col min="5203" max="5203" width="10.5" style="6" bestFit="1" customWidth="1"/>
    <col min="5204" max="5207" width="9" style="6"/>
    <col min="5208" max="5210" width="9.125" style="6" bestFit="1" customWidth="1"/>
    <col min="5211" max="5211" width="10.5" style="6" bestFit="1" customWidth="1"/>
    <col min="5212" max="5215" width="9" style="6"/>
    <col min="5216" max="5218" width="9.125" style="6" bestFit="1" customWidth="1"/>
    <col min="5219" max="5219" width="10.5" style="6" bestFit="1" customWidth="1"/>
    <col min="5220" max="5223" width="9" style="6"/>
    <col min="5224" max="5226" width="9.125" style="6" bestFit="1" customWidth="1"/>
    <col min="5227" max="5227" width="10.5" style="6" bestFit="1" customWidth="1"/>
    <col min="5228" max="5231" width="9" style="6"/>
    <col min="5232" max="5234" width="9.125" style="6" bestFit="1" customWidth="1"/>
    <col min="5235" max="5235" width="10.5" style="6" bestFit="1" customWidth="1"/>
    <col min="5236" max="5239" width="9" style="6"/>
    <col min="5240" max="5242" width="9.125" style="6" bestFit="1" customWidth="1"/>
    <col min="5243" max="5243" width="10.5" style="6" bestFit="1" customWidth="1"/>
    <col min="5244" max="5247" width="9" style="6"/>
    <col min="5248" max="5250" width="9.125" style="6" bestFit="1" customWidth="1"/>
    <col min="5251" max="5251" width="10.5" style="6" bestFit="1" customWidth="1"/>
    <col min="5252" max="5255" width="9" style="6"/>
    <col min="5256" max="5258" width="9.125" style="6" bestFit="1" customWidth="1"/>
    <col min="5259" max="5259" width="10.5" style="6" bestFit="1" customWidth="1"/>
    <col min="5260" max="5263" width="9" style="6"/>
    <col min="5264" max="5266" width="9.125" style="6" bestFit="1" customWidth="1"/>
    <col min="5267" max="5267" width="10.5" style="6" bestFit="1" customWidth="1"/>
    <col min="5268" max="5271" width="9" style="6"/>
    <col min="5272" max="5274" width="9.125" style="6" bestFit="1" customWidth="1"/>
    <col min="5275" max="5275" width="10.5" style="6" bestFit="1" customWidth="1"/>
    <col min="5276" max="5279" width="9" style="6"/>
    <col min="5280" max="5282" width="9.125" style="6" bestFit="1" customWidth="1"/>
    <col min="5283" max="5283" width="10.5" style="6" bestFit="1" customWidth="1"/>
    <col min="5284" max="5287" width="9" style="6"/>
    <col min="5288" max="5290" width="9.125" style="6" bestFit="1" customWidth="1"/>
    <col min="5291" max="5291" width="10.5" style="6" bestFit="1" customWidth="1"/>
    <col min="5292" max="5295" width="9" style="6"/>
    <col min="5296" max="5298" width="9.125" style="6" bestFit="1" customWidth="1"/>
    <col min="5299" max="5299" width="10.5" style="6" bestFit="1" customWidth="1"/>
    <col min="5300" max="5303" width="9" style="6"/>
    <col min="5304" max="5306" width="9.125" style="6" bestFit="1" customWidth="1"/>
    <col min="5307" max="5307" width="10.5" style="6" bestFit="1" customWidth="1"/>
    <col min="5308" max="5311" width="9" style="6"/>
    <col min="5312" max="5314" width="9.125" style="6" bestFit="1" customWidth="1"/>
    <col min="5315" max="5315" width="10.5" style="6" bestFit="1" customWidth="1"/>
    <col min="5316" max="5319" width="9" style="6"/>
    <col min="5320" max="5322" width="9.125" style="6" bestFit="1" customWidth="1"/>
    <col min="5323" max="5323" width="10.5" style="6" bestFit="1" customWidth="1"/>
    <col min="5324" max="5327" width="9" style="6"/>
    <col min="5328" max="5330" width="9.125" style="6" bestFit="1" customWidth="1"/>
    <col min="5331" max="5331" width="10.5" style="6" bestFit="1" customWidth="1"/>
    <col min="5332" max="5335" width="9" style="6"/>
    <col min="5336" max="5338" width="9.125" style="6" bestFit="1" customWidth="1"/>
    <col min="5339" max="5339" width="10.5" style="6" bestFit="1" customWidth="1"/>
    <col min="5340" max="5343" width="9" style="6"/>
    <col min="5344" max="5346" width="9.125" style="6" bestFit="1" customWidth="1"/>
    <col min="5347" max="5347" width="10.5" style="6" bestFit="1" customWidth="1"/>
    <col min="5348" max="5351" width="9" style="6"/>
    <col min="5352" max="5354" width="9.125" style="6" bestFit="1" customWidth="1"/>
    <col min="5355" max="5355" width="10.5" style="6" bestFit="1" customWidth="1"/>
    <col min="5356" max="5359" width="9" style="6"/>
    <col min="5360" max="5362" width="9.125" style="6" bestFit="1" customWidth="1"/>
    <col min="5363" max="5363" width="10.5" style="6" bestFit="1" customWidth="1"/>
    <col min="5364" max="5367" width="9" style="6"/>
    <col min="5368" max="5370" width="9.125" style="6" bestFit="1" customWidth="1"/>
    <col min="5371" max="5371" width="10.5" style="6" bestFit="1" customWidth="1"/>
    <col min="5372" max="5375" width="9" style="6"/>
    <col min="5376" max="5378" width="9.125" style="6" bestFit="1" customWidth="1"/>
    <col min="5379" max="5379" width="10.5" style="6" bestFit="1" customWidth="1"/>
    <col min="5380" max="5383" width="9" style="6"/>
    <col min="5384" max="5386" width="9.125" style="6" bestFit="1" customWidth="1"/>
    <col min="5387" max="5387" width="10.5" style="6" bestFit="1" customWidth="1"/>
    <col min="5388" max="5391" width="9" style="6"/>
    <col min="5392" max="5394" width="9.125" style="6" bestFit="1" customWidth="1"/>
    <col min="5395" max="5395" width="10.5" style="6" bestFit="1" customWidth="1"/>
    <col min="5396" max="5399" width="9" style="6"/>
    <col min="5400" max="5402" width="9.125" style="6" bestFit="1" customWidth="1"/>
    <col min="5403" max="5403" width="10.5" style="6" bestFit="1" customWidth="1"/>
    <col min="5404" max="5407" width="9" style="6"/>
    <col min="5408" max="5410" width="9.125" style="6" bestFit="1" customWidth="1"/>
    <col min="5411" max="5411" width="10.5" style="6" bestFit="1" customWidth="1"/>
    <col min="5412" max="5415" width="9" style="6"/>
    <col min="5416" max="5418" width="9.125" style="6" bestFit="1" customWidth="1"/>
    <col min="5419" max="5419" width="10.5" style="6" bestFit="1" customWidth="1"/>
    <col min="5420" max="5423" width="9" style="6"/>
    <col min="5424" max="5426" width="9.125" style="6" bestFit="1" customWidth="1"/>
    <col min="5427" max="5427" width="10.5" style="6" bestFit="1" customWidth="1"/>
    <col min="5428" max="5431" width="9" style="6"/>
    <col min="5432" max="5434" width="9.125" style="6" bestFit="1" customWidth="1"/>
    <col min="5435" max="5435" width="10.5" style="6" bestFit="1" customWidth="1"/>
    <col min="5436" max="5439" width="9" style="6"/>
    <col min="5440" max="5442" width="9.125" style="6" bestFit="1" customWidth="1"/>
    <col min="5443" max="5443" width="10.5" style="6" bestFit="1" customWidth="1"/>
    <col min="5444" max="5447" width="9" style="6"/>
    <col min="5448" max="5450" width="9.125" style="6" bestFit="1" customWidth="1"/>
    <col min="5451" max="5451" width="10.5" style="6" bestFit="1" customWidth="1"/>
    <col min="5452" max="5455" width="9" style="6"/>
    <col min="5456" max="5458" width="9.125" style="6" bestFit="1" customWidth="1"/>
    <col min="5459" max="5459" width="10.5" style="6" bestFit="1" customWidth="1"/>
    <col min="5460" max="5463" width="9" style="6"/>
    <col min="5464" max="5466" width="9.125" style="6" bestFit="1" customWidth="1"/>
    <col min="5467" max="5467" width="10.5" style="6" bestFit="1" customWidth="1"/>
    <col min="5468" max="5471" width="9" style="6"/>
    <col min="5472" max="5474" width="9.125" style="6" bestFit="1" customWidth="1"/>
    <col min="5475" max="5475" width="10.5" style="6" bestFit="1" customWidth="1"/>
    <col min="5476" max="5479" width="9" style="6"/>
    <col min="5480" max="5482" width="9.125" style="6" bestFit="1" customWidth="1"/>
    <col min="5483" max="5483" width="10.5" style="6" bestFit="1" customWidth="1"/>
    <col min="5484" max="5487" width="9" style="6"/>
    <col min="5488" max="5490" width="9.125" style="6" bestFit="1" customWidth="1"/>
    <col min="5491" max="5491" width="10.5" style="6" bestFit="1" customWidth="1"/>
    <col min="5492" max="5495" width="9" style="6"/>
    <col min="5496" max="5498" width="9.125" style="6" bestFit="1" customWidth="1"/>
    <col min="5499" max="5499" width="10.5" style="6" bestFit="1" customWidth="1"/>
    <col min="5500" max="5503" width="9" style="6"/>
    <col min="5504" max="5506" width="9.125" style="6" bestFit="1" customWidth="1"/>
    <col min="5507" max="5507" width="10.5" style="6" bestFit="1" customWidth="1"/>
    <col min="5508" max="5511" width="9" style="6"/>
    <col min="5512" max="5514" width="9.125" style="6" bestFit="1" customWidth="1"/>
    <col min="5515" max="5515" width="10.5" style="6" bestFit="1" customWidth="1"/>
    <col min="5516" max="5519" width="9" style="6"/>
    <col min="5520" max="5522" width="9.125" style="6" bestFit="1" customWidth="1"/>
    <col min="5523" max="5523" width="10.5" style="6" bestFit="1" customWidth="1"/>
    <col min="5524" max="5527" width="9" style="6"/>
    <col min="5528" max="5530" width="9.125" style="6" bestFit="1" customWidth="1"/>
    <col min="5531" max="5531" width="10.5" style="6" bestFit="1" customWidth="1"/>
    <col min="5532" max="5535" width="9" style="6"/>
    <col min="5536" max="5538" width="9.125" style="6" bestFit="1" customWidth="1"/>
    <col min="5539" max="5539" width="10.5" style="6" bestFit="1" customWidth="1"/>
    <col min="5540" max="5543" width="9" style="6"/>
    <col min="5544" max="5546" width="9.125" style="6" bestFit="1" customWidth="1"/>
    <col min="5547" max="5547" width="10.5" style="6" bestFit="1" customWidth="1"/>
    <col min="5548" max="5551" width="9" style="6"/>
    <col min="5552" max="5554" width="9.125" style="6" bestFit="1" customWidth="1"/>
    <col min="5555" max="5555" width="10.5" style="6" bestFit="1" customWidth="1"/>
    <col min="5556" max="5559" width="9" style="6"/>
    <col min="5560" max="5562" width="9.125" style="6" bestFit="1" customWidth="1"/>
    <col min="5563" max="5563" width="10.5" style="6" bestFit="1" customWidth="1"/>
    <col min="5564" max="5567" width="9" style="6"/>
    <col min="5568" max="5570" width="9.125" style="6" bestFit="1" customWidth="1"/>
    <col min="5571" max="5571" width="10.5" style="6" bestFit="1" customWidth="1"/>
    <col min="5572" max="5575" width="9" style="6"/>
    <col min="5576" max="5578" width="9.125" style="6" bestFit="1" customWidth="1"/>
    <col min="5579" max="5579" width="10.5" style="6" bestFit="1" customWidth="1"/>
    <col min="5580" max="5583" width="9" style="6"/>
    <col min="5584" max="5586" width="9.125" style="6" bestFit="1" customWidth="1"/>
    <col min="5587" max="5587" width="10.5" style="6" bestFit="1" customWidth="1"/>
    <col min="5588" max="5591" width="9" style="6"/>
    <col min="5592" max="5594" width="9.125" style="6" bestFit="1" customWidth="1"/>
    <col min="5595" max="5595" width="10.5" style="6" bestFit="1" customWidth="1"/>
    <col min="5596" max="5599" width="9" style="6"/>
    <col min="5600" max="5602" width="9.125" style="6" bestFit="1" customWidth="1"/>
    <col min="5603" max="5603" width="10.5" style="6" bestFit="1" customWidth="1"/>
    <col min="5604" max="5607" width="9" style="6"/>
    <col min="5608" max="5610" width="9.125" style="6" bestFit="1" customWidth="1"/>
    <col min="5611" max="5611" width="10.5" style="6" bestFit="1" customWidth="1"/>
    <col min="5612" max="5615" width="9" style="6"/>
    <col min="5616" max="5618" width="9.125" style="6" bestFit="1" customWidth="1"/>
    <col min="5619" max="5619" width="10.5" style="6" bestFit="1" customWidth="1"/>
    <col min="5620" max="5623" width="9" style="6"/>
    <col min="5624" max="5626" width="9.125" style="6" bestFit="1" customWidth="1"/>
    <col min="5627" max="5627" width="10.5" style="6" bestFit="1" customWidth="1"/>
    <col min="5628" max="5631" width="9" style="6"/>
    <col min="5632" max="5634" width="9.125" style="6" bestFit="1" customWidth="1"/>
    <col min="5635" max="5635" width="10.5" style="6" bestFit="1" customWidth="1"/>
    <col min="5636" max="5639" width="9" style="6"/>
    <col min="5640" max="5642" width="9.125" style="6" bestFit="1" customWidth="1"/>
    <col min="5643" max="5643" width="10.5" style="6" bestFit="1" customWidth="1"/>
    <col min="5644" max="5647" width="9" style="6"/>
    <col min="5648" max="5650" width="9.125" style="6" bestFit="1" customWidth="1"/>
    <col min="5651" max="5651" width="10.5" style="6" bestFit="1" customWidth="1"/>
    <col min="5652" max="5655" width="9" style="6"/>
    <col min="5656" max="5658" width="9.125" style="6" bestFit="1" customWidth="1"/>
    <col min="5659" max="5659" width="10.5" style="6" bestFit="1" customWidth="1"/>
    <col min="5660" max="5663" width="9" style="6"/>
    <col min="5664" max="5666" width="9.125" style="6" bestFit="1" customWidth="1"/>
    <col min="5667" max="5667" width="10.5" style="6" bestFit="1" customWidth="1"/>
    <col min="5668" max="5671" width="9" style="6"/>
    <col min="5672" max="5674" width="9.125" style="6" bestFit="1" customWidth="1"/>
    <col min="5675" max="5675" width="10.5" style="6" bestFit="1" customWidth="1"/>
    <col min="5676" max="5679" width="9" style="6"/>
    <col min="5680" max="5682" width="9.125" style="6" bestFit="1" customWidth="1"/>
    <col min="5683" max="5683" width="10.5" style="6" bestFit="1" customWidth="1"/>
    <col min="5684" max="5687" width="9" style="6"/>
    <col min="5688" max="5690" width="9.125" style="6" bestFit="1" customWidth="1"/>
    <col min="5691" max="5691" width="10.5" style="6" bestFit="1" customWidth="1"/>
    <col min="5692" max="5695" width="9" style="6"/>
    <col min="5696" max="5698" width="9.125" style="6" bestFit="1" customWidth="1"/>
    <col min="5699" max="5699" width="10.5" style="6" bestFit="1" customWidth="1"/>
    <col min="5700" max="5703" width="9" style="6"/>
    <col min="5704" max="5706" width="9.125" style="6" bestFit="1" customWidth="1"/>
    <col min="5707" max="5707" width="10.5" style="6" bestFit="1" customWidth="1"/>
    <col min="5708" max="5711" width="9" style="6"/>
    <col min="5712" max="5714" width="9.125" style="6" bestFit="1" customWidth="1"/>
    <col min="5715" max="5715" width="10.5" style="6" bestFit="1" customWidth="1"/>
    <col min="5716" max="5719" width="9" style="6"/>
    <col min="5720" max="5722" width="9.125" style="6" bestFit="1" customWidth="1"/>
    <col min="5723" max="5723" width="10.5" style="6" bestFit="1" customWidth="1"/>
    <col min="5724" max="5727" width="9" style="6"/>
    <col min="5728" max="5730" width="9.125" style="6" bestFit="1" customWidth="1"/>
    <col min="5731" max="5731" width="10.5" style="6" bestFit="1" customWidth="1"/>
    <col min="5732" max="5735" width="9" style="6"/>
    <col min="5736" max="5738" width="9.125" style="6" bestFit="1" customWidth="1"/>
    <col min="5739" max="5739" width="10.5" style="6" bestFit="1" customWidth="1"/>
    <col min="5740" max="5743" width="9" style="6"/>
    <col min="5744" max="5746" width="9.125" style="6" bestFit="1" customWidth="1"/>
    <col min="5747" max="5747" width="10.5" style="6" bestFit="1" customWidth="1"/>
    <col min="5748" max="5751" width="9" style="6"/>
    <col min="5752" max="5754" width="9.125" style="6" bestFit="1" customWidth="1"/>
    <col min="5755" max="5755" width="10.5" style="6" bestFit="1" customWidth="1"/>
    <col min="5756" max="5759" width="9" style="6"/>
    <col min="5760" max="5762" width="9.125" style="6" bestFit="1" customWidth="1"/>
    <col min="5763" max="5763" width="10.5" style="6" bestFit="1" customWidth="1"/>
    <col min="5764" max="5767" width="9" style="6"/>
    <col min="5768" max="5770" width="9.125" style="6" bestFit="1" customWidth="1"/>
    <col min="5771" max="5771" width="10.5" style="6" bestFit="1" customWidth="1"/>
    <col min="5772" max="5775" width="9" style="6"/>
    <col min="5776" max="5778" width="9.125" style="6" bestFit="1" customWidth="1"/>
    <col min="5779" max="5779" width="10.5" style="6" bestFit="1" customWidth="1"/>
    <col min="5780" max="5783" width="9" style="6"/>
    <col min="5784" max="5786" width="9.125" style="6" bestFit="1" customWidth="1"/>
    <col min="5787" max="5787" width="10.5" style="6" bestFit="1" customWidth="1"/>
    <col min="5788" max="5791" width="9" style="6"/>
    <col min="5792" max="5794" width="9.125" style="6" bestFit="1" customWidth="1"/>
    <col min="5795" max="5795" width="10.5" style="6" bestFit="1" customWidth="1"/>
    <col min="5796" max="5799" width="9" style="6"/>
    <col min="5800" max="5802" width="9.125" style="6" bestFit="1" customWidth="1"/>
    <col min="5803" max="5803" width="10.5" style="6" bestFit="1" customWidth="1"/>
    <col min="5804" max="5807" width="9" style="6"/>
    <col min="5808" max="5810" width="9.125" style="6" bestFit="1" customWidth="1"/>
    <col min="5811" max="5811" width="10.5" style="6" bestFit="1" customWidth="1"/>
    <col min="5812" max="5815" width="9" style="6"/>
    <col min="5816" max="5818" width="9.125" style="6" bestFit="1" customWidth="1"/>
    <col min="5819" max="5819" width="10.5" style="6" bestFit="1" customWidth="1"/>
    <col min="5820" max="5823" width="9" style="6"/>
    <col min="5824" max="5826" width="9.125" style="6" bestFit="1" customWidth="1"/>
    <col min="5827" max="5827" width="10.5" style="6" bestFit="1" customWidth="1"/>
    <col min="5828" max="5831" width="9" style="6"/>
    <col min="5832" max="5834" width="9.125" style="6" bestFit="1" customWidth="1"/>
    <col min="5835" max="5835" width="10.5" style="6" bestFit="1" customWidth="1"/>
    <col min="5836" max="5839" width="9" style="6"/>
    <col min="5840" max="5842" width="9.125" style="6" bestFit="1" customWidth="1"/>
    <col min="5843" max="5843" width="10.5" style="6" bestFit="1" customWidth="1"/>
    <col min="5844" max="5847" width="9" style="6"/>
    <col min="5848" max="5850" width="9.125" style="6" bestFit="1" customWidth="1"/>
    <col min="5851" max="5851" width="10.5" style="6" bestFit="1" customWidth="1"/>
    <col min="5852" max="5855" width="9" style="6"/>
    <col min="5856" max="5858" width="9.125" style="6" bestFit="1" customWidth="1"/>
    <col min="5859" max="5859" width="10.5" style="6" bestFit="1" customWidth="1"/>
    <col min="5860" max="5863" width="9" style="6"/>
    <col min="5864" max="5866" width="9.125" style="6" bestFit="1" customWidth="1"/>
    <col min="5867" max="5867" width="10.5" style="6" bestFit="1" customWidth="1"/>
    <col min="5868" max="5871" width="9" style="6"/>
    <col min="5872" max="5874" width="9.125" style="6" bestFit="1" customWidth="1"/>
    <col min="5875" max="5875" width="10.5" style="6" bestFit="1" customWidth="1"/>
    <col min="5876" max="5879" width="9" style="6"/>
    <col min="5880" max="5882" width="9.125" style="6" bestFit="1" customWidth="1"/>
    <col min="5883" max="5883" width="10.5" style="6" bestFit="1" customWidth="1"/>
    <col min="5884" max="5887" width="9" style="6"/>
    <col min="5888" max="5890" width="9.125" style="6" bestFit="1" customWidth="1"/>
    <col min="5891" max="5891" width="10.5" style="6" bestFit="1" customWidth="1"/>
    <col min="5892" max="5895" width="9" style="6"/>
    <col min="5896" max="5898" width="9.125" style="6" bestFit="1" customWidth="1"/>
    <col min="5899" max="5899" width="10.5" style="6" bestFit="1" customWidth="1"/>
    <col min="5900" max="5903" width="9" style="6"/>
    <col min="5904" max="5906" width="9.125" style="6" bestFit="1" customWidth="1"/>
    <col min="5907" max="5907" width="10.5" style="6" bestFit="1" customWidth="1"/>
    <col min="5908" max="5911" width="9" style="6"/>
    <col min="5912" max="5914" width="9.125" style="6" bestFit="1" customWidth="1"/>
    <col min="5915" max="5915" width="10.5" style="6" bestFit="1" customWidth="1"/>
    <col min="5916" max="5919" width="9" style="6"/>
    <col min="5920" max="5922" width="9.125" style="6" bestFit="1" customWidth="1"/>
    <col min="5923" max="5923" width="10.5" style="6" bestFit="1" customWidth="1"/>
    <col min="5924" max="5927" width="9" style="6"/>
    <col min="5928" max="5930" width="9.125" style="6" bestFit="1" customWidth="1"/>
    <col min="5931" max="5931" width="10.5" style="6" bestFit="1" customWidth="1"/>
    <col min="5932" max="5935" width="9" style="6"/>
    <col min="5936" max="5938" width="9.125" style="6" bestFit="1" customWidth="1"/>
    <col min="5939" max="5939" width="10.5" style="6" bestFit="1" customWidth="1"/>
    <col min="5940" max="5943" width="9" style="6"/>
    <col min="5944" max="5946" width="9.125" style="6" bestFit="1" customWidth="1"/>
    <col min="5947" max="5947" width="10.5" style="6" bestFit="1" customWidth="1"/>
    <col min="5948" max="5951" width="9" style="6"/>
    <col min="5952" max="5954" width="9.125" style="6" bestFit="1" customWidth="1"/>
    <col min="5955" max="5955" width="10.5" style="6" bestFit="1" customWidth="1"/>
    <col min="5956" max="5959" width="9" style="6"/>
    <col min="5960" max="5962" width="9.125" style="6" bestFit="1" customWidth="1"/>
    <col min="5963" max="5963" width="10.5" style="6" bestFit="1" customWidth="1"/>
    <col min="5964" max="5967" width="9" style="6"/>
    <col min="5968" max="5970" width="9.125" style="6" bestFit="1" customWidth="1"/>
    <col min="5971" max="5971" width="10.5" style="6" bestFit="1" customWidth="1"/>
    <col min="5972" max="5975" width="9" style="6"/>
    <col min="5976" max="5978" width="9.125" style="6" bestFit="1" customWidth="1"/>
    <col min="5979" max="5979" width="10.5" style="6" bestFit="1" customWidth="1"/>
    <col min="5980" max="5983" width="9" style="6"/>
    <col min="5984" max="5986" width="9.125" style="6" bestFit="1" customWidth="1"/>
    <col min="5987" max="5987" width="10.5" style="6" bestFit="1" customWidth="1"/>
    <col min="5988" max="5991" width="9" style="6"/>
    <col min="5992" max="5994" width="9.125" style="6" bestFit="1" customWidth="1"/>
    <col min="5995" max="5995" width="10.5" style="6" bestFit="1" customWidth="1"/>
    <col min="5996" max="5999" width="9" style="6"/>
    <col min="6000" max="6002" width="9.125" style="6" bestFit="1" customWidth="1"/>
    <col min="6003" max="6003" width="10.5" style="6" bestFit="1" customWidth="1"/>
    <col min="6004" max="6007" width="9" style="6"/>
    <col min="6008" max="6010" width="9.125" style="6" bestFit="1" customWidth="1"/>
    <col min="6011" max="6011" width="10.5" style="6" bestFit="1" customWidth="1"/>
    <col min="6012" max="6015" width="9" style="6"/>
    <col min="6016" max="6018" width="9.125" style="6" bestFit="1" customWidth="1"/>
    <col min="6019" max="6019" width="10.5" style="6" bestFit="1" customWidth="1"/>
    <col min="6020" max="6023" width="9" style="6"/>
    <col min="6024" max="6026" width="9.125" style="6" bestFit="1" customWidth="1"/>
    <col min="6027" max="6027" width="10.5" style="6" bestFit="1" customWidth="1"/>
    <col min="6028" max="6031" width="9" style="6"/>
    <col min="6032" max="6034" width="9.125" style="6" bestFit="1" customWidth="1"/>
    <col min="6035" max="6035" width="10.5" style="6" bestFit="1" customWidth="1"/>
    <col min="6036" max="6039" width="9" style="6"/>
    <col min="6040" max="6042" width="9.125" style="6" bestFit="1" customWidth="1"/>
    <col min="6043" max="6043" width="10.5" style="6" bestFit="1" customWidth="1"/>
    <col min="6044" max="6047" width="9" style="6"/>
    <col min="6048" max="6050" width="9.125" style="6" bestFit="1" customWidth="1"/>
    <col min="6051" max="6051" width="10.5" style="6" bestFit="1" customWidth="1"/>
    <col min="6052" max="6055" width="9" style="6"/>
    <col min="6056" max="6058" width="9.125" style="6" bestFit="1" customWidth="1"/>
    <col min="6059" max="6059" width="10.5" style="6" bestFit="1" customWidth="1"/>
    <col min="6060" max="6063" width="9" style="6"/>
    <col min="6064" max="6066" width="9.125" style="6" bestFit="1" customWidth="1"/>
    <col min="6067" max="6067" width="10.5" style="6" bestFit="1" customWidth="1"/>
    <col min="6068" max="6071" width="9" style="6"/>
    <col min="6072" max="6074" width="9.125" style="6" bestFit="1" customWidth="1"/>
    <col min="6075" max="6075" width="10.5" style="6" bestFit="1" customWidth="1"/>
    <col min="6076" max="6079" width="9" style="6"/>
    <col min="6080" max="6082" width="9.125" style="6" bestFit="1" customWidth="1"/>
    <col min="6083" max="6083" width="10.5" style="6" bestFit="1" customWidth="1"/>
    <col min="6084" max="6087" width="9" style="6"/>
    <col min="6088" max="6090" width="9.125" style="6" bestFit="1" customWidth="1"/>
    <col min="6091" max="6091" width="10.5" style="6" bestFit="1" customWidth="1"/>
    <col min="6092" max="6095" width="9" style="6"/>
    <col min="6096" max="6098" width="9.125" style="6" bestFit="1" customWidth="1"/>
    <col min="6099" max="6099" width="10.5" style="6" bestFit="1" customWidth="1"/>
    <col min="6100" max="6103" width="9" style="6"/>
    <col min="6104" max="6106" width="9.125" style="6" bestFit="1" customWidth="1"/>
    <col min="6107" max="6107" width="10.5" style="6" bestFit="1" customWidth="1"/>
    <col min="6108" max="6111" width="9" style="6"/>
    <col min="6112" max="6114" width="9.125" style="6" bestFit="1" customWidth="1"/>
    <col min="6115" max="6115" width="10.5" style="6" bestFit="1" customWidth="1"/>
    <col min="6116" max="6119" width="9" style="6"/>
    <col min="6120" max="6122" width="9.125" style="6" bestFit="1" customWidth="1"/>
    <col min="6123" max="6123" width="10.5" style="6" bestFit="1" customWidth="1"/>
    <col min="6124" max="6127" width="9" style="6"/>
    <col min="6128" max="6130" width="9.125" style="6" bestFit="1" customWidth="1"/>
    <col min="6131" max="6131" width="10.5" style="6" bestFit="1" customWidth="1"/>
    <col min="6132" max="6135" width="9" style="6"/>
    <col min="6136" max="6138" width="9.125" style="6" bestFit="1" customWidth="1"/>
    <col min="6139" max="6139" width="10.5" style="6" bestFit="1" customWidth="1"/>
    <col min="6140" max="6143" width="9" style="6"/>
    <col min="6144" max="6146" width="9.125" style="6" bestFit="1" customWidth="1"/>
    <col min="6147" max="6147" width="10.5" style="6" bestFit="1" customWidth="1"/>
    <col min="6148" max="6151" width="9" style="6"/>
    <col min="6152" max="6154" width="9.125" style="6" bestFit="1" customWidth="1"/>
    <col min="6155" max="6155" width="10.5" style="6" bestFit="1" customWidth="1"/>
    <col min="6156" max="6159" width="9" style="6"/>
    <col min="6160" max="6162" width="9.125" style="6" bestFit="1" customWidth="1"/>
    <col min="6163" max="6163" width="10.5" style="6" bestFit="1" customWidth="1"/>
    <col min="6164" max="6167" width="9" style="6"/>
    <col min="6168" max="6170" width="9.125" style="6" bestFit="1" customWidth="1"/>
    <col min="6171" max="6171" width="10.5" style="6" bestFit="1" customWidth="1"/>
    <col min="6172" max="6175" width="9" style="6"/>
    <col min="6176" max="6178" width="9.125" style="6" bestFit="1" customWidth="1"/>
    <col min="6179" max="6179" width="10.5" style="6" bestFit="1" customWidth="1"/>
    <col min="6180" max="6183" width="9" style="6"/>
    <col min="6184" max="6186" width="9.125" style="6" bestFit="1" customWidth="1"/>
    <col min="6187" max="6187" width="10.5" style="6" bestFit="1" customWidth="1"/>
    <col min="6188" max="6191" width="9" style="6"/>
    <col min="6192" max="6194" width="9.125" style="6" bestFit="1" customWidth="1"/>
    <col min="6195" max="6195" width="10.5" style="6" bestFit="1" customWidth="1"/>
    <col min="6196" max="6199" width="9" style="6"/>
    <col min="6200" max="6202" width="9.125" style="6" bestFit="1" customWidth="1"/>
    <col min="6203" max="6203" width="10.5" style="6" bestFit="1" customWidth="1"/>
    <col min="6204" max="6207" width="9" style="6"/>
    <col min="6208" max="6210" width="9.125" style="6" bestFit="1" customWidth="1"/>
    <col min="6211" max="6211" width="10.5" style="6" bestFit="1" customWidth="1"/>
    <col min="6212" max="6215" width="9" style="6"/>
    <col min="6216" max="6218" width="9.125" style="6" bestFit="1" customWidth="1"/>
    <col min="6219" max="6219" width="10.5" style="6" bestFit="1" customWidth="1"/>
    <col min="6220" max="6223" width="9" style="6"/>
    <col min="6224" max="6226" width="9.125" style="6" bestFit="1" customWidth="1"/>
    <col min="6227" max="6227" width="10.5" style="6" bestFit="1" customWidth="1"/>
    <col min="6228" max="6231" width="9" style="6"/>
    <col min="6232" max="6234" width="9.125" style="6" bestFit="1" customWidth="1"/>
    <col min="6235" max="6235" width="10.5" style="6" bestFit="1" customWidth="1"/>
    <col min="6236" max="6239" width="9" style="6"/>
    <col min="6240" max="6242" width="9.125" style="6" bestFit="1" customWidth="1"/>
    <col min="6243" max="6243" width="10.5" style="6" bestFit="1" customWidth="1"/>
    <col min="6244" max="6247" width="9" style="6"/>
    <col min="6248" max="6250" width="9.125" style="6" bestFit="1" customWidth="1"/>
    <col min="6251" max="6251" width="10.5" style="6" bestFit="1" customWidth="1"/>
    <col min="6252" max="6255" width="9" style="6"/>
    <col min="6256" max="6258" width="9.125" style="6" bestFit="1" customWidth="1"/>
    <col min="6259" max="6259" width="10.5" style="6" bestFit="1" customWidth="1"/>
    <col min="6260" max="6263" width="9" style="6"/>
    <col min="6264" max="6266" width="9.125" style="6" bestFit="1" customWidth="1"/>
    <col min="6267" max="6267" width="10.5" style="6" bestFit="1" customWidth="1"/>
    <col min="6268" max="6271" width="9" style="6"/>
    <col min="6272" max="6274" width="9.125" style="6" bestFit="1" customWidth="1"/>
    <col min="6275" max="6275" width="10.5" style="6" bestFit="1" customWidth="1"/>
    <col min="6276" max="6279" width="9" style="6"/>
    <col min="6280" max="6282" width="9.125" style="6" bestFit="1" customWidth="1"/>
    <col min="6283" max="6283" width="10.5" style="6" bestFit="1" customWidth="1"/>
    <col min="6284" max="6287" width="9" style="6"/>
    <col min="6288" max="6290" width="9.125" style="6" bestFit="1" customWidth="1"/>
    <col min="6291" max="6291" width="10.5" style="6" bestFit="1" customWidth="1"/>
    <col min="6292" max="6295" width="9" style="6"/>
    <col min="6296" max="6298" width="9.125" style="6" bestFit="1" customWidth="1"/>
    <col min="6299" max="6299" width="10.5" style="6" bestFit="1" customWidth="1"/>
    <col min="6300" max="6303" width="9" style="6"/>
    <col min="6304" max="6306" width="9.125" style="6" bestFit="1" customWidth="1"/>
    <col min="6307" max="6307" width="10.5" style="6" bestFit="1" customWidth="1"/>
    <col min="6308" max="6311" width="9" style="6"/>
    <col min="6312" max="6314" width="9.125" style="6" bestFit="1" customWidth="1"/>
    <col min="6315" max="6315" width="10.5" style="6" bestFit="1" customWidth="1"/>
    <col min="6316" max="6319" width="9" style="6"/>
    <col min="6320" max="6322" width="9.125" style="6" bestFit="1" customWidth="1"/>
    <col min="6323" max="6323" width="10.5" style="6" bestFit="1" customWidth="1"/>
    <col min="6324" max="6327" width="9" style="6"/>
    <col min="6328" max="6330" width="9.125" style="6" bestFit="1" customWidth="1"/>
    <col min="6331" max="6331" width="10.5" style="6" bestFit="1" customWidth="1"/>
    <col min="6332" max="6335" width="9" style="6"/>
    <col min="6336" max="6338" width="9.125" style="6" bestFit="1" customWidth="1"/>
    <col min="6339" max="6339" width="10.5" style="6" bestFit="1" customWidth="1"/>
    <col min="6340" max="6343" width="9" style="6"/>
    <col min="6344" max="6346" width="9.125" style="6" bestFit="1" customWidth="1"/>
    <col min="6347" max="6347" width="10.5" style="6" bestFit="1" customWidth="1"/>
    <col min="6348" max="6351" width="9" style="6"/>
    <col min="6352" max="6354" width="9.125" style="6" bestFit="1" customWidth="1"/>
    <col min="6355" max="6355" width="10.5" style="6" bestFit="1" customWidth="1"/>
    <col min="6356" max="6359" width="9" style="6"/>
    <col min="6360" max="6362" width="9.125" style="6" bestFit="1" customWidth="1"/>
    <col min="6363" max="6363" width="10.5" style="6" bestFit="1" customWidth="1"/>
    <col min="6364" max="6367" width="9" style="6"/>
    <col min="6368" max="6370" width="9.125" style="6" bestFit="1" customWidth="1"/>
    <col min="6371" max="6371" width="10.5" style="6" bestFit="1" customWidth="1"/>
    <col min="6372" max="6375" width="9" style="6"/>
    <col min="6376" max="6378" width="9.125" style="6" bestFit="1" customWidth="1"/>
    <col min="6379" max="6379" width="10.5" style="6" bestFit="1" customWidth="1"/>
    <col min="6380" max="6383" width="9" style="6"/>
    <col min="6384" max="6386" width="9.125" style="6" bestFit="1" customWidth="1"/>
    <col min="6387" max="6387" width="10.5" style="6" bestFit="1" customWidth="1"/>
    <col min="6388" max="6391" width="9" style="6"/>
    <col min="6392" max="6394" width="9.125" style="6" bestFit="1" customWidth="1"/>
    <col min="6395" max="6395" width="10.5" style="6" bestFit="1" customWidth="1"/>
    <col min="6396" max="6399" width="9" style="6"/>
    <col min="6400" max="6402" width="9.125" style="6" bestFit="1" customWidth="1"/>
    <col min="6403" max="6403" width="10.5" style="6" bestFit="1" customWidth="1"/>
    <col min="6404" max="6407" width="9" style="6"/>
    <col min="6408" max="6410" width="9.125" style="6" bestFit="1" customWidth="1"/>
    <col min="6411" max="6411" width="10.5" style="6" bestFit="1" customWidth="1"/>
    <col min="6412" max="6415" width="9" style="6"/>
    <col min="6416" max="6418" width="9.125" style="6" bestFit="1" customWidth="1"/>
    <col min="6419" max="6419" width="10.5" style="6" bestFit="1" customWidth="1"/>
    <col min="6420" max="6423" width="9" style="6"/>
    <col min="6424" max="6426" width="9.125" style="6" bestFit="1" customWidth="1"/>
    <col min="6427" max="6427" width="10.5" style="6" bestFit="1" customWidth="1"/>
    <col min="6428" max="6431" width="9" style="6"/>
    <col min="6432" max="6434" width="9.125" style="6" bestFit="1" customWidth="1"/>
    <col min="6435" max="6435" width="10.5" style="6" bestFit="1" customWidth="1"/>
    <col min="6436" max="6439" width="9" style="6"/>
    <col min="6440" max="6442" width="9.125" style="6" bestFit="1" customWidth="1"/>
    <col min="6443" max="6443" width="10.5" style="6" bestFit="1" customWidth="1"/>
    <col min="6444" max="6447" width="9" style="6"/>
    <col min="6448" max="6450" width="9.125" style="6" bestFit="1" customWidth="1"/>
    <col min="6451" max="6451" width="10.5" style="6" bestFit="1" customWidth="1"/>
    <col min="6452" max="6455" width="9" style="6"/>
    <col min="6456" max="6458" width="9.125" style="6" bestFit="1" customWidth="1"/>
    <col min="6459" max="6459" width="10.5" style="6" bestFit="1" customWidth="1"/>
    <col min="6460" max="6463" width="9" style="6"/>
    <col min="6464" max="6466" width="9.125" style="6" bestFit="1" customWidth="1"/>
    <col min="6467" max="6467" width="10.5" style="6" bestFit="1" customWidth="1"/>
    <col min="6468" max="6471" width="9" style="6"/>
    <col min="6472" max="6474" width="9.125" style="6" bestFit="1" customWidth="1"/>
    <col min="6475" max="6475" width="10.5" style="6" bestFit="1" customWidth="1"/>
    <col min="6476" max="6479" width="9" style="6"/>
    <col min="6480" max="6482" width="9.125" style="6" bestFit="1" customWidth="1"/>
    <col min="6483" max="6483" width="10.5" style="6" bestFit="1" customWidth="1"/>
    <col min="6484" max="6487" width="9" style="6"/>
    <col min="6488" max="6490" width="9.125" style="6" bestFit="1" customWidth="1"/>
    <col min="6491" max="6491" width="10.5" style="6" bestFit="1" customWidth="1"/>
    <col min="6492" max="6495" width="9" style="6"/>
    <col min="6496" max="6498" width="9.125" style="6" bestFit="1" customWidth="1"/>
    <col min="6499" max="6499" width="10.5" style="6" bestFit="1" customWidth="1"/>
    <col min="6500" max="6503" width="9" style="6"/>
    <col min="6504" max="6506" width="9.125" style="6" bestFit="1" customWidth="1"/>
    <col min="6507" max="6507" width="10.5" style="6" bestFit="1" customWidth="1"/>
    <col min="6508" max="6511" width="9" style="6"/>
    <col min="6512" max="6514" width="9.125" style="6" bestFit="1" customWidth="1"/>
    <col min="6515" max="6515" width="10.5" style="6" bestFit="1" customWidth="1"/>
    <col min="6516" max="6519" width="9" style="6"/>
    <col min="6520" max="6522" width="9.125" style="6" bestFit="1" customWidth="1"/>
    <col min="6523" max="6523" width="10.5" style="6" bestFit="1" customWidth="1"/>
    <col min="6524" max="6527" width="9" style="6"/>
    <col min="6528" max="6530" width="9.125" style="6" bestFit="1" customWidth="1"/>
    <col min="6531" max="6531" width="10.5" style="6" bestFit="1" customWidth="1"/>
    <col min="6532" max="6535" width="9" style="6"/>
    <col min="6536" max="6538" width="9.125" style="6" bestFit="1" customWidth="1"/>
    <col min="6539" max="6539" width="10.5" style="6" bestFit="1" customWidth="1"/>
    <col min="6540" max="6543" width="9" style="6"/>
    <col min="6544" max="6546" width="9.125" style="6" bestFit="1" customWidth="1"/>
    <col min="6547" max="6547" width="10.5" style="6" bestFit="1" customWidth="1"/>
    <col min="6548" max="6551" width="9" style="6"/>
    <col min="6552" max="6554" width="9.125" style="6" bestFit="1" customWidth="1"/>
    <col min="6555" max="6555" width="10.5" style="6" bestFit="1" customWidth="1"/>
    <col min="6556" max="6559" width="9" style="6"/>
    <col min="6560" max="6562" width="9.125" style="6" bestFit="1" customWidth="1"/>
    <col min="6563" max="6563" width="10.5" style="6" bestFit="1" customWidth="1"/>
    <col min="6564" max="6567" width="9" style="6"/>
    <col min="6568" max="6570" width="9.125" style="6" bestFit="1" customWidth="1"/>
    <col min="6571" max="6571" width="10.5" style="6" bestFit="1" customWidth="1"/>
    <col min="6572" max="6575" width="9" style="6"/>
    <col min="6576" max="6578" width="9.125" style="6" bestFit="1" customWidth="1"/>
    <col min="6579" max="6579" width="10.5" style="6" bestFit="1" customWidth="1"/>
    <col min="6580" max="6583" width="9" style="6"/>
    <col min="6584" max="6586" width="9.125" style="6" bestFit="1" customWidth="1"/>
    <col min="6587" max="6587" width="10.5" style="6" bestFit="1" customWidth="1"/>
    <col min="6588" max="6591" width="9" style="6"/>
    <col min="6592" max="6594" width="9.125" style="6" bestFit="1" customWidth="1"/>
    <col min="6595" max="6595" width="10.5" style="6" bestFit="1" customWidth="1"/>
    <col min="6596" max="6599" width="9" style="6"/>
    <col min="6600" max="6602" width="9.125" style="6" bestFit="1" customWidth="1"/>
    <col min="6603" max="6603" width="10.5" style="6" bestFit="1" customWidth="1"/>
    <col min="6604" max="6607" width="9" style="6"/>
    <col min="6608" max="6610" width="9.125" style="6" bestFit="1" customWidth="1"/>
    <col min="6611" max="6611" width="10.5" style="6" bestFit="1" customWidth="1"/>
    <col min="6612" max="6615" width="9" style="6"/>
    <col min="6616" max="6618" width="9.125" style="6" bestFit="1" customWidth="1"/>
    <col min="6619" max="6619" width="10.5" style="6" bestFit="1" customWidth="1"/>
    <col min="6620" max="6623" width="9" style="6"/>
    <col min="6624" max="6626" width="9.125" style="6" bestFit="1" customWidth="1"/>
    <col min="6627" max="6627" width="10.5" style="6" bestFit="1" customWidth="1"/>
    <col min="6628" max="6631" width="9" style="6"/>
    <col min="6632" max="6634" width="9.125" style="6" bestFit="1" customWidth="1"/>
    <col min="6635" max="6635" width="10.5" style="6" bestFit="1" customWidth="1"/>
    <col min="6636" max="6639" width="9" style="6"/>
    <col min="6640" max="6642" width="9.125" style="6" bestFit="1" customWidth="1"/>
    <col min="6643" max="6643" width="10.5" style="6" bestFit="1" customWidth="1"/>
    <col min="6644" max="6647" width="9" style="6"/>
    <col min="6648" max="6650" width="9.125" style="6" bestFit="1" customWidth="1"/>
    <col min="6651" max="6651" width="10.5" style="6" bestFit="1" customWidth="1"/>
    <col min="6652" max="6655" width="9" style="6"/>
    <col min="6656" max="6658" width="9.125" style="6" bestFit="1" customWidth="1"/>
    <col min="6659" max="6659" width="10.5" style="6" bestFit="1" customWidth="1"/>
    <col min="6660" max="6663" width="9" style="6"/>
    <col min="6664" max="6666" width="9.125" style="6" bestFit="1" customWidth="1"/>
    <col min="6667" max="6667" width="10.5" style="6" bestFit="1" customWidth="1"/>
    <col min="6668" max="6671" width="9" style="6"/>
    <col min="6672" max="6674" width="9.125" style="6" bestFit="1" customWidth="1"/>
    <col min="6675" max="6675" width="10.5" style="6" bestFit="1" customWidth="1"/>
    <col min="6676" max="6679" width="9" style="6"/>
    <col min="6680" max="6682" width="9.125" style="6" bestFit="1" customWidth="1"/>
    <col min="6683" max="6683" width="10.5" style="6" bestFit="1" customWidth="1"/>
    <col min="6684" max="6687" width="9" style="6"/>
    <col min="6688" max="6690" width="9.125" style="6" bestFit="1" customWidth="1"/>
    <col min="6691" max="6691" width="10.5" style="6" bestFit="1" customWidth="1"/>
    <col min="6692" max="6695" width="9" style="6"/>
    <col min="6696" max="6698" width="9.125" style="6" bestFit="1" customWidth="1"/>
    <col min="6699" max="6699" width="10.5" style="6" bestFit="1" customWidth="1"/>
    <col min="6700" max="6703" width="9" style="6"/>
    <col min="6704" max="6706" width="9.125" style="6" bestFit="1" customWidth="1"/>
    <col min="6707" max="6707" width="10.5" style="6" bestFit="1" customWidth="1"/>
    <col min="6708" max="6711" width="9" style="6"/>
    <col min="6712" max="6714" width="9.125" style="6" bestFit="1" customWidth="1"/>
    <col min="6715" max="6715" width="10.5" style="6" bestFit="1" customWidth="1"/>
    <col min="6716" max="6719" width="9" style="6"/>
    <col min="6720" max="6722" width="9.125" style="6" bestFit="1" customWidth="1"/>
    <col min="6723" max="6723" width="10.5" style="6" bestFit="1" customWidth="1"/>
    <col min="6724" max="6727" width="9" style="6"/>
    <col min="6728" max="6730" width="9.125" style="6" bestFit="1" customWidth="1"/>
    <col min="6731" max="6731" width="10.5" style="6" bestFit="1" customWidth="1"/>
    <col min="6732" max="6735" width="9" style="6"/>
    <col min="6736" max="6738" width="9.125" style="6" bestFit="1" customWidth="1"/>
    <col min="6739" max="6739" width="10.5" style="6" bestFit="1" customWidth="1"/>
    <col min="6740" max="6743" width="9" style="6"/>
    <col min="6744" max="6746" width="9.125" style="6" bestFit="1" customWidth="1"/>
    <col min="6747" max="6747" width="10.5" style="6" bestFit="1" customWidth="1"/>
    <col min="6748" max="6751" width="9" style="6"/>
    <col min="6752" max="6754" width="9.125" style="6" bestFit="1" customWidth="1"/>
    <col min="6755" max="6755" width="10.5" style="6" bestFit="1" customWidth="1"/>
    <col min="6756" max="6759" width="9" style="6"/>
    <col min="6760" max="6762" width="9.125" style="6" bestFit="1" customWidth="1"/>
    <col min="6763" max="6763" width="10.5" style="6" bestFit="1" customWidth="1"/>
    <col min="6764" max="6767" width="9" style="6"/>
    <col min="6768" max="6770" width="9.125" style="6" bestFit="1" customWidth="1"/>
    <col min="6771" max="6771" width="10.5" style="6" bestFit="1" customWidth="1"/>
    <col min="6772" max="6775" width="9" style="6"/>
    <col min="6776" max="6778" width="9.125" style="6" bestFit="1" customWidth="1"/>
    <col min="6779" max="6779" width="10.5" style="6" bestFit="1" customWidth="1"/>
    <col min="6780" max="6783" width="9" style="6"/>
    <col min="6784" max="6786" width="9.125" style="6" bestFit="1" customWidth="1"/>
    <col min="6787" max="6787" width="10.5" style="6" bestFit="1" customWidth="1"/>
    <col min="6788" max="6791" width="9" style="6"/>
    <col min="6792" max="6794" width="9.125" style="6" bestFit="1" customWidth="1"/>
    <col min="6795" max="6795" width="10.5" style="6" bestFit="1" customWidth="1"/>
    <col min="6796" max="6799" width="9" style="6"/>
    <col min="6800" max="6802" width="9.125" style="6" bestFit="1" customWidth="1"/>
    <col min="6803" max="6803" width="10.5" style="6" bestFit="1" customWidth="1"/>
    <col min="6804" max="6807" width="9" style="6"/>
    <col min="6808" max="6810" width="9.125" style="6" bestFit="1" customWidth="1"/>
    <col min="6811" max="6811" width="10.5" style="6" bestFit="1" customWidth="1"/>
    <col min="6812" max="6815" width="9" style="6"/>
    <col min="6816" max="6818" width="9.125" style="6" bestFit="1" customWidth="1"/>
    <col min="6819" max="6819" width="10.5" style="6" bestFit="1" customWidth="1"/>
    <col min="6820" max="6823" width="9" style="6"/>
    <col min="6824" max="6826" width="9.125" style="6" bestFit="1" customWidth="1"/>
    <col min="6827" max="6827" width="10.5" style="6" bestFit="1" customWidth="1"/>
    <col min="6828" max="6831" width="9" style="6"/>
    <col min="6832" max="6834" width="9.125" style="6" bestFit="1" customWidth="1"/>
    <col min="6835" max="6835" width="10.5" style="6" bestFit="1" customWidth="1"/>
    <col min="6836" max="6839" width="9" style="6"/>
    <col min="6840" max="6842" width="9.125" style="6" bestFit="1" customWidth="1"/>
    <col min="6843" max="6843" width="10.5" style="6" bestFit="1" customWidth="1"/>
    <col min="6844" max="6847" width="9" style="6"/>
    <col min="6848" max="6850" width="9.125" style="6" bestFit="1" customWidth="1"/>
    <col min="6851" max="6851" width="10.5" style="6" bestFit="1" customWidth="1"/>
    <col min="6852" max="6855" width="9" style="6"/>
    <col min="6856" max="6858" width="9.125" style="6" bestFit="1" customWidth="1"/>
    <col min="6859" max="6859" width="10.5" style="6" bestFit="1" customWidth="1"/>
    <col min="6860" max="6863" width="9" style="6"/>
    <col min="6864" max="6866" width="9.125" style="6" bestFit="1" customWidth="1"/>
    <col min="6867" max="6867" width="10.5" style="6" bestFit="1" customWidth="1"/>
    <col min="6868" max="6871" width="9" style="6"/>
    <col min="6872" max="6874" width="9.125" style="6" bestFit="1" customWidth="1"/>
    <col min="6875" max="6875" width="10.5" style="6" bestFit="1" customWidth="1"/>
    <col min="6876" max="6879" width="9" style="6"/>
    <col min="6880" max="6882" width="9.125" style="6" bestFit="1" customWidth="1"/>
    <col min="6883" max="6883" width="10.5" style="6" bestFit="1" customWidth="1"/>
    <col min="6884" max="6887" width="9" style="6"/>
    <col min="6888" max="6890" width="9.125" style="6" bestFit="1" customWidth="1"/>
    <col min="6891" max="6891" width="10.5" style="6" bestFit="1" customWidth="1"/>
    <col min="6892" max="6895" width="9" style="6"/>
    <col min="6896" max="6898" width="9.125" style="6" bestFit="1" customWidth="1"/>
    <col min="6899" max="6899" width="10.5" style="6" bestFit="1" customWidth="1"/>
    <col min="6900" max="6903" width="9" style="6"/>
    <col min="6904" max="6906" width="9.125" style="6" bestFit="1" customWidth="1"/>
    <col min="6907" max="6907" width="10.5" style="6" bestFit="1" customWidth="1"/>
    <col min="6908" max="6911" width="9" style="6"/>
    <col min="6912" max="6914" width="9.125" style="6" bestFit="1" customWidth="1"/>
    <col min="6915" max="6915" width="10.5" style="6" bestFit="1" customWidth="1"/>
    <col min="6916" max="6919" width="9" style="6"/>
    <col min="6920" max="6922" width="9.125" style="6" bestFit="1" customWidth="1"/>
    <col min="6923" max="6923" width="10.5" style="6" bestFit="1" customWidth="1"/>
    <col min="6924" max="6927" width="9" style="6"/>
    <col min="6928" max="6930" width="9.125" style="6" bestFit="1" customWidth="1"/>
    <col min="6931" max="6931" width="10.5" style="6" bestFit="1" customWidth="1"/>
    <col min="6932" max="6935" width="9" style="6"/>
    <col min="6936" max="6938" width="9.125" style="6" bestFit="1" customWidth="1"/>
    <col min="6939" max="6939" width="10.5" style="6" bestFit="1" customWidth="1"/>
    <col min="6940" max="6943" width="9" style="6"/>
    <col min="6944" max="6946" width="9.125" style="6" bestFit="1" customWidth="1"/>
    <col min="6947" max="6947" width="10.5" style="6" bestFit="1" customWidth="1"/>
    <col min="6948" max="6951" width="9" style="6"/>
    <col min="6952" max="6954" width="9.125" style="6" bestFit="1" customWidth="1"/>
    <col min="6955" max="6955" width="10.5" style="6" bestFit="1" customWidth="1"/>
    <col min="6956" max="6959" width="9" style="6"/>
    <col min="6960" max="6962" width="9.125" style="6" bestFit="1" customWidth="1"/>
    <col min="6963" max="6963" width="10.5" style="6" bestFit="1" customWidth="1"/>
    <col min="6964" max="6967" width="9" style="6"/>
    <col min="6968" max="6970" width="9.125" style="6" bestFit="1" customWidth="1"/>
    <col min="6971" max="6971" width="10.5" style="6" bestFit="1" customWidth="1"/>
    <col min="6972" max="6975" width="9" style="6"/>
    <col min="6976" max="6978" width="9.125" style="6" bestFit="1" customWidth="1"/>
    <col min="6979" max="6979" width="10.5" style="6" bestFit="1" customWidth="1"/>
    <col min="6980" max="6983" width="9" style="6"/>
    <col min="6984" max="6986" width="9.125" style="6" bestFit="1" customWidth="1"/>
    <col min="6987" max="6987" width="10.5" style="6" bestFit="1" customWidth="1"/>
    <col min="6988" max="6991" width="9" style="6"/>
    <col min="6992" max="6994" width="9.125" style="6" bestFit="1" customWidth="1"/>
    <col min="6995" max="6995" width="10.5" style="6" bestFit="1" customWidth="1"/>
    <col min="6996" max="6999" width="9" style="6"/>
    <col min="7000" max="7002" width="9.125" style="6" bestFit="1" customWidth="1"/>
    <col min="7003" max="7003" width="10.5" style="6" bestFit="1" customWidth="1"/>
    <col min="7004" max="7007" width="9" style="6"/>
    <col min="7008" max="7010" width="9.125" style="6" bestFit="1" customWidth="1"/>
    <col min="7011" max="7011" width="10.5" style="6" bestFit="1" customWidth="1"/>
    <col min="7012" max="7015" width="9" style="6"/>
    <col min="7016" max="7018" width="9.125" style="6" bestFit="1" customWidth="1"/>
    <col min="7019" max="7019" width="10.5" style="6" bestFit="1" customWidth="1"/>
    <col min="7020" max="7023" width="9" style="6"/>
    <col min="7024" max="7026" width="9.125" style="6" bestFit="1" customWidth="1"/>
    <col min="7027" max="7027" width="10.5" style="6" bestFit="1" customWidth="1"/>
    <col min="7028" max="7031" width="9" style="6"/>
    <col min="7032" max="7034" width="9.125" style="6" bestFit="1" customWidth="1"/>
    <col min="7035" max="7035" width="10.5" style="6" bestFit="1" customWidth="1"/>
    <col min="7036" max="7039" width="9" style="6"/>
    <col min="7040" max="7042" width="9.125" style="6" bestFit="1" customWidth="1"/>
    <col min="7043" max="7043" width="10.5" style="6" bestFit="1" customWidth="1"/>
    <col min="7044" max="7047" width="9" style="6"/>
    <col min="7048" max="7050" width="9.125" style="6" bestFit="1" customWidth="1"/>
    <col min="7051" max="7051" width="10.5" style="6" bestFit="1" customWidth="1"/>
    <col min="7052" max="7055" width="9" style="6"/>
    <col min="7056" max="7058" width="9.125" style="6" bestFit="1" customWidth="1"/>
    <col min="7059" max="7059" width="10.5" style="6" bestFit="1" customWidth="1"/>
    <col min="7060" max="7063" width="9" style="6"/>
    <col min="7064" max="7066" width="9.125" style="6" bestFit="1" customWidth="1"/>
    <col min="7067" max="7067" width="10.5" style="6" bestFit="1" customWidth="1"/>
    <col min="7068" max="7071" width="9" style="6"/>
    <col min="7072" max="7074" width="9.125" style="6" bestFit="1" customWidth="1"/>
    <col min="7075" max="7075" width="10.5" style="6" bestFit="1" customWidth="1"/>
    <col min="7076" max="7079" width="9" style="6"/>
    <col min="7080" max="7082" width="9.125" style="6" bestFit="1" customWidth="1"/>
    <col min="7083" max="7083" width="10.5" style="6" bestFit="1" customWidth="1"/>
    <col min="7084" max="7087" width="9" style="6"/>
    <col min="7088" max="7090" width="9.125" style="6" bestFit="1" customWidth="1"/>
    <col min="7091" max="7091" width="10.5" style="6" bestFit="1" customWidth="1"/>
    <col min="7092" max="7095" width="9" style="6"/>
    <col min="7096" max="7098" width="9.125" style="6" bestFit="1" customWidth="1"/>
    <col min="7099" max="7099" width="10.5" style="6" bestFit="1" customWidth="1"/>
    <col min="7100" max="7103" width="9" style="6"/>
    <col min="7104" max="7106" width="9.125" style="6" bestFit="1" customWidth="1"/>
    <col min="7107" max="7107" width="10.5" style="6" bestFit="1" customWidth="1"/>
    <col min="7108" max="7111" width="9" style="6"/>
    <col min="7112" max="7114" width="9.125" style="6" bestFit="1" customWidth="1"/>
    <col min="7115" max="7115" width="10.5" style="6" bestFit="1" customWidth="1"/>
    <col min="7116" max="7119" width="9" style="6"/>
    <col min="7120" max="7122" width="9.125" style="6" bestFit="1" customWidth="1"/>
    <col min="7123" max="7123" width="10.5" style="6" bestFit="1" customWidth="1"/>
    <col min="7124" max="7127" width="9" style="6"/>
    <col min="7128" max="7130" width="9.125" style="6" bestFit="1" customWidth="1"/>
    <col min="7131" max="7131" width="10.5" style="6" bestFit="1" customWidth="1"/>
    <col min="7132" max="7135" width="9" style="6"/>
    <col min="7136" max="7138" width="9.125" style="6" bestFit="1" customWidth="1"/>
    <col min="7139" max="7139" width="10.5" style="6" bestFit="1" customWidth="1"/>
    <col min="7140" max="7143" width="9" style="6"/>
    <col min="7144" max="7146" width="9.125" style="6" bestFit="1" customWidth="1"/>
    <col min="7147" max="7147" width="10.5" style="6" bestFit="1" customWidth="1"/>
    <col min="7148" max="7151" width="9" style="6"/>
    <col min="7152" max="7154" width="9.125" style="6" bestFit="1" customWidth="1"/>
    <col min="7155" max="7155" width="10.5" style="6" bestFit="1" customWidth="1"/>
    <col min="7156" max="7159" width="9" style="6"/>
    <col min="7160" max="7162" width="9.125" style="6" bestFit="1" customWidth="1"/>
    <col min="7163" max="7163" width="10.5" style="6" bestFit="1" customWidth="1"/>
    <col min="7164" max="7167" width="9" style="6"/>
    <col min="7168" max="7170" width="9.125" style="6" bestFit="1" customWidth="1"/>
    <col min="7171" max="7171" width="10.5" style="6" bestFit="1" customWidth="1"/>
    <col min="7172" max="7175" width="9" style="6"/>
    <col min="7176" max="7178" width="9.125" style="6" bestFit="1" customWidth="1"/>
    <col min="7179" max="7179" width="10.5" style="6" bestFit="1" customWidth="1"/>
    <col min="7180" max="7183" width="9" style="6"/>
    <col min="7184" max="7186" width="9.125" style="6" bestFit="1" customWidth="1"/>
    <col min="7187" max="7187" width="10.5" style="6" bestFit="1" customWidth="1"/>
    <col min="7188" max="7191" width="9" style="6"/>
    <col min="7192" max="7194" width="9.125" style="6" bestFit="1" customWidth="1"/>
    <col min="7195" max="7195" width="10.5" style="6" bestFit="1" customWidth="1"/>
    <col min="7196" max="7199" width="9" style="6"/>
    <col min="7200" max="7202" width="9.125" style="6" bestFit="1" customWidth="1"/>
    <col min="7203" max="7203" width="10.5" style="6" bestFit="1" customWidth="1"/>
    <col min="7204" max="7207" width="9" style="6"/>
    <col min="7208" max="7210" width="9.125" style="6" bestFit="1" customWidth="1"/>
    <col min="7211" max="7211" width="10.5" style="6" bestFit="1" customWidth="1"/>
    <col min="7212" max="7215" width="9" style="6"/>
    <col min="7216" max="7218" width="9.125" style="6" bestFit="1" customWidth="1"/>
    <col min="7219" max="7219" width="10.5" style="6" bestFit="1" customWidth="1"/>
    <col min="7220" max="7223" width="9" style="6"/>
    <col min="7224" max="7226" width="9.125" style="6" bestFit="1" customWidth="1"/>
    <col min="7227" max="7227" width="10.5" style="6" bestFit="1" customWidth="1"/>
    <col min="7228" max="7231" width="9" style="6"/>
    <col min="7232" max="7234" width="9.125" style="6" bestFit="1" customWidth="1"/>
    <col min="7235" max="7235" width="10.5" style="6" bestFit="1" customWidth="1"/>
    <col min="7236" max="7239" width="9" style="6"/>
    <col min="7240" max="7242" width="9.125" style="6" bestFit="1" customWidth="1"/>
    <col min="7243" max="7243" width="10.5" style="6" bestFit="1" customWidth="1"/>
    <col min="7244" max="7247" width="9" style="6"/>
    <col min="7248" max="7250" width="9.125" style="6" bestFit="1" customWidth="1"/>
    <col min="7251" max="7251" width="10.5" style="6" bestFit="1" customWidth="1"/>
    <col min="7252" max="7255" width="9" style="6"/>
    <col min="7256" max="7258" width="9.125" style="6" bestFit="1" customWidth="1"/>
    <col min="7259" max="7259" width="10.5" style="6" bestFit="1" customWidth="1"/>
    <col min="7260" max="7263" width="9" style="6"/>
    <col min="7264" max="7266" width="9.125" style="6" bestFit="1" customWidth="1"/>
    <col min="7267" max="7267" width="10.5" style="6" bestFit="1" customWidth="1"/>
    <col min="7268" max="7271" width="9" style="6"/>
    <col min="7272" max="7274" width="9.125" style="6" bestFit="1" customWidth="1"/>
    <col min="7275" max="7275" width="10.5" style="6" bestFit="1" customWidth="1"/>
    <col min="7276" max="7279" width="9" style="6"/>
    <col min="7280" max="7282" width="9.125" style="6" bestFit="1" customWidth="1"/>
    <col min="7283" max="7283" width="10.5" style="6" bestFit="1" customWidth="1"/>
    <col min="7284" max="7287" width="9" style="6"/>
    <col min="7288" max="7290" width="9.125" style="6" bestFit="1" customWidth="1"/>
    <col min="7291" max="7291" width="10.5" style="6" bestFit="1" customWidth="1"/>
    <col min="7292" max="7295" width="9" style="6"/>
    <col min="7296" max="7298" width="9.125" style="6" bestFit="1" customWidth="1"/>
    <col min="7299" max="7299" width="10.5" style="6" bestFit="1" customWidth="1"/>
    <col min="7300" max="7303" width="9" style="6"/>
    <col min="7304" max="7306" width="9.125" style="6" bestFit="1" customWidth="1"/>
    <col min="7307" max="7307" width="10.5" style="6" bestFit="1" customWidth="1"/>
    <col min="7308" max="7311" width="9" style="6"/>
    <col min="7312" max="7314" width="9.125" style="6" bestFit="1" customWidth="1"/>
    <col min="7315" max="7315" width="10.5" style="6" bestFit="1" customWidth="1"/>
    <col min="7316" max="7319" width="9" style="6"/>
    <col min="7320" max="7322" width="9.125" style="6" bestFit="1" customWidth="1"/>
    <col min="7323" max="7323" width="10.5" style="6" bestFit="1" customWidth="1"/>
    <col min="7324" max="7327" width="9" style="6"/>
    <col min="7328" max="7330" width="9.125" style="6" bestFit="1" customWidth="1"/>
    <col min="7331" max="7331" width="10.5" style="6" bestFit="1" customWidth="1"/>
    <col min="7332" max="7335" width="9" style="6"/>
    <col min="7336" max="7338" width="9.125" style="6" bestFit="1" customWidth="1"/>
    <col min="7339" max="7339" width="10.5" style="6" bestFit="1" customWidth="1"/>
    <col min="7340" max="7343" width="9" style="6"/>
    <col min="7344" max="7346" width="9.125" style="6" bestFit="1" customWidth="1"/>
    <col min="7347" max="7347" width="10.5" style="6" bestFit="1" customWidth="1"/>
    <col min="7348" max="7351" width="9" style="6"/>
    <col min="7352" max="7354" width="9.125" style="6" bestFit="1" customWidth="1"/>
    <col min="7355" max="7355" width="10.5" style="6" bestFit="1" customWidth="1"/>
    <col min="7356" max="7359" width="9" style="6"/>
    <col min="7360" max="7362" width="9.125" style="6" bestFit="1" customWidth="1"/>
    <col min="7363" max="7363" width="10.5" style="6" bestFit="1" customWidth="1"/>
    <col min="7364" max="7367" width="9" style="6"/>
    <col min="7368" max="7370" width="9.125" style="6" bestFit="1" customWidth="1"/>
    <col min="7371" max="7371" width="10.5" style="6" bestFit="1" customWidth="1"/>
    <col min="7372" max="7375" width="9" style="6"/>
    <col min="7376" max="7378" width="9.125" style="6" bestFit="1" customWidth="1"/>
    <col min="7379" max="7379" width="10.5" style="6" bestFit="1" customWidth="1"/>
    <col min="7380" max="7383" width="9" style="6"/>
    <col min="7384" max="7386" width="9.125" style="6" bestFit="1" customWidth="1"/>
    <col min="7387" max="7387" width="10.5" style="6" bestFit="1" customWidth="1"/>
    <col min="7388" max="7391" width="9" style="6"/>
    <col min="7392" max="7394" width="9.125" style="6" bestFit="1" customWidth="1"/>
    <col min="7395" max="7395" width="10.5" style="6" bestFit="1" customWidth="1"/>
    <col min="7396" max="7399" width="9" style="6"/>
    <col min="7400" max="7402" width="9.125" style="6" bestFit="1" customWidth="1"/>
    <col min="7403" max="7403" width="10.5" style="6" bestFit="1" customWidth="1"/>
    <col min="7404" max="7407" width="9" style="6"/>
    <col min="7408" max="7410" width="9.125" style="6" bestFit="1" customWidth="1"/>
    <col min="7411" max="7411" width="10.5" style="6" bestFit="1" customWidth="1"/>
    <col min="7412" max="7415" width="9" style="6"/>
    <col min="7416" max="7418" width="9.125" style="6" bestFit="1" customWidth="1"/>
    <col min="7419" max="7419" width="10.5" style="6" bestFit="1" customWidth="1"/>
    <col min="7420" max="7423" width="9" style="6"/>
    <col min="7424" max="7426" width="9.125" style="6" bestFit="1" customWidth="1"/>
    <col min="7427" max="7427" width="10.5" style="6" bestFit="1" customWidth="1"/>
    <col min="7428" max="7431" width="9" style="6"/>
    <col min="7432" max="7434" width="9.125" style="6" bestFit="1" customWidth="1"/>
    <col min="7435" max="7435" width="10.5" style="6" bestFit="1" customWidth="1"/>
    <col min="7436" max="7439" width="9" style="6"/>
    <col min="7440" max="7442" width="9.125" style="6" bestFit="1" customWidth="1"/>
    <col min="7443" max="7443" width="10.5" style="6" bestFit="1" customWidth="1"/>
    <col min="7444" max="7447" width="9" style="6"/>
    <col min="7448" max="7450" width="9.125" style="6" bestFit="1" customWidth="1"/>
    <col min="7451" max="7451" width="10.5" style="6" bestFit="1" customWidth="1"/>
    <col min="7452" max="7455" width="9" style="6"/>
    <col min="7456" max="7458" width="9.125" style="6" bestFit="1" customWidth="1"/>
    <col min="7459" max="7459" width="10.5" style="6" bestFit="1" customWidth="1"/>
    <col min="7460" max="7463" width="9" style="6"/>
    <col min="7464" max="7466" width="9.125" style="6" bestFit="1" customWidth="1"/>
    <col min="7467" max="7467" width="10.5" style="6" bestFit="1" customWidth="1"/>
    <col min="7468" max="7471" width="9" style="6"/>
    <col min="7472" max="7474" width="9.125" style="6" bestFit="1" customWidth="1"/>
    <col min="7475" max="7475" width="10.5" style="6" bestFit="1" customWidth="1"/>
    <col min="7476" max="7479" width="9" style="6"/>
    <col min="7480" max="7482" width="9.125" style="6" bestFit="1" customWidth="1"/>
    <col min="7483" max="7483" width="10.5" style="6" bestFit="1" customWidth="1"/>
    <col min="7484" max="7487" width="9" style="6"/>
    <col min="7488" max="7490" width="9.125" style="6" bestFit="1" customWidth="1"/>
    <col min="7491" max="7491" width="10.5" style="6" bestFit="1" customWidth="1"/>
    <col min="7492" max="7495" width="9" style="6"/>
    <col min="7496" max="7498" width="9.125" style="6" bestFit="1" customWidth="1"/>
    <col min="7499" max="7499" width="10.5" style="6" bestFit="1" customWidth="1"/>
    <col min="7500" max="7503" width="9" style="6"/>
    <col min="7504" max="7506" width="9.125" style="6" bestFit="1" customWidth="1"/>
    <col min="7507" max="7507" width="10.5" style="6" bestFit="1" customWidth="1"/>
    <col min="7508" max="7511" width="9" style="6"/>
    <col min="7512" max="7514" width="9.125" style="6" bestFit="1" customWidth="1"/>
    <col min="7515" max="7515" width="10.5" style="6" bestFit="1" customWidth="1"/>
    <col min="7516" max="7519" width="9" style="6"/>
    <col min="7520" max="7522" width="9.125" style="6" bestFit="1" customWidth="1"/>
    <col min="7523" max="7523" width="10.5" style="6" bestFit="1" customWidth="1"/>
    <col min="7524" max="7527" width="9" style="6"/>
    <col min="7528" max="7530" width="9.125" style="6" bestFit="1" customWidth="1"/>
    <col min="7531" max="7531" width="10.5" style="6" bestFit="1" customWidth="1"/>
    <col min="7532" max="7535" width="9" style="6"/>
    <col min="7536" max="7538" width="9.125" style="6" bestFit="1" customWidth="1"/>
    <col min="7539" max="7539" width="10.5" style="6" bestFit="1" customWidth="1"/>
    <col min="7540" max="7543" width="9" style="6"/>
    <col min="7544" max="7546" width="9.125" style="6" bestFit="1" customWidth="1"/>
    <col min="7547" max="7547" width="10.5" style="6" bestFit="1" customWidth="1"/>
    <col min="7548" max="7551" width="9" style="6"/>
    <col min="7552" max="7554" width="9.125" style="6" bestFit="1" customWidth="1"/>
    <col min="7555" max="7555" width="10.5" style="6" bestFit="1" customWidth="1"/>
    <col min="7556" max="7559" width="9" style="6"/>
    <col min="7560" max="7562" width="9.125" style="6" bestFit="1" customWidth="1"/>
    <col min="7563" max="7563" width="10.5" style="6" bestFit="1" customWidth="1"/>
    <col min="7564" max="7567" width="9" style="6"/>
    <col min="7568" max="7570" width="9.125" style="6" bestFit="1" customWidth="1"/>
    <col min="7571" max="7571" width="10.5" style="6" bestFit="1" customWidth="1"/>
    <col min="7572" max="7575" width="9" style="6"/>
    <col min="7576" max="7578" width="9.125" style="6" bestFit="1" customWidth="1"/>
    <col min="7579" max="7579" width="10.5" style="6" bestFit="1" customWidth="1"/>
    <col min="7580" max="7583" width="9" style="6"/>
    <col min="7584" max="7586" width="9.125" style="6" bestFit="1" customWidth="1"/>
    <col min="7587" max="7587" width="10.5" style="6" bestFit="1" customWidth="1"/>
    <col min="7588" max="7591" width="9" style="6"/>
    <col min="7592" max="7594" width="9.125" style="6" bestFit="1" customWidth="1"/>
    <col min="7595" max="7595" width="10.5" style="6" bestFit="1" customWidth="1"/>
    <col min="7596" max="7599" width="9" style="6"/>
    <col min="7600" max="7602" width="9.125" style="6" bestFit="1" customWidth="1"/>
    <col min="7603" max="7603" width="10.5" style="6" bestFit="1" customWidth="1"/>
    <col min="7604" max="7607" width="9" style="6"/>
    <col min="7608" max="7610" width="9.125" style="6" bestFit="1" customWidth="1"/>
    <col min="7611" max="7611" width="10.5" style="6" bestFit="1" customWidth="1"/>
    <col min="7612" max="7615" width="9" style="6"/>
    <col min="7616" max="7618" width="9.125" style="6" bestFit="1" customWidth="1"/>
    <col min="7619" max="7619" width="10.5" style="6" bestFit="1" customWidth="1"/>
    <col min="7620" max="7623" width="9" style="6"/>
    <col min="7624" max="7626" width="9.125" style="6" bestFit="1" customWidth="1"/>
    <col min="7627" max="7627" width="10.5" style="6" bestFit="1" customWidth="1"/>
    <col min="7628" max="7631" width="9" style="6"/>
    <col min="7632" max="7634" width="9.125" style="6" bestFit="1" customWidth="1"/>
    <col min="7635" max="7635" width="10.5" style="6" bestFit="1" customWidth="1"/>
    <col min="7636" max="7639" width="9" style="6"/>
    <col min="7640" max="7642" width="9.125" style="6" bestFit="1" customWidth="1"/>
    <col min="7643" max="7643" width="10.5" style="6" bestFit="1" customWidth="1"/>
    <col min="7644" max="7647" width="9" style="6"/>
    <col min="7648" max="7650" width="9.125" style="6" bestFit="1" customWidth="1"/>
    <col min="7651" max="7651" width="10.5" style="6" bestFit="1" customWidth="1"/>
    <col min="7652" max="7655" width="9" style="6"/>
    <col min="7656" max="7658" width="9.125" style="6" bestFit="1" customWidth="1"/>
    <col min="7659" max="7659" width="10.5" style="6" bestFit="1" customWidth="1"/>
    <col min="7660" max="7663" width="9" style="6"/>
    <col min="7664" max="7666" width="9.125" style="6" bestFit="1" customWidth="1"/>
    <col min="7667" max="7667" width="10.5" style="6" bestFit="1" customWidth="1"/>
    <col min="7668" max="7671" width="9" style="6"/>
    <col min="7672" max="7674" width="9.125" style="6" bestFit="1" customWidth="1"/>
    <col min="7675" max="7675" width="10.5" style="6" bestFit="1" customWidth="1"/>
    <col min="7676" max="7679" width="9" style="6"/>
    <col min="7680" max="7682" width="9.125" style="6" bestFit="1" customWidth="1"/>
    <col min="7683" max="7683" width="10.5" style="6" bestFit="1" customWidth="1"/>
    <col min="7684" max="7687" width="9" style="6"/>
    <col min="7688" max="7690" width="9.125" style="6" bestFit="1" customWidth="1"/>
    <col min="7691" max="7691" width="10.5" style="6" bestFit="1" customWidth="1"/>
    <col min="7692" max="7695" width="9" style="6"/>
    <col min="7696" max="7698" width="9.125" style="6" bestFit="1" customWidth="1"/>
    <col min="7699" max="7699" width="10.5" style="6" bestFit="1" customWidth="1"/>
    <col min="7700" max="7703" width="9" style="6"/>
    <col min="7704" max="7706" width="9.125" style="6" bestFit="1" customWidth="1"/>
    <col min="7707" max="7707" width="10.5" style="6" bestFit="1" customWidth="1"/>
    <col min="7708" max="7711" width="9" style="6"/>
    <col min="7712" max="7714" width="9.125" style="6" bestFit="1" customWidth="1"/>
    <col min="7715" max="7715" width="10.5" style="6" bestFit="1" customWidth="1"/>
    <col min="7716" max="7719" width="9" style="6"/>
    <col min="7720" max="7722" width="9.125" style="6" bestFit="1" customWidth="1"/>
    <col min="7723" max="7723" width="10.5" style="6" bestFit="1" customWidth="1"/>
    <col min="7724" max="7727" width="9" style="6"/>
    <col min="7728" max="7730" width="9.125" style="6" bestFit="1" customWidth="1"/>
    <col min="7731" max="7731" width="10.5" style="6" bestFit="1" customWidth="1"/>
    <col min="7732" max="7735" width="9" style="6"/>
    <col min="7736" max="7738" width="9.125" style="6" bestFit="1" customWidth="1"/>
    <col min="7739" max="7739" width="10.5" style="6" bestFit="1" customWidth="1"/>
    <col min="7740" max="7743" width="9" style="6"/>
    <col min="7744" max="7746" width="9.125" style="6" bestFit="1" customWidth="1"/>
    <col min="7747" max="7747" width="10.5" style="6" bestFit="1" customWidth="1"/>
    <col min="7748" max="7751" width="9" style="6"/>
    <col min="7752" max="7754" width="9.125" style="6" bestFit="1" customWidth="1"/>
    <col min="7755" max="7755" width="10.5" style="6" bestFit="1" customWidth="1"/>
    <col min="7756" max="7759" width="9" style="6"/>
    <col min="7760" max="7762" width="9.125" style="6" bestFit="1" customWidth="1"/>
    <col min="7763" max="7763" width="10.5" style="6" bestFit="1" customWidth="1"/>
    <col min="7764" max="7767" width="9" style="6"/>
    <col min="7768" max="7770" width="9.125" style="6" bestFit="1" customWidth="1"/>
    <col min="7771" max="7771" width="10.5" style="6" bestFit="1" customWidth="1"/>
    <col min="7772" max="7775" width="9" style="6"/>
    <col min="7776" max="7778" width="9.125" style="6" bestFit="1" customWidth="1"/>
    <col min="7779" max="7779" width="10.5" style="6" bestFit="1" customWidth="1"/>
    <col min="7780" max="7783" width="9" style="6"/>
    <col min="7784" max="7786" width="9.125" style="6" bestFit="1" customWidth="1"/>
    <col min="7787" max="7787" width="10.5" style="6" bestFit="1" customWidth="1"/>
    <col min="7788" max="7791" width="9" style="6"/>
    <col min="7792" max="7794" width="9.125" style="6" bestFit="1" customWidth="1"/>
    <col min="7795" max="7795" width="10.5" style="6" bestFit="1" customWidth="1"/>
    <col min="7796" max="7799" width="9" style="6"/>
    <col min="7800" max="7802" width="9.125" style="6" bestFit="1" customWidth="1"/>
    <col min="7803" max="7803" width="10.5" style="6" bestFit="1" customWidth="1"/>
    <col min="7804" max="7807" width="9" style="6"/>
    <col min="7808" max="7810" width="9.125" style="6" bestFit="1" customWidth="1"/>
    <col min="7811" max="7811" width="10.5" style="6" bestFit="1" customWidth="1"/>
    <col min="7812" max="7815" width="9" style="6"/>
    <col min="7816" max="7818" width="9.125" style="6" bestFit="1" customWidth="1"/>
    <col min="7819" max="7819" width="10.5" style="6" bestFit="1" customWidth="1"/>
    <col min="7820" max="7823" width="9" style="6"/>
    <col min="7824" max="7826" width="9.125" style="6" bestFit="1" customWidth="1"/>
    <col min="7827" max="7827" width="10.5" style="6" bestFit="1" customWidth="1"/>
    <col min="7828" max="7831" width="9" style="6"/>
    <col min="7832" max="7834" width="9.125" style="6" bestFit="1" customWidth="1"/>
    <col min="7835" max="7835" width="10.5" style="6" bestFit="1" customWidth="1"/>
    <col min="7836" max="7839" width="9" style="6"/>
    <col min="7840" max="7842" width="9.125" style="6" bestFit="1" customWidth="1"/>
    <col min="7843" max="7843" width="10.5" style="6" bestFit="1" customWidth="1"/>
    <col min="7844" max="7847" width="9" style="6"/>
    <col min="7848" max="7850" width="9.125" style="6" bestFit="1" customWidth="1"/>
    <col min="7851" max="7851" width="10.5" style="6" bestFit="1" customWidth="1"/>
    <col min="7852" max="7855" width="9" style="6"/>
    <col min="7856" max="7858" width="9.125" style="6" bestFit="1" customWidth="1"/>
    <col min="7859" max="7859" width="10.5" style="6" bestFit="1" customWidth="1"/>
    <col min="7860" max="7863" width="9" style="6"/>
    <col min="7864" max="7866" width="9.125" style="6" bestFit="1" customWidth="1"/>
    <col min="7867" max="7867" width="10.5" style="6" bestFit="1" customWidth="1"/>
    <col min="7868" max="7871" width="9" style="6"/>
    <col min="7872" max="7874" width="9.125" style="6" bestFit="1" customWidth="1"/>
    <col min="7875" max="7875" width="10.5" style="6" bestFit="1" customWidth="1"/>
    <col min="7876" max="7879" width="9" style="6"/>
    <col min="7880" max="7882" width="9.125" style="6" bestFit="1" customWidth="1"/>
    <col min="7883" max="7883" width="10.5" style="6" bestFit="1" customWidth="1"/>
    <col min="7884" max="7887" width="9" style="6"/>
    <col min="7888" max="7890" width="9.125" style="6" bestFit="1" customWidth="1"/>
    <col min="7891" max="7891" width="10.5" style="6" bestFit="1" customWidth="1"/>
    <col min="7892" max="7895" width="9" style="6"/>
    <col min="7896" max="7898" width="9.125" style="6" bestFit="1" customWidth="1"/>
    <col min="7899" max="7899" width="10.5" style="6" bestFit="1" customWidth="1"/>
    <col min="7900" max="7903" width="9" style="6"/>
    <col min="7904" max="7906" width="9.125" style="6" bestFit="1" customWidth="1"/>
    <col min="7907" max="7907" width="10.5" style="6" bestFit="1" customWidth="1"/>
    <col min="7908" max="7911" width="9" style="6"/>
    <col min="7912" max="7914" width="9.125" style="6" bestFit="1" customWidth="1"/>
    <col min="7915" max="7915" width="10.5" style="6" bestFit="1" customWidth="1"/>
    <col min="7916" max="7919" width="9" style="6"/>
    <col min="7920" max="7922" width="9.125" style="6" bestFit="1" customWidth="1"/>
    <col min="7923" max="7923" width="10.5" style="6" bestFit="1" customWidth="1"/>
    <col min="7924" max="7927" width="9" style="6"/>
    <col min="7928" max="7930" width="9.125" style="6" bestFit="1" customWidth="1"/>
    <col min="7931" max="7931" width="10.5" style="6" bestFit="1" customWidth="1"/>
    <col min="7932" max="7935" width="9" style="6"/>
    <col min="7936" max="7938" width="9.125" style="6" bestFit="1" customWidth="1"/>
    <col min="7939" max="7939" width="10.5" style="6" bestFit="1" customWidth="1"/>
    <col min="7940" max="7943" width="9" style="6"/>
    <col min="7944" max="7946" width="9.125" style="6" bestFit="1" customWidth="1"/>
    <col min="7947" max="7947" width="10.5" style="6" bestFit="1" customWidth="1"/>
    <col min="7948" max="7951" width="9" style="6"/>
    <col min="7952" max="7954" width="9.125" style="6" bestFit="1" customWidth="1"/>
    <col min="7955" max="7955" width="10.5" style="6" bestFit="1" customWidth="1"/>
    <col min="7956" max="7959" width="9" style="6"/>
    <col min="7960" max="7962" width="9.125" style="6" bestFit="1" customWidth="1"/>
    <col min="7963" max="7963" width="10.5" style="6" bestFit="1" customWidth="1"/>
    <col min="7964" max="7967" width="9" style="6"/>
    <col min="7968" max="7970" width="9.125" style="6" bestFit="1" customWidth="1"/>
    <col min="7971" max="7971" width="10.5" style="6" bestFit="1" customWidth="1"/>
    <col min="7972" max="7975" width="9" style="6"/>
    <col min="7976" max="7978" width="9.125" style="6" bestFit="1" customWidth="1"/>
    <col min="7979" max="7979" width="10.5" style="6" bestFit="1" customWidth="1"/>
    <col min="7980" max="7983" width="9" style="6"/>
    <col min="7984" max="7986" width="9.125" style="6" bestFit="1" customWidth="1"/>
    <col min="7987" max="7987" width="10.5" style="6" bestFit="1" customWidth="1"/>
    <col min="7988" max="7991" width="9" style="6"/>
    <col min="7992" max="7994" width="9.125" style="6" bestFit="1" customWidth="1"/>
    <col min="7995" max="7995" width="10.5" style="6" bestFit="1" customWidth="1"/>
    <col min="7996" max="7999" width="9" style="6"/>
    <col min="8000" max="8002" width="9.125" style="6" bestFit="1" customWidth="1"/>
    <col min="8003" max="8003" width="10.5" style="6" bestFit="1" customWidth="1"/>
    <col min="8004" max="8007" width="9" style="6"/>
    <col min="8008" max="8010" width="9.125" style="6" bestFit="1" customWidth="1"/>
    <col min="8011" max="8011" width="10.5" style="6" bestFit="1" customWidth="1"/>
    <col min="8012" max="8015" width="9" style="6"/>
    <col min="8016" max="8018" width="9.125" style="6" bestFit="1" customWidth="1"/>
    <col min="8019" max="8019" width="10.5" style="6" bestFit="1" customWidth="1"/>
    <col min="8020" max="8023" width="9" style="6"/>
    <col min="8024" max="8026" width="9.125" style="6" bestFit="1" customWidth="1"/>
    <col min="8027" max="8027" width="10.5" style="6" bestFit="1" customWidth="1"/>
    <col min="8028" max="8031" width="9" style="6"/>
    <col min="8032" max="8034" width="9.125" style="6" bestFit="1" customWidth="1"/>
    <col min="8035" max="8035" width="10.5" style="6" bestFit="1" customWidth="1"/>
    <col min="8036" max="8039" width="9" style="6"/>
    <col min="8040" max="8042" width="9.125" style="6" bestFit="1" customWidth="1"/>
    <col min="8043" max="8043" width="10.5" style="6" bestFit="1" customWidth="1"/>
    <col min="8044" max="8047" width="9" style="6"/>
    <col min="8048" max="8050" width="9.125" style="6" bestFit="1" customWidth="1"/>
    <col min="8051" max="8051" width="10.5" style="6" bestFit="1" customWidth="1"/>
    <col min="8052" max="8055" width="9" style="6"/>
    <col min="8056" max="8058" width="9.125" style="6" bestFit="1" customWidth="1"/>
    <col min="8059" max="8059" width="10.5" style="6" bestFit="1" customWidth="1"/>
    <col min="8060" max="8063" width="9" style="6"/>
    <col min="8064" max="8066" width="9.125" style="6" bestFit="1" customWidth="1"/>
    <col min="8067" max="8067" width="10.5" style="6" bestFit="1" customWidth="1"/>
    <col min="8068" max="8071" width="9" style="6"/>
    <col min="8072" max="8074" width="9.125" style="6" bestFit="1" customWidth="1"/>
    <col min="8075" max="8075" width="10.5" style="6" bestFit="1" customWidth="1"/>
    <col min="8076" max="8079" width="9" style="6"/>
    <col min="8080" max="8082" width="9.125" style="6" bestFit="1" customWidth="1"/>
    <col min="8083" max="8083" width="10.5" style="6" bestFit="1" customWidth="1"/>
    <col min="8084" max="8087" width="9" style="6"/>
    <col min="8088" max="8090" width="9.125" style="6" bestFit="1" customWidth="1"/>
    <col min="8091" max="8091" width="10.5" style="6" bestFit="1" customWidth="1"/>
    <col min="8092" max="8095" width="9" style="6"/>
    <col min="8096" max="8098" width="9.125" style="6" bestFit="1" customWidth="1"/>
    <col min="8099" max="8099" width="10.5" style="6" bestFit="1" customWidth="1"/>
    <col min="8100" max="8103" width="9" style="6"/>
    <col min="8104" max="8106" width="9.125" style="6" bestFit="1" customWidth="1"/>
    <col min="8107" max="8107" width="10.5" style="6" bestFit="1" customWidth="1"/>
    <col min="8108" max="8111" width="9" style="6"/>
    <col min="8112" max="8114" width="9.125" style="6" bestFit="1" customWidth="1"/>
    <col min="8115" max="8115" width="10.5" style="6" bestFit="1" customWidth="1"/>
    <col min="8116" max="8119" width="9" style="6"/>
    <col min="8120" max="8122" width="9.125" style="6" bestFit="1" customWidth="1"/>
    <col min="8123" max="8123" width="10.5" style="6" bestFit="1" customWidth="1"/>
    <col min="8124" max="8127" width="9" style="6"/>
    <col min="8128" max="8130" width="9.125" style="6" bestFit="1" customWidth="1"/>
    <col min="8131" max="8131" width="10.5" style="6" bestFit="1" customWidth="1"/>
    <col min="8132" max="8135" width="9" style="6"/>
    <col min="8136" max="8138" width="9.125" style="6" bestFit="1" customWidth="1"/>
    <col min="8139" max="8139" width="10.5" style="6" bestFit="1" customWidth="1"/>
    <col min="8140" max="8143" width="9" style="6"/>
    <col min="8144" max="8146" width="9.125" style="6" bestFit="1" customWidth="1"/>
    <col min="8147" max="8147" width="10.5" style="6" bestFit="1" customWidth="1"/>
    <col min="8148" max="8151" width="9" style="6"/>
    <col min="8152" max="8154" width="9.125" style="6" bestFit="1" customWidth="1"/>
    <col min="8155" max="8155" width="10.5" style="6" bestFit="1" customWidth="1"/>
    <col min="8156" max="8159" width="9" style="6"/>
    <col min="8160" max="8162" width="9.125" style="6" bestFit="1" customWidth="1"/>
    <col min="8163" max="8163" width="10.5" style="6" bestFit="1" customWidth="1"/>
    <col min="8164" max="8167" width="9" style="6"/>
    <col min="8168" max="8170" width="9.125" style="6" bestFit="1" customWidth="1"/>
    <col min="8171" max="8171" width="10.5" style="6" bestFit="1" customWidth="1"/>
    <col min="8172" max="8175" width="9" style="6"/>
    <col min="8176" max="8178" width="9.125" style="6" bestFit="1" customWidth="1"/>
    <col min="8179" max="8179" width="10.5" style="6" bestFit="1" customWidth="1"/>
    <col min="8180" max="8183" width="9" style="6"/>
    <col min="8184" max="8186" width="9.125" style="6" bestFit="1" customWidth="1"/>
    <col min="8187" max="8187" width="10.5" style="6" bestFit="1" customWidth="1"/>
    <col min="8188" max="8191" width="9" style="6"/>
    <col min="8192" max="8194" width="9.125" style="6" bestFit="1" customWidth="1"/>
    <col min="8195" max="8195" width="10.5" style="6" bestFit="1" customWidth="1"/>
    <col min="8196" max="8199" width="9" style="6"/>
    <col min="8200" max="8202" width="9.125" style="6" bestFit="1" customWidth="1"/>
    <col min="8203" max="8203" width="10.5" style="6" bestFit="1" customWidth="1"/>
    <col min="8204" max="8207" width="9" style="6"/>
    <col min="8208" max="8210" width="9.125" style="6" bestFit="1" customWidth="1"/>
    <col min="8211" max="8211" width="10.5" style="6" bestFit="1" customWidth="1"/>
    <col min="8212" max="8215" width="9" style="6"/>
    <col min="8216" max="8218" width="9.125" style="6" bestFit="1" customWidth="1"/>
    <col min="8219" max="8219" width="10.5" style="6" bestFit="1" customWidth="1"/>
    <col min="8220" max="8223" width="9" style="6"/>
    <col min="8224" max="8226" width="9.125" style="6" bestFit="1" customWidth="1"/>
    <col min="8227" max="8227" width="10.5" style="6" bestFit="1" customWidth="1"/>
    <col min="8228" max="8231" width="9" style="6"/>
    <col min="8232" max="8234" width="9.125" style="6" bestFit="1" customWidth="1"/>
    <col min="8235" max="8235" width="10.5" style="6" bestFit="1" customWidth="1"/>
    <col min="8236" max="8239" width="9" style="6"/>
    <col min="8240" max="8242" width="9.125" style="6" bestFit="1" customWidth="1"/>
    <col min="8243" max="8243" width="10.5" style="6" bestFit="1" customWidth="1"/>
    <col min="8244" max="8247" width="9" style="6"/>
    <col min="8248" max="8250" width="9.125" style="6" bestFit="1" customWidth="1"/>
    <col min="8251" max="8251" width="10.5" style="6" bestFit="1" customWidth="1"/>
    <col min="8252" max="8255" width="9" style="6"/>
    <col min="8256" max="8258" width="9.125" style="6" bestFit="1" customWidth="1"/>
    <col min="8259" max="8259" width="10.5" style="6" bestFit="1" customWidth="1"/>
    <col min="8260" max="8263" width="9" style="6"/>
    <col min="8264" max="8266" width="9.125" style="6" bestFit="1" customWidth="1"/>
    <col min="8267" max="8267" width="10.5" style="6" bestFit="1" customWidth="1"/>
    <col min="8268" max="8271" width="9" style="6"/>
    <col min="8272" max="8274" width="9.125" style="6" bestFit="1" customWidth="1"/>
    <col min="8275" max="8275" width="10.5" style="6" bestFit="1" customWidth="1"/>
    <col min="8276" max="8279" width="9" style="6"/>
    <col min="8280" max="8282" width="9.125" style="6" bestFit="1" customWidth="1"/>
    <col min="8283" max="8283" width="10.5" style="6" bestFit="1" customWidth="1"/>
    <col min="8284" max="8287" width="9" style="6"/>
    <col min="8288" max="8290" width="9.125" style="6" bestFit="1" customWidth="1"/>
    <col min="8291" max="8291" width="10.5" style="6" bestFit="1" customWidth="1"/>
    <col min="8292" max="8295" width="9" style="6"/>
    <col min="8296" max="8298" width="9.125" style="6" bestFit="1" customWidth="1"/>
    <col min="8299" max="8299" width="10.5" style="6" bestFit="1" customWidth="1"/>
    <col min="8300" max="8303" width="9" style="6"/>
    <col min="8304" max="8306" width="9.125" style="6" bestFit="1" customWidth="1"/>
    <col min="8307" max="8307" width="10.5" style="6" bestFit="1" customWidth="1"/>
    <col min="8308" max="8311" width="9" style="6"/>
    <col min="8312" max="8314" width="9.125" style="6" bestFit="1" customWidth="1"/>
    <col min="8315" max="8315" width="10.5" style="6" bestFit="1" customWidth="1"/>
    <col min="8316" max="8319" width="9" style="6"/>
    <col min="8320" max="8322" width="9.125" style="6" bestFit="1" customWidth="1"/>
    <col min="8323" max="8323" width="10.5" style="6" bestFit="1" customWidth="1"/>
    <col min="8324" max="8327" width="9" style="6"/>
    <col min="8328" max="8330" width="9.125" style="6" bestFit="1" customWidth="1"/>
    <col min="8331" max="8331" width="10.5" style="6" bestFit="1" customWidth="1"/>
    <col min="8332" max="8335" width="9" style="6"/>
    <col min="8336" max="8338" width="9.125" style="6" bestFit="1" customWidth="1"/>
    <col min="8339" max="8339" width="10.5" style="6" bestFit="1" customWidth="1"/>
    <col min="8340" max="8343" width="9" style="6"/>
    <col min="8344" max="8346" width="9.125" style="6" bestFit="1" customWidth="1"/>
    <col min="8347" max="8347" width="10.5" style="6" bestFit="1" customWidth="1"/>
    <col min="8348" max="8351" width="9" style="6"/>
    <col min="8352" max="8354" width="9.125" style="6" bestFit="1" customWidth="1"/>
    <col min="8355" max="8355" width="10.5" style="6" bestFit="1" customWidth="1"/>
    <col min="8356" max="8359" width="9" style="6"/>
    <col min="8360" max="8362" width="9.125" style="6" bestFit="1" customWidth="1"/>
    <col min="8363" max="8363" width="10.5" style="6" bestFit="1" customWidth="1"/>
    <col min="8364" max="8367" width="9" style="6"/>
    <col min="8368" max="8370" width="9.125" style="6" bestFit="1" customWidth="1"/>
    <col min="8371" max="8371" width="10.5" style="6" bestFit="1" customWidth="1"/>
    <col min="8372" max="8375" width="9" style="6"/>
    <col min="8376" max="8378" width="9.125" style="6" bestFit="1" customWidth="1"/>
    <col min="8379" max="8379" width="10.5" style="6" bestFit="1" customWidth="1"/>
    <col min="8380" max="8383" width="9" style="6"/>
    <col min="8384" max="8386" width="9.125" style="6" bestFit="1" customWidth="1"/>
    <col min="8387" max="8387" width="10.5" style="6" bestFit="1" customWidth="1"/>
    <col min="8388" max="8391" width="9" style="6"/>
    <col min="8392" max="8394" width="9.125" style="6" bestFit="1" customWidth="1"/>
    <col min="8395" max="8395" width="10.5" style="6" bestFit="1" customWidth="1"/>
    <col min="8396" max="8399" width="9" style="6"/>
    <col min="8400" max="8402" width="9.125" style="6" bestFit="1" customWidth="1"/>
    <col min="8403" max="8403" width="10.5" style="6" bestFit="1" customWidth="1"/>
    <col min="8404" max="8407" width="9" style="6"/>
    <col min="8408" max="8410" width="9.125" style="6" bestFit="1" customWidth="1"/>
    <col min="8411" max="8411" width="10.5" style="6" bestFit="1" customWidth="1"/>
    <col min="8412" max="8415" width="9" style="6"/>
    <col min="8416" max="8418" width="9.125" style="6" bestFit="1" customWidth="1"/>
    <col min="8419" max="8419" width="10.5" style="6" bestFit="1" customWidth="1"/>
    <col min="8420" max="8423" width="9" style="6"/>
    <col min="8424" max="8426" width="9.125" style="6" bestFit="1" customWidth="1"/>
    <col min="8427" max="8427" width="10.5" style="6" bestFit="1" customWidth="1"/>
    <col min="8428" max="8431" width="9" style="6"/>
    <col min="8432" max="8434" width="9.125" style="6" bestFit="1" customWidth="1"/>
    <col min="8435" max="8435" width="10.5" style="6" bestFit="1" customWidth="1"/>
    <col min="8436" max="8439" width="9" style="6"/>
    <col min="8440" max="8442" width="9.125" style="6" bestFit="1" customWidth="1"/>
    <col min="8443" max="8443" width="10.5" style="6" bestFit="1" customWidth="1"/>
    <col min="8444" max="8447" width="9" style="6"/>
    <col min="8448" max="8450" width="9.125" style="6" bestFit="1" customWidth="1"/>
    <col min="8451" max="8451" width="10.5" style="6" bestFit="1" customWidth="1"/>
    <col min="8452" max="8455" width="9" style="6"/>
    <col min="8456" max="8458" width="9.125" style="6" bestFit="1" customWidth="1"/>
    <col min="8459" max="8459" width="10.5" style="6" bestFit="1" customWidth="1"/>
    <col min="8460" max="8463" width="9" style="6"/>
    <col min="8464" max="8466" width="9.125" style="6" bestFit="1" customWidth="1"/>
    <col min="8467" max="8467" width="10.5" style="6" bestFit="1" customWidth="1"/>
    <col min="8468" max="8471" width="9" style="6"/>
    <col min="8472" max="8474" width="9.125" style="6" bestFit="1" customWidth="1"/>
    <col min="8475" max="8475" width="10.5" style="6" bestFit="1" customWidth="1"/>
    <col min="8476" max="8479" width="9" style="6"/>
    <col min="8480" max="8482" width="9.125" style="6" bestFit="1" customWidth="1"/>
    <col min="8483" max="8483" width="10.5" style="6" bestFit="1" customWidth="1"/>
    <col min="8484" max="8487" width="9" style="6"/>
    <col min="8488" max="8490" width="9.125" style="6" bestFit="1" customWidth="1"/>
    <col min="8491" max="8491" width="10.5" style="6" bestFit="1" customWidth="1"/>
    <col min="8492" max="8495" width="9" style="6"/>
    <col min="8496" max="8498" width="9.125" style="6" bestFit="1" customWidth="1"/>
    <col min="8499" max="8499" width="10.5" style="6" bestFit="1" customWidth="1"/>
    <col min="8500" max="8503" width="9" style="6"/>
    <col min="8504" max="8506" width="9.125" style="6" bestFit="1" customWidth="1"/>
    <col min="8507" max="8507" width="10.5" style="6" bestFit="1" customWidth="1"/>
    <col min="8508" max="8511" width="9" style="6"/>
    <col min="8512" max="8514" width="9.125" style="6" bestFit="1" customWidth="1"/>
    <col min="8515" max="8515" width="10.5" style="6" bestFit="1" customWidth="1"/>
    <col min="8516" max="8519" width="9" style="6"/>
    <col min="8520" max="8522" width="9.125" style="6" bestFit="1" customWidth="1"/>
    <col min="8523" max="8523" width="10.5" style="6" bestFit="1" customWidth="1"/>
    <col min="8524" max="8527" width="9" style="6"/>
    <col min="8528" max="8530" width="9.125" style="6" bestFit="1" customWidth="1"/>
    <col min="8531" max="8531" width="10.5" style="6" bestFit="1" customWidth="1"/>
    <col min="8532" max="8535" width="9" style="6"/>
    <col min="8536" max="8538" width="9.125" style="6" bestFit="1" customWidth="1"/>
    <col min="8539" max="8539" width="10.5" style="6" bestFit="1" customWidth="1"/>
    <col min="8540" max="8543" width="9" style="6"/>
    <col min="8544" max="8546" width="9.125" style="6" bestFit="1" customWidth="1"/>
    <col min="8547" max="8547" width="10.5" style="6" bestFit="1" customWidth="1"/>
    <col min="8548" max="8551" width="9" style="6"/>
    <col min="8552" max="8554" width="9.125" style="6" bestFit="1" customWidth="1"/>
    <col min="8555" max="8555" width="10.5" style="6" bestFit="1" customWidth="1"/>
    <col min="8556" max="8559" width="9" style="6"/>
    <col min="8560" max="8562" width="9.125" style="6" bestFit="1" customWidth="1"/>
    <col min="8563" max="8563" width="10.5" style="6" bestFit="1" customWidth="1"/>
    <col min="8564" max="8567" width="9" style="6"/>
    <col min="8568" max="8570" width="9.125" style="6" bestFit="1" customWidth="1"/>
    <col min="8571" max="8571" width="10.5" style="6" bestFit="1" customWidth="1"/>
    <col min="8572" max="8575" width="9" style="6"/>
    <col min="8576" max="8578" width="9.125" style="6" bestFit="1" customWidth="1"/>
    <col min="8579" max="8579" width="10.5" style="6" bestFit="1" customWidth="1"/>
    <col min="8580" max="8583" width="9" style="6"/>
    <col min="8584" max="8586" width="9.125" style="6" bestFit="1" customWidth="1"/>
    <col min="8587" max="8587" width="10.5" style="6" bestFit="1" customWidth="1"/>
    <col min="8588" max="8591" width="9" style="6"/>
    <col min="8592" max="8594" width="9.125" style="6" bestFit="1" customWidth="1"/>
    <col min="8595" max="8595" width="10.5" style="6" bestFit="1" customWidth="1"/>
    <col min="8596" max="8599" width="9" style="6"/>
    <col min="8600" max="8602" width="9.125" style="6" bestFit="1" customWidth="1"/>
    <col min="8603" max="8603" width="10.5" style="6" bestFit="1" customWidth="1"/>
    <col min="8604" max="8607" width="9" style="6"/>
    <col min="8608" max="8610" width="9.125" style="6" bestFit="1" customWidth="1"/>
    <col min="8611" max="8611" width="10.5" style="6" bestFit="1" customWidth="1"/>
    <col min="8612" max="8615" width="9" style="6"/>
    <col min="8616" max="8618" width="9.125" style="6" bestFit="1" customWidth="1"/>
    <col min="8619" max="8619" width="10.5" style="6" bestFit="1" customWidth="1"/>
    <col min="8620" max="8623" width="9" style="6"/>
    <col min="8624" max="8626" width="9.125" style="6" bestFit="1" customWidth="1"/>
    <col min="8627" max="8627" width="10.5" style="6" bestFit="1" customWidth="1"/>
    <col min="8628" max="8631" width="9" style="6"/>
    <col min="8632" max="8634" width="9.125" style="6" bestFit="1" customWidth="1"/>
    <col min="8635" max="8635" width="10.5" style="6" bestFit="1" customWidth="1"/>
    <col min="8636" max="8639" width="9" style="6"/>
    <col min="8640" max="8642" width="9.125" style="6" bestFit="1" customWidth="1"/>
    <col min="8643" max="8643" width="10.5" style="6" bestFit="1" customWidth="1"/>
    <col min="8644" max="8647" width="9" style="6"/>
    <col min="8648" max="8650" width="9.125" style="6" bestFit="1" customWidth="1"/>
    <col min="8651" max="8651" width="10.5" style="6" bestFit="1" customWidth="1"/>
    <col min="8652" max="8655" width="9" style="6"/>
    <col min="8656" max="8658" width="9.125" style="6" bestFit="1" customWidth="1"/>
    <col min="8659" max="8659" width="10.5" style="6" bestFit="1" customWidth="1"/>
    <col min="8660" max="8663" width="9" style="6"/>
    <col min="8664" max="8666" width="9.125" style="6" bestFit="1" customWidth="1"/>
    <col min="8667" max="8667" width="10.5" style="6" bestFit="1" customWidth="1"/>
    <col min="8668" max="8671" width="9" style="6"/>
    <col min="8672" max="8674" width="9.125" style="6" bestFit="1" customWidth="1"/>
    <col min="8675" max="8675" width="10.5" style="6" bestFit="1" customWidth="1"/>
    <col min="8676" max="8679" width="9" style="6"/>
    <col min="8680" max="8682" width="9.125" style="6" bestFit="1" customWidth="1"/>
    <col min="8683" max="8683" width="10.5" style="6" bestFit="1" customWidth="1"/>
    <col min="8684" max="8687" width="9" style="6"/>
    <col min="8688" max="8690" width="9.125" style="6" bestFit="1" customWidth="1"/>
    <col min="8691" max="8691" width="10.5" style="6" bestFit="1" customWidth="1"/>
    <col min="8692" max="8695" width="9" style="6"/>
    <col min="8696" max="8698" width="9.125" style="6" bestFit="1" customWidth="1"/>
    <col min="8699" max="8699" width="10.5" style="6" bestFit="1" customWidth="1"/>
    <col min="8700" max="8703" width="9" style="6"/>
    <col min="8704" max="8706" width="9.125" style="6" bestFit="1" customWidth="1"/>
    <col min="8707" max="8707" width="10.5" style="6" bestFit="1" customWidth="1"/>
    <col min="8708" max="8711" width="9" style="6"/>
    <col min="8712" max="8714" width="9.125" style="6" bestFit="1" customWidth="1"/>
    <col min="8715" max="8715" width="10.5" style="6" bestFit="1" customWidth="1"/>
    <col min="8716" max="8719" width="9" style="6"/>
    <col min="8720" max="8722" width="9.125" style="6" bestFit="1" customWidth="1"/>
    <col min="8723" max="8723" width="10.5" style="6" bestFit="1" customWidth="1"/>
    <col min="8724" max="8727" width="9" style="6"/>
    <col min="8728" max="8730" width="9.125" style="6" bestFit="1" customWidth="1"/>
    <col min="8731" max="8731" width="10.5" style="6" bestFit="1" customWidth="1"/>
    <col min="8732" max="8735" width="9" style="6"/>
    <col min="8736" max="8738" width="9.125" style="6" bestFit="1" customWidth="1"/>
    <col min="8739" max="8739" width="10.5" style="6" bestFit="1" customWidth="1"/>
    <col min="8740" max="8743" width="9" style="6"/>
    <col min="8744" max="8746" width="9.125" style="6" bestFit="1" customWidth="1"/>
    <col min="8747" max="8747" width="10.5" style="6" bestFit="1" customWidth="1"/>
    <col min="8748" max="8751" width="9" style="6"/>
    <col min="8752" max="8754" width="9.125" style="6" bestFit="1" customWidth="1"/>
    <col min="8755" max="8755" width="10.5" style="6" bestFit="1" customWidth="1"/>
    <col min="8756" max="8759" width="9" style="6"/>
    <col min="8760" max="8762" width="9.125" style="6" bestFit="1" customWidth="1"/>
    <col min="8763" max="8763" width="10.5" style="6" bestFit="1" customWidth="1"/>
    <col min="8764" max="8767" width="9" style="6"/>
    <col min="8768" max="8770" width="9.125" style="6" bestFit="1" customWidth="1"/>
    <col min="8771" max="8771" width="10.5" style="6" bestFit="1" customWidth="1"/>
    <col min="8772" max="8775" width="9" style="6"/>
    <col min="8776" max="8778" width="9.125" style="6" bestFit="1" customWidth="1"/>
    <col min="8779" max="8779" width="10.5" style="6" bestFit="1" customWidth="1"/>
    <col min="8780" max="8783" width="9" style="6"/>
    <col min="8784" max="8786" width="9.125" style="6" bestFit="1" customWidth="1"/>
    <col min="8787" max="8787" width="10.5" style="6" bestFit="1" customWidth="1"/>
    <col min="8788" max="8791" width="9" style="6"/>
    <col min="8792" max="8794" width="9.125" style="6" bestFit="1" customWidth="1"/>
    <col min="8795" max="8795" width="10.5" style="6" bestFit="1" customWidth="1"/>
    <col min="8796" max="8799" width="9" style="6"/>
    <col min="8800" max="8802" width="9.125" style="6" bestFit="1" customWidth="1"/>
    <col min="8803" max="8803" width="10.5" style="6" bestFit="1" customWidth="1"/>
    <col min="8804" max="8807" width="9" style="6"/>
    <col min="8808" max="8810" width="9.125" style="6" bestFit="1" customWidth="1"/>
    <col min="8811" max="8811" width="10.5" style="6" bestFit="1" customWidth="1"/>
    <col min="8812" max="8815" width="9" style="6"/>
    <col min="8816" max="8818" width="9.125" style="6" bestFit="1" customWidth="1"/>
    <col min="8819" max="8819" width="10.5" style="6" bestFit="1" customWidth="1"/>
    <col min="8820" max="8823" width="9" style="6"/>
    <col min="8824" max="8826" width="9.125" style="6" bestFit="1" customWidth="1"/>
    <col min="8827" max="8827" width="10.5" style="6" bestFit="1" customWidth="1"/>
    <col min="8828" max="8831" width="9" style="6"/>
    <col min="8832" max="8834" width="9.125" style="6" bestFit="1" customWidth="1"/>
    <col min="8835" max="8835" width="10.5" style="6" bestFit="1" customWidth="1"/>
    <col min="8836" max="8839" width="9" style="6"/>
    <col min="8840" max="8842" width="9.125" style="6" bestFit="1" customWidth="1"/>
    <col min="8843" max="8843" width="10.5" style="6" bestFit="1" customWidth="1"/>
    <col min="8844" max="8847" width="9" style="6"/>
    <col min="8848" max="8850" width="9.125" style="6" bestFit="1" customWidth="1"/>
    <col min="8851" max="8851" width="10.5" style="6" bestFit="1" customWidth="1"/>
    <col min="8852" max="8855" width="9" style="6"/>
    <col min="8856" max="8858" width="9.125" style="6" bestFit="1" customWidth="1"/>
    <col min="8859" max="8859" width="10.5" style="6" bestFit="1" customWidth="1"/>
    <col min="8860" max="8863" width="9" style="6"/>
    <col min="8864" max="8866" width="9.125" style="6" bestFit="1" customWidth="1"/>
    <col min="8867" max="8867" width="10.5" style="6" bestFit="1" customWidth="1"/>
    <col min="8868" max="8871" width="9" style="6"/>
    <col min="8872" max="8874" width="9.125" style="6" bestFit="1" customWidth="1"/>
    <col min="8875" max="8875" width="10.5" style="6" bestFit="1" customWidth="1"/>
    <col min="8876" max="8879" width="9" style="6"/>
    <col min="8880" max="8882" width="9.125" style="6" bestFit="1" customWidth="1"/>
    <col min="8883" max="8883" width="10.5" style="6" bestFit="1" customWidth="1"/>
    <col min="8884" max="8887" width="9" style="6"/>
    <col min="8888" max="8890" width="9.125" style="6" bestFit="1" customWidth="1"/>
    <col min="8891" max="8891" width="10.5" style="6" bestFit="1" customWidth="1"/>
    <col min="8892" max="8895" width="9" style="6"/>
    <col min="8896" max="8898" width="9.125" style="6" bestFit="1" customWidth="1"/>
    <col min="8899" max="8899" width="10.5" style="6" bestFit="1" customWidth="1"/>
    <col min="8900" max="8903" width="9" style="6"/>
    <col min="8904" max="8906" width="9.125" style="6" bestFit="1" customWidth="1"/>
    <col min="8907" max="8907" width="10.5" style="6" bestFit="1" customWidth="1"/>
    <col min="8908" max="8911" width="9" style="6"/>
    <col min="8912" max="8914" width="9.125" style="6" bestFit="1" customWidth="1"/>
    <col min="8915" max="8915" width="10.5" style="6" bestFit="1" customWidth="1"/>
    <col min="8916" max="8919" width="9" style="6"/>
    <col min="8920" max="8922" width="9.125" style="6" bestFit="1" customWidth="1"/>
    <col min="8923" max="8923" width="10.5" style="6" bestFit="1" customWidth="1"/>
    <col min="8924" max="8927" width="9" style="6"/>
    <col min="8928" max="8930" width="9.125" style="6" bestFit="1" customWidth="1"/>
    <col min="8931" max="8931" width="10.5" style="6" bestFit="1" customWidth="1"/>
    <col min="8932" max="8935" width="9" style="6"/>
    <col min="8936" max="8938" width="9.125" style="6" bestFit="1" customWidth="1"/>
    <col min="8939" max="8939" width="10.5" style="6" bestFit="1" customWidth="1"/>
    <col min="8940" max="8943" width="9" style="6"/>
    <col min="8944" max="8946" width="9.125" style="6" bestFit="1" customWidth="1"/>
    <col min="8947" max="8947" width="10.5" style="6" bestFit="1" customWidth="1"/>
    <col min="8948" max="8951" width="9" style="6"/>
    <col min="8952" max="8954" width="9.125" style="6" bestFit="1" customWidth="1"/>
    <col min="8955" max="8955" width="10.5" style="6" bestFit="1" customWidth="1"/>
    <col min="8956" max="8959" width="9" style="6"/>
    <col min="8960" max="8962" width="9.125" style="6" bestFit="1" customWidth="1"/>
    <col min="8963" max="8963" width="10.5" style="6" bestFit="1" customWidth="1"/>
    <col min="8964" max="8967" width="9" style="6"/>
    <col min="8968" max="8970" width="9.125" style="6" bestFit="1" customWidth="1"/>
    <col min="8971" max="8971" width="10.5" style="6" bestFit="1" customWidth="1"/>
    <col min="8972" max="8975" width="9" style="6"/>
    <col min="8976" max="8978" width="9.125" style="6" bestFit="1" customWidth="1"/>
    <col min="8979" max="8979" width="10.5" style="6" bestFit="1" customWidth="1"/>
    <col min="8980" max="8983" width="9" style="6"/>
    <col min="8984" max="8986" width="9.125" style="6" bestFit="1" customWidth="1"/>
    <col min="8987" max="8987" width="10.5" style="6" bestFit="1" customWidth="1"/>
    <col min="8988" max="8991" width="9" style="6"/>
    <col min="8992" max="8994" width="9.125" style="6" bestFit="1" customWidth="1"/>
    <col min="8995" max="8995" width="10.5" style="6" bestFit="1" customWidth="1"/>
    <col min="8996" max="8999" width="9" style="6"/>
    <col min="9000" max="9002" width="9.125" style="6" bestFit="1" customWidth="1"/>
    <col min="9003" max="9003" width="10.5" style="6" bestFit="1" customWidth="1"/>
    <col min="9004" max="9007" width="9" style="6"/>
    <col min="9008" max="9010" width="9.125" style="6" bestFit="1" customWidth="1"/>
    <col min="9011" max="9011" width="10.5" style="6" bestFit="1" customWidth="1"/>
    <col min="9012" max="9015" width="9" style="6"/>
    <col min="9016" max="9018" width="9.125" style="6" bestFit="1" customWidth="1"/>
    <col min="9019" max="9019" width="10.5" style="6" bestFit="1" customWidth="1"/>
    <col min="9020" max="9023" width="9" style="6"/>
    <col min="9024" max="9026" width="9.125" style="6" bestFit="1" customWidth="1"/>
    <col min="9027" max="9027" width="10.5" style="6" bestFit="1" customWidth="1"/>
    <col min="9028" max="9031" width="9" style="6"/>
    <col min="9032" max="9034" width="9.125" style="6" bestFit="1" customWidth="1"/>
    <col min="9035" max="9035" width="10.5" style="6" bestFit="1" customWidth="1"/>
    <col min="9036" max="9039" width="9" style="6"/>
    <col min="9040" max="9042" width="9.125" style="6" bestFit="1" customWidth="1"/>
    <col min="9043" max="9043" width="10.5" style="6" bestFit="1" customWidth="1"/>
    <col min="9044" max="9047" width="9" style="6"/>
    <col min="9048" max="9050" width="9.125" style="6" bestFit="1" customWidth="1"/>
    <col min="9051" max="9051" width="10.5" style="6" bestFit="1" customWidth="1"/>
    <col min="9052" max="9055" width="9" style="6"/>
    <col min="9056" max="9058" width="9.125" style="6" bestFit="1" customWidth="1"/>
    <col min="9059" max="9059" width="10.5" style="6" bestFit="1" customWidth="1"/>
    <col min="9060" max="9063" width="9" style="6"/>
    <col min="9064" max="9066" width="9.125" style="6" bestFit="1" customWidth="1"/>
    <col min="9067" max="9067" width="10.5" style="6" bestFit="1" customWidth="1"/>
    <col min="9068" max="9071" width="9" style="6"/>
    <col min="9072" max="9074" width="9.125" style="6" bestFit="1" customWidth="1"/>
    <col min="9075" max="9075" width="10.5" style="6" bestFit="1" customWidth="1"/>
    <col min="9076" max="9079" width="9" style="6"/>
    <col min="9080" max="9082" width="9.125" style="6" bestFit="1" customWidth="1"/>
    <col min="9083" max="9083" width="10.5" style="6" bestFit="1" customWidth="1"/>
    <col min="9084" max="9087" width="9" style="6"/>
    <col min="9088" max="9090" width="9.125" style="6" bestFit="1" customWidth="1"/>
    <col min="9091" max="9091" width="10.5" style="6" bestFit="1" customWidth="1"/>
    <col min="9092" max="9095" width="9" style="6"/>
    <col min="9096" max="9098" width="9.125" style="6" bestFit="1" customWidth="1"/>
    <col min="9099" max="9099" width="10.5" style="6" bestFit="1" customWidth="1"/>
    <col min="9100" max="9103" width="9" style="6"/>
    <col min="9104" max="9106" width="9.125" style="6" bestFit="1" customWidth="1"/>
    <col min="9107" max="9107" width="10.5" style="6" bestFit="1" customWidth="1"/>
    <col min="9108" max="9111" width="9" style="6"/>
    <col min="9112" max="9114" width="9.125" style="6" bestFit="1" customWidth="1"/>
    <col min="9115" max="9115" width="10.5" style="6" bestFit="1" customWidth="1"/>
    <col min="9116" max="9119" width="9" style="6"/>
    <col min="9120" max="9122" width="9.125" style="6" bestFit="1" customWidth="1"/>
    <col min="9123" max="9123" width="10.5" style="6" bestFit="1" customWidth="1"/>
    <col min="9124" max="9127" width="9" style="6"/>
    <col min="9128" max="9130" width="9.125" style="6" bestFit="1" customWidth="1"/>
    <col min="9131" max="9131" width="10.5" style="6" bestFit="1" customWidth="1"/>
    <col min="9132" max="9135" width="9" style="6"/>
    <col min="9136" max="9138" width="9.125" style="6" bestFit="1" customWidth="1"/>
    <col min="9139" max="9139" width="10.5" style="6" bestFit="1" customWidth="1"/>
    <col min="9140" max="9143" width="9" style="6"/>
    <col min="9144" max="9146" width="9.125" style="6" bestFit="1" customWidth="1"/>
    <col min="9147" max="9147" width="10.5" style="6" bestFit="1" customWidth="1"/>
    <col min="9148" max="9151" width="9" style="6"/>
    <col min="9152" max="9154" width="9.125" style="6" bestFit="1" customWidth="1"/>
    <col min="9155" max="9155" width="10.5" style="6" bestFit="1" customWidth="1"/>
    <col min="9156" max="9159" width="9" style="6"/>
    <col min="9160" max="9162" width="9.125" style="6" bestFit="1" customWidth="1"/>
    <col min="9163" max="9163" width="10.5" style="6" bestFit="1" customWidth="1"/>
    <col min="9164" max="9167" width="9" style="6"/>
    <col min="9168" max="9170" width="9.125" style="6" bestFit="1" customWidth="1"/>
    <col min="9171" max="9171" width="10.5" style="6" bestFit="1" customWidth="1"/>
    <col min="9172" max="9175" width="9" style="6"/>
    <col min="9176" max="9178" width="9.125" style="6" bestFit="1" customWidth="1"/>
    <col min="9179" max="9179" width="10.5" style="6" bestFit="1" customWidth="1"/>
    <col min="9180" max="9183" width="9" style="6"/>
    <col min="9184" max="9186" width="9.125" style="6" bestFit="1" customWidth="1"/>
    <col min="9187" max="9187" width="10.5" style="6" bestFit="1" customWidth="1"/>
    <col min="9188" max="9191" width="9" style="6"/>
    <col min="9192" max="9194" width="9.125" style="6" bestFit="1" customWidth="1"/>
    <col min="9195" max="9195" width="10.5" style="6" bestFit="1" customWidth="1"/>
    <col min="9196" max="9199" width="9" style="6"/>
    <col min="9200" max="9202" width="9.125" style="6" bestFit="1" customWidth="1"/>
    <col min="9203" max="9203" width="10.5" style="6" bestFit="1" customWidth="1"/>
    <col min="9204" max="9207" width="9" style="6"/>
    <col min="9208" max="9210" width="9.125" style="6" bestFit="1" customWidth="1"/>
    <col min="9211" max="9211" width="10.5" style="6" bestFit="1" customWidth="1"/>
    <col min="9212" max="9215" width="9" style="6"/>
    <col min="9216" max="9218" width="9.125" style="6" bestFit="1" customWidth="1"/>
    <col min="9219" max="9219" width="10.5" style="6" bestFit="1" customWidth="1"/>
    <col min="9220" max="9223" width="9" style="6"/>
    <col min="9224" max="9226" width="9.125" style="6" bestFit="1" customWidth="1"/>
    <col min="9227" max="9227" width="10.5" style="6" bestFit="1" customWidth="1"/>
    <col min="9228" max="9231" width="9" style="6"/>
    <col min="9232" max="9234" width="9.125" style="6" bestFit="1" customWidth="1"/>
    <col min="9235" max="9235" width="10.5" style="6" bestFit="1" customWidth="1"/>
    <col min="9236" max="9239" width="9" style="6"/>
    <col min="9240" max="9242" width="9.125" style="6" bestFit="1" customWidth="1"/>
    <col min="9243" max="9243" width="10.5" style="6" bestFit="1" customWidth="1"/>
    <col min="9244" max="9247" width="9" style="6"/>
    <col min="9248" max="9250" width="9.125" style="6" bestFit="1" customWidth="1"/>
    <col min="9251" max="9251" width="10.5" style="6" bestFit="1" customWidth="1"/>
    <col min="9252" max="9255" width="9" style="6"/>
    <col min="9256" max="9258" width="9.125" style="6" bestFit="1" customWidth="1"/>
    <col min="9259" max="9259" width="10.5" style="6" bestFit="1" customWidth="1"/>
    <col min="9260" max="9263" width="9" style="6"/>
    <col min="9264" max="9266" width="9.125" style="6" bestFit="1" customWidth="1"/>
    <col min="9267" max="9267" width="10.5" style="6" bestFit="1" customWidth="1"/>
    <col min="9268" max="9271" width="9" style="6"/>
    <col min="9272" max="9274" width="9.125" style="6" bestFit="1" customWidth="1"/>
    <col min="9275" max="9275" width="10.5" style="6" bestFit="1" customWidth="1"/>
    <col min="9276" max="9279" width="9" style="6"/>
    <col min="9280" max="9282" width="9.125" style="6" bestFit="1" customWidth="1"/>
    <col min="9283" max="9283" width="10.5" style="6" bestFit="1" customWidth="1"/>
    <col min="9284" max="9287" width="9" style="6"/>
    <col min="9288" max="9290" width="9.125" style="6" bestFit="1" customWidth="1"/>
    <col min="9291" max="9291" width="10.5" style="6" bestFit="1" customWidth="1"/>
    <col min="9292" max="9295" width="9" style="6"/>
    <col min="9296" max="9298" width="9.125" style="6" bestFit="1" customWidth="1"/>
    <col min="9299" max="9299" width="10.5" style="6" bestFit="1" customWidth="1"/>
    <col min="9300" max="9303" width="9" style="6"/>
    <col min="9304" max="9306" width="9.125" style="6" bestFit="1" customWidth="1"/>
    <col min="9307" max="9307" width="10.5" style="6" bestFit="1" customWidth="1"/>
    <col min="9308" max="9311" width="9" style="6"/>
    <col min="9312" max="9314" width="9.125" style="6" bestFit="1" customWidth="1"/>
    <col min="9315" max="9315" width="10.5" style="6" bestFit="1" customWidth="1"/>
    <col min="9316" max="9319" width="9" style="6"/>
    <col min="9320" max="9322" width="9.125" style="6" bestFit="1" customWidth="1"/>
    <col min="9323" max="9323" width="10.5" style="6" bestFit="1" customWidth="1"/>
    <col min="9324" max="9327" width="9" style="6"/>
    <col min="9328" max="9330" width="9.125" style="6" bestFit="1" customWidth="1"/>
    <col min="9331" max="9331" width="10.5" style="6" bestFit="1" customWidth="1"/>
    <col min="9332" max="9335" width="9" style="6"/>
    <col min="9336" max="9338" width="9.125" style="6" bestFit="1" customWidth="1"/>
    <col min="9339" max="9339" width="10.5" style="6" bestFit="1" customWidth="1"/>
    <col min="9340" max="9343" width="9" style="6"/>
    <col min="9344" max="9346" width="9.125" style="6" bestFit="1" customWidth="1"/>
    <col min="9347" max="9347" width="10.5" style="6" bestFit="1" customWidth="1"/>
    <col min="9348" max="9351" width="9" style="6"/>
    <col min="9352" max="9354" width="9.125" style="6" bestFit="1" customWidth="1"/>
    <col min="9355" max="9355" width="10.5" style="6" bestFit="1" customWidth="1"/>
    <col min="9356" max="9359" width="9" style="6"/>
    <col min="9360" max="9362" width="9.125" style="6" bestFit="1" customWidth="1"/>
    <col min="9363" max="9363" width="10.5" style="6" bestFit="1" customWidth="1"/>
    <col min="9364" max="9367" width="9" style="6"/>
    <col min="9368" max="9370" width="9.125" style="6" bestFit="1" customWidth="1"/>
    <col min="9371" max="9371" width="10.5" style="6" bestFit="1" customWidth="1"/>
    <col min="9372" max="9375" width="9" style="6"/>
    <col min="9376" max="9378" width="9.125" style="6" bestFit="1" customWidth="1"/>
    <col min="9379" max="9379" width="10.5" style="6" bestFit="1" customWidth="1"/>
    <col min="9380" max="9383" width="9" style="6"/>
    <col min="9384" max="9386" width="9.125" style="6" bestFit="1" customWidth="1"/>
    <col min="9387" max="9387" width="10.5" style="6" bestFit="1" customWidth="1"/>
    <col min="9388" max="9391" width="9" style="6"/>
    <col min="9392" max="9394" width="9.125" style="6" bestFit="1" customWidth="1"/>
    <col min="9395" max="9395" width="10.5" style="6" bestFit="1" customWidth="1"/>
    <col min="9396" max="9399" width="9" style="6"/>
    <col min="9400" max="9402" width="9.125" style="6" bestFit="1" customWidth="1"/>
    <col min="9403" max="9403" width="10.5" style="6" bestFit="1" customWidth="1"/>
    <col min="9404" max="9407" width="9" style="6"/>
    <col min="9408" max="9410" width="9.125" style="6" bestFit="1" customWidth="1"/>
    <col min="9411" max="9411" width="10.5" style="6" bestFit="1" customWidth="1"/>
    <col min="9412" max="9415" width="9" style="6"/>
    <col min="9416" max="9418" width="9.125" style="6" bestFit="1" customWidth="1"/>
    <col min="9419" max="9419" width="10.5" style="6" bestFit="1" customWidth="1"/>
    <col min="9420" max="9423" width="9" style="6"/>
    <col min="9424" max="9426" width="9.125" style="6" bestFit="1" customWidth="1"/>
    <col min="9427" max="9427" width="10.5" style="6" bestFit="1" customWidth="1"/>
    <col min="9428" max="9431" width="9" style="6"/>
    <col min="9432" max="9434" width="9.125" style="6" bestFit="1" customWidth="1"/>
    <col min="9435" max="9435" width="10.5" style="6" bestFit="1" customWidth="1"/>
    <col min="9436" max="9439" width="9" style="6"/>
    <col min="9440" max="9442" width="9.125" style="6" bestFit="1" customWidth="1"/>
    <col min="9443" max="9443" width="10.5" style="6" bestFit="1" customWidth="1"/>
    <col min="9444" max="9447" width="9" style="6"/>
    <col min="9448" max="9450" width="9.125" style="6" bestFit="1" customWidth="1"/>
    <col min="9451" max="9451" width="10.5" style="6" bestFit="1" customWidth="1"/>
    <col min="9452" max="9455" width="9" style="6"/>
    <col min="9456" max="9458" width="9.125" style="6" bestFit="1" customWidth="1"/>
    <col min="9459" max="9459" width="10.5" style="6" bestFit="1" customWidth="1"/>
    <col min="9460" max="9463" width="9" style="6"/>
    <col min="9464" max="9466" width="9.125" style="6" bestFit="1" customWidth="1"/>
    <col min="9467" max="9467" width="10.5" style="6" bestFit="1" customWidth="1"/>
    <col min="9468" max="9471" width="9" style="6"/>
    <col min="9472" max="9474" width="9.125" style="6" bestFit="1" customWidth="1"/>
    <col min="9475" max="9475" width="10.5" style="6" bestFit="1" customWidth="1"/>
    <col min="9476" max="9479" width="9" style="6"/>
    <col min="9480" max="9482" width="9.125" style="6" bestFit="1" customWidth="1"/>
    <col min="9483" max="9483" width="10.5" style="6" bestFit="1" customWidth="1"/>
    <col min="9484" max="9487" width="9" style="6"/>
    <col min="9488" max="9490" width="9.125" style="6" bestFit="1" customWidth="1"/>
    <col min="9491" max="9491" width="10.5" style="6" bestFit="1" customWidth="1"/>
    <col min="9492" max="9495" width="9" style="6"/>
    <col min="9496" max="9498" width="9.125" style="6" bestFit="1" customWidth="1"/>
    <col min="9499" max="9499" width="10.5" style="6" bestFit="1" customWidth="1"/>
    <col min="9500" max="9503" width="9" style="6"/>
    <col min="9504" max="9506" width="9.125" style="6" bestFit="1" customWidth="1"/>
    <col min="9507" max="9507" width="10.5" style="6" bestFit="1" customWidth="1"/>
    <col min="9508" max="9511" width="9" style="6"/>
    <col min="9512" max="9514" width="9.125" style="6" bestFit="1" customWidth="1"/>
    <col min="9515" max="9515" width="10.5" style="6" bestFit="1" customWidth="1"/>
    <col min="9516" max="9519" width="9" style="6"/>
    <col min="9520" max="9522" width="9.125" style="6" bestFit="1" customWidth="1"/>
    <col min="9523" max="9523" width="10.5" style="6" bestFit="1" customWidth="1"/>
    <col min="9524" max="9527" width="9" style="6"/>
    <col min="9528" max="9530" width="9.125" style="6" bestFit="1" customWidth="1"/>
    <col min="9531" max="9531" width="10.5" style="6" bestFit="1" customWidth="1"/>
    <col min="9532" max="9535" width="9" style="6"/>
    <col min="9536" max="9538" width="9.125" style="6" bestFit="1" customWidth="1"/>
    <col min="9539" max="9539" width="10.5" style="6" bestFit="1" customWidth="1"/>
    <col min="9540" max="9543" width="9" style="6"/>
    <col min="9544" max="9546" width="9.125" style="6" bestFit="1" customWidth="1"/>
    <col min="9547" max="9547" width="10.5" style="6" bestFit="1" customWidth="1"/>
    <col min="9548" max="9551" width="9" style="6"/>
    <col min="9552" max="9554" width="9.125" style="6" bestFit="1" customWidth="1"/>
    <col min="9555" max="9555" width="10.5" style="6" bestFit="1" customWidth="1"/>
    <col min="9556" max="9559" width="9" style="6"/>
    <col min="9560" max="9562" width="9.125" style="6" bestFit="1" customWidth="1"/>
    <col min="9563" max="9563" width="10.5" style="6" bestFit="1" customWidth="1"/>
    <col min="9564" max="9567" width="9" style="6"/>
    <col min="9568" max="9570" width="9.125" style="6" bestFit="1" customWidth="1"/>
    <col min="9571" max="9571" width="10.5" style="6" bestFit="1" customWidth="1"/>
    <col min="9572" max="9575" width="9" style="6"/>
    <col min="9576" max="9578" width="9.125" style="6" bestFit="1" customWidth="1"/>
    <col min="9579" max="9579" width="10.5" style="6" bestFit="1" customWidth="1"/>
    <col min="9580" max="9583" width="9" style="6"/>
    <col min="9584" max="9586" width="9.125" style="6" bestFit="1" customWidth="1"/>
    <col min="9587" max="9587" width="10.5" style="6" bestFit="1" customWidth="1"/>
    <col min="9588" max="9591" width="9" style="6"/>
    <col min="9592" max="9594" width="9.125" style="6" bestFit="1" customWidth="1"/>
    <col min="9595" max="9595" width="10.5" style="6" bestFit="1" customWidth="1"/>
    <col min="9596" max="9599" width="9" style="6"/>
    <col min="9600" max="9602" width="9.125" style="6" bestFit="1" customWidth="1"/>
    <col min="9603" max="9603" width="10.5" style="6" bestFit="1" customWidth="1"/>
    <col min="9604" max="9607" width="9" style="6"/>
    <col min="9608" max="9610" width="9.125" style="6" bestFit="1" customWidth="1"/>
    <col min="9611" max="9611" width="10.5" style="6" bestFit="1" customWidth="1"/>
    <col min="9612" max="9615" width="9" style="6"/>
    <col min="9616" max="9618" width="9.125" style="6" bestFit="1" customWidth="1"/>
    <col min="9619" max="9619" width="10.5" style="6" bestFit="1" customWidth="1"/>
    <col min="9620" max="9623" width="9" style="6"/>
    <col min="9624" max="9626" width="9.125" style="6" bestFit="1" customWidth="1"/>
    <col min="9627" max="9627" width="10.5" style="6" bestFit="1" customWidth="1"/>
    <col min="9628" max="9631" width="9" style="6"/>
    <col min="9632" max="9634" width="9.125" style="6" bestFit="1" customWidth="1"/>
    <col min="9635" max="9635" width="10.5" style="6" bestFit="1" customWidth="1"/>
    <col min="9636" max="9639" width="9" style="6"/>
    <col min="9640" max="9642" width="9.125" style="6" bestFit="1" customWidth="1"/>
    <col min="9643" max="9643" width="10.5" style="6" bestFit="1" customWidth="1"/>
    <col min="9644" max="9647" width="9" style="6"/>
    <col min="9648" max="9650" width="9.125" style="6" bestFit="1" customWidth="1"/>
    <col min="9651" max="9651" width="10.5" style="6" bestFit="1" customWidth="1"/>
    <col min="9652" max="9655" width="9" style="6"/>
    <col min="9656" max="9658" width="9.125" style="6" bestFit="1" customWidth="1"/>
    <col min="9659" max="9659" width="10.5" style="6" bestFit="1" customWidth="1"/>
    <col min="9660" max="9663" width="9" style="6"/>
    <col min="9664" max="9666" width="9.125" style="6" bestFit="1" customWidth="1"/>
    <col min="9667" max="9667" width="10.5" style="6" bestFit="1" customWidth="1"/>
    <col min="9668" max="9671" width="9" style="6"/>
    <col min="9672" max="9674" width="9.125" style="6" bestFit="1" customWidth="1"/>
    <col min="9675" max="9675" width="10.5" style="6" bestFit="1" customWidth="1"/>
    <col min="9676" max="9679" width="9" style="6"/>
    <col min="9680" max="9682" width="9.125" style="6" bestFit="1" customWidth="1"/>
    <col min="9683" max="9683" width="10.5" style="6" bestFit="1" customWidth="1"/>
    <col min="9684" max="9687" width="9" style="6"/>
    <col min="9688" max="9690" width="9.125" style="6" bestFit="1" customWidth="1"/>
    <col min="9691" max="9691" width="10.5" style="6" bestFit="1" customWidth="1"/>
    <col min="9692" max="9695" width="9" style="6"/>
    <col min="9696" max="9698" width="9.125" style="6" bestFit="1" customWidth="1"/>
    <col min="9699" max="9699" width="10.5" style="6" bestFit="1" customWidth="1"/>
    <col min="9700" max="9703" width="9" style="6"/>
    <col min="9704" max="9706" width="9.125" style="6" bestFit="1" customWidth="1"/>
    <col min="9707" max="9707" width="10.5" style="6" bestFit="1" customWidth="1"/>
    <col min="9708" max="9711" width="9" style="6"/>
    <col min="9712" max="9714" width="9.125" style="6" bestFit="1" customWidth="1"/>
    <col min="9715" max="9715" width="10.5" style="6" bestFit="1" customWidth="1"/>
    <col min="9716" max="9719" width="9" style="6"/>
    <col min="9720" max="9722" width="9.125" style="6" bestFit="1" customWidth="1"/>
    <col min="9723" max="9723" width="10.5" style="6" bestFit="1" customWidth="1"/>
    <col min="9724" max="9727" width="9" style="6"/>
    <col min="9728" max="9730" width="9.125" style="6" bestFit="1" customWidth="1"/>
    <col min="9731" max="9731" width="10.5" style="6" bestFit="1" customWidth="1"/>
    <col min="9732" max="9735" width="9" style="6"/>
    <col min="9736" max="9738" width="9.125" style="6" bestFit="1" customWidth="1"/>
    <col min="9739" max="9739" width="10.5" style="6" bestFit="1" customWidth="1"/>
    <col min="9740" max="9743" width="9" style="6"/>
    <col min="9744" max="9746" width="9.125" style="6" bestFit="1" customWidth="1"/>
    <col min="9747" max="9747" width="10.5" style="6" bestFit="1" customWidth="1"/>
    <col min="9748" max="9751" width="9" style="6"/>
    <col min="9752" max="9754" width="9.125" style="6" bestFit="1" customWidth="1"/>
    <col min="9755" max="9755" width="10.5" style="6" bestFit="1" customWidth="1"/>
    <col min="9756" max="9759" width="9" style="6"/>
    <col min="9760" max="9762" width="9.125" style="6" bestFit="1" customWidth="1"/>
    <col min="9763" max="9763" width="10.5" style="6" bestFit="1" customWidth="1"/>
    <col min="9764" max="9767" width="9" style="6"/>
    <col min="9768" max="9770" width="9.125" style="6" bestFit="1" customWidth="1"/>
    <col min="9771" max="9771" width="10.5" style="6" bestFit="1" customWidth="1"/>
    <col min="9772" max="9775" width="9" style="6"/>
    <col min="9776" max="9778" width="9.125" style="6" bestFit="1" customWidth="1"/>
    <col min="9779" max="9779" width="10.5" style="6" bestFit="1" customWidth="1"/>
    <col min="9780" max="9783" width="9" style="6"/>
    <col min="9784" max="9786" width="9.125" style="6" bestFit="1" customWidth="1"/>
    <col min="9787" max="9787" width="10.5" style="6" bestFit="1" customWidth="1"/>
    <col min="9788" max="9791" width="9" style="6"/>
    <col min="9792" max="9794" width="9.125" style="6" bestFit="1" customWidth="1"/>
    <col min="9795" max="9795" width="10.5" style="6" bestFit="1" customWidth="1"/>
    <col min="9796" max="9799" width="9" style="6"/>
    <col min="9800" max="9802" width="9.125" style="6" bestFit="1" customWidth="1"/>
    <col min="9803" max="9803" width="10.5" style="6" bestFit="1" customWidth="1"/>
    <col min="9804" max="9807" width="9" style="6"/>
    <col min="9808" max="9810" width="9.125" style="6" bestFit="1" customWidth="1"/>
    <col min="9811" max="9811" width="10.5" style="6" bestFit="1" customWidth="1"/>
    <col min="9812" max="9815" width="9" style="6"/>
    <col min="9816" max="9818" width="9.125" style="6" bestFit="1" customWidth="1"/>
    <col min="9819" max="9819" width="10.5" style="6" bestFit="1" customWidth="1"/>
    <col min="9820" max="9823" width="9" style="6"/>
    <col min="9824" max="9826" width="9.125" style="6" bestFit="1" customWidth="1"/>
    <col min="9827" max="9827" width="10.5" style="6" bestFit="1" customWidth="1"/>
    <col min="9828" max="9831" width="9" style="6"/>
    <col min="9832" max="9834" width="9.125" style="6" bestFit="1" customWidth="1"/>
    <col min="9835" max="9835" width="10.5" style="6" bestFit="1" customWidth="1"/>
    <col min="9836" max="9839" width="9" style="6"/>
    <col min="9840" max="9842" width="9.125" style="6" bestFit="1" customWidth="1"/>
    <col min="9843" max="9843" width="10.5" style="6" bestFit="1" customWidth="1"/>
    <col min="9844" max="9847" width="9" style="6"/>
    <col min="9848" max="9850" width="9.125" style="6" bestFit="1" customWidth="1"/>
    <col min="9851" max="9851" width="10.5" style="6" bestFit="1" customWidth="1"/>
    <col min="9852" max="9855" width="9" style="6"/>
    <col min="9856" max="9858" width="9.125" style="6" bestFit="1" customWidth="1"/>
    <col min="9859" max="9859" width="10.5" style="6" bestFit="1" customWidth="1"/>
    <col min="9860" max="9863" width="9" style="6"/>
    <col min="9864" max="9866" width="9.125" style="6" bestFit="1" customWidth="1"/>
    <col min="9867" max="9867" width="10.5" style="6" bestFit="1" customWidth="1"/>
    <col min="9868" max="9871" width="9" style="6"/>
    <col min="9872" max="9874" width="9.125" style="6" bestFit="1" customWidth="1"/>
    <col min="9875" max="9875" width="10.5" style="6" bestFit="1" customWidth="1"/>
    <col min="9876" max="9879" width="9" style="6"/>
    <col min="9880" max="9882" width="9.125" style="6" bestFit="1" customWidth="1"/>
    <col min="9883" max="9883" width="10.5" style="6" bestFit="1" customWidth="1"/>
    <col min="9884" max="9887" width="9" style="6"/>
    <col min="9888" max="9890" width="9.125" style="6" bestFit="1" customWidth="1"/>
    <col min="9891" max="9891" width="10.5" style="6" bestFit="1" customWidth="1"/>
    <col min="9892" max="9895" width="9" style="6"/>
    <col min="9896" max="9898" width="9.125" style="6" bestFit="1" customWidth="1"/>
    <col min="9899" max="9899" width="10.5" style="6" bestFit="1" customWidth="1"/>
    <col min="9900" max="9903" width="9" style="6"/>
    <col min="9904" max="9906" width="9.125" style="6" bestFit="1" customWidth="1"/>
    <col min="9907" max="9907" width="10.5" style="6" bestFit="1" customWidth="1"/>
    <col min="9908" max="9911" width="9" style="6"/>
    <col min="9912" max="9914" width="9.125" style="6" bestFit="1" customWidth="1"/>
    <col min="9915" max="9915" width="10.5" style="6" bestFit="1" customWidth="1"/>
    <col min="9916" max="9919" width="9" style="6"/>
    <col min="9920" max="9922" width="9.125" style="6" bestFit="1" customWidth="1"/>
    <col min="9923" max="9923" width="10.5" style="6" bestFit="1" customWidth="1"/>
    <col min="9924" max="9927" width="9" style="6"/>
    <col min="9928" max="9930" width="9.125" style="6" bestFit="1" customWidth="1"/>
    <col min="9931" max="9931" width="10.5" style="6" bestFit="1" customWidth="1"/>
    <col min="9932" max="9935" width="9" style="6"/>
    <col min="9936" max="9938" width="9.125" style="6" bestFit="1" customWidth="1"/>
    <col min="9939" max="9939" width="10.5" style="6" bestFit="1" customWidth="1"/>
    <col min="9940" max="9943" width="9" style="6"/>
    <col min="9944" max="9946" width="9.125" style="6" bestFit="1" customWidth="1"/>
    <col min="9947" max="9947" width="10.5" style="6" bestFit="1" customWidth="1"/>
    <col min="9948" max="9951" width="9" style="6"/>
    <col min="9952" max="9954" width="9.125" style="6" bestFit="1" customWidth="1"/>
    <col min="9955" max="9955" width="10.5" style="6" bestFit="1" customWidth="1"/>
    <col min="9956" max="9959" width="9" style="6"/>
    <col min="9960" max="9962" width="9.125" style="6" bestFit="1" customWidth="1"/>
    <col min="9963" max="9963" width="10.5" style="6" bestFit="1" customWidth="1"/>
    <col min="9964" max="9967" width="9" style="6"/>
    <col min="9968" max="9970" width="9.125" style="6" bestFit="1" customWidth="1"/>
    <col min="9971" max="9971" width="10.5" style="6" bestFit="1" customWidth="1"/>
    <col min="9972" max="9975" width="9" style="6"/>
    <col min="9976" max="9978" width="9.125" style="6" bestFit="1" customWidth="1"/>
    <col min="9979" max="9979" width="10.5" style="6" bestFit="1" customWidth="1"/>
    <col min="9980" max="9983" width="9" style="6"/>
    <col min="9984" max="9986" width="9.125" style="6" bestFit="1" customWidth="1"/>
    <col min="9987" max="9987" width="10.5" style="6" bestFit="1" customWidth="1"/>
    <col min="9988" max="9991" width="9" style="6"/>
    <col min="9992" max="9994" width="9.125" style="6" bestFit="1" customWidth="1"/>
    <col min="9995" max="9995" width="10.5" style="6" bestFit="1" customWidth="1"/>
    <col min="9996" max="9999" width="9" style="6"/>
    <col min="10000" max="10002" width="9.125" style="6" bestFit="1" customWidth="1"/>
    <col min="10003" max="10003" width="10.5" style="6" bestFit="1" customWidth="1"/>
    <col min="10004" max="10007" width="9" style="6"/>
    <col min="10008" max="10010" width="9.125" style="6" bestFit="1" customWidth="1"/>
    <col min="10011" max="10011" width="10.5" style="6" bestFit="1" customWidth="1"/>
    <col min="10012" max="10015" width="9" style="6"/>
    <col min="10016" max="10018" width="9.125" style="6" bestFit="1" customWidth="1"/>
    <col min="10019" max="10019" width="10.5" style="6" bestFit="1" customWidth="1"/>
    <col min="10020" max="10023" width="9" style="6"/>
    <col min="10024" max="10026" width="9.125" style="6" bestFit="1" customWidth="1"/>
    <col min="10027" max="10027" width="10.5" style="6" bestFit="1" customWidth="1"/>
    <col min="10028" max="10031" width="9" style="6"/>
    <col min="10032" max="10034" width="9.125" style="6" bestFit="1" customWidth="1"/>
    <col min="10035" max="10035" width="10.5" style="6" bestFit="1" customWidth="1"/>
    <col min="10036" max="10039" width="9" style="6"/>
    <col min="10040" max="10042" width="9.125" style="6" bestFit="1" customWidth="1"/>
    <col min="10043" max="10043" width="10.5" style="6" bestFit="1" customWidth="1"/>
    <col min="10044" max="10047" width="9" style="6"/>
    <col min="10048" max="10050" width="9.125" style="6" bestFit="1" customWidth="1"/>
    <col min="10051" max="10051" width="10.5" style="6" bestFit="1" customWidth="1"/>
    <col min="10052" max="10055" width="9" style="6"/>
    <col min="10056" max="10058" width="9.125" style="6" bestFit="1" customWidth="1"/>
    <col min="10059" max="10059" width="10.5" style="6" bestFit="1" customWidth="1"/>
    <col min="10060" max="10063" width="9" style="6"/>
    <col min="10064" max="10066" width="9.125" style="6" bestFit="1" customWidth="1"/>
    <col min="10067" max="10067" width="10.5" style="6" bestFit="1" customWidth="1"/>
    <col min="10068" max="10071" width="9" style="6"/>
    <col min="10072" max="10074" width="9.125" style="6" bestFit="1" customWidth="1"/>
    <col min="10075" max="10075" width="10.5" style="6" bestFit="1" customWidth="1"/>
    <col min="10076" max="10079" width="9" style="6"/>
    <col min="10080" max="10082" width="9.125" style="6" bestFit="1" customWidth="1"/>
    <col min="10083" max="10083" width="10.5" style="6" bestFit="1" customWidth="1"/>
    <col min="10084" max="10087" width="9" style="6"/>
    <col min="10088" max="10090" width="9.125" style="6" bestFit="1" customWidth="1"/>
    <col min="10091" max="10091" width="10.5" style="6" bestFit="1" customWidth="1"/>
    <col min="10092" max="10095" width="9" style="6"/>
    <col min="10096" max="10098" width="9.125" style="6" bestFit="1" customWidth="1"/>
    <col min="10099" max="10099" width="10.5" style="6" bestFit="1" customWidth="1"/>
    <col min="10100" max="10103" width="9" style="6"/>
    <col min="10104" max="10106" width="9.125" style="6" bestFit="1" customWidth="1"/>
    <col min="10107" max="10107" width="10.5" style="6" bestFit="1" customWidth="1"/>
    <col min="10108" max="10111" width="9" style="6"/>
    <col min="10112" max="10114" width="9.125" style="6" bestFit="1" customWidth="1"/>
    <col min="10115" max="10115" width="10.5" style="6" bestFit="1" customWidth="1"/>
    <col min="10116" max="10119" width="9" style="6"/>
    <col min="10120" max="10122" width="9.125" style="6" bestFit="1" customWidth="1"/>
    <col min="10123" max="10123" width="10.5" style="6" bestFit="1" customWidth="1"/>
    <col min="10124" max="10127" width="9" style="6"/>
    <col min="10128" max="10130" width="9.125" style="6" bestFit="1" customWidth="1"/>
    <col min="10131" max="10131" width="10.5" style="6" bestFit="1" customWidth="1"/>
    <col min="10132" max="10135" width="9" style="6"/>
    <col min="10136" max="10138" width="9.125" style="6" bestFit="1" customWidth="1"/>
    <col min="10139" max="10139" width="10.5" style="6" bestFit="1" customWidth="1"/>
    <col min="10140" max="10143" width="9" style="6"/>
    <col min="10144" max="10146" width="9.125" style="6" bestFit="1" customWidth="1"/>
    <col min="10147" max="10147" width="10.5" style="6" bestFit="1" customWidth="1"/>
    <col min="10148" max="10151" width="9" style="6"/>
    <col min="10152" max="10154" width="9.125" style="6" bestFit="1" customWidth="1"/>
    <col min="10155" max="10155" width="10.5" style="6" bestFit="1" customWidth="1"/>
    <col min="10156" max="10159" width="9" style="6"/>
    <col min="10160" max="10162" width="9.125" style="6" bestFit="1" customWidth="1"/>
    <col min="10163" max="10163" width="10.5" style="6" bestFit="1" customWidth="1"/>
    <col min="10164" max="10167" width="9" style="6"/>
    <col min="10168" max="10170" width="9.125" style="6" bestFit="1" customWidth="1"/>
    <col min="10171" max="10171" width="10.5" style="6" bestFit="1" customWidth="1"/>
    <col min="10172" max="10175" width="9" style="6"/>
    <col min="10176" max="10178" width="9.125" style="6" bestFit="1" customWidth="1"/>
    <col min="10179" max="10179" width="10.5" style="6" bestFit="1" customWidth="1"/>
    <col min="10180" max="10183" width="9" style="6"/>
    <col min="10184" max="10186" width="9.125" style="6" bestFit="1" customWidth="1"/>
    <col min="10187" max="10187" width="10.5" style="6" bestFit="1" customWidth="1"/>
    <col min="10188" max="10191" width="9" style="6"/>
    <col min="10192" max="10194" width="9.125" style="6" bestFit="1" customWidth="1"/>
    <col min="10195" max="10195" width="10.5" style="6" bestFit="1" customWidth="1"/>
    <col min="10196" max="10199" width="9" style="6"/>
    <col min="10200" max="10202" width="9.125" style="6" bestFit="1" customWidth="1"/>
    <col min="10203" max="10203" width="10.5" style="6" bestFit="1" customWidth="1"/>
    <col min="10204" max="10207" width="9" style="6"/>
    <col min="10208" max="10210" width="9.125" style="6" bestFit="1" customWidth="1"/>
    <col min="10211" max="10211" width="10.5" style="6" bestFit="1" customWidth="1"/>
    <col min="10212" max="10215" width="9" style="6"/>
    <col min="10216" max="10218" width="9.125" style="6" bestFit="1" customWidth="1"/>
    <col min="10219" max="10219" width="10.5" style="6" bestFit="1" customWidth="1"/>
    <col min="10220" max="10223" width="9" style="6"/>
    <col min="10224" max="10226" width="9.125" style="6" bestFit="1" customWidth="1"/>
    <col min="10227" max="10227" width="10.5" style="6" bestFit="1" customWidth="1"/>
    <col min="10228" max="10231" width="9" style="6"/>
    <col min="10232" max="10234" width="9.125" style="6" bestFit="1" customWidth="1"/>
    <col min="10235" max="10235" width="10.5" style="6" bestFit="1" customWidth="1"/>
    <col min="10236" max="10239" width="9" style="6"/>
    <col min="10240" max="10242" width="9.125" style="6" bestFit="1" customWidth="1"/>
    <col min="10243" max="10243" width="10.5" style="6" bestFit="1" customWidth="1"/>
    <col min="10244" max="10247" width="9" style="6"/>
    <col min="10248" max="10250" width="9.125" style="6" bestFit="1" customWidth="1"/>
    <col min="10251" max="10251" width="10.5" style="6" bestFit="1" customWidth="1"/>
    <col min="10252" max="10255" width="9" style="6"/>
    <col min="10256" max="10258" width="9.125" style="6" bestFit="1" customWidth="1"/>
    <col min="10259" max="10259" width="10.5" style="6" bestFit="1" customWidth="1"/>
    <col min="10260" max="10263" width="9" style="6"/>
    <col min="10264" max="10266" width="9.125" style="6" bestFit="1" customWidth="1"/>
    <col min="10267" max="10267" width="10.5" style="6" bestFit="1" customWidth="1"/>
    <col min="10268" max="10271" width="9" style="6"/>
    <col min="10272" max="10274" width="9.125" style="6" bestFit="1" customWidth="1"/>
    <col min="10275" max="10275" width="10.5" style="6" bestFit="1" customWidth="1"/>
    <col min="10276" max="10279" width="9" style="6"/>
    <col min="10280" max="10282" width="9.125" style="6" bestFit="1" customWidth="1"/>
    <col min="10283" max="10283" width="10.5" style="6" bestFit="1" customWidth="1"/>
    <col min="10284" max="10287" width="9" style="6"/>
    <col min="10288" max="10290" width="9.125" style="6" bestFit="1" customWidth="1"/>
    <col min="10291" max="10291" width="10.5" style="6" bestFit="1" customWidth="1"/>
    <col min="10292" max="10295" width="9" style="6"/>
    <col min="10296" max="10298" width="9.125" style="6" bestFit="1" customWidth="1"/>
    <col min="10299" max="10299" width="10.5" style="6" bestFit="1" customWidth="1"/>
    <col min="10300" max="10303" width="9" style="6"/>
    <col min="10304" max="10306" width="9.125" style="6" bestFit="1" customWidth="1"/>
    <col min="10307" max="10307" width="10.5" style="6" bestFit="1" customWidth="1"/>
    <col min="10308" max="10311" width="9" style="6"/>
    <col min="10312" max="10314" width="9.125" style="6" bestFit="1" customWidth="1"/>
    <col min="10315" max="10315" width="10.5" style="6" bestFit="1" customWidth="1"/>
    <col min="10316" max="10319" width="9" style="6"/>
    <col min="10320" max="10322" width="9.125" style="6" bestFit="1" customWidth="1"/>
    <col min="10323" max="10323" width="10.5" style="6" bestFit="1" customWidth="1"/>
    <col min="10324" max="10327" width="9" style="6"/>
    <col min="10328" max="10330" width="9.125" style="6" bestFit="1" customWidth="1"/>
    <col min="10331" max="10331" width="10.5" style="6" bestFit="1" customWidth="1"/>
    <col min="10332" max="10335" width="9" style="6"/>
    <col min="10336" max="10338" width="9.125" style="6" bestFit="1" customWidth="1"/>
    <col min="10339" max="10339" width="10.5" style="6" bestFit="1" customWidth="1"/>
    <col min="10340" max="10343" width="9" style="6"/>
    <col min="10344" max="10346" width="9.125" style="6" bestFit="1" customWidth="1"/>
    <col min="10347" max="10347" width="10.5" style="6" bestFit="1" customWidth="1"/>
    <col min="10348" max="10351" width="9" style="6"/>
    <col min="10352" max="10354" width="9.125" style="6" bestFit="1" customWidth="1"/>
    <col min="10355" max="10355" width="10.5" style="6" bestFit="1" customWidth="1"/>
    <col min="10356" max="10359" width="9" style="6"/>
    <col min="10360" max="10362" width="9.125" style="6" bestFit="1" customWidth="1"/>
    <col min="10363" max="10363" width="10.5" style="6" bestFit="1" customWidth="1"/>
    <col min="10364" max="10367" width="9" style="6"/>
    <col min="10368" max="10370" width="9.125" style="6" bestFit="1" customWidth="1"/>
    <col min="10371" max="10371" width="10.5" style="6" bestFit="1" customWidth="1"/>
    <col min="10372" max="10375" width="9" style="6"/>
    <col min="10376" max="10378" width="9.125" style="6" bestFit="1" customWidth="1"/>
    <col min="10379" max="10379" width="10.5" style="6" bestFit="1" customWidth="1"/>
    <col min="10380" max="10383" width="9" style="6"/>
    <col min="10384" max="10386" width="9.125" style="6" bestFit="1" customWidth="1"/>
    <col min="10387" max="10387" width="10.5" style="6" bestFit="1" customWidth="1"/>
    <col min="10388" max="10391" width="9" style="6"/>
    <col min="10392" max="10394" width="9.125" style="6" bestFit="1" customWidth="1"/>
    <col min="10395" max="10395" width="10.5" style="6" bestFit="1" customWidth="1"/>
    <col min="10396" max="10399" width="9" style="6"/>
    <col min="10400" max="10402" width="9.125" style="6" bestFit="1" customWidth="1"/>
    <col min="10403" max="10403" width="10.5" style="6" bestFit="1" customWidth="1"/>
    <col min="10404" max="10407" width="9" style="6"/>
    <col min="10408" max="10410" width="9.125" style="6" bestFit="1" customWidth="1"/>
    <col min="10411" max="10411" width="10.5" style="6" bestFit="1" customWidth="1"/>
    <col min="10412" max="10415" width="9" style="6"/>
    <col min="10416" max="10418" width="9.125" style="6" bestFit="1" customWidth="1"/>
    <col min="10419" max="10419" width="10.5" style="6" bestFit="1" customWidth="1"/>
    <col min="10420" max="10423" width="9" style="6"/>
    <col min="10424" max="10426" width="9.125" style="6" bestFit="1" customWidth="1"/>
    <col min="10427" max="10427" width="10.5" style="6" bestFit="1" customWidth="1"/>
    <col min="10428" max="10431" width="9" style="6"/>
    <col min="10432" max="10434" width="9.125" style="6" bestFit="1" customWidth="1"/>
    <col min="10435" max="10435" width="10.5" style="6" bestFit="1" customWidth="1"/>
    <col min="10436" max="10439" width="9" style="6"/>
    <col min="10440" max="10442" width="9.125" style="6" bestFit="1" customWidth="1"/>
    <col min="10443" max="10443" width="10.5" style="6" bestFit="1" customWidth="1"/>
    <col min="10444" max="10447" width="9" style="6"/>
    <col min="10448" max="10450" width="9.125" style="6" bestFit="1" customWidth="1"/>
    <col min="10451" max="10451" width="10.5" style="6" bestFit="1" customWidth="1"/>
    <col min="10452" max="10455" width="9" style="6"/>
    <col min="10456" max="10458" width="9.125" style="6" bestFit="1" customWidth="1"/>
    <col min="10459" max="10459" width="10.5" style="6" bestFit="1" customWidth="1"/>
    <col min="10460" max="10463" width="9" style="6"/>
    <col min="10464" max="10466" width="9.125" style="6" bestFit="1" customWidth="1"/>
    <col min="10467" max="10467" width="10.5" style="6" bestFit="1" customWidth="1"/>
    <col min="10468" max="10471" width="9" style="6"/>
    <col min="10472" max="10474" width="9.125" style="6" bestFit="1" customWidth="1"/>
    <col min="10475" max="10475" width="10.5" style="6" bestFit="1" customWidth="1"/>
    <col min="10476" max="10479" width="9" style="6"/>
    <col min="10480" max="10482" width="9.125" style="6" bestFit="1" customWidth="1"/>
    <col min="10483" max="10483" width="10.5" style="6" bestFit="1" customWidth="1"/>
    <col min="10484" max="10487" width="9" style="6"/>
    <col min="10488" max="10490" width="9.125" style="6" bestFit="1" customWidth="1"/>
    <col min="10491" max="10491" width="10.5" style="6" bestFit="1" customWidth="1"/>
    <col min="10492" max="10495" width="9" style="6"/>
    <col min="10496" max="10498" width="9.125" style="6" bestFit="1" customWidth="1"/>
    <col min="10499" max="10499" width="10.5" style="6" bestFit="1" customWidth="1"/>
    <col min="10500" max="10503" width="9" style="6"/>
    <col min="10504" max="10506" width="9.125" style="6" bestFit="1" customWidth="1"/>
    <col min="10507" max="10507" width="10.5" style="6" bestFit="1" customWidth="1"/>
    <col min="10508" max="10511" width="9" style="6"/>
    <col min="10512" max="10514" width="9.125" style="6" bestFit="1" customWidth="1"/>
    <col min="10515" max="10515" width="10.5" style="6" bestFit="1" customWidth="1"/>
    <col min="10516" max="10519" width="9" style="6"/>
    <col min="10520" max="10522" width="9.125" style="6" bestFit="1" customWidth="1"/>
    <col min="10523" max="10523" width="10.5" style="6" bestFit="1" customWidth="1"/>
    <col min="10524" max="10527" width="9" style="6"/>
    <col min="10528" max="10530" width="9.125" style="6" bestFit="1" customWidth="1"/>
    <col min="10531" max="10531" width="10.5" style="6" bestFit="1" customWidth="1"/>
    <col min="10532" max="10535" width="9" style="6"/>
    <col min="10536" max="10538" width="9.125" style="6" bestFit="1" customWidth="1"/>
    <col min="10539" max="10539" width="10.5" style="6" bestFit="1" customWidth="1"/>
    <col min="10540" max="10543" width="9" style="6"/>
    <col min="10544" max="10546" width="9.125" style="6" bestFit="1" customWidth="1"/>
    <col min="10547" max="10547" width="10.5" style="6" bestFit="1" customWidth="1"/>
    <col min="10548" max="10551" width="9" style="6"/>
    <col min="10552" max="10554" width="9.125" style="6" bestFit="1" customWidth="1"/>
    <col min="10555" max="10555" width="10.5" style="6" bestFit="1" customWidth="1"/>
    <col min="10556" max="10559" width="9" style="6"/>
    <col min="10560" max="10562" width="9.125" style="6" bestFit="1" customWidth="1"/>
    <col min="10563" max="10563" width="10.5" style="6" bestFit="1" customWidth="1"/>
    <col min="10564" max="10567" width="9" style="6"/>
    <col min="10568" max="10570" width="9.125" style="6" bestFit="1" customWidth="1"/>
    <col min="10571" max="10571" width="10.5" style="6" bestFit="1" customWidth="1"/>
    <col min="10572" max="10575" width="9" style="6"/>
    <col min="10576" max="10578" width="9.125" style="6" bestFit="1" customWidth="1"/>
    <col min="10579" max="10579" width="10.5" style="6" bestFit="1" customWidth="1"/>
    <col min="10580" max="10583" width="9" style="6"/>
    <col min="10584" max="10586" width="9.125" style="6" bestFit="1" customWidth="1"/>
    <col min="10587" max="10587" width="10.5" style="6" bestFit="1" customWidth="1"/>
    <col min="10588" max="10591" width="9" style="6"/>
    <col min="10592" max="10594" width="9.125" style="6" bestFit="1" customWidth="1"/>
    <col min="10595" max="10595" width="10.5" style="6" bestFit="1" customWidth="1"/>
    <col min="10596" max="10599" width="9" style="6"/>
    <col min="10600" max="10602" width="9.125" style="6" bestFit="1" customWidth="1"/>
    <col min="10603" max="10603" width="10.5" style="6" bestFit="1" customWidth="1"/>
    <col min="10604" max="10607" width="9" style="6"/>
    <col min="10608" max="10610" width="9.125" style="6" bestFit="1" customWidth="1"/>
    <col min="10611" max="10611" width="10.5" style="6" bestFit="1" customWidth="1"/>
    <col min="10612" max="10615" width="9" style="6"/>
    <col min="10616" max="10618" width="9.125" style="6" bestFit="1" customWidth="1"/>
    <col min="10619" max="10619" width="10.5" style="6" bestFit="1" customWidth="1"/>
    <col min="10620" max="10623" width="9" style="6"/>
    <col min="10624" max="10626" width="9.125" style="6" bestFit="1" customWidth="1"/>
    <col min="10627" max="10627" width="10.5" style="6" bestFit="1" customWidth="1"/>
    <col min="10628" max="10631" width="9" style="6"/>
    <col min="10632" max="10634" width="9.125" style="6" bestFit="1" customWidth="1"/>
    <col min="10635" max="10635" width="10.5" style="6" bestFit="1" customWidth="1"/>
    <col min="10636" max="10639" width="9" style="6"/>
    <col min="10640" max="10642" width="9.125" style="6" bestFit="1" customWidth="1"/>
    <col min="10643" max="10643" width="10.5" style="6" bestFit="1" customWidth="1"/>
    <col min="10644" max="10647" width="9" style="6"/>
    <col min="10648" max="10650" width="9.125" style="6" bestFit="1" customWidth="1"/>
    <col min="10651" max="10651" width="10.5" style="6" bestFit="1" customWidth="1"/>
    <col min="10652" max="10655" width="9" style="6"/>
    <col min="10656" max="10658" width="9.125" style="6" bestFit="1" customWidth="1"/>
    <col min="10659" max="10659" width="10.5" style="6" bestFit="1" customWidth="1"/>
    <col min="10660" max="10663" width="9" style="6"/>
    <col min="10664" max="10666" width="9.125" style="6" bestFit="1" customWidth="1"/>
    <col min="10667" max="10667" width="10.5" style="6" bestFit="1" customWidth="1"/>
    <col min="10668" max="10671" width="9" style="6"/>
    <col min="10672" max="10674" width="9.125" style="6" bestFit="1" customWidth="1"/>
    <col min="10675" max="10675" width="10.5" style="6" bestFit="1" customWidth="1"/>
    <col min="10676" max="10679" width="9" style="6"/>
    <col min="10680" max="10682" width="9.125" style="6" bestFit="1" customWidth="1"/>
    <col min="10683" max="10683" width="10.5" style="6" bestFit="1" customWidth="1"/>
    <col min="10684" max="10687" width="9" style="6"/>
    <col min="10688" max="10690" width="9.125" style="6" bestFit="1" customWidth="1"/>
    <col min="10691" max="10691" width="10.5" style="6" bestFit="1" customWidth="1"/>
    <col min="10692" max="10695" width="9" style="6"/>
    <col min="10696" max="10698" width="9.125" style="6" bestFit="1" customWidth="1"/>
    <col min="10699" max="10699" width="10.5" style="6" bestFit="1" customWidth="1"/>
    <col min="10700" max="10703" width="9" style="6"/>
    <col min="10704" max="10706" width="9.125" style="6" bestFit="1" customWidth="1"/>
    <col min="10707" max="10707" width="10.5" style="6" bestFit="1" customWidth="1"/>
    <col min="10708" max="10711" width="9" style="6"/>
    <col min="10712" max="10714" width="9.125" style="6" bestFit="1" customWidth="1"/>
    <col min="10715" max="10715" width="10.5" style="6" bestFit="1" customWidth="1"/>
    <col min="10716" max="10719" width="9" style="6"/>
    <col min="10720" max="10722" width="9.125" style="6" bestFit="1" customWidth="1"/>
    <col min="10723" max="10723" width="10.5" style="6" bestFit="1" customWidth="1"/>
    <col min="10724" max="10727" width="9" style="6"/>
    <col min="10728" max="10730" width="9.125" style="6" bestFit="1" customWidth="1"/>
    <col min="10731" max="10731" width="10.5" style="6" bestFit="1" customWidth="1"/>
    <col min="10732" max="10735" width="9" style="6"/>
    <col min="10736" max="10738" width="9.125" style="6" bestFit="1" customWidth="1"/>
    <col min="10739" max="10739" width="10.5" style="6" bestFit="1" customWidth="1"/>
    <col min="10740" max="10743" width="9" style="6"/>
    <col min="10744" max="10746" width="9.125" style="6" bestFit="1" customWidth="1"/>
    <col min="10747" max="10747" width="10.5" style="6" bestFit="1" customWidth="1"/>
    <col min="10748" max="10751" width="9" style="6"/>
    <col min="10752" max="10754" width="9.125" style="6" bestFit="1" customWidth="1"/>
    <col min="10755" max="10755" width="10.5" style="6" bestFit="1" customWidth="1"/>
    <col min="10756" max="10759" width="9" style="6"/>
    <col min="10760" max="10762" width="9.125" style="6" bestFit="1" customWidth="1"/>
    <col min="10763" max="10763" width="10.5" style="6" bestFit="1" customWidth="1"/>
    <col min="10764" max="10767" width="9" style="6"/>
    <col min="10768" max="10770" width="9.125" style="6" bestFit="1" customWidth="1"/>
    <col min="10771" max="10771" width="10.5" style="6" bestFit="1" customWidth="1"/>
    <col min="10772" max="10775" width="9" style="6"/>
    <col min="10776" max="10778" width="9.125" style="6" bestFit="1" customWidth="1"/>
    <col min="10779" max="10779" width="10.5" style="6" bestFit="1" customWidth="1"/>
    <col min="10780" max="10783" width="9" style="6"/>
    <col min="10784" max="10786" width="9.125" style="6" bestFit="1" customWidth="1"/>
    <col min="10787" max="10787" width="10.5" style="6" bestFit="1" customWidth="1"/>
    <col min="10788" max="10791" width="9" style="6"/>
    <col min="10792" max="10794" width="9.125" style="6" bestFit="1" customWidth="1"/>
    <col min="10795" max="10795" width="10.5" style="6" bestFit="1" customWidth="1"/>
    <col min="10796" max="10799" width="9" style="6"/>
    <col min="10800" max="10802" width="9.125" style="6" bestFit="1" customWidth="1"/>
    <col min="10803" max="10803" width="10.5" style="6" bestFit="1" customWidth="1"/>
    <col min="10804" max="10807" width="9" style="6"/>
    <col min="10808" max="10810" width="9.125" style="6" bestFit="1" customWidth="1"/>
    <col min="10811" max="10811" width="10.5" style="6" bestFit="1" customWidth="1"/>
    <col min="10812" max="10815" width="9" style="6"/>
    <col min="10816" max="10818" width="9.125" style="6" bestFit="1" customWidth="1"/>
    <col min="10819" max="10819" width="10.5" style="6" bestFit="1" customWidth="1"/>
    <col min="10820" max="10823" width="9" style="6"/>
    <col min="10824" max="10826" width="9.125" style="6" bestFit="1" customWidth="1"/>
    <col min="10827" max="10827" width="10.5" style="6" bestFit="1" customWidth="1"/>
    <col min="10828" max="10831" width="9" style="6"/>
    <col min="10832" max="10834" width="9.125" style="6" bestFit="1" customWidth="1"/>
    <col min="10835" max="10835" width="10.5" style="6" bestFit="1" customWidth="1"/>
    <col min="10836" max="10839" width="9" style="6"/>
    <col min="10840" max="10842" width="9.125" style="6" bestFit="1" customWidth="1"/>
    <col min="10843" max="10843" width="10.5" style="6" bestFit="1" customWidth="1"/>
    <col min="10844" max="10847" width="9" style="6"/>
    <col min="10848" max="10850" width="9.125" style="6" bestFit="1" customWidth="1"/>
    <col min="10851" max="10851" width="10.5" style="6" bestFit="1" customWidth="1"/>
    <col min="10852" max="10855" width="9" style="6"/>
    <col min="10856" max="10858" width="9.125" style="6" bestFit="1" customWidth="1"/>
    <col min="10859" max="10859" width="10.5" style="6" bestFit="1" customWidth="1"/>
    <col min="10860" max="10863" width="9" style="6"/>
    <col min="10864" max="10866" width="9.125" style="6" bestFit="1" customWidth="1"/>
    <col min="10867" max="10867" width="10.5" style="6" bestFit="1" customWidth="1"/>
    <col min="10868" max="10871" width="9" style="6"/>
    <col min="10872" max="10874" width="9.125" style="6" bestFit="1" customWidth="1"/>
    <col min="10875" max="10875" width="10.5" style="6" bestFit="1" customWidth="1"/>
    <col min="10876" max="10879" width="9" style="6"/>
    <col min="10880" max="10882" width="9.125" style="6" bestFit="1" customWidth="1"/>
    <col min="10883" max="10883" width="10.5" style="6" bestFit="1" customWidth="1"/>
    <col min="10884" max="10887" width="9" style="6"/>
    <col min="10888" max="10890" width="9.125" style="6" bestFit="1" customWidth="1"/>
    <col min="10891" max="10891" width="10.5" style="6" bestFit="1" customWidth="1"/>
    <col min="10892" max="10895" width="9" style="6"/>
    <col min="10896" max="10898" width="9.125" style="6" bestFit="1" customWidth="1"/>
    <col min="10899" max="10899" width="10.5" style="6" bestFit="1" customWidth="1"/>
    <col min="10900" max="10903" width="9" style="6"/>
    <col min="10904" max="10906" width="9.125" style="6" bestFit="1" customWidth="1"/>
    <col min="10907" max="10907" width="10.5" style="6" bestFit="1" customWidth="1"/>
    <col min="10908" max="10911" width="9" style="6"/>
    <col min="10912" max="10914" width="9.125" style="6" bestFit="1" customWidth="1"/>
    <col min="10915" max="10915" width="10.5" style="6" bestFit="1" customWidth="1"/>
    <col min="10916" max="10919" width="9" style="6"/>
    <col min="10920" max="10922" width="9.125" style="6" bestFit="1" customWidth="1"/>
    <col min="10923" max="10923" width="10.5" style="6" bestFit="1" customWidth="1"/>
    <col min="10924" max="10927" width="9" style="6"/>
    <col min="10928" max="10930" width="9.125" style="6" bestFit="1" customWidth="1"/>
    <col min="10931" max="10931" width="10.5" style="6" bestFit="1" customWidth="1"/>
    <col min="10932" max="10935" width="9" style="6"/>
    <col min="10936" max="10938" width="9.125" style="6" bestFit="1" customWidth="1"/>
    <col min="10939" max="10939" width="10.5" style="6" bestFit="1" customWidth="1"/>
    <col min="10940" max="10943" width="9" style="6"/>
    <col min="10944" max="10946" width="9.125" style="6" bestFit="1" customWidth="1"/>
    <col min="10947" max="10947" width="10.5" style="6" bestFit="1" customWidth="1"/>
    <col min="10948" max="10951" width="9" style="6"/>
    <col min="10952" max="10954" width="9.125" style="6" bestFit="1" customWidth="1"/>
    <col min="10955" max="10955" width="10.5" style="6" bestFit="1" customWidth="1"/>
    <col min="10956" max="10959" width="9" style="6"/>
    <col min="10960" max="10962" width="9.125" style="6" bestFit="1" customWidth="1"/>
    <col min="10963" max="10963" width="10.5" style="6" bestFit="1" customWidth="1"/>
    <col min="10964" max="10967" width="9" style="6"/>
    <col min="10968" max="10970" width="9.125" style="6" bestFit="1" customWidth="1"/>
    <col min="10971" max="10971" width="10.5" style="6" bestFit="1" customWidth="1"/>
    <col min="10972" max="10975" width="9" style="6"/>
    <col min="10976" max="10978" width="9.125" style="6" bestFit="1" customWidth="1"/>
    <col min="10979" max="10979" width="10.5" style="6" bestFit="1" customWidth="1"/>
    <col min="10980" max="10983" width="9" style="6"/>
    <col min="10984" max="10986" width="9.125" style="6" bestFit="1" customWidth="1"/>
    <col min="10987" max="10987" width="10.5" style="6" bestFit="1" customWidth="1"/>
    <col min="10988" max="10991" width="9" style="6"/>
    <col min="10992" max="10994" width="9.125" style="6" bestFit="1" customWidth="1"/>
    <col min="10995" max="10995" width="10.5" style="6" bestFit="1" customWidth="1"/>
    <col min="10996" max="10999" width="9" style="6"/>
    <col min="11000" max="11002" width="9.125" style="6" bestFit="1" customWidth="1"/>
    <col min="11003" max="11003" width="10.5" style="6" bestFit="1" customWidth="1"/>
    <col min="11004" max="11007" width="9" style="6"/>
    <col min="11008" max="11010" width="9.125" style="6" bestFit="1" customWidth="1"/>
    <col min="11011" max="11011" width="10.5" style="6" bestFit="1" customWidth="1"/>
    <col min="11012" max="11015" width="9" style="6"/>
    <col min="11016" max="11018" width="9.125" style="6" bestFit="1" customWidth="1"/>
    <col min="11019" max="11019" width="10.5" style="6" bestFit="1" customWidth="1"/>
    <col min="11020" max="11023" width="9" style="6"/>
    <col min="11024" max="11026" width="9.125" style="6" bestFit="1" customWidth="1"/>
    <col min="11027" max="11027" width="10.5" style="6" bestFit="1" customWidth="1"/>
    <col min="11028" max="11031" width="9" style="6"/>
    <col min="11032" max="11034" width="9.125" style="6" bestFit="1" customWidth="1"/>
    <col min="11035" max="11035" width="10.5" style="6" bestFit="1" customWidth="1"/>
    <col min="11036" max="11039" width="9" style="6"/>
    <col min="11040" max="11042" width="9.125" style="6" bestFit="1" customWidth="1"/>
    <col min="11043" max="11043" width="10.5" style="6" bestFit="1" customWidth="1"/>
    <col min="11044" max="11047" width="9" style="6"/>
    <col min="11048" max="11050" width="9.125" style="6" bestFit="1" customWidth="1"/>
    <col min="11051" max="11051" width="10.5" style="6" bestFit="1" customWidth="1"/>
    <col min="11052" max="11055" width="9" style="6"/>
    <col min="11056" max="11058" width="9.125" style="6" bestFit="1" customWidth="1"/>
    <col min="11059" max="11059" width="10.5" style="6" bestFit="1" customWidth="1"/>
    <col min="11060" max="11063" width="9" style="6"/>
    <col min="11064" max="11066" width="9.125" style="6" bestFit="1" customWidth="1"/>
    <col min="11067" max="11067" width="10.5" style="6" bestFit="1" customWidth="1"/>
    <col min="11068" max="11071" width="9" style="6"/>
    <col min="11072" max="11074" width="9.125" style="6" bestFit="1" customWidth="1"/>
    <col min="11075" max="11075" width="10.5" style="6" bestFit="1" customWidth="1"/>
    <col min="11076" max="11079" width="9" style="6"/>
    <col min="11080" max="11082" width="9.125" style="6" bestFit="1" customWidth="1"/>
    <col min="11083" max="11083" width="10.5" style="6" bestFit="1" customWidth="1"/>
    <col min="11084" max="11087" width="9" style="6"/>
    <col min="11088" max="11090" width="9.125" style="6" bestFit="1" customWidth="1"/>
    <col min="11091" max="11091" width="10.5" style="6" bestFit="1" customWidth="1"/>
    <col min="11092" max="11095" width="9" style="6"/>
    <col min="11096" max="11098" width="9.125" style="6" bestFit="1" customWidth="1"/>
    <col min="11099" max="11099" width="10.5" style="6" bestFit="1" customWidth="1"/>
    <col min="11100" max="11103" width="9" style="6"/>
    <col min="11104" max="11106" width="9.125" style="6" bestFit="1" customWidth="1"/>
    <col min="11107" max="11107" width="10.5" style="6" bestFit="1" customWidth="1"/>
    <col min="11108" max="11111" width="9" style="6"/>
    <col min="11112" max="11114" width="9.125" style="6" bestFit="1" customWidth="1"/>
    <col min="11115" max="11115" width="10.5" style="6" bestFit="1" customWidth="1"/>
    <col min="11116" max="11119" width="9" style="6"/>
    <col min="11120" max="11122" width="9.125" style="6" bestFit="1" customWidth="1"/>
    <col min="11123" max="11123" width="10.5" style="6" bestFit="1" customWidth="1"/>
    <col min="11124" max="11127" width="9" style="6"/>
    <col min="11128" max="11130" width="9.125" style="6" bestFit="1" customWidth="1"/>
    <col min="11131" max="11131" width="10.5" style="6" bestFit="1" customWidth="1"/>
    <col min="11132" max="11135" width="9" style="6"/>
    <col min="11136" max="11138" width="9.125" style="6" bestFit="1" customWidth="1"/>
    <col min="11139" max="11139" width="10.5" style="6" bestFit="1" customWidth="1"/>
    <col min="11140" max="11143" width="9" style="6"/>
    <col min="11144" max="11146" width="9.125" style="6" bestFit="1" customWidth="1"/>
    <col min="11147" max="11147" width="10.5" style="6" bestFit="1" customWidth="1"/>
    <col min="11148" max="11151" width="9" style="6"/>
    <col min="11152" max="11154" width="9.125" style="6" bestFit="1" customWidth="1"/>
    <col min="11155" max="11155" width="10.5" style="6" bestFit="1" customWidth="1"/>
    <col min="11156" max="11159" width="9" style="6"/>
    <col min="11160" max="11162" width="9.125" style="6" bestFit="1" customWidth="1"/>
    <col min="11163" max="11163" width="10.5" style="6" bestFit="1" customWidth="1"/>
    <col min="11164" max="11167" width="9" style="6"/>
    <col min="11168" max="11170" width="9.125" style="6" bestFit="1" customWidth="1"/>
    <col min="11171" max="11171" width="10.5" style="6" bestFit="1" customWidth="1"/>
    <col min="11172" max="11175" width="9" style="6"/>
    <col min="11176" max="11178" width="9.125" style="6" bestFit="1" customWidth="1"/>
    <col min="11179" max="11179" width="10.5" style="6" bestFit="1" customWidth="1"/>
    <col min="11180" max="11183" width="9" style="6"/>
    <col min="11184" max="11186" width="9.125" style="6" bestFit="1" customWidth="1"/>
    <col min="11187" max="11187" width="10.5" style="6" bestFit="1" customWidth="1"/>
    <col min="11188" max="11191" width="9" style="6"/>
    <col min="11192" max="11194" width="9.125" style="6" bestFit="1" customWidth="1"/>
    <col min="11195" max="11195" width="10.5" style="6" bestFit="1" customWidth="1"/>
    <col min="11196" max="11199" width="9" style="6"/>
    <col min="11200" max="11202" width="9.125" style="6" bestFit="1" customWidth="1"/>
    <col min="11203" max="11203" width="10.5" style="6" bestFit="1" customWidth="1"/>
    <col min="11204" max="11207" width="9" style="6"/>
    <col min="11208" max="11210" width="9.125" style="6" bestFit="1" customWidth="1"/>
    <col min="11211" max="11211" width="10.5" style="6" bestFit="1" customWidth="1"/>
    <col min="11212" max="11215" width="9" style="6"/>
    <col min="11216" max="11218" width="9.125" style="6" bestFit="1" customWidth="1"/>
    <col min="11219" max="11219" width="10.5" style="6" bestFit="1" customWidth="1"/>
    <col min="11220" max="11223" width="9" style="6"/>
    <col min="11224" max="11226" width="9.125" style="6" bestFit="1" customWidth="1"/>
    <col min="11227" max="11227" width="10.5" style="6" bestFit="1" customWidth="1"/>
    <col min="11228" max="11231" width="9" style="6"/>
    <col min="11232" max="11234" width="9.125" style="6" bestFit="1" customWidth="1"/>
    <col min="11235" max="11235" width="10.5" style="6" bestFit="1" customWidth="1"/>
    <col min="11236" max="11239" width="9" style="6"/>
    <col min="11240" max="11242" width="9.125" style="6" bestFit="1" customWidth="1"/>
    <col min="11243" max="11243" width="10.5" style="6" bestFit="1" customWidth="1"/>
    <col min="11244" max="11247" width="9" style="6"/>
    <col min="11248" max="11250" width="9.125" style="6" bestFit="1" customWidth="1"/>
    <col min="11251" max="11251" width="10.5" style="6" bestFit="1" customWidth="1"/>
    <col min="11252" max="11255" width="9" style="6"/>
    <col min="11256" max="11258" width="9.125" style="6" bestFit="1" customWidth="1"/>
    <col min="11259" max="11259" width="10.5" style="6" bestFit="1" customWidth="1"/>
    <col min="11260" max="11263" width="9" style="6"/>
    <col min="11264" max="11266" width="9.125" style="6" bestFit="1" customWidth="1"/>
    <col min="11267" max="11267" width="10.5" style="6" bestFit="1" customWidth="1"/>
    <col min="11268" max="11271" width="9" style="6"/>
    <col min="11272" max="11274" width="9.125" style="6" bestFit="1" customWidth="1"/>
    <col min="11275" max="11275" width="10.5" style="6" bestFit="1" customWidth="1"/>
    <col min="11276" max="11279" width="9" style="6"/>
    <col min="11280" max="11282" width="9.125" style="6" bestFit="1" customWidth="1"/>
    <col min="11283" max="11283" width="10.5" style="6" bestFit="1" customWidth="1"/>
    <col min="11284" max="11287" width="9" style="6"/>
    <col min="11288" max="11290" width="9.125" style="6" bestFit="1" customWidth="1"/>
    <col min="11291" max="11291" width="10.5" style="6" bestFit="1" customWidth="1"/>
    <col min="11292" max="11295" width="9" style="6"/>
    <col min="11296" max="11298" width="9.125" style="6" bestFit="1" customWidth="1"/>
    <col min="11299" max="11299" width="10.5" style="6" bestFit="1" customWidth="1"/>
    <col min="11300" max="11303" width="9" style="6"/>
    <col min="11304" max="11306" width="9.125" style="6" bestFit="1" customWidth="1"/>
    <col min="11307" max="11307" width="10.5" style="6" bestFit="1" customWidth="1"/>
    <col min="11308" max="11311" width="9" style="6"/>
    <col min="11312" max="11314" width="9.125" style="6" bestFit="1" customWidth="1"/>
    <col min="11315" max="11315" width="10.5" style="6" bestFit="1" customWidth="1"/>
    <col min="11316" max="11319" width="9" style="6"/>
    <col min="11320" max="11322" width="9.125" style="6" bestFit="1" customWidth="1"/>
    <col min="11323" max="11323" width="10.5" style="6" bestFit="1" customWidth="1"/>
    <col min="11324" max="11327" width="9" style="6"/>
    <col min="11328" max="11330" width="9.125" style="6" bestFit="1" customWidth="1"/>
    <col min="11331" max="11331" width="10.5" style="6" bestFit="1" customWidth="1"/>
    <col min="11332" max="11335" width="9" style="6"/>
    <col min="11336" max="11338" width="9.125" style="6" bestFit="1" customWidth="1"/>
    <col min="11339" max="11339" width="10.5" style="6" bestFit="1" customWidth="1"/>
    <col min="11340" max="11343" width="9" style="6"/>
    <col min="11344" max="11346" width="9.125" style="6" bestFit="1" customWidth="1"/>
    <col min="11347" max="11347" width="10.5" style="6" bestFit="1" customWidth="1"/>
    <col min="11348" max="11351" width="9" style="6"/>
    <col min="11352" max="11354" width="9.125" style="6" bestFit="1" customWidth="1"/>
    <col min="11355" max="11355" width="10.5" style="6" bestFit="1" customWidth="1"/>
    <col min="11356" max="11359" width="9" style="6"/>
    <col min="11360" max="11362" width="9.125" style="6" bestFit="1" customWidth="1"/>
    <col min="11363" max="11363" width="10.5" style="6" bestFit="1" customWidth="1"/>
    <col min="11364" max="11367" width="9" style="6"/>
    <col min="11368" max="11370" width="9.125" style="6" bestFit="1" customWidth="1"/>
    <col min="11371" max="11371" width="10.5" style="6" bestFit="1" customWidth="1"/>
    <col min="11372" max="11375" width="9" style="6"/>
    <col min="11376" max="11378" width="9.125" style="6" bestFit="1" customWidth="1"/>
    <col min="11379" max="11379" width="10.5" style="6" bestFit="1" customWidth="1"/>
    <col min="11380" max="11383" width="9" style="6"/>
    <col min="11384" max="11386" width="9.125" style="6" bestFit="1" customWidth="1"/>
    <col min="11387" max="11387" width="10.5" style="6" bestFit="1" customWidth="1"/>
    <col min="11388" max="11391" width="9" style="6"/>
    <col min="11392" max="11394" width="9.125" style="6" bestFit="1" customWidth="1"/>
    <col min="11395" max="11395" width="10.5" style="6" bestFit="1" customWidth="1"/>
    <col min="11396" max="11399" width="9" style="6"/>
    <col min="11400" max="11402" width="9.125" style="6" bestFit="1" customWidth="1"/>
    <col min="11403" max="11403" width="10.5" style="6" bestFit="1" customWidth="1"/>
    <col min="11404" max="11407" width="9" style="6"/>
    <col min="11408" max="11410" width="9.125" style="6" bestFit="1" customWidth="1"/>
    <col min="11411" max="11411" width="10.5" style="6" bestFit="1" customWidth="1"/>
    <col min="11412" max="11415" width="9" style="6"/>
    <col min="11416" max="11418" width="9.125" style="6" bestFit="1" customWidth="1"/>
    <col min="11419" max="11419" width="10.5" style="6" bestFit="1" customWidth="1"/>
    <col min="11420" max="11423" width="9" style="6"/>
    <col min="11424" max="11426" width="9.125" style="6" bestFit="1" customWidth="1"/>
    <col min="11427" max="11427" width="10.5" style="6" bestFit="1" customWidth="1"/>
    <col min="11428" max="11431" width="9" style="6"/>
    <col min="11432" max="11434" width="9.125" style="6" bestFit="1" customWidth="1"/>
    <col min="11435" max="11435" width="10.5" style="6" bestFit="1" customWidth="1"/>
    <col min="11436" max="11439" width="9" style="6"/>
    <col min="11440" max="11442" width="9.125" style="6" bestFit="1" customWidth="1"/>
    <col min="11443" max="11443" width="10.5" style="6" bestFit="1" customWidth="1"/>
    <col min="11444" max="11447" width="9" style="6"/>
    <col min="11448" max="11450" width="9.125" style="6" bestFit="1" customWidth="1"/>
    <col min="11451" max="11451" width="10.5" style="6" bestFit="1" customWidth="1"/>
    <col min="11452" max="11455" width="9" style="6"/>
    <col min="11456" max="11458" width="9.125" style="6" bestFit="1" customWidth="1"/>
    <col min="11459" max="11459" width="10.5" style="6" bestFit="1" customWidth="1"/>
    <col min="11460" max="11463" width="9" style="6"/>
    <col min="11464" max="11466" width="9.125" style="6" bestFit="1" customWidth="1"/>
    <col min="11467" max="11467" width="10.5" style="6" bestFit="1" customWidth="1"/>
    <col min="11468" max="11471" width="9" style="6"/>
    <col min="11472" max="11474" width="9.125" style="6" bestFit="1" customWidth="1"/>
    <col min="11475" max="11475" width="10.5" style="6" bestFit="1" customWidth="1"/>
    <col min="11476" max="11479" width="9" style="6"/>
    <col min="11480" max="11482" width="9.125" style="6" bestFit="1" customWidth="1"/>
    <col min="11483" max="11483" width="10.5" style="6" bestFit="1" customWidth="1"/>
    <col min="11484" max="11487" width="9" style="6"/>
    <col min="11488" max="11490" width="9.125" style="6" bestFit="1" customWidth="1"/>
    <col min="11491" max="11491" width="10.5" style="6" bestFit="1" customWidth="1"/>
    <col min="11492" max="11495" width="9" style="6"/>
    <col min="11496" max="11498" width="9.125" style="6" bestFit="1" customWidth="1"/>
    <col min="11499" max="11499" width="10.5" style="6" bestFit="1" customWidth="1"/>
    <col min="11500" max="11503" width="9" style="6"/>
    <col min="11504" max="11506" width="9.125" style="6" bestFit="1" customWidth="1"/>
    <col min="11507" max="11507" width="10.5" style="6" bestFit="1" customWidth="1"/>
    <col min="11508" max="11511" width="9" style="6"/>
    <col min="11512" max="11514" width="9.125" style="6" bestFit="1" customWidth="1"/>
    <col min="11515" max="11515" width="10.5" style="6" bestFit="1" customWidth="1"/>
    <col min="11516" max="11519" width="9" style="6"/>
    <col min="11520" max="11522" width="9.125" style="6" bestFit="1" customWidth="1"/>
    <col min="11523" max="11523" width="10.5" style="6" bestFit="1" customWidth="1"/>
    <col min="11524" max="11527" width="9" style="6"/>
    <col min="11528" max="11530" width="9.125" style="6" bestFit="1" customWidth="1"/>
    <col min="11531" max="11531" width="10.5" style="6" bestFit="1" customWidth="1"/>
    <col min="11532" max="11535" width="9" style="6"/>
    <col min="11536" max="11538" width="9.125" style="6" bestFit="1" customWidth="1"/>
    <col min="11539" max="11539" width="10.5" style="6" bestFit="1" customWidth="1"/>
    <col min="11540" max="11543" width="9" style="6"/>
    <col min="11544" max="11546" width="9.125" style="6" bestFit="1" customWidth="1"/>
    <col min="11547" max="11547" width="10.5" style="6" bestFit="1" customWidth="1"/>
    <col min="11548" max="11551" width="9" style="6"/>
    <col min="11552" max="11554" width="9.125" style="6" bestFit="1" customWidth="1"/>
    <col min="11555" max="11555" width="10.5" style="6" bestFit="1" customWidth="1"/>
    <col min="11556" max="11559" width="9" style="6"/>
    <col min="11560" max="11562" width="9.125" style="6" bestFit="1" customWidth="1"/>
    <col min="11563" max="11563" width="10.5" style="6" bestFit="1" customWidth="1"/>
    <col min="11564" max="11567" width="9" style="6"/>
    <col min="11568" max="11570" width="9.125" style="6" bestFit="1" customWidth="1"/>
    <col min="11571" max="11571" width="10.5" style="6" bestFit="1" customWidth="1"/>
    <col min="11572" max="11575" width="9" style="6"/>
    <col min="11576" max="11578" width="9.125" style="6" bestFit="1" customWidth="1"/>
    <col min="11579" max="11579" width="10.5" style="6" bestFit="1" customWidth="1"/>
    <col min="11580" max="11583" width="9" style="6"/>
    <col min="11584" max="11586" width="9.125" style="6" bestFit="1" customWidth="1"/>
    <col min="11587" max="11587" width="10.5" style="6" bestFit="1" customWidth="1"/>
    <col min="11588" max="11591" width="9" style="6"/>
    <col min="11592" max="11594" width="9.125" style="6" bestFit="1" customWidth="1"/>
    <col min="11595" max="11595" width="10.5" style="6" bestFit="1" customWidth="1"/>
    <col min="11596" max="11599" width="9" style="6"/>
    <col min="11600" max="11602" width="9.125" style="6" bestFit="1" customWidth="1"/>
    <col min="11603" max="11603" width="10.5" style="6" bestFit="1" customWidth="1"/>
    <col min="11604" max="11607" width="9" style="6"/>
    <col min="11608" max="11610" width="9.125" style="6" bestFit="1" customWidth="1"/>
    <col min="11611" max="11611" width="10.5" style="6" bestFit="1" customWidth="1"/>
    <col min="11612" max="11615" width="9" style="6"/>
    <col min="11616" max="11618" width="9.125" style="6" bestFit="1" customWidth="1"/>
    <col min="11619" max="11619" width="10.5" style="6" bestFit="1" customWidth="1"/>
    <col min="11620" max="11623" width="9" style="6"/>
    <col min="11624" max="11626" width="9.125" style="6" bestFit="1" customWidth="1"/>
    <col min="11627" max="11627" width="10.5" style="6" bestFit="1" customWidth="1"/>
    <col min="11628" max="11631" width="9" style="6"/>
    <col min="11632" max="11634" width="9.125" style="6" bestFit="1" customWidth="1"/>
    <col min="11635" max="11635" width="10.5" style="6" bestFit="1" customWidth="1"/>
    <col min="11636" max="11639" width="9" style="6"/>
    <col min="11640" max="11642" width="9.125" style="6" bestFit="1" customWidth="1"/>
    <col min="11643" max="11643" width="10.5" style="6" bestFit="1" customWidth="1"/>
    <col min="11644" max="11647" width="9" style="6"/>
    <col min="11648" max="11650" width="9.125" style="6" bestFit="1" customWidth="1"/>
    <col min="11651" max="11651" width="10.5" style="6" bestFit="1" customWidth="1"/>
    <col min="11652" max="11655" width="9" style="6"/>
    <col min="11656" max="11658" width="9.125" style="6" bestFit="1" customWidth="1"/>
    <col min="11659" max="11659" width="10.5" style="6" bestFit="1" customWidth="1"/>
    <col min="11660" max="11663" width="9" style="6"/>
    <col min="11664" max="11666" width="9.125" style="6" bestFit="1" customWidth="1"/>
    <col min="11667" max="11667" width="10.5" style="6" bestFit="1" customWidth="1"/>
    <col min="11668" max="11671" width="9" style="6"/>
    <col min="11672" max="11674" width="9.125" style="6" bestFit="1" customWidth="1"/>
    <col min="11675" max="11675" width="10.5" style="6" bestFit="1" customWidth="1"/>
    <col min="11676" max="11679" width="9" style="6"/>
    <col min="11680" max="11682" width="9.125" style="6" bestFit="1" customWidth="1"/>
    <col min="11683" max="11683" width="10.5" style="6" bestFit="1" customWidth="1"/>
    <col min="11684" max="11687" width="9" style="6"/>
    <col min="11688" max="11690" width="9.125" style="6" bestFit="1" customWidth="1"/>
    <col min="11691" max="11691" width="10.5" style="6" bestFit="1" customWidth="1"/>
    <col min="11692" max="11695" width="9" style="6"/>
    <col min="11696" max="11698" width="9.125" style="6" bestFit="1" customWidth="1"/>
    <col min="11699" max="11699" width="10.5" style="6" bestFit="1" customWidth="1"/>
    <col min="11700" max="11703" width="9" style="6"/>
    <col min="11704" max="11706" width="9.125" style="6" bestFit="1" customWidth="1"/>
    <col min="11707" max="11707" width="10.5" style="6" bestFit="1" customWidth="1"/>
    <col min="11708" max="11711" width="9" style="6"/>
    <col min="11712" max="11714" width="9.125" style="6" bestFit="1" customWidth="1"/>
    <col min="11715" max="11715" width="10.5" style="6" bestFit="1" customWidth="1"/>
    <col min="11716" max="11719" width="9" style="6"/>
    <col min="11720" max="11722" width="9.125" style="6" bestFit="1" customWidth="1"/>
    <col min="11723" max="11723" width="10.5" style="6" bestFit="1" customWidth="1"/>
    <col min="11724" max="11727" width="9" style="6"/>
    <col min="11728" max="11730" width="9.125" style="6" bestFit="1" customWidth="1"/>
    <col min="11731" max="11731" width="10.5" style="6" bestFit="1" customWidth="1"/>
    <col min="11732" max="11735" width="9" style="6"/>
    <col min="11736" max="11738" width="9.125" style="6" bestFit="1" customWidth="1"/>
    <col min="11739" max="11739" width="10.5" style="6" bestFit="1" customWidth="1"/>
    <col min="11740" max="11743" width="9" style="6"/>
    <col min="11744" max="11746" width="9.125" style="6" bestFit="1" customWidth="1"/>
    <col min="11747" max="11747" width="10.5" style="6" bestFit="1" customWidth="1"/>
    <col min="11748" max="11751" width="9" style="6"/>
    <col min="11752" max="11754" width="9.125" style="6" bestFit="1" customWidth="1"/>
    <col min="11755" max="11755" width="10.5" style="6" bestFit="1" customWidth="1"/>
    <col min="11756" max="11759" width="9" style="6"/>
    <col min="11760" max="11762" width="9.125" style="6" bestFit="1" customWidth="1"/>
    <col min="11763" max="11763" width="10.5" style="6" bestFit="1" customWidth="1"/>
    <col min="11764" max="11767" width="9" style="6"/>
    <col min="11768" max="11770" width="9.125" style="6" bestFit="1" customWidth="1"/>
    <col min="11771" max="11771" width="10.5" style="6" bestFit="1" customWidth="1"/>
    <col min="11772" max="11775" width="9" style="6"/>
    <col min="11776" max="11778" width="9.125" style="6" bestFit="1" customWidth="1"/>
    <col min="11779" max="11779" width="10.5" style="6" bestFit="1" customWidth="1"/>
    <col min="11780" max="11783" width="9" style="6"/>
    <col min="11784" max="11786" width="9.125" style="6" bestFit="1" customWidth="1"/>
    <col min="11787" max="11787" width="10.5" style="6" bestFit="1" customWidth="1"/>
    <col min="11788" max="11791" width="9" style="6"/>
    <col min="11792" max="11794" width="9.125" style="6" bestFit="1" customWidth="1"/>
    <col min="11795" max="11795" width="10.5" style="6" bestFit="1" customWidth="1"/>
    <col min="11796" max="11799" width="9" style="6"/>
    <col min="11800" max="11802" width="9.125" style="6" bestFit="1" customWidth="1"/>
    <col min="11803" max="11803" width="10.5" style="6" bestFit="1" customWidth="1"/>
    <col min="11804" max="11807" width="9" style="6"/>
    <col min="11808" max="11810" width="9.125" style="6" bestFit="1" customWidth="1"/>
    <col min="11811" max="11811" width="10.5" style="6" bestFit="1" customWidth="1"/>
    <col min="11812" max="11815" width="9" style="6"/>
    <col min="11816" max="11818" width="9.125" style="6" bestFit="1" customWidth="1"/>
    <col min="11819" max="11819" width="10.5" style="6" bestFit="1" customWidth="1"/>
    <col min="11820" max="11823" width="9" style="6"/>
    <col min="11824" max="11826" width="9.125" style="6" bestFit="1" customWidth="1"/>
    <col min="11827" max="11827" width="10.5" style="6" bestFit="1" customWidth="1"/>
    <col min="11828" max="11831" width="9" style="6"/>
    <col min="11832" max="11834" width="9.125" style="6" bestFit="1" customWidth="1"/>
    <col min="11835" max="11835" width="10.5" style="6" bestFit="1" customWidth="1"/>
    <col min="11836" max="11839" width="9" style="6"/>
    <col min="11840" max="11842" width="9.125" style="6" bestFit="1" customWidth="1"/>
    <col min="11843" max="11843" width="10.5" style="6" bestFit="1" customWidth="1"/>
    <col min="11844" max="11847" width="9" style="6"/>
    <col min="11848" max="11850" width="9.125" style="6" bestFit="1" customWidth="1"/>
    <col min="11851" max="11851" width="10.5" style="6" bestFit="1" customWidth="1"/>
    <col min="11852" max="11855" width="9" style="6"/>
    <col min="11856" max="11858" width="9.125" style="6" bestFit="1" customWidth="1"/>
    <col min="11859" max="11859" width="10.5" style="6" bestFit="1" customWidth="1"/>
    <col min="11860" max="11863" width="9" style="6"/>
    <col min="11864" max="11866" width="9.125" style="6" bestFit="1" customWidth="1"/>
    <col min="11867" max="11867" width="10.5" style="6" bestFit="1" customWidth="1"/>
    <col min="11868" max="11871" width="9" style="6"/>
    <col min="11872" max="11874" width="9.125" style="6" bestFit="1" customWidth="1"/>
    <col min="11875" max="11875" width="10.5" style="6" bestFit="1" customWidth="1"/>
    <col min="11876" max="11879" width="9" style="6"/>
    <col min="11880" max="11882" width="9.125" style="6" bestFit="1" customWidth="1"/>
    <col min="11883" max="11883" width="10.5" style="6" bestFit="1" customWidth="1"/>
    <col min="11884" max="11887" width="9" style="6"/>
    <col min="11888" max="11890" width="9.125" style="6" bestFit="1" customWidth="1"/>
    <col min="11891" max="11891" width="10.5" style="6" bestFit="1" customWidth="1"/>
    <col min="11892" max="11895" width="9" style="6"/>
    <col min="11896" max="11898" width="9.125" style="6" bestFit="1" customWidth="1"/>
    <col min="11899" max="11899" width="10.5" style="6" bestFit="1" customWidth="1"/>
    <col min="11900" max="11903" width="9" style="6"/>
    <col min="11904" max="11906" width="9.125" style="6" bestFit="1" customWidth="1"/>
    <col min="11907" max="11907" width="10.5" style="6" bestFit="1" customWidth="1"/>
    <col min="11908" max="11911" width="9" style="6"/>
    <col min="11912" max="11914" width="9.125" style="6" bestFit="1" customWidth="1"/>
    <col min="11915" max="11915" width="10.5" style="6" bestFit="1" customWidth="1"/>
    <col min="11916" max="11919" width="9" style="6"/>
    <col min="11920" max="11922" width="9.125" style="6" bestFit="1" customWidth="1"/>
    <col min="11923" max="11923" width="10.5" style="6" bestFit="1" customWidth="1"/>
    <col min="11924" max="11927" width="9" style="6"/>
    <col min="11928" max="11930" width="9.125" style="6" bestFit="1" customWidth="1"/>
    <col min="11931" max="11931" width="10.5" style="6" bestFit="1" customWidth="1"/>
    <col min="11932" max="11935" width="9" style="6"/>
    <col min="11936" max="11938" width="9.125" style="6" bestFit="1" customWidth="1"/>
    <col min="11939" max="11939" width="10.5" style="6" bestFit="1" customWidth="1"/>
    <col min="11940" max="11943" width="9" style="6"/>
    <col min="11944" max="11946" width="9.125" style="6" bestFit="1" customWidth="1"/>
    <col min="11947" max="11947" width="10.5" style="6" bestFit="1" customWidth="1"/>
    <col min="11948" max="11951" width="9" style="6"/>
    <col min="11952" max="11954" width="9.125" style="6" bestFit="1" customWidth="1"/>
    <col min="11955" max="11955" width="10.5" style="6" bestFit="1" customWidth="1"/>
    <col min="11956" max="11959" width="9" style="6"/>
    <col min="11960" max="11962" width="9.125" style="6" bestFit="1" customWidth="1"/>
    <col min="11963" max="11963" width="10.5" style="6" bestFit="1" customWidth="1"/>
    <col min="11964" max="11967" width="9" style="6"/>
    <col min="11968" max="11970" width="9.125" style="6" bestFit="1" customWidth="1"/>
    <col min="11971" max="11971" width="10.5" style="6" bestFit="1" customWidth="1"/>
    <col min="11972" max="11975" width="9" style="6"/>
    <col min="11976" max="11978" width="9.125" style="6" bestFit="1" customWidth="1"/>
    <col min="11979" max="11979" width="10.5" style="6" bestFit="1" customWidth="1"/>
    <col min="11980" max="11983" width="9" style="6"/>
    <col min="11984" max="11986" width="9.125" style="6" bestFit="1" customWidth="1"/>
    <col min="11987" max="11987" width="10.5" style="6" bestFit="1" customWidth="1"/>
    <col min="11988" max="11991" width="9" style="6"/>
    <col min="11992" max="11994" width="9.125" style="6" bestFit="1" customWidth="1"/>
    <col min="11995" max="11995" width="10.5" style="6" bestFit="1" customWidth="1"/>
    <col min="11996" max="11999" width="9" style="6"/>
    <col min="12000" max="12002" width="9.125" style="6" bestFit="1" customWidth="1"/>
    <col min="12003" max="12003" width="10.5" style="6" bestFit="1" customWidth="1"/>
    <col min="12004" max="12007" width="9" style="6"/>
    <col min="12008" max="12010" width="9.125" style="6" bestFit="1" customWidth="1"/>
    <col min="12011" max="12011" width="10.5" style="6" bestFit="1" customWidth="1"/>
    <col min="12012" max="12015" width="9" style="6"/>
    <col min="12016" max="12018" width="9.125" style="6" bestFit="1" customWidth="1"/>
    <col min="12019" max="12019" width="10.5" style="6" bestFit="1" customWidth="1"/>
    <col min="12020" max="12023" width="9" style="6"/>
    <col min="12024" max="12026" width="9.125" style="6" bestFit="1" customWidth="1"/>
    <col min="12027" max="12027" width="10.5" style="6" bestFit="1" customWidth="1"/>
    <col min="12028" max="12031" width="9" style="6"/>
    <col min="12032" max="12034" width="9.125" style="6" bestFit="1" customWidth="1"/>
    <col min="12035" max="12035" width="10.5" style="6" bestFit="1" customWidth="1"/>
    <col min="12036" max="12039" width="9" style="6"/>
    <col min="12040" max="12042" width="9.125" style="6" bestFit="1" customWidth="1"/>
    <col min="12043" max="12043" width="10.5" style="6" bestFit="1" customWidth="1"/>
    <col min="12044" max="12047" width="9" style="6"/>
    <col min="12048" max="12050" width="9.125" style="6" bestFit="1" customWidth="1"/>
    <col min="12051" max="12051" width="10.5" style="6" bestFit="1" customWidth="1"/>
    <col min="12052" max="12055" width="9" style="6"/>
    <col min="12056" max="12058" width="9.125" style="6" bestFit="1" customWidth="1"/>
    <col min="12059" max="12059" width="10.5" style="6" bestFit="1" customWidth="1"/>
    <col min="12060" max="12063" width="9" style="6"/>
    <col min="12064" max="12066" width="9.125" style="6" bestFit="1" customWidth="1"/>
    <col min="12067" max="12067" width="10.5" style="6" bestFit="1" customWidth="1"/>
    <col min="12068" max="12071" width="9" style="6"/>
    <col min="12072" max="12074" width="9.125" style="6" bestFit="1" customWidth="1"/>
    <col min="12075" max="12075" width="10.5" style="6" bestFit="1" customWidth="1"/>
    <col min="12076" max="12079" width="9" style="6"/>
    <col min="12080" max="12082" width="9.125" style="6" bestFit="1" customWidth="1"/>
    <col min="12083" max="12083" width="10.5" style="6" bestFit="1" customWidth="1"/>
    <col min="12084" max="12087" width="9" style="6"/>
    <col min="12088" max="12090" width="9.125" style="6" bestFit="1" customWidth="1"/>
    <col min="12091" max="12091" width="10.5" style="6" bestFit="1" customWidth="1"/>
    <col min="12092" max="12095" width="9" style="6"/>
    <col min="12096" max="12098" width="9.125" style="6" bestFit="1" customWidth="1"/>
    <col min="12099" max="12099" width="10.5" style="6" bestFit="1" customWidth="1"/>
    <col min="12100" max="12103" width="9" style="6"/>
    <col min="12104" max="12106" width="9.125" style="6" bestFit="1" customWidth="1"/>
    <col min="12107" max="12107" width="10.5" style="6" bestFit="1" customWidth="1"/>
    <col min="12108" max="12111" width="9" style="6"/>
    <col min="12112" max="12114" width="9.125" style="6" bestFit="1" customWidth="1"/>
    <col min="12115" max="12115" width="10.5" style="6" bestFit="1" customWidth="1"/>
    <col min="12116" max="12119" width="9" style="6"/>
    <col min="12120" max="12122" width="9.125" style="6" bestFit="1" customWidth="1"/>
    <col min="12123" max="12123" width="10.5" style="6" bestFit="1" customWidth="1"/>
    <col min="12124" max="12127" width="9" style="6"/>
    <col min="12128" max="12130" width="9.125" style="6" bestFit="1" customWidth="1"/>
    <col min="12131" max="12131" width="10.5" style="6" bestFit="1" customWidth="1"/>
    <col min="12132" max="12135" width="9" style="6"/>
    <col min="12136" max="12138" width="9.125" style="6" bestFit="1" customWidth="1"/>
    <col min="12139" max="12139" width="10.5" style="6" bestFit="1" customWidth="1"/>
    <col min="12140" max="12143" width="9" style="6"/>
    <col min="12144" max="12146" width="9.125" style="6" bestFit="1" customWidth="1"/>
    <col min="12147" max="12147" width="10.5" style="6" bestFit="1" customWidth="1"/>
    <col min="12148" max="12151" width="9" style="6"/>
    <col min="12152" max="12154" width="9.125" style="6" bestFit="1" customWidth="1"/>
    <col min="12155" max="12155" width="10.5" style="6" bestFit="1" customWidth="1"/>
    <col min="12156" max="12159" width="9" style="6"/>
    <col min="12160" max="12162" width="9.125" style="6" bestFit="1" customWidth="1"/>
    <col min="12163" max="12163" width="10.5" style="6" bestFit="1" customWidth="1"/>
    <col min="12164" max="12167" width="9" style="6"/>
    <col min="12168" max="12170" width="9.125" style="6" bestFit="1" customWidth="1"/>
    <col min="12171" max="12171" width="10.5" style="6" bestFit="1" customWidth="1"/>
    <col min="12172" max="12175" width="9" style="6"/>
    <col min="12176" max="12178" width="9.125" style="6" bestFit="1" customWidth="1"/>
    <col min="12179" max="12179" width="10.5" style="6" bestFit="1" customWidth="1"/>
    <col min="12180" max="12183" width="9" style="6"/>
    <col min="12184" max="12186" width="9.125" style="6" bestFit="1" customWidth="1"/>
    <col min="12187" max="12187" width="10.5" style="6" bestFit="1" customWidth="1"/>
    <col min="12188" max="12191" width="9" style="6"/>
    <col min="12192" max="12194" width="9.125" style="6" bestFit="1" customWidth="1"/>
    <col min="12195" max="12195" width="10.5" style="6" bestFit="1" customWidth="1"/>
    <col min="12196" max="12199" width="9" style="6"/>
    <col min="12200" max="12202" width="9.125" style="6" bestFit="1" customWidth="1"/>
    <col min="12203" max="12203" width="10.5" style="6" bestFit="1" customWidth="1"/>
    <col min="12204" max="12207" width="9" style="6"/>
    <col min="12208" max="12210" width="9.125" style="6" bestFit="1" customWidth="1"/>
    <col min="12211" max="12211" width="10.5" style="6" bestFit="1" customWidth="1"/>
    <col min="12212" max="12215" width="9" style="6"/>
    <col min="12216" max="12218" width="9.125" style="6" bestFit="1" customWidth="1"/>
    <col min="12219" max="12219" width="10.5" style="6" bestFit="1" customWidth="1"/>
    <col min="12220" max="12223" width="9" style="6"/>
    <col min="12224" max="12226" width="9.125" style="6" bestFit="1" customWidth="1"/>
    <col min="12227" max="12227" width="10.5" style="6" bestFit="1" customWidth="1"/>
    <col min="12228" max="12231" width="9" style="6"/>
    <col min="12232" max="12234" width="9.125" style="6" bestFit="1" customWidth="1"/>
    <col min="12235" max="12235" width="10.5" style="6" bestFit="1" customWidth="1"/>
    <col min="12236" max="12239" width="9" style="6"/>
    <col min="12240" max="12242" width="9.125" style="6" bestFit="1" customWidth="1"/>
    <col min="12243" max="12243" width="10.5" style="6" bestFit="1" customWidth="1"/>
    <col min="12244" max="12247" width="9" style="6"/>
    <col min="12248" max="12250" width="9.125" style="6" bestFit="1" customWidth="1"/>
    <col min="12251" max="12251" width="10.5" style="6" bestFit="1" customWidth="1"/>
    <col min="12252" max="12255" width="9" style="6"/>
    <col min="12256" max="12258" width="9.125" style="6" bestFit="1" customWidth="1"/>
    <col min="12259" max="12259" width="10.5" style="6" bestFit="1" customWidth="1"/>
    <col min="12260" max="12263" width="9" style="6"/>
    <col min="12264" max="12266" width="9.125" style="6" bestFit="1" customWidth="1"/>
    <col min="12267" max="12267" width="10.5" style="6" bestFit="1" customWidth="1"/>
    <col min="12268" max="12271" width="9" style="6"/>
    <col min="12272" max="12274" width="9.125" style="6" bestFit="1" customWidth="1"/>
    <col min="12275" max="12275" width="10.5" style="6" bestFit="1" customWidth="1"/>
    <col min="12276" max="12279" width="9" style="6"/>
    <col min="12280" max="12282" width="9.125" style="6" bestFit="1" customWidth="1"/>
    <col min="12283" max="12283" width="10.5" style="6" bestFit="1" customWidth="1"/>
    <col min="12284" max="12287" width="9" style="6"/>
    <col min="12288" max="12290" width="9.125" style="6" bestFit="1" customWidth="1"/>
    <col min="12291" max="12291" width="10.5" style="6" bestFit="1" customWidth="1"/>
    <col min="12292" max="12295" width="9" style="6"/>
    <col min="12296" max="12298" width="9.125" style="6" bestFit="1" customWidth="1"/>
    <col min="12299" max="12299" width="10.5" style="6" bestFit="1" customWidth="1"/>
    <col min="12300" max="12303" width="9" style="6"/>
    <col min="12304" max="12306" width="9.125" style="6" bestFit="1" customWidth="1"/>
    <col min="12307" max="12307" width="10.5" style="6" bestFit="1" customWidth="1"/>
    <col min="12308" max="12311" width="9" style="6"/>
    <col min="12312" max="12314" width="9.125" style="6" bestFit="1" customWidth="1"/>
    <col min="12315" max="12315" width="10.5" style="6" bestFit="1" customWidth="1"/>
    <col min="12316" max="12319" width="9" style="6"/>
    <col min="12320" max="12322" width="9.125" style="6" bestFit="1" customWidth="1"/>
    <col min="12323" max="12323" width="10.5" style="6" bestFit="1" customWidth="1"/>
    <col min="12324" max="12327" width="9" style="6"/>
    <col min="12328" max="12330" width="9.125" style="6" bestFit="1" customWidth="1"/>
    <col min="12331" max="12331" width="10.5" style="6" bestFit="1" customWidth="1"/>
    <col min="12332" max="12335" width="9" style="6"/>
    <col min="12336" max="12338" width="9.125" style="6" bestFit="1" customWidth="1"/>
    <col min="12339" max="12339" width="10.5" style="6" bestFit="1" customWidth="1"/>
    <col min="12340" max="12343" width="9" style="6"/>
    <col min="12344" max="12346" width="9.125" style="6" bestFit="1" customWidth="1"/>
    <col min="12347" max="12347" width="10.5" style="6" bestFit="1" customWidth="1"/>
    <col min="12348" max="12351" width="9" style="6"/>
    <col min="12352" max="12354" width="9.125" style="6" bestFit="1" customWidth="1"/>
    <col min="12355" max="12355" width="10.5" style="6" bestFit="1" customWidth="1"/>
    <col min="12356" max="12359" width="9" style="6"/>
    <col min="12360" max="12362" width="9.125" style="6" bestFit="1" customWidth="1"/>
    <col min="12363" max="12363" width="10.5" style="6" bestFit="1" customWidth="1"/>
    <col min="12364" max="12367" width="9" style="6"/>
    <col min="12368" max="12370" width="9.125" style="6" bestFit="1" customWidth="1"/>
    <col min="12371" max="12371" width="10.5" style="6" bestFit="1" customWidth="1"/>
    <col min="12372" max="12375" width="9" style="6"/>
    <col min="12376" max="12378" width="9.125" style="6" bestFit="1" customWidth="1"/>
    <col min="12379" max="12379" width="10.5" style="6" bestFit="1" customWidth="1"/>
    <col min="12380" max="12383" width="9" style="6"/>
    <col min="12384" max="12386" width="9.125" style="6" bestFit="1" customWidth="1"/>
    <col min="12387" max="12387" width="10.5" style="6" bestFit="1" customWidth="1"/>
    <col min="12388" max="12391" width="9" style="6"/>
    <col min="12392" max="12394" width="9.125" style="6" bestFit="1" customWidth="1"/>
    <col min="12395" max="12395" width="10.5" style="6" bestFit="1" customWidth="1"/>
    <col min="12396" max="12399" width="9" style="6"/>
    <col min="12400" max="12402" width="9.125" style="6" bestFit="1" customWidth="1"/>
    <col min="12403" max="12403" width="10.5" style="6" bestFit="1" customWidth="1"/>
    <col min="12404" max="12407" width="9" style="6"/>
    <col min="12408" max="12410" width="9.125" style="6" bestFit="1" customWidth="1"/>
    <col min="12411" max="12411" width="10.5" style="6" bestFit="1" customWidth="1"/>
    <col min="12412" max="12415" width="9" style="6"/>
    <col min="12416" max="12418" width="9.125" style="6" bestFit="1" customWidth="1"/>
    <col min="12419" max="12419" width="10.5" style="6" bestFit="1" customWidth="1"/>
    <col min="12420" max="12423" width="9" style="6"/>
    <col min="12424" max="12426" width="9.125" style="6" bestFit="1" customWidth="1"/>
    <col min="12427" max="12427" width="10.5" style="6" bestFit="1" customWidth="1"/>
    <col min="12428" max="12431" width="9" style="6"/>
    <col min="12432" max="12434" width="9.125" style="6" bestFit="1" customWidth="1"/>
    <col min="12435" max="12435" width="10.5" style="6" bestFit="1" customWidth="1"/>
    <col min="12436" max="12439" width="9" style="6"/>
    <col min="12440" max="12442" width="9.125" style="6" bestFit="1" customWidth="1"/>
    <col min="12443" max="12443" width="10.5" style="6" bestFit="1" customWidth="1"/>
    <col min="12444" max="12447" width="9" style="6"/>
    <col min="12448" max="12450" width="9.125" style="6" bestFit="1" customWidth="1"/>
    <col min="12451" max="12451" width="10.5" style="6" bestFit="1" customWidth="1"/>
    <col min="12452" max="12455" width="9" style="6"/>
    <col min="12456" max="12458" width="9.125" style="6" bestFit="1" customWidth="1"/>
    <col min="12459" max="12459" width="10.5" style="6" bestFit="1" customWidth="1"/>
    <col min="12460" max="12463" width="9" style="6"/>
    <col min="12464" max="12466" width="9.125" style="6" bestFit="1" customWidth="1"/>
    <col min="12467" max="12467" width="10.5" style="6" bestFit="1" customWidth="1"/>
    <col min="12468" max="12471" width="9" style="6"/>
    <col min="12472" max="12474" width="9.125" style="6" bestFit="1" customWidth="1"/>
    <col min="12475" max="12475" width="10.5" style="6" bestFit="1" customWidth="1"/>
    <col min="12476" max="12479" width="9" style="6"/>
    <col min="12480" max="12482" width="9.125" style="6" bestFit="1" customWidth="1"/>
    <col min="12483" max="12483" width="10.5" style="6" bestFit="1" customWidth="1"/>
    <col min="12484" max="12487" width="9" style="6"/>
    <col min="12488" max="12490" width="9.125" style="6" bestFit="1" customWidth="1"/>
    <col min="12491" max="12491" width="10.5" style="6" bestFit="1" customWidth="1"/>
    <col min="12492" max="12495" width="9" style="6"/>
    <col min="12496" max="12498" width="9.125" style="6" bestFit="1" customWidth="1"/>
    <col min="12499" max="12499" width="10.5" style="6" bestFit="1" customWidth="1"/>
    <col min="12500" max="12503" width="9" style="6"/>
    <col min="12504" max="12506" width="9.125" style="6" bestFit="1" customWidth="1"/>
    <col min="12507" max="12507" width="10.5" style="6" bestFit="1" customWidth="1"/>
    <col min="12508" max="12511" width="9" style="6"/>
    <col min="12512" max="12514" width="9.125" style="6" bestFit="1" customWidth="1"/>
    <col min="12515" max="12515" width="10.5" style="6" bestFit="1" customWidth="1"/>
    <col min="12516" max="12519" width="9" style="6"/>
    <col min="12520" max="12522" width="9.125" style="6" bestFit="1" customWidth="1"/>
    <col min="12523" max="12523" width="10.5" style="6" bestFit="1" customWidth="1"/>
    <col min="12524" max="12527" width="9" style="6"/>
    <col min="12528" max="12530" width="9.125" style="6" bestFit="1" customWidth="1"/>
    <col min="12531" max="12531" width="10.5" style="6" bestFit="1" customWidth="1"/>
    <col min="12532" max="12535" width="9" style="6"/>
    <col min="12536" max="12538" width="9.125" style="6" bestFit="1" customWidth="1"/>
    <col min="12539" max="12539" width="10.5" style="6" bestFit="1" customWidth="1"/>
    <col min="12540" max="12543" width="9" style="6"/>
    <col min="12544" max="12546" width="9.125" style="6" bestFit="1" customWidth="1"/>
    <col min="12547" max="12547" width="10.5" style="6" bestFit="1" customWidth="1"/>
    <col min="12548" max="12551" width="9" style="6"/>
    <col min="12552" max="12554" width="9.125" style="6" bestFit="1" customWidth="1"/>
    <col min="12555" max="12555" width="10.5" style="6" bestFit="1" customWidth="1"/>
    <col min="12556" max="12559" width="9" style="6"/>
    <col min="12560" max="12562" width="9.125" style="6" bestFit="1" customWidth="1"/>
    <col min="12563" max="12563" width="10.5" style="6" bestFit="1" customWidth="1"/>
    <col min="12564" max="12567" width="9" style="6"/>
    <col min="12568" max="12570" width="9.125" style="6" bestFit="1" customWidth="1"/>
    <col min="12571" max="12571" width="10.5" style="6" bestFit="1" customWidth="1"/>
    <col min="12572" max="12575" width="9" style="6"/>
    <col min="12576" max="12578" width="9.125" style="6" bestFit="1" customWidth="1"/>
    <col min="12579" max="12579" width="10.5" style="6" bestFit="1" customWidth="1"/>
    <col min="12580" max="12583" width="9" style="6"/>
    <col min="12584" max="12586" width="9.125" style="6" bestFit="1" customWidth="1"/>
    <col min="12587" max="12587" width="10.5" style="6" bestFit="1" customWidth="1"/>
    <col min="12588" max="12591" width="9" style="6"/>
    <col min="12592" max="12594" width="9.125" style="6" bestFit="1" customWidth="1"/>
    <col min="12595" max="12595" width="10.5" style="6" bestFit="1" customWidth="1"/>
    <col min="12596" max="12599" width="9" style="6"/>
    <col min="12600" max="12602" width="9.125" style="6" bestFit="1" customWidth="1"/>
    <col min="12603" max="12603" width="10.5" style="6" bestFit="1" customWidth="1"/>
    <col min="12604" max="12607" width="9" style="6"/>
    <col min="12608" max="12610" width="9.125" style="6" bestFit="1" customWidth="1"/>
    <col min="12611" max="12611" width="10.5" style="6" bestFit="1" customWidth="1"/>
    <col min="12612" max="12615" width="9" style="6"/>
    <col min="12616" max="12618" width="9.125" style="6" bestFit="1" customWidth="1"/>
    <col min="12619" max="12619" width="10.5" style="6" bestFit="1" customWidth="1"/>
    <col min="12620" max="12623" width="9" style="6"/>
    <col min="12624" max="12626" width="9.125" style="6" bestFit="1" customWidth="1"/>
    <col min="12627" max="12627" width="10.5" style="6" bestFit="1" customWidth="1"/>
    <col min="12628" max="12631" width="9" style="6"/>
    <col min="12632" max="12634" width="9.125" style="6" bestFit="1" customWidth="1"/>
    <col min="12635" max="12635" width="10.5" style="6" bestFit="1" customWidth="1"/>
    <col min="12636" max="12639" width="9" style="6"/>
    <col min="12640" max="12642" width="9.125" style="6" bestFit="1" customWidth="1"/>
    <col min="12643" max="12643" width="10.5" style="6" bestFit="1" customWidth="1"/>
    <col min="12644" max="12647" width="9" style="6"/>
    <col min="12648" max="12650" width="9.125" style="6" bestFit="1" customWidth="1"/>
    <col min="12651" max="12651" width="10.5" style="6" bestFit="1" customWidth="1"/>
    <col min="12652" max="12655" width="9" style="6"/>
    <col min="12656" max="12658" width="9.125" style="6" bestFit="1" customWidth="1"/>
    <col min="12659" max="12659" width="10.5" style="6" bestFit="1" customWidth="1"/>
    <col min="12660" max="12663" width="9" style="6"/>
    <col min="12664" max="12666" width="9.125" style="6" bestFit="1" customWidth="1"/>
    <col min="12667" max="12667" width="10.5" style="6" bestFit="1" customWidth="1"/>
    <col min="12668" max="12671" width="9" style="6"/>
    <col min="12672" max="12674" width="9.125" style="6" bestFit="1" customWidth="1"/>
    <col min="12675" max="12675" width="10.5" style="6" bestFit="1" customWidth="1"/>
    <col min="12676" max="12679" width="9" style="6"/>
    <col min="12680" max="12682" width="9.125" style="6" bestFit="1" customWidth="1"/>
    <col min="12683" max="12683" width="10.5" style="6" bestFit="1" customWidth="1"/>
    <col min="12684" max="12687" width="9" style="6"/>
    <col min="12688" max="12690" width="9.125" style="6" bestFit="1" customWidth="1"/>
    <col min="12691" max="12691" width="10.5" style="6" bestFit="1" customWidth="1"/>
    <col min="12692" max="12695" width="9" style="6"/>
    <col min="12696" max="12698" width="9.125" style="6" bestFit="1" customWidth="1"/>
    <col min="12699" max="12699" width="10.5" style="6" bestFit="1" customWidth="1"/>
    <col min="12700" max="12703" width="9" style="6"/>
    <col min="12704" max="12706" width="9.125" style="6" bestFit="1" customWidth="1"/>
    <col min="12707" max="12707" width="10.5" style="6" bestFit="1" customWidth="1"/>
    <col min="12708" max="12711" width="9" style="6"/>
    <col min="12712" max="12714" width="9.125" style="6" bestFit="1" customWidth="1"/>
    <col min="12715" max="12715" width="10.5" style="6" bestFit="1" customWidth="1"/>
    <col min="12716" max="12719" width="9" style="6"/>
    <col min="12720" max="12722" width="9.125" style="6" bestFit="1" customWidth="1"/>
    <col min="12723" max="12723" width="10.5" style="6" bestFit="1" customWidth="1"/>
    <col min="12724" max="12727" width="9" style="6"/>
    <col min="12728" max="12730" width="9.125" style="6" bestFit="1" customWidth="1"/>
    <col min="12731" max="12731" width="10.5" style="6" bestFit="1" customWidth="1"/>
    <col min="12732" max="12735" width="9" style="6"/>
    <col min="12736" max="12738" width="9.125" style="6" bestFit="1" customWidth="1"/>
    <col min="12739" max="12739" width="10.5" style="6" bestFit="1" customWidth="1"/>
    <col min="12740" max="12743" width="9" style="6"/>
    <col min="12744" max="12746" width="9.125" style="6" bestFit="1" customWidth="1"/>
    <col min="12747" max="12747" width="10.5" style="6" bestFit="1" customWidth="1"/>
    <col min="12748" max="12751" width="9" style="6"/>
    <col min="12752" max="12754" width="9.125" style="6" bestFit="1" customWidth="1"/>
    <col min="12755" max="12755" width="10.5" style="6" bestFit="1" customWidth="1"/>
    <col min="12756" max="12759" width="9" style="6"/>
    <col min="12760" max="12762" width="9.125" style="6" bestFit="1" customWidth="1"/>
    <col min="12763" max="12763" width="10.5" style="6" bestFit="1" customWidth="1"/>
    <col min="12764" max="12767" width="9" style="6"/>
    <col min="12768" max="12770" width="9.125" style="6" bestFit="1" customWidth="1"/>
    <col min="12771" max="12771" width="10.5" style="6" bestFit="1" customWidth="1"/>
    <col min="12772" max="12775" width="9" style="6"/>
    <col min="12776" max="12778" width="9.125" style="6" bestFit="1" customWidth="1"/>
    <col min="12779" max="12779" width="10.5" style="6" bestFit="1" customWidth="1"/>
    <col min="12780" max="12783" width="9" style="6"/>
    <col min="12784" max="12786" width="9.125" style="6" bestFit="1" customWidth="1"/>
    <col min="12787" max="12787" width="10.5" style="6" bestFit="1" customWidth="1"/>
    <col min="12788" max="12791" width="9" style="6"/>
    <col min="12792" max="12794" width="9.125" style="6" bestFit="1" customWidth="1"/>
    <col min="12795" max="12795" width="10.5" style="6" bestFit="1" customWidth="1"/>
    <col min="12796" max="12799" width="9" style="6"/>
    <col min="12800" max="12802" width="9.125" style="6" bestFit="1" customWidth="1"/>
    <col min="12803" max="12803" width="10.5" style="6" bestFit="1" customWidth="1"/>
    <col min="12804" max="12807" width="9" style="6"/>
    <col min="12808" max="12810" width="9.125" style="6" bestFit="1" customWidth="1"/>
    <col min="12811" max="12811" width="10.5" style="6" bestFit="1" customWidth="1"/>
    <col min="12812" max="12815" width="9" style="6"/>
    <col min="12816" max="12818" width="9.125" style="6" bestFit="1" customWidth="1"/>
    <col min="12819" max="12819" width="10.5" style="6" bestFit="1" customWidth="1"/>
    <col min="12820" max="12823" width="9" style="6"/>
    <col min="12824" max="12826" width="9.125" style="6" bestFit="1" customWidth="1"/>
    <col min="12827" max="12827" width="10.5" style="6" bestFit="1" customWidth="1"/>
    <col min="12828" max="12831" width="9" style="6"/>
    <col min="12832" max="12834" width="9.125" style="6" bestFit="1" customWidth="1"/>
    <col min="12835" max="12835" width="10.5" style="6" bestFit="1" customWidth="1"/>
    <col min="12836" max="12839" width="9" style="6"/>
    <col min="12840" max="12842" width="9.125" style="6" bestFit="1" customWidth="1"/>
    <col min="12843" max="12843" width="10.5" style="6" bestFit="1" customWidth="1"/>
    <col min="12844" max="12847" width="9" style="6"/>
    <col min="12848" max="12850" width="9.125" style="6" bestFit="1" customWidth="1"/>
    <col min="12851" max="12851" width="10.5" style="6" bestFit="1" customWidth="1"/>
    <col min="12852" max="12855" width="9" style="6"/>
    <col min="12856" max="12858" width="9.125" style="6" bestFit="1" customWidth="1"/>
    <col min="12859" max="12859" width="10.5" style="6" bestFit="1" customWidth="1"/>
    <col min="12860" max="12863" width="9" style="6"/>
    <col min="12864" max="12866" width="9.125" style="6" bestFit="1" customWidth="1"/>
    <col min="12867" max="12867" width="10.5" style="6" bestFit="1" customWidth="1"/>
    <col min="12868" max="12871" width="9" style="6"/>
    <col min="12872" max="12874" width="9.125" style="6" bestFit="1" customWidth="1"/>
    <col min="12875" max="12875" width="10.5" style="6" bestFit="1" customWidth="1"/>
    <col min="12876" max="12879" width="9" style="6"/>
    <col min="12880" max="12882" width="9.125" style="6" bestFit="1" customWidth="1"/>
    <col min="12883" max="12883" width="10.5" style="6" bestFit="1" customWidth="1"/>
    <col min="12884" max="12887" width="9" style="6"/>
    <col min="12888" max="12890" width="9.125" style="6" bestFit="1" customWidth="1"/>
    <col min="12891" max="12891" width="10.5" style="6" bestFit="1" customWidth="1"/>
    <col min="12892" max="12895" width="9" style="6"/>
    <col min="12896" max="12898" width="9.125" style="6" bestFit="1" customWidth="1"/>
    <col min="12899" max="12899" width="10.5" style="6" bestFit="1" customWidth="1"/>
    <col min="12900" max="12903" width="9" style="6"/>
    <col min="12904" max="12906" width="9.125" style="6" bestFit="1" customWidth="1"/>
    <col min="12907" max="12907" width="10.5" style="6" bestFit="1" customWidth="1"/>
    <col min="12908" max="12911" width="9" style="6"/>
    <col min="12912" max="12914" width="9.125" style="6" bestFit="1" customWidth="1"/>
    <col min="12915" max="12915" width="10.5" style="6" bestFit="1" customWidth="1"/>
    <col min="12916" max="12919" width="9" style="6"/>
    <col min="12920" max="12922" width="9.125" style="6" bestFit="1" customWidth="1"/>
    <col min="12923" max="12923" width="10.5" style="6" bestFit="1" customWidth="1"/>
    <col min="12924" max="12927" width="9" style="6"/>
    <col min="12928" max="12930" width="9.125" style="6" bestFit="1" customWidth="1"/>
    <col min="12931" max="12931" width="10.5" style="6" bestFit="1" customWidth="1"/>
    <col min="12932" max="12935" width="9" style="6"/>
    <col min="12936" max="12938" width="9.125" style="6" bestFit="1" customWidth="1"/>
    <col min="12939" max="12939" width="10.5" style="6" bestFit="1" customWidth="1"/>
    <col min="12940" max="12943" width="9" style="6"/>
    <col min="12944" max="12946" width="9.125" style="6" bestFit="1" customWidth="1"/>
    <col min="12947" max="12947" width="10.5" style="6" bestFit="1" customWidth="1"/>
    <col min="12948" max="12951" width="9" style="6"/>
    <col min="12952" max="12954" width="9.125" style="6" bestFit="1" customWidth="1"/>
    <col min="12955" max="12955" width="10.5" style="6" bestFit="1" customWidth="1"/>
    <col min="12956" max="12959" width="9" style="6"/>
    <col min="12960" max="12962" width="9.125" style="6" bestFit="1" customWidth="1"/>
    <col min="12963" max="12963" width="10.5" style="6" bestFit="1" customWidth="1"/>
    <col min="12964" max="12967" width="9" style="6"/>
    <col min="12968" max="12970" width="9.125" style="6" bestFit="1" customWidth="1"/>
    <col min="12971" max="12971" width="10.5" style="6" bestFit="1" customWidth="1"/>
    <col min="12972" max="12975" width="9" style="6"/>
    <col min="12976" max="12978" width="9.125" style="6" bestFit="1" customWidth="1"/>
    <col min="12979" max="12979" width="10.5" style="6" bestFit="1" customWidth="1"/>
    <col min="12980" max="12983" width="9" style="6"/>
    <col min="12984" max="12986" width="9.125" style="6" bestFit="1" customWidth="1"/>
    <col min="12987" max="12987" width="10.5" style="6" bestFit="1" customWidth="1"/>
    <col min="12988" max="12991" width="9" style="6"/>
    <col min="12992" max="12994" width="9.125" style="6" bestFit="1" customWidth="1"/>
    <col min="12995" max="12995" width="10.5" style="6" bestFit="1" customWidth="1"/>
    <col min="12996" max="12999" width="9" style="6"/>
    <col min="13000" max="13002" width="9.125" style="6" bestFit="1" customWidth="1"/>
    <col min="13003" max="13003" width="10.5" style="6" bestFit="1" customWidth="1"/>
    <col min="13004" max="13007" width="9" style="6"/>
    <col min="13008" max="13010" width="9.125" style="6" bestFit="1" customWidth="1"/>
    <col min="13011" max="13011" width="10.5" style="6" bestFit="1" customWidth="1"/>
    <col min="13012" max="13015" width="9" style="6"/>
    <col min="13016" max="13018" width="9.125" style="6" bestFit="1" customWidth="1"/>
    <col min="13019" max="13019" width="10.5" style="6" bestFit="1" customWidth="1"/>
    <col min="13020" max="13023" width="9" style="6"/>
    <col min="13024" max="13026" width="9.125" style="6" bestFit="1" customWidth="1"/>
    <col min="13027" max="13027" width="10.5" style="6" bestFit="1" customWidth="1"/>
    <col min="13028" max="13031" width="9" style="6"/>
    <col min="13032" max="13034" width="9.125" style="6" bestFit="1" customWidth="1"/>
    <col min="13035" max="13035" width="10.5" style="6" bestFit="1" customWidth="1"/>
    <col min="13036" max="13039" width="9" style="6"/>
    <col min="13040" max="13042" width="9.125" style="6" bestFit="1" customWidth="1"/>
    <col min="13043" max="13043" width="10.5" style="6" bestFit="1" customWidth="1"/>
    <col min="13044" max="13047" width="9" style="6"/>
    <col min="13048" max="13050" width="9.125" style="6" bestFit="1" customWidth="1"/>
    <col min="13051" max="13051" width="10.5" style="6" bestFit="1" customWidth="1"/>
    <col min="13052" max="13055" width="9" style="6"/>
    <col min="13056" max="13058" width="9.125" style="6" bestFit="1" customWidth="1"/>
    <col min="13059" max="13059" width="10.5" style="6" bestFit="1" customWidth="1"/>
    <col min="13060" max="13063" width="9" style="6"/>
    <col min="13064" max="13066" width="9.125" style="6" bestFit="1" customWidth="1"/>
    <col min="13067" max="13067" width="10.5" style="6" bestFit="1" customWidth="1"/>
    <col min="13068" max="13071" width="9" style="6"/>
    <col min="13072" max="13074" width="9.125" style="6" bestFit="1" customWidth="1"/>
    <col min="13075" max="13075" width="10.5" style="6" bestFit="1" customWidth="1"/>
    <col min="13076" max="13079" width="9" style="6"/>
    <col min="13080" max="13082" width="9.125" style="6" bestFit="1" customWidth="1"/>
    <col min="13083" max="13083" width="10.5" style="6" bestFit="1" customWidth="1"/>
    <col min="13084" max="13087" width="9" style="6"/>
    <col min="13088" max="13090" width="9.125" style="6" bestFit="1" customWidth="1"/>
    <col min="13091" max="13091" width="10.5" style="6" bestFit="1" customWidth="1"/>
    <col min="13092" max="13095" width="9" style="6"/>
    <col min="13096" max="13098" width="9.125" style="6" bestFit="1" customWidth="1"/>
    <col min="13099" max="13099" width="10.5" style="6" bestFit="1" customWidth="1"/>
    <col min="13100" max="13103" width="9" style="6"/>
    <col min="13104" max="13106" width="9.125" style="6" bestFit="1" customWidth="1"/>
    <col min="13107" max="13107" width="10.5" style="6" bestFit="1" customWidth="1"/>
    <col min="13108" max="13111" width="9" style="6"/>
    <col min="13112" max="13114" width="9.125" style="6" bestFit="1" customWidth="1"/>
    <col min="13115" max="13115" width="10.5" style="6" bestFit="1" customWidth="1"/>
    <col min="13116" max="13119" width="9" style="6"/>
    <col min="13120" max="13122" width="9.125" style="6" bestFit="1" customWidth="1"/>
    <col min="13123" max="13123" width="10.5" style="6" bestFit="1" customWidth="1"/>
    <col min="13124" max="13127" width="9" style="6"/>
    <col min="13128" max="13130" width="9.125" style="6" bestFit="1" customWidth="1"/>
    <col min="13131" max="13131" width="10.5" style="6" bestFit="1" customWidth="1"/>
    <col min="13132" max="13135" width="9" style="6"/>
    <col min="13136" max="13138" width="9.125" style="6" bestFit="1" customWidth="1"/>
    <col min="13139" max="13139" width="10.5" style="6" bestFit="1" customWidth="1"/>
    <col min="13140" max="13143" width="9" style="6"/>
    <col min="13144" max="13146" width="9.125" style="6" bestFit="1" customWidth="1"/>
    <col min="13147" max="13147" width="10.5" style="6" bestFit="1" customWidth="1"/>
    <col min="13148" max="13151" width="9" style="6"/>
    <col min="13152" max="13154" width="9.125" style="6" bestFit="1" customWidth="1"/>
    <col min="13155" max="13155" width="10.5" style="6" bestFit="1" customWidth="1"/>
    <col min="13156" max="13159" width="9" style="6"/>
    <col min="13160" max="13162" width="9.125" style="6" bestFit="1" customWidth="1"/>
    <col min="13163" max="13163" width="10.5" style="6" bestFit="1" customWidth="1"/>
    <col min="13164" max="13167" width="9" style="6"/>
    <col min="13168" max="13170" width="9.125" style="6" bestFit="1" customWidth="1"/>
    <col min="13171" max="13171" width="10.5" style="6" bestFit="1" customWidth="1"/>
    <col min="13172" max="13175" width="9" style="6"/>
    <col min="13176" max="13178" width="9.125" style="6" bestFit="1" customWidth="1"/>
    <col min="13179" max="13179" width="10.5" style="6" bestFit="1" customWidth="1"/>
    <col min="13180" max="13183" width="9" style="6"/>
    <col min="13184" max="13186" width="9.125" style="6" bestFit="1" customWidth="1"/>
    <col min="13187" max="13187" width="10.5" style="6" bestFit="1" customWidth="1"/>
    <col min="13188" max="13191" width="9" style="6"/>
    <col min="13192" max="13194" width="9.125" style="6" bestFit="1" customWidth="1"/>
    <col min="13195" max="13195" width="10.5" style="6" bestFit="1" customWidth="1"/>
    <col min="13196" max="13199" width="9" style="6"/>
    <col min="13200" max="13202" width="9.125" style="6" bestFit="1" customWidth="1"/>
    <col min="13203" max="13203" width="10.5" style="6" bestFit="1" customWidth="1"/>
    <col min="13204" max="13207" width="9" style="6"/>
    <col min="13208" max="13210" width="9.125" style="6" bestFit="1" customWidth="1"/>
    <col min="13211" max="13211" width="10.5" style="6" bestFit="1" customWidth="1"/>
    <col min="13212" max="13215" width="9" style="6"/>
    <col min="13216" max="13218" width="9.125" style="6" bestFit="1" customWidth="1"/>
    <col min="13219" max="13219" width="10.5" style="6" bestFit="1" customWidth="1"/>
    <col min="13220" max="13223" width="9" style="6"/>
    <col min="13224" max="13226" width="9.125" style="6" bestFit="1" customWidth="1"/>
    <col min="13227" max="13227" width="10.5" style="6" bestFit="1" customWidth="1"/>
    <col min="13228" max="13231" width="9" style="6"/>
    <col min="13232" max="13234" width="9.125" style="6" bestFit="1" customWidth="1"/>
    <col min="13235" max="13235" width="10.5" style="6" bestFit="1" customWidth="1"/>
    <col min="13236" max="13239" width="9" style="6"/>
    <col min="13240" max="13242" width="9.125" style="6" bestFit="1" customWidth="1"/>
    <col min="13243" max="13243" width="10.5" style="6" bestFit="1" customWidth="1"/>
    <col min="13244" max="13247" width="9" style="6"/>
    <col min="13248" max="13250" width="9.125" style="6" bestFit="1" customWidth="1"/>
    <col min="13251" max="13251" width="10.5" style="6" bestFit="1" customWidth="1"/>
    <col min="13252" max="13255" width="9" style="6"/>
    <col min="13256" max="13258" width="9.125" style="6" bestFit="1" customWidth="1"/>
    <col min="13259" max="13259" width="10.5" style="6" bestFit="1" customWidth="1"/>
    <col min="13260" max="13263" width="9" style="6"/>
    <col min="13264" max="13266" width="9.125" style="6" bestFit="1" customWidth="1"/>
    <col min="13267" max="13267" width="10.5" style="6" bestFit="1" customWidth="1"/>
    <col min="13268" max="13271" width="9" style="6"/>
    <col min="13272" max="13274" width="9.125" style="6" bestFit="1" customWidth="1"/>
    <col min="13275" max="13275" width="10.5" style="6" bestFit="1" customWidth="1"/>
    <col min="13276" max="13279" width="9" style="6"/>
    <col min="13280" max="13282" width="9.125" style="6" bestFit="1" customWidth="1"/>
    <col min="13283" max="13283" width="10.5" style="6" bestFit="1" customWidth="1"/>
    <col min="13284" max="13287" width="9" style="6"/>
    <col min="13288" max="13290" width="9.125" style="6" bestFit="1" customWidth="1"/>
    <col min="13291" max="13291" width="10.5" style="6" bestFit="1" customWidth="1"/>
    <col min="13292" max="13295" width="9" style="6"/>
    <col min="13296" max="13298" width="9.125" style="6" bestFit="1" customWidth="1"/>
    <col min="13299" max="13299" width="10.5" style="6" bestFit="1" customWidth="1"/>
    <col min="13300" max="13303" width="9" style="6"/>
    <col min="13304" max="13306" width="9.125" style="6" bestFit="1" customWidth="1"/>
    <col min="13307" max="13307" width="10.5" style="6" bestFit="1" customWidth="1"/>
    <col min="13308" max="13311" width="9" style="6"/>
    <col min="13312" max="13314" width="9.125" style="6" bestFit="1" customWidth="1"/>
    <col min="13315" max="13315" width="10.5" style="6" bestFit="1" customWidth="1"/>
    <col min="13316" max="13319" width="9" style="6"/>
    <col min="13320" max="13322" width="9.125" style="6" bestFit="1" customWidth="1"/>
    <col min="13323" max="13323" width="10.5" style="6" bestFit="1" customWidth="1"/>
    <col min="13324" max="13327" width="9" style="6"/>
    <col min="13328" max="13330" width="9.125" style="6" bestFit="1" customWidth="1"/>
    <col min="13331" max="13331" width="10.5" style="6" bestFit="1" customWidth="1"/>
    <col min="13332" max="13335" width="9" style="6"/>
    <col min="13336" max="13338" width="9.125" style="6" bestFit="1" customWidth="1"/>
    <col min="13339" max="13339" width="10.5" style="6" bestFit="1" customWidth="1"/>
    <col min="13340" max="13343" width="9" style="6"/>
    <col min="13344" max="13346" width="9.125" style="6" bestFit="1" customWidth="1"/>
    <col min="13347" max="13347" width="10.5" style="6" bestFit="1" customWidth="1"/>
    <col min="13348" max="13351" width="9" style="6"/>
    <col min="13352" max="13354" width="9.125" style="6" bestFit="1" customWidth="1"/>
    <col min="13355" max="13355" width="10.5" style="6" bestFit="1" customWidth="1"/>
    <col min="13356" max="13359" width="9" style="6"/>
    <col min="13360" max="13362" width="9.125" style="6" bestFit="1" customWidth="1"/>
    <col min="13363" max="13363" width="10.5" style="6" bestFit="1" customWidth="1"/>
    <col min="13364" max="13367" width="9" style="6"/>
    <col min="13368" max="13370" width="9.125" style="6" bestFit="1" customWidth="1"/>
    <col min="13371" max="13371" width="10.5" style="6" bestFit="1" customWidth="1"/>
    <col min="13372" max="13375" width="9" style="6"/>
    <col min="13376" max="13378" width="9.125" style="6" bestFit="1" customWidth="1"/>
    <col min="13379" max="13379" width="10.5" style="6" bestFit="1" customWidth="1"/>
    <col min="13380" max="13383" width="9" style="6"/>
    <col min="13384" max="13386" width="9.125" style="6" bestFit="1" customWidth="1"/>
    <col min="13387" max="13387" width="10.5" style="6" bestFit="1" customWidth="1"/>
    <col min="13388" max="13391" width="9" style="6"/>
    <col min="13392" max="13394" width="9.125" style="6" bestFit="1" customWidth="1"/>
    <col min="13395" max="13395" width="10.5" style="6" bestFit="1" customWidth="1"/>
    <col min="13396" max="13399" width="9" style="6"/>
    <col min="13400" max="13402" width="9.125" style="6" bestFit="1" customWidth="1"/>
    <col min="13403" max="13403" width="10.5" style="6" bestFit="1" customWidth="1"/>
    <col min="13404" max="13407" width="9" style="6"/>
    <col min="13408" max="13410" width="9.125" style="6" bestFit="1" customWidth="1"/>
    <col min="13411" max="13411" width="10.5" style="6" bestFit="1" customWidth="1"/>
    <col min="13412" max="13415" width="9" style="6"/>
    <col min="13416" max="13418" width="9.125" style="6" bestFit="1" customWidth="1"/>
    <col min="13419" max="13419" width="10.5" style="6" bestFit="1" customWidth="1"/>
    <col min="13420" max="13423" width="9" style="6"/>
    <col min="13424" max="13426" width="9.125" style="6" bestFit="1" customWidth="1"/>
    <col min="13427" max="13427" width="10.5" style="6" bestFit="1" customWidth="1"/>
    <col min="13428" max="13431" width="9" style="6"/>
    <col min="13432" max="13434" width="9.125" style="6" bestFit="1" customWidth="1"/>
    <col min="13435" max="13435" width="10.5" style="6" bestFit="1" customWidth="1"/>
    <col min="13436" max="13439" width="9" style="6"/>
    <col min="13440" max="13442" width="9.125" style="6" bestFit="1" customWidth="1"/>
    <col min="13443" max="13443" width="10.5" style="6" bestFit="1" customWidth="1"/>
    <col min="13444" max="13447" width="9" style="6"/>
    <col min="13448" max="13450" width="9.125" style="6" bestFit="1" customWidth="1"/>
    <col min="13451" max="13451" width="10.5" style="6" bestFit="1" customWidth="1"/>
    <col min="13452" max="13455" width="9" style="6"/>
    <col min="13456" max="13458" width="9.125" style="6" bestFit="1" customWidth="1"/>
    <col min="13459" max="13459" width="10.5" style="6" bestFit="1" customWidth="1"/>
    <col min="13460" max="13463" width="9" style="6"/>
    <col min="13464" max="13466" width="9.125" style="6" bestFit="1" customWidth="1"/>
    <col min="13467" max="13467" width="10.5" style="6" bestFit="1" customWidth="1"/>
    <col min="13468" max="13471" width="9" style="6"/>
    <col min="13472" max="13474" width="9.125" style="6" bestFit="1" customWidth="1"/>
    <col min="13475" max="13475" width="10.5" style="6" bestFit="1" customWidth="1"/>
    <col min="13476" max="13479" width="9" style="6"/>
    <col min="13480" max="13482" width="9.125" style="6" bestFit="1" customWidth="1"/>
    <col min="13483" max="13483" width="10.5" style="6" bestFit="1" customWidth="1"/>
    <col min="13484" max="13487" width="9" style="6"/>
    <col min="13488" max="13490" width="9.125" style="6" bestFit="1" customWidth="1"/>
    <col min="13491" max="13491" width="10.5" style="6" bestFit="1" customWidth="1"/>
    <col min="13492" max="13495" width="9" style="6"/>
    <col min="13496" max="13498" width="9.125" style="6" bestFit="1" customWidth="1"/>
    <col min="13499" max="13499" width="10.5" style="6" bestFit="1" customWidth="1"/>
    <col min="13500" max="13503" width="9" style="6"/>
    <col min="13504" max="13506" width="9.125" style="6" bestFit="1" customWidth="1"/>
    <col min="13507" max="13507" width="10.5" style="6" bestFit="1" customWidth="1"/>
    <col min="13508" max="13511" width="9" style="6"/>
    <col min="13512" max="13514" width="9.125" style="6" bestFit="1" customWidth="1"/>
    <col min="13515" max="13515" width="10.5" style="6" bestFit="1" customWidth="1"/>
    <col min="13516" max="13519" width="9" style="6"/>
    <col min="13520" max="13522" width="9.125" style="6" bestFit="1" customWidth="1"/>
    <col min="13523" max="13523" width="10.5" style="6" bestFit="1" customWidth="1"/>
    <col min="13524" max="13527" width="9" style="6"/>
    <col min="13528" max="13530" width="9.125" style="6" bestFit="1" customWidth="1"/>
    <col min="13531" max="13531" width="10.5" style="6" bestFit="1" customWidth="1"/>
    <col min="13532" max="13535" width="9" style="6"/>
    <col min="13536" max="13538" width="9.125" style="6" bestFit="1" customWidth="1"/>
    <col min="13539" max="13539" width="10.5" style="6" bestFit="1" customWidth="1"/>
    <col min="13540" max="13543" width="9" style="6"/>
    <col min="13544" max="13546" width="9.125" style="6" bestFit="1" customWidth="1"/>
    <col min="13547" max="13547" width="10.5" style="6" bestFit="1" customWidth="1"/>
    <col min="13548" max="13551" width="9" style="6"/>
    <col min="13552" max="13554" width="9.125" style="6" bestFit="1" customWidth="1"/>
    <col min="13555" max="13555" width="10.5" style="6" bestFit="1" customWidth="1"/>
    <col min="13556" max="13559" width="9" style="6"/>
    <col min="13560" max="13562" width="9.125" style="6" bestFit="1" customWidth="1"/>
    <col min="13563" max="13563" width="10.5" style="6" bestFit="1" customWidth="1"/>
    <col min="13564" max="13567" width="9" style="6"/>
    <col min="13568" max="13570" width="9.125" style="6" bestFit="1" customWidth="1"/>
    <col min="13571" max="13571" width="10.5" style="6" bestFit="1" customWidth="1"/>
    <col min="13572" max="13575" width="9" style="6"/>
    <col min="13576" max="13578" width="9.125" style="6" bestFit="1" customWidth="1"/>
    <col min="13579" max="13579" width="10.5" style="6" bestFit="1" customWidth="1"/>
    <col min="13580" max="13583" width="9" style="6"/>
    <col min="13584" max="13586" width="9.125" style="6" bestFit="1" customWidth="1"/>
    <col min="13587" max="13587" width="10.5" style="6" bestFit="1" customWidth="1"/>
    <col min="13588" max="13591" width="9" style="6"/>
    <col min="13592" max="13594" width="9.125" style="6" bestFit="1" customWidth="1"/>
    <col min="13595" max="13595" width="10.5" style="6" bestFit="1" customWidth="1"/>
    <col min="13596" max="13599" width="9" style="6"/>
    <col min="13600" max="13602" width="9.125" style="6" bestFit="1" customWidth="1"/>
    <col min="13603" max="13603" width="10.5" style="6" bestFit="1" customWidth="1"/>
    <col min="13604" max="13607" width="9" style="6"/>
    <col min="13608" max="13610" width="9.125" style="6" bestFit="1" customWidth="1"/>
    <col min="13611" max="13611" width="10.5" style="6" bestFit="1" customWidth="1"/>
    <col min="13612" max="13615" width="9" style="6"/>
    <col min="13616" max="13618" width="9.125" style="6" bestFit="1" customWidth="1"/>
    <col min="13619" max="13619" width="10.5" style="6" bestFit="1" customWidth="1"/>
    <col min="13620" max="13623" width="9" style="6"/>
    <col min="13624" max="13626" width="9.125" style="6" bestFit="1" customWidth="1"/>
    <col min="13627" max="13627" width="10.5" style="6" bestFit="1" customWidth="1"/>
    <col min="13628" max="13631" width="9" style="6"/>
    <col min="13632" max="13634" width="9.125" style="6" bestFit="1" customWidth="1"/>
    <col min="13635" max="13635" width="10.5" style="6" bestFit="1" customWidth="1"/>
    <col min="13636" max="13639" width="9" style="6"/>
    <col min="13640" max="13642" width="9.125" style="6" bestFit="1" customWidth="1"/>
    <col min="13643" max="13643" width="10.5" style="6" bestFit="1" customWidth="1"/>
    <col min="13644" max="13647" width="9" style="6"/>
    <col min="13648" max="13650" width="9.125" style="6" bestFit="1" customWidth="1"/>
    <col min="13651" max="13651" width="10.5" style="6" bestFit="1" customWidth="1"/>
    <col min="13652" max="13655" width="9" style="6"/>
    <col min="13656" max="13658" width="9.125" style="6" bestFit="1" customWidth="1"/>
    <col min="13659" max="13659" width="10.5" style="6" bestFit="1" customWidth="1"/>
    <col min="13660" max="13663" width="9" style="6"/>
    <col min="13664" max="13666" width="9.125" style="6" bestFit="1" customWidth="1"/>
    <col min="13667" max="13667" width="10.5" style="6" bestFit="1" customWidth="1"/>
    <col min="13668" max="13671" width="9" style="6"/>
    <col min="13672" max="13674" width="9.125" style="6" bestFit="1" customWidth="1"/>
    <col min="13675" max="13675" width="10.5" style="6" bestFit="1" customWidth="1"/>
    <col min="13676" max="13679" width="9" style="6"/>
    <col min="13680" max="13682" width="9.125" style="6" bestFit="1" customWidth="1"/>
    <col min="13683" max="13683" width="10.5" style="6" bestFit="1" customWidth="1"/>
    <col min="13684" max="13687" width="9" style="6"/>
    <col min="13688" max="13690" width="9.125" style="6" bestFit="1" customWidth="1"/>
    <col min="13691" max="13691" width="10.5" style="6" bestFit="1" customWidth="1"/>
    <col min="13692" max="13695" width="9" style="6"/>
    <col min="13696" max="13698" width="9.125" style="6" bestFit="1" customWidth="1"/>
    <col min="13699" max="13699" width="10.5" style="6" bestFit="1" customWidth="1"/>
    <col min="13700" max="13703" width="9" style="6"/>
    <col min="13704" max="13706" width="9.125" style="6" bestFit="1" customWidth="1"/>
    <col min="13707" max="13707" width="10.5" style="6" bestFit="1" customWidth="1"/>
    <col min="13708" max="13711" width="9" style="6"/>
    <col min="13712" max="13714" width="9.125" style="6" bestFit="1" customWidth="1"/>
    <col min="13715" max="13715" width="10.5" style="6" bestFit="1" customWidth="1"/>
    <col min="13716" max="13719" width="9" style="6"/>
    <col min="13720" max="13722" width="9.125" style="6" bestFit="1" customWidth="1"/>
    <col min="13723" max="13723" width="10.5" style="6" bestFit="1" customWidth="1"/>
    <col min="13724" max="13727" width="9" style="6"/>
    <col min="13728" max="13730" width="9.125" style="6" bestFit="1" customWidth="1"/>
    <col min="13731" max="13731" width="10.5" style="6" bestFit="1" customWidth="1"/>
    <col min="13732" max="13735" width="9" style="6"/>
    <col min="13736" max="13738" width="9.125" style="6" bestFit="1" customWidth="1"/>
    <col min="13739" max="13739" width="10.5" style="6" bestFit="1" customWidth="1"/>
    <col min="13740" max="13743" width="9" style="6"/>
    <col min="13744" max="13746" width="9.125" style="6" bestFit="1" customWidth="1"/>
    <col min="13747" max="13747" width="10.5" style="6" bestFit="1" customWidth="1"/>
    <col min="13748" max="13751" width="9" style="6"/>
    <col min="13752" max="13754" width="9.125" style="6" bestFit="1" customWidth="1"/>
    <col min="13755" max="13755" width="10.5" style="6" bestFit="1" customWidth="1"/>
    <col min="13756" max="13759" width="9" style="6"/>
    <col min="13760" max="13762" width="9.125" style="6" bestFit="1" customWidth="1"/>
    <col min="13763" max="13763" width="10.5" style="6" bestFit="1" customWidth="1"/>
    <col min="13764" max="13767" width="9" style="6"/>
    <col min="13768" max="13770" width="9.125" style="6" bestFit="1" customWidth="1"/>
    <col min="13771" max="13771" width="10.5" style="6" bestFit="1" customWidth="1"/>
    <col min="13772" max="13775" width="9" style="6"/>
    <col min="13776" max="13778" width="9.125" style="6" bestFit="1" customWidth="1"/>
    <col min="13779" max="13779" width="10.5" style="6" bestFit="1" customWidth="1"/>
    <col min="13780" max="13783" width="9" style="6"/>
    <col min="13784" max="13786" width="9.125" style="6" bestFit="1" customWidth="1"/>
    <col min="13787" max="13787" width="10.5" style="6" bestFit="1" customWidth="1"/>
    <col min="13788" max="13791" width="9" style="6"/>
    <col min="13792" max="13794" width="9.125" style="6" bestFit="1" customWidth="1"/>
    <col min="13795" max="13795" width="10.5" style="6" bestFit="1" customWidth="1"/>
    <col min="13796" max="13799" width="9" style="6"/>
    <col min="13800" max="13802" width="9.125" style="6" bestFit="1" customWidth="1"/>
    <col min="13803" max="13803" width="10.5" style="6" bestFit="1" customWidth="1"/>
    <col min="13804" max="13807" width="9" style="6"/>
    <col min="13808" max="13810" width="9.125" style="6" bestFit="1" customWidth="1"/>
    <col min="13811" max="13811" width="10.5" style="6" bestFit="1" customWidth="1"/>
    <col min="13812" max="13815" width="9" style="6"/>
    <col min="13816" max="13818" width="9.125" style="6" bestFit="1" customWidth="1"/>
    <col min="13819" max="13819" width="10.5" style="6" bestFit="1" customWidth="1"/>
    <col min="13820" max="13823" width="9" style="6"/>
    <col min="13824" max="13826" width="9.125" style="6" bestFit="1" customWidth="1"/>
    <col min="13827" max="13827" width="10.5" style="6" bestFit="1" customWidth="1"/>
    <col min="13828" max="13831" width="9" style="6"/>
    <col min="13832" max="13834" width="9.125" style="6" bestFit="1" customWidth="1"/>
    <col min="13835" max="13835" width="10.5" style="6" bestFit="1" customWidth="1"/>
    <col min="13836" max="13839" width="9" style="6"/>
    <col min="13840" max="13842" width="9.125" style="6" bestFit="1" customWidth="1"/>
    <col min="13843" max="13843" width="10.5" style="6" bestFit="1" customWidth="1"/>
    <col min="13844" max="13847" width="9" style="6"/>
    <col min="13848" max="13850" width="9.125" style="6" bestFit="1" customWidth="1"/>
    <col min="13851" max="13851" width="10.5" style="6" bestFit="1" customWidth="1"/>
    <col min="13852" max="13855" width="9" style="6"/>
    <col min="13856" max="13858" width="9.125" style="6" bestFit="1" customWidth="1"/>
    <col min="13859" max="13859" width="10.5" style="6" bestFit="1" customWidth="1"/>
    <col min="13860" max="13863" width="9" style="6"/>
    <col min="13864" max="13866" width="9.125" style="6" bestFit="1" customWidth="1"/>
    <col min="13867" max="13867" width="10.5" style="6" bestFit="1" customWidth="1"/>
    <col min="13868" max="13871" width="9" style="6"/>
    <col min="13872" max="13874" width="9.125" style="6" bestFit="1" customWidth="1"/>
    <col min="13875" max="13875" width="10.5" style="6" bestFit="1" customWidth="1"/>
    <col min="13876" max="13879" width="9" style="6"/>
    <col min="13880" max="13882" width="9.125" style="6" bestFit="1" customWidth="1"/>
    <col min="13883" max="13883" width="10.5" style="6" bestFit="1" customWidth="1"/>
    <col min="13884" max="13887" width="9" style="6"/>
    <col min="13888" max="13890" width="9.125" style="6" bestFit="1" customWidth="1"/>
    <col min="13891" max="13891" width="10.5" style="6" bestFit="1" customWidth="1"/>
    <col min="13892" max="13895" width="9" style="6"/>
    <col min="13896" max="13898" width="9.125" style="6" bestFit="1" customWidth="1"/>
    <col min="13899" max="13899" width="10.5" style="6" bestFit="1" customWidth="1"/>
    <col min="13900" max="13903" width="9" style="6"/>
    <col min="13904" max="13906" width="9.125" style="6" bestFit="1" customWidth="1"/>
    <col min="13907" max="13907" width="10.5" style="6" bestFit="1" customWidth="1"/>
    <col min="13908" max="13911" width="9" style="6"/>
    <col min="13912" max="13914" width="9.125" style="6" bestFit="1" customWidth="1"/>
    <col min="13915" max="13915" width="10.5" style="6" bestFit="1" customWidth="1"/>
    <col min="13916" max="13919" width="9" style="6"/>
    <col min="13920" max="13922" width="9.125" style="6" bestFit="1" customWidth="1"/>
    <col min="13923" max="13923" width="10.5" style="6" bestFit="1" customWidth="1"/>
    <col min="13924" max="13927" width="9" style="6"/>
    <col min="13928" max="13930" width="9.125" style="6" bestFit="1" customWidth="1"/>
    <col min="13931" max="13931" width="10.5" style="6" bestFit="1" customWidth="1"/>
    <col min="13932" max="13935" width="9" style="6"/>
    <col min="13936" max="13938" width="9.125" style="6" bestFit="1" customWidth="1"/>
    <col min="13939" max="13939" width="10.5" style="6" bestFit="1" customWidth="1"/>
    <col min="13940" max="13943" width="9" style="6"/>
    <col min="13944" max="13946" width="9.125" style="6" bestFit="1" customWidth="1"/>
    <col min="13947" max="13947" width="10.5" style="6" bestFit="1" customWidth="1"/>
    <col min="13948" max="13951" width="9" style="6"/>
    <col min="13952" max="13954" width="9.125" style="6" bestFit="1" customWidth="1"/>
    <col min="13955" max="13955" width="10.5" style="6" bestFit="1" customWidth="1"/>
    <col min="13956" max="13959" width="9" style="6"/>
    <col min="13960" max="13962" width="9.125" style="6" bestFit="1" customWidth="1"/>
    <col min="13963" max="13963" width="10.5" style="6" bestFit="1" customWidth="1"/>
    <col min="13964" max="13967" width="9" style="6"/>
    <col min="13968" max="13970" width="9.125" style="6" bestFit="1" customWidth="1"/>
    <col min="13971" max="13971" width="10.5" style="6" bestFit="1" customWidth="1"/>
    <col min="13972" max="13975" width="9" style="6"/>
    <col min="13976" max="13978" width="9.125" style="6" bestFit="1" customWidth="1"/>
    <col min="13979" max="13979" width="10.5" style="6" bestFit="1" customWidth="1"/>
    <col min="13980" max="13983" width="9" style="6"/>
    <col min="13984" max="13986" width="9.125" style="6" bestFit="1" customWidth="1"/>
    <col min="13987" max="13987" width="10.5" style="6" bestFit="1" customWidth="1"/>
    <col min="13988" max="13991" width="9" style="6"/>
    <col min="13992" max="13994" width="9.125" style="6" bestFit="1" customWidth="1"/>
    <col min="13995" max="13995" width="10.5" style="6" bestFit="1" customWidth="1"/>
    <col min="13996" max="13999" width="9" style="6"/>
    <col min="14000" max="14002" width="9.125" style="6" bestFit="1" customWidth="1"/>
    <col min="14003" max="14003" width="10.5" style="6" bestFit="1" customWidth="1"/>
    <col min="14004" max="14007" width="9" style="6"/>
    <col min="14008" max="14010" width="9.125" style="6" bestFit="1" customWidth="1"/>
    <col min="14011" max="14011" width="10.5" style="6" bestFit="1" customWidth="1"/>
    <col min="14012" max="14015" width="9" style="6"/>
    <col min="14016" max="14018" width="9.125" style="6" bestFit="1" customWidth="1"/>
    <col min="14019" max="14019" width="10.5" style="6" bestFit="1" customWidth="1"/>
    <col min="14020" max="14023" width="9" style="6"/>
    <col min="14024" max="14026" width="9.125" style="6" bestFit="1" customWidth="1"/>
    <col min="14027" max="14027" width="10.5" style="6" bestFit="1" customWidth="1"/>
    <col min="14028" max="14031" width="9" style="6"/>
    <col min="14032" max="14034" width="9.125" style="6" bestFit="1" customWidth="1"/>
    <col min="14035" max="14035" width="10.5" style="6" bestFit="1" customWidth="1"/>
    <col min="14036" max="14039" width="9" style="6"/>
    <col min="14040" max="14042" width="9.125" style="6" bestFit="1" customWidth="1"/>
    <col min="14043" max="14043" width="10.5" style="6" bestFit="1" customWidth="1"/>
    <col min="14044" max="14047" width="9" style="6"/>
    <col min="14048" max="14050" width="9.125" style="6" bestFit="1" customWidth="1"/>
    <col min="14051" max="14051" width="10.5" style="6" bestFit="1" customWidth="1"/>
    <col min="14052" max="14055" width="9" style="6"/>
    <col min="14056" max="14058" width="9.125" style="6" bestFit="1" customWidth="1"/>
    <col min="14059" max="14059" width="10.5" style="6" bestFit="1" customWidth="1"/>
    <col min="14060" max="14063" width="9" style="6"/>
    <col min="14064" max="14066" width="9.125" style="6" bestFit="1" customWidth="1"/>
    <col min="14067" max="14067" width="10.5" style="6" bestFit="1" customWidth="1"/>
    <col min="14068" max="14071" width="9" style="6"/>
    <col min="14072" max="14074" width="9.125" style="6" bestFit="1" customWidth="1"/>
    <col min="14075" max="14075" width="10.5" style="6" bestFit="1" customWidth="1"/>
    <col min="14076" max="14079" width="9" style="6"/>
    <col min="14080" max="14082" width="9.125" style="6" bestFit="1" customWidth="1"/>
    <col min="14083" max="14083" width="10.5" style="6" bestFit="1" customWidth="1"/>
    <col min="14084" max="14087" width="9" style="6"/>
    <col min="14088" max="14090" width="9.125" style="6" bestFit="1" customWidth="1"/>
    <col min="14091" max="14091" width="10.5" style="6" bestFit="1" customWidth="1"/>
    <col min="14092" max="14095" width="9" style="6"/>
    <col min="14096" max="14098" width="9.125" style="6" bestFit="1" customWidth="1"/>
    <col min="14099" max="14099" width="10.5" style="6" bestFit="1" customWidth="1"/>
    <col min="14100" max="14103" width="9" style="6"/>
    <col min="14104" max="14106" width="9.125" style="6" bestFit="1" customWidth="1"/>
    <col min="14107" max="14107" width="10.5" style="6" bestFit="1" customWidth="1"/>
    <col min="14108" max="14111" width="9" style="6"/>
    <col min="14112" max="14114" width="9.125" style="6" bestFit="1" customWidth="1"/>
    <col min="14115" max="14115" width="10.5" style="6" bestFit="1" customWidth="1"/>
    <col min="14116" max="14119" width="9" style="6"/>
    <col min="14120" max="14122" width="9.125" style="6" bestFit="1" customWidth="1"/>
    <col min="14123" max="14123" width="10.5" style="6" bestFit="1" customWidth="1"/>
    <col min="14124" max="14127" width="9" style="6"/>
    <col min="14128" max="14130" width="9.125" style="6" bestFit="1" customWidth="1"/>
    <col min="14131" max="14131" width="10.5" style="6" bestFit="1" customWidth="1"/>
    <col min="14132" max="14135" width="9" style="6"/>
    <col min="14136" max="14138" width="9.125" style="6" bestFit="1" customWidth="1"/>
    <col min="14139" max="14139" width="10.5" style="6" bestFit="1" customWidth="1"/>
    <col min="14140" max="14143" width="9" style="6"/>
    <col min="14144" max="14146" width="9.125" style="6" bestFit="1" customWidth="1"/>
    <col min="14147" max="14147" width="10.5" style="6" bestFit="1" customWidth="1"/>
    <col min="14148" max="14151" width="9" style="6"/>
    <col min="14152" max="14154" width="9.125" style="6" bestFit="1" customWidth="1"/>
    <col min="14155" max="14155" width="10.5" style="6" bestFit="1" customWidth="1"/>
    <col min="14156" max="14159" width="9" style="6"/>
    <col min="14160" max="14162" width="9.125" style="6" bestFit="1" customWidth="1"/>
    <col min="14163" max="14163" width="10.5" style="6" bestFit="1" customWidth="1"/>
    <col min="14164" max="14167" width="9" style="6"/>
    <col min="14168" max="14170" width="9.125" style="6" bestFit="1" customWidth="1"/>
    <col min="14171" max="14171" width="10.5" style="6" bestFit="1" customWidth="1"/>
    <col min="14172" max="14175" width="9" style="6"/>
    <col min="14176" max="14178" width="9.125" style="6" bestFit="1" customWidth="1"/>
    <col min="14179" max="14179" width="10.5" style="6" bestFit="1" customWidth="1"/>
    <col min="14180" max="14183" width="9" style="6"/>
    <col min="14184" max="14186" width="9.125" style="6" bestFit="1" customWidth="1"/>
    <col min="14187" max="14187" width="10.5" style="6" bestFit="1" customWidth="1"/>
    <col min="14188" max="14191" width="9" style="6"/>
    <col min="14192" max="14194" width="9.125" style="6" bestFit="1" customWidth="1"/>
    <col min="14195" max="14195" width="10.5" style="6" bestFit="1" customWidth="1"/>
    <col min="14196" max="14199" width="9" style="6"/>
    <col min="14200" max="14202" width="9.125" style="6" bestFit="1" customWidth="1"/>
    <col min="14203" max="14203" width="10.5" style="6" bestFit="1" customWidth="1"/>
    <col min="14204" max="14207" width="9" style="6"/>
    <col min="14208" max="14210" width="9.125" style="6" bestFit="1" customWidth="1"/>
    <col min="14211" max="14211" width="10.5" style="6" bestFit="1" customWidth="1"/>
    <col min="14212" max="14215" width="9" style="6"/>
    <col min="14216" max="14218" width="9.125" style="6" bestFit="1" customWidth="1"/>
    <col min="14219" max="14219" width="10.5" style="6" bestFit="1" customWidth="1"/>
    <col min="14220" max="14223" width="9" style="6"/>
    <col min="14224" max="14226" width="9.125" style="6" bestFit="1" customWidth="1"/>
    <col min="14227" max="14227" width="10.5" style="6" bestFit="1" customWidth="1"/>
    <col min="14228" max="14231" width="9" style="6"/>
    <col min="14232" max="14234" width="9.125" style="6" bestFit="1" customWidth="1"/>
    <col min="14235" max="14235" width="10.5" style="6" bestFit="1" customWidth="1"/>
    <col min="14236" max="14239" width="9" style="6"/>
    <col min="14240" max="14242" width="9.125" style="6" bestFit="1" customWidth="1"/>
    <col min="14243" max="14243" width="10.5" style="6" bestFit="1" customWidth="1"/>
    <col min="14244" max="14247" width="9" style="6"/>
    <col min="14248" max="14250" width="9.125" style="6" bestFit="1" customWidth="1"/>
    <col min="14251" max="14251" width="10.5" style="6" bestFit="1" customWidth="1"/>
    <col min="14252" max="14255" width="9" style="6"/>
    <col min="14256" max="14258" width="9.125" style="6" bestFit="1" customWidth="1"/>
    <col min="14259" max="14259" width="10.5" style="6" bestFit="1" customWidth="1"/>
    <col min="14260" max="14263" width="9" style="6"/>
    <col min="14264" max="14266" width="9.125" style="6" bestFit="1" customWidth="1"/>
    <col min="14267" max="14267" width="10.5" style="6" bestFit="1" customWidth="1"/>
    <col min="14268" max="14271" width="9" style="6"/>
    <col min="14272" max="14274" width="9.125" style="6" bestFit="1" customWidth="1"/>
    <col min="14275" max="14275" width="10.5" style="6" bestFit="1" customWidth="1"/>
    <col min="14276" max="14279" width="9" style="6"/>
    <col min="14280" max="14282" width="9.125" style="6" bestFit="1" customWidth="1"/>
    <col min="14283" max="14283" width="10.5" style="6" bestFit="1" customWidth="1"/>
    <col min="14284" max="14287" width="9" style="6"/>
    <col min="14288" max="14290" width="9.125" style="6" bestFit="1" customWidth="1"/>
    <col min="14291" max="14291" width="10.5" style="6" bestFit="1" customWidth="1"/>
    <col min="14292" max="14295" width="9" style="6"/>
    <col min="14296" max="14298" width="9.125" style="6" bestFit="1" customWidth="1"/>
    <col min="14299" max="14299" width="10.5" style="6" bestFit="1" customWidth="1"/>
    <col min="14300" max="14303" width="9" style="6"/>
    <col min="14304" max="14306" width="9.125" style="6" bestFit="1" customWidth="1"/>
    <col min="14307" max="14307" width="10.5" style="6" bestFit="1" customWidth="1"/>
    <col min="14308" max="14311" width="9" style="6"/>
    <col min="14312" max="14314" width="9.125" style="6" bestFit="1" customWidth="1"/>
    <col min="14315" max="14315" width="10.5" style="6" bestFit="1" customWidth="1"/>
    <col min="14316" max="14319" width="9" style="6"/>
    <col min="14320" max="14322" width="9.125" style="6" bestFit="1" customWidth="1"/>
    <col min="14323" max="14323" width="10.5" style="6" bestFit="1" customWidth="1"/>
    <col min="14324" max="14327" width="9" style="6"/>
    <col min="14328" max="14330" width="9.125" style="6" bestFit="1" customWidth="1"/>
    <col min="14331" max="14331" width="10.5" style="6" bestFit="1" customWidth="1"/>
    <col min="14332" max="14335" width="9" style="6"/>
    <col min="14336" max="14338" width="9.125" style="6" bestFit="1" customWidth="1"/>
    <col min="14339" max="14339" width="10.5" style="6" bestFit="1" customWidth="1"/>
    <col min="14340" max="14343" width="9" style="6"/>
    <col min="14344" max="14346" width="9.125" style="6" bestFit="1" customWidth="1"/>
    <col min="14347" max="14347" width="10.5" style="6" bestFit="1" customWidth="1"/>
    <col min="14348" max="14351" width="9" style="6"/>
    <col min="14352" max="14354" width="9.125" style="6" bestFit="1" customWidth="1"/>
    <col min="14355" max="14355" width="10.5" style="6" bestFit="1" customWidth="1"/>
    <col min="14356" max="14359" width="9" style="6"/>
    <col min="14360" max="14362" width="9.125" style="6" bestFit="1" customWidth="1"/>
    <col min="14363" max="14363" width="10.5" style="6" bestFit="1" customWidth="1"/>
    <col min="14364" max="14367" width="9" style="6"/>
    <col min="14368" max="14370" width="9.125" style="6" bestFit="1" customWidth="1"/>
    <col min="14371" max="14371" width="10.5" style="6" bestFit="1" customWidth="1"/>
    <col min="14372" max="14375" width="9" style="6"/>
    <col min="14376" max="14378" width="9.125" style="6" bestFit="1" customWidth="1"/>
    <col min="14379" max="14379" width="10.5" style="6" bestFit="1" customWidth="1"/>
    <col min="14380" max="14383" width="9" style="6"/>
    <col min="14384" max="14386" width="9.125" style="6" bestFit="1" customWidth="1"/>
    <col min="14387" max="14387" width="10.5" style="6" bestFit="1" customWidth="1"/>
    <col min="14388" max="14391" width="9" style="6"/>
    <col min="14392" max="14394" width="9.125" style="6" bestFit="1" customWidth="1"/>
    <col min="14395" max="14395" width="10.5" style="6" bestFit="1" customWidth="1"/>
    <col min="14396" max="14399" width="9" style="6"/>
    <col min="14400" max="14402" width="9.125" style="6" bestFit="1" customWidth="1"/>
    <col min="14403" max="14403" width="10.5" style="6" bestFit="1" customWidth="1"/>
    <col min="14404" max="14407" width="9" style="6"/>
    <col min="14408" max="14410" width="9.125" style="6" bestFit="1" customWidth="1"/>
    <col min="14411" max="14411" width="10.5" style="6" bestFit="1" customWidth="1"/>
    <col min="14412" max="14415" width="9" style="6"/>
    <col min="14416" max="14418" width="9.125" style="6" bestFit="1" customWidth="1"/>
    <col min="14419" max="14419" width="10.5" style="6" bestFit="1" customWidth="1"/>
    <col min="14420" max="14423" width="9" style="6"/>
    <col min="14424" max="14426" width="9.125" style="6" bestFit="1" customWidth="1"/>
    <col min="14427" max="14427" width="10.5" style="6" bestFit="1" customWidth="1"/>
    <col min="14428" max="14431" width="9" style="6"/>
    <col min="14432" max="14434" width="9.125" style="6" bestFit="1" customWidth="1"/>
    <col min="14435" max="14435" width="10.5" style="6" bestFit="1" customWidth="1"/>
    <col min="14436" max="14439" width="9" style="6"/>
    <col min="14440" max="14442" width="9.125" style="6" bestFit="1" customWidth="1"/>
    <col min="14443" max="14443" width="10.5" style="6" bestFit="1" customWidth="1"/>
    <col min="14444" max="14447" width="9" style="6"/>
    <col min="14448" max="14450" width="9.125" style="6" bestFit="1" customWidth="1"/>
    <col min="14451" max="14451" width="10.5" style="6" bestFit="1" customWidth="1"/>
    <col min="14452" max="14455" width="9" style="6"/>
    <col min="14456" max="14458" width="9.125" style="6" bestFit="1" customWidth="1"/>
    <col min="14459" max="14459" width="10.5" style="6" bestFit="1" customWidth="1"/>
    <col min="14460" max="14463" width="9" style="6"/>
    <col min="14464" max="14466" width="9.125" style="6" bestFit="1" customWidth="1"/>
    <col min="14467" max="14467" width="10.5" style="6" bestFit="1" customWidth="1"/>
    <col min="14468" max="14471" width="9" style="6"/>
    <col min="14472" max="14474" width="9.125" style="6" bestFit="1" customWidth="1"/>
    <col min="14475" max="14475" width="10.5" style="6" bestFit="1" customWidth="1"/>
    <col min="14476" max="14479" width="9" style="6"/>
    <col min="14480" max="14482" width="9.125" style="6" bestFit="1" customWidth="1"/>
    <col min="14483" max="14483" width="10.5" style="6" bestFit="1" customWidth="1"/>
    <col min="14484" max="14487" width="9" style="6"/>
    <col min="14488" max="14490" width="9.125" style="6" bestFit="1" customWidth="1"/>
    <col min="14491" max="14491" width="10.5" style="6" bestFit="1" customWidth="1"/>
    <col min="14492" max="14495" width="9" style="6"/>
    <col min="14496" max="14498" width="9.125" style="6" bestFit="1" customWidth="1"/>
    <col min="14499" max="14499" width="10.5" style="6" bestFit="1" customWidth="1"/>
    <col min="14500" max="14503" width="9" style="6"/>
    <col min="14504" max="14506" width="9.125" style="6" bestFit="1" customWidth="1"/>
    <col min="14507" max="14507" width="10.5" style="6" bestFit="1" customWidth="1"/>
    <col min="14508" max="14511" width="9" style="6"/>
    <col min="14512" max="14514" width="9.125" style="6" bestFit="1" customWidth="1"/>
    <col min="14515" max="14515" width="10.5" style="6" bestFit="1" customWidth="1"/>
    <col min="14516" max="14519" width="9" style="6"/>
    <col min="14520" max="14522" width="9.125" style="6" bestFit="1" customWidth="1"/>
    <col min="14523" max="14523" width="10.5" style="6" bestFit="1" customWidth="1"/>
    <col min="14524" max="14527" width="9" style="6"/>
    <col min="14528" max="14530" width="9.125" style="6" bestFit="1" customWidth="1"/>
    <col min="14531" max="14531" width="10.5" style="6" bestFit="1" customWidth="1"/>
    <col min="14532" max="14535" width="9" style="6"/>
    <col min="14536" max="14538" width="9.125" style="6" bestFit="1" customWidth="1"/>
    <col min="14539" max="14539" width="10.5" style="6" bestFit="1" customWidth="1"/>
    <col min="14540" max="14543" width="9" style="6"/>
    <col min="14544" max="14546" width="9.125" style="6" bestFit="1" customWidth="1"/>
    <col min="14547" max="14547" width="10.5" style="6" bestFit="1" customWidth="1"/>
    <col min="14548" max="14551" width="9" style="6"/>
    <col min="14552" max="14554" width="9.125" style="6" bestFit="1" customWidth="1"/>
    <col min="14555" max="14555" width="10.5" style="6" bestFit="1" customWidth="1"/>
    <col min="14556" max="14559" width="9" style="6"/>
    <col min="14560" max="14562" width="9.125" style="6" bestFit="1" customWidth="1"/>
    <col min="14563" max="14563" width="10.5" style="6" bestFit="1" customWidth="1"/>
    <col min="14564" max="14567" width="9" style="6"/>
    <col min="14568" max="14570" width="9.125" style="6" bestFit="1" customWidth="1"/>
    <col min="14571" max="14571" width="10.5" style="6" bestFit="1" customWidth="1"/>
    <col min="14572" max="14575" width="9" style="6"/>
    <col min="14576" max="14578" width="9.125" style="6" bestFit="1" customWidth="1"/>
    <col min="14579" max="14579" width="10.5" style="6" bestFit="1" customWidth="1"/>
    <col min="14580" max="14583" width="9" style="6"/>
    <col min="14584" max="14586" width="9.125" style="6" bestFit="1" customWidth="1"/>
    <col min="14587" max="14587" width="10.5" style="6" bestFit="1" customWidth="1"/>
    <col min="14588" max="14591" width="9" style="6"/>
    <col min="14592" max="14594" width="9.125" style="6" bestFit="1" customWidth="1"/>
    <col min="14595" max="14595" width="10.5" style="6" bestFit="1" customWidth="1"/>
    <col min="14596" max="14599" width="9" style="6"/>
    <col min="14600" max="14602" width="9.125" style="6" bestFit="1" customWidth="1"/>
    <col min="14603" max="14603" width="10.5" style="6" bestFit="1" customWidth="1"/>
    <col min="14604" max="14607" width="9" style="6"/>
    <col min="14608" max="14610" width="9.125" style="6" bestFit="1" customWidth="1"/>
    <col min="14611" max="14611" width="10.5" style="6" bestFit="1" customWidth="1"/>
    <col min="14612" max="14615" width="9" style="6"/>
    <col min="14616" max="14618" width="9.125" style="6" bestFit="1" customWidth="1"/>
    <col min="14619" max="14619" width="10.5" style="6" bestFit="1" customWidth="1"/>
    <col min="14620" max="14623" width="9" style="6"/>
    <col min="14624" max="14626" width="9.125" style="6" bestFit="1" customWidth="1"/>
    <col min="14627" max="14627" width="10.5" style="6" bestFit="1" customWidth="1"/>
    <col min="14628" max="14631" width="9" style="6"/>
    <col min="14632" max="14634" width="9.125" style="6" bestFit="1" customWidth="1"/>
    <col min="14635" max="14635" width="10.5" style="6" bestFit="1" customWidth="1"/>
    <col min="14636" max="14639" width="9" style="6"/>
    <col min="14640" max="14642" width="9.125" style="6" bestFit="1" customWidth="1"/>
    <col min="14643" max="14643" width="10.5" style="6" bestFit="1" customWidth="1"/>
    <col min="14644" max="14647" width="9" style="6"/>
    <col min="14648" max="14650" width="9.125" style="6" bestFit="1" customWidth="1"/>
    <col min="14651" max="14651" width="10.5" style="6" bestFit="1" customWidth="1"/>
    <col min="14652" max="14655" width="9" style="6"/>
    <col min="14656" max="14658" width="9.125" style="6" bestFit="1" customWidth="1"/>
    <col min="14659" max="14659" width="10.5" style="6" bestFit="1" customWidth="1"/>
    <col min="14660" max="14663" width="9" style="6"/>
    <col min="14664" max="14666" width="9.125" style="6" bestFit="1" customWidth="1"/>
    <col min="14667" max="14667" width="10.5" style="6" bestFit="1" customWidth="1"/>
    <col min="14668" max="14671" width="9" style="6"/>
    <col min="14672" max="14674" width="9.125" style="6" bestFit="1" customWidth="1"/>
    <col min="14675" max="14675" width="10.5" style="6" bestFit="1" customWidth="1"/>
    <col min="14676" max="14679" width="9" style="6"/>
    <col min="14680" max="14682" width="9.125" style="6" bestFit="1" customWidth="1"/>
    <col min="14683" max="14683" width="10.5" style="6" bestFit="1" customWidth="1"/>
    <col min="14684" max="14687" width="9" style="6"/>
    <col min="14688" max="14690" width="9.125" style="6" bestFit="1" customWidth="1"/>
    <col min="14691" max="14691" width="10.5" style="6" bestFit="1" customWidth="1"/>
    <col min="14692" max="14695" width="9" style="6"/>
    <col min="14696" max="14698" width="9.125" style="6" bestFit="1" customWidth="1"/>
    <col min="14699" max="14699" width="10.5" style="6" bestFit="1" customWidth="1"/>
    <col min="14700" max="14703" width="9" style="6"/>
    <col min="14704" max="14706" width="9.125" style="6" bestFit="1" customWidth="1"/>
    <col min="14707" max="14707" width="10.5" style="6" bestFit="1" customWidth="1"/>
    <col min="14708" max="14711" width="9" style="6"/>
    <col min="14712" max="14714" width="9.125" style="6" bestFit="1" customWidth="1"/>
    <col min="14715" max="14715" width="10.5" style="6" bestFit="1" customWidth="1"/>
    <col min="14716" max="14719" width="9" style="6"/>
    <col min="14720" max="14722" width="9.125" style="6" bestFit="1" customWidth="1"/>
    <col min="14723" max="14723" width="10.5" style="6" bestFit="1" customWidth="1"/>
    <col min="14724" max="14727" width="9" style="6"/>
    <col min="14728" max="14730" width="9.125" style="6" bestFit="1" customWidth="1"/>
    <col min="14731" max="14731" width="10.5" style="6" bestFit="1" customWidth="1"/>
    <col min="14732" max="14735" width="9" style="6"/>
    <col min="14736" max="14738" width="9.125" style="6" bestFit="1" customWidth="1"/>
    <col min="14739" max="14739" width="10.5" style="6" bestFit="1" customWidth="1"/>
    <col min="14740" max="14743" width="9" style="6"/>
    <col min="14744" max="14746" width="9.125" style="6" bestFit="1" customWidth="1"/>
    <col min="14747" max="14747" width="10.5" style="6" bestFit="1" customWidth="1"/>
    <col min="14748" max="14751" width="9" style="6"/>
    <col min="14752" max="14754" width="9.125" style="6" bestFit="1" customWidth="1"/>
    <col min="14755" max="14755" width="10.5" style="6" bestFit="1" customWidth="1"/>
    <col min="14756" max="14759" width="9" style="6"/>
    <col min="14760" max="14762" width="9.125" style="6" bestFit="1" customWidth="1"/>
    <col min="14763" max="14763" width="10.5" style="6" bestFit="1" customWidth="1"/>
    <col min="14764" max="14767" width="9" style="6"/>
    <col min="14768" max="14770" width="9.125" style="6" bestFit="1" customWidth="1"/>
    <col min="14771" max="14771" width="10.5" style="6" bestFit="1" customWidth="1"/>
    <col min="14772" max="14775" width="9" style="6"/>
    <col min="14776" max="14778" width="9.125" style="6" bestFit="1" customWidth="1"/>
    <col min="14779" max="14779" width="10.5" style="6" bestFit="1" customWidth="1"/>
    <col min="14780" max="14783" width="9" style="6"/>
    <col min="14784" max="14786" width="9.125" style="6" bestFit="1" customWidth="1"/>
    <col min="14787" max="14787" width="10.5" style="6" bestFit="1" customWidth="1"/>
    <col min="14788" max="14791" width="9" style="6"/>
    <col min="14792" max="14794" width="9.125" style="6" bestFit="1" customWidth="1"/>
    <col min="14795" max="14795" width="10.5" style="6" bestFit="1" customWidth="1"/>
    <col min="14796" max="14799" width="9" style="6"/>
    <col min="14800" max="14802" width="9.125" style="6" bestFit="1" customWidth="1"/>
    <col min="14803" max="14803" width="10.5" style="6" bestFit="1" customWidth="1"/>
    <col min="14804" max="14807" width="9" style="6"/>
    <col min="14808" max="14810" width="9.125" style="6" bestFit="1" customWidth="1"/>
    <col min="14811" max="14811" width="10.5" style="6" bestFit="1" customWidth="1"/>
    <col min="14812" max="14815" width="9" style="6"/>
    <col min="14816" max="14818" width="9.125" style="6" bestFit="1" customWidth="1"/>
    <col min="14819" max="14819" width="10.5" style="6" bestFit="1" customWidth="1"/>
    <col min="14820" max="14823" width="9" style="6"/>
    <col min="14824" max="14826" width="9.125" style="6" bestFit="1" customWidth="1"/>
    <col min="14827" max="14827" width="10.5" style="6" bestFit="1" customWidth="1"/>
    <col min="14828" max="14831" width="9" style="6"/>
    <col min="14832" max="14834" width="9.125" style="6" bestFit="1" customWidth="1"/>
    <col min="14835" max="14835" width="10.5" style="6" bestFit="1" customWidth="1"/>
    <col min="14836" max="14839" width="9" style="6"/>
    <col min="14840" max="14842" width="9.125" style="6" bestFit="1" customWidth="1"/>
    <col min="14843" max="14843" width="10.5" style="6" bestFit="1" customWidth="1"/>
    <col min="14844" max="14847" width="9" style="6"/>
    <col min="14848" max="14850" width="9.125" style="6" bestFit="1" customWidth="1"/>
    <col min="14851" max="14851" width="10.5" style="6" bestFit="1" customWidth="1"/>
    <col min="14852" max="14855" width="9" style="6"/>
    <col min="14856" max="14858" width="9.125" style="6" bestFit="1" customWidth="1"/>
    <col min="14859" max="14859" width="10.5" style="6" bestFit="1" customWidth="1"/>
    <col min="14860" max="14863" width="9" style="6"/>
    <col min="14864" max="14866" width="9.125" style="6" bestFit="1" customWidth="1"/>
    <col min="14867" max="14867" width="10.5" style="6" bestFit="1" customWidth="1"/>
    <col min="14868" max="14871" width="9" style="6"/>
    <col min="14872" max="14874" width="9.125" style="6" bestFit="1" customWidth="1"/>
    <col min="14875" max="14875" width="10.5" style="6" bestFit="1" customWidth="1"/>
    <col min="14876" max="14879" width="9" style="6"/>
    <col min="14880" max="14882" width="9.125" style="6" bestFit="1" customWidth="1"/>
    <col min="14883" max="14883" width="10.5" style="6" bestFit="1" customWidth="1"/>
    <col min="14884" max="14887" width="9" style="6"/>
    <col min="14888" max="14890" width="9.125" style="6" bestFit="1" customWidth="1"/>
    <col min="14891" max="14891" width="10.5" style="6" bestFit="1" customWidth="1"/>
    <col min="14892" max="14895" width="9" style="6"/>
    <col min="14896" max="14898" width="9.125" style="6" bestFit="1" customWidth="1"/>
    <col min="14899" max="14899" width="10.5" style="6" bestFit="1" customWidth="1"/>
    <col min="14900" max="14903" width="9" style="6"/>
    <col min="14904" max="14906" width="9.125" style="6" bestFit="1" customWidth="1"/>
    <col min="14907" max="14907" width="10.5" style="6" bestFit="1" customWidth="1"/>
    <col min="14908" max="14911" width="9" style="6"/>
    <col min="14912" max="14914" width="9.125" style="6" bestFit="1" customWidth="1"/>
    <col min="14915" max="14915" width="10.5" style="6" bestFit="1" customWidth="1"/>
    <col min="14916" max="14919" width="9" style="6"/>
    <col min="14920" max="14922" width="9.125" style="6" bestFit="1" customWidth="1"/>
    <col min="14923" max="14923" width="10.5" style="6" bestFit="1" customWidth="1"/>
    <col min="14924" max="14927" width="9" style="6"/>
    <col min="14928" max="14930" width="9.125" style="6" bestFit="1" customWidth="1"/>
    <col min="14931" max="14931" width="10.5" style="6" bestFit="1" customWidth="1"/>
    <col min="14932" max="14935" width="9" style="6"/>
    <col min="14936" max="14938" width="9.125" style="6" bestFit="1" customWidth="1"/>
    <col min="14939" max="14939" width="10.5" style="6" bestFit="1" customWidth="1"/>
    <col min="14940" max="14943" width="9" style="6"/>
    <col min="14944" max="14946" width="9.125" style="6" bestFit="1" customWidth="1"/>
    <col min="14947" max="14947" width="10.5" style="6" bestFit="1" customWidth="1"/>
    <col min="14948" max="14951" width="9" style="6"/>
    <col min="14952" max="14954" width="9.125" style="6" bestFit="1" customWidth="1"/>
    <col min="14955" max="14955" width="10.5" style="6" bestFit="1" customWidth="1"/>
    <col min="14956" max="14959" width="9" style="6"/>
    <col min="14960" max="14962" width="9.125" style="6" bestFit="1" customWidth="1"/>
    <col min="14963" max="14963" width="10.5" style="6" bestFit="1" customWidth="1"/>
    <col min="14964" max="14967" width="9" style="6"/>
    <col min="14968" max="14970" width="9.125" style="6" bestFit="1" customWidth="1"/>
    <col min="14971" max="14971" width="10.5" style="6" bestFit="1" customWidth="1"/>
    <col min="14972" max="14975" width="9" style="6"/>
    <col min="14976" max="14978" width="9.125" style="6" bestFit="1" customWidth="1"/>
    <col min="14979" max="14979" width="10.5" style="6" bestFit="1" customWidth="1"/>
    <col min="14980" max="14983" width="9" style="6"/>
    <col min="14984" max="14986" width="9.125" style="6" bestFit="1" customWidth="1"/>
    <col min="14987" max="14987" width="10.5" style="6" bestFit="1" customWidth="1"/>
    <col min="14988" max="14991" width="9" style="6"/>
    <col min="14992" max="14994" width="9.125" style="6" bestFit="1" customWidth="1"/>
    <col min="14995" max="14995" width="10.5" style="6" bestFit="1" customWidth="1"/>
    <col min="14996" max="14999" width="9" style="6"/>
    <col min="15000" max="15002" width="9.125" style="6" bestFit="1" customWidth="1"/>
    <col min="15003" max="15003" width="10.5" style="6" bestFit="1" customWidth="1"/>
    <col min="15004" max="15007" width="9" style="6"/>
    <col min="15008" max="15010" width="9.125" style="6" bestFit="1" customWidth="1"/>
    <col min="15011" max="15011" width="10.5" style="6" bestFit="1" customWidth="1"/>
    <col min="15012" max="15015" width="9" style="6"/>
    <col min="15016" max="15018" width="9.125" style="6" bestFit="1" customWidth="1"/>
    <col min="15019" max="15019" width="10.5" style="6" bestFit="1" customWidth="1"/>
    <col min="15020" max="15023" width="9" style="6"/>
    <col min="15024" max="15026" width="9.125" style="6" bestFit="1" customWidth="1"/>
    <col min="15027" max="15027" width="10.5" style="6" bestFit="1" customWidth="1"/>
    <col min="15028" max="15031" width="9" style="6"/>
    <col min="15032" max="15034" width="9.125" style="6" bestFit="1" customWidth="1"/>
    <col min="15035" max="15035" width="10.5" style="6" bestFit="1" customWidth="1"/>
    <col min="15036" max="15039" width="9" style="6"/>
    <col min="15040" max="15042" width="9.125" style="6" bestFit="1" customWidth="1"/>
    <col min="15043" max="15043" width="10.5" style="6" bestFit="1" customWidth="1"/>
    <col min="15044" max="15047" width="9" style="6"/>
    <col min="15048" max="15050" width="9.125" style="6" bestFit="1" customWidth="1"/>
    <col min="15051" max="15051" width="10.5" style="6" bestFit="1" customWidth="1"/>
    <col min="15052" max="15055" width="9" style="6"/>
    <col min="15056" max="15058" width="9.125" style="6" bestFit="1" customWidth="1"/>
    <col min="15059" max="15059" width="10.5" style="6" bestFit="1" customWidth="1"/>
    <col min="15060" max="15063" width="9" style="6"/>
    <col min="15064" max="15066" width="9.125" style="6" bestFit="1" customWidth="1"/>
    <col min="15067" max="15067" width="10.5" style="6" bestFit="1" customWidth="1"/>
    <col min="15068" max="15071" width="9" style="6"/>
    <col min="15072" max="15074" width="9.125" style="6" bestFit="1" customWidth="1"/>
    <col min="15075" max="15075" width="10.5" style="6" bestFit="1" customWidth="1"/>
    <col min="15076" max="15079" width="9" style="6"/>
    <col min="15080" max="15082" width="9.125" style="6" bestFit="1" customWidth="1"/>
    <col min="15083" max="15083" width="10.5" style="6" bestFit="1" customWidth="1"/>
    <col min="15084" max="15087" width="9" style="6"/>
    <col min="15088" max="15090" width="9.125" style="6" bestFit="1" customWidth="1"/>
    <col min="15091" max="15091" width="10.5" style="6" bestFit="1" customWidth="1"/>
    <col min="15092" max="15095" width="9" style="6"/>
    <col min="15096" max="15098" width="9.125" style="6" bestFit="1" customWidth="1"/>
    <col min="15099" max="15099" width="10.5" style="6" bestFit="1" customWidth="1"/>
    <col min="15100" max="15103" width="9" style="6"/>
    <col min="15104" max="15106" width="9.125" style="6" bestFit="1" customWidth="1"/>
    <col min="15107" max="15107" width="10.5" style="6" bestFit="1" customWidth="1"/>
    <col min="15108" max="15111" width="9" style="6"/>
    <col min="15112" max="15114" width="9.125" style="6" bestFit="1" customWidth="1"/>
    <col min="15115" max="15115" width="10.5" style="6" bestFit="1" customWidth="1"/>
    <col min="15116" max="15119" width="9" style="6"/>
    <col min="15120" max="15122" width="9.125" style="6" bestFit="1" customWidth="1"/>
    <col min="15123" max="15123" width="10.5" style="6" bestFit="1" customWidth="1"/>
    <col min="15124" max="15127" width="9" style="6"/>
    <col min="15128" max="15130" width="9.125" style="6" bestFit="1" customWidth="1"/>
    <col min="15131" max="15131" width="10.5" style="6" bestFit="1" customWidth="1"/>
    <col min="15132" max="15135" width="9" style="6"/>
    <col min="15136" max="15138" width="9.125" style="6" bestFit="1" customWidth="1"/>
    <col min="15139" max="15139" width="10.5" style="6" bestFit="1" customWidth="1"/>
    <col min="15140" max="15143" width="9" style="6"/>
    <col min="15144" max="15146" width="9.125" style="6" bestFit="1" customWidth="1"/>
    <col min="15147" max="15147" width="10.5" style="6" bestFit="1" customWidth="1"/>
    <col min="15148" max="15151" width="9" style="6"/>
    <col min="15152" max="15154" width="9.125" style="6" bestFit="1" customWidth="1"/>
    <col min="15155" max="15155" width="10.5" style="6" bestFit="1" customWidth="1"/>
    <col min="15156" max="15159" width="9" style="6"/>
    <col min="15160" max="15162" width="9.125" style="6" bestFit="1" customWidth="1"/>
    <col min="15163" max="15163" width="10.5" style="6" bestFit="1" customWidth="1"/>
    <col min="15164" max="15167" width="9" style="6"/>
    <col min="15168" max="15170" width="9.125" style="6" bestFit="1" customWidth="1"/>
    <col min="15171" max="15171" width="10.5" style="6" bestFit="1" customWidth="1"/>
    <col min="15172" max="15175" width="9" style="6"/>
    <col min="15176" max="15178" width="9.125" style="6" bestFit="1" customWidth="1"/>
    <col min="15179" max="15179" width="10.5" style="6" bestFit="1" customWidth="1"/>
    <col min="15180" max="15183" width="9" style="6"/>
    <col min="15184" max="15186" width="9.125" style="6" bestFit="1" customWidth="1"/>
    <col min="15187" max="15187" width="10.5" style="6" bestFit="1" customWidth="1"/>
    <col min="15188" max="15191" width="9" style="6"/>
    <col min="15192" max="15194" width="9.125" style="6" bestFit="1" customWidth="1"/>
    <col min="15195" max="15195" width="10.5" style="6" bestFit="1" customWidth="1"/>
    <col min="15196" max="15199" width="9" style="6"/>
    <col min="15200" max="15202" width="9.125" style="6" bestFit="1" customWidth="1"/>
    <col min="15203" max="15203" width="10.5" style="6" bestFit="1" customWidth="1"/>
    <col min="15204" max="15207" width="9" style="6"/>
    <col min="15208" max="15210" width="9.125" style="6" bestFit="1" customWidth="1"/>
    <col min="15211" max="15211" width="10.5" style="6" bestFit="1" customWidth="1"/>
    <col min="15212" max="15215" width="9" style="6"/>
    <col min="15216" max="15218" width="9.125" style="6" bestFit="1" customWidth="1"/>
    <col min="15219" max="15219" width="10.5" style="6" bestFit="1" customWidth="1"/>
    <col min="15220" max="15223" width="9" style="6"/>
    <col min="15224" max="15226" width="9.125" style="6" bestFit="1" customWidth="1"/>
    <col min="15227" max="15227" width="10.5" style="6" bestFit="1" customWidth="1"/>
    <col min="15228" max="15231" width="9" style="6"/>
    <col min="15232" max="15234" width="9.125" style="6" bestFit="1" customWidth="1"/>
    <col min="15235" max="15235" width="10.5" style="6" bestFit="1" customWidth="1"/>
    <col min="15236" max="15239" width="9" style="6"/>
    <col min="15240" max="15242" width="9.125" style="6" bestFit="1" customWidth="1"/>
    <col min="15243" max="15243" width="10.5" style="6" bestFit="1" customWidth="1"/>
    <col min="15244" max="15247" width="9" style="6"/>
    <col min="15248" max="15250" width="9.125" style="6" bestFit="1" customWidth="1"/>
    <col min="15251" max="15251" width="10.5" style="6" bestFit="1" customWidth="1"/>
    <col min="15252" max="15255" width="9" style="6"/>
    <col min="15256" max="15258" width="9.125" style="6" bestFit="1" customWidth="1"/>
    <col min="15259" max="15259" width="10.5" style="6" bestFit="1" customWidth="1"/>
    <col min="15260" max="15263" width="9" style="6"/>
    <col min="15264" max="15266" width="9.125" style="6" bestFit="1" customWidth="1"/>
    <col min="15267" max="15267" width="10.5" style="6" bestFit="1" customWidth="1"/>
    <col min="15268" max="15271" width="9" style="6"/>
    <col min="15272" max="15274" width="9.125" style="6" bestFit="1" customWidth="1"/>
    <col min="15275" max="15275" width="10.5" style="6" bestFit="1" customWidth="1"/>
    <col min="15276" max="15279" width="9" style="6"/>
    <col min="15280" max="15282" width="9.125" style="6" bestFit="1" customWidth="1"/>
    <col min="15283" max="15283" width="10.5" style="6" bestFit="1" customWidth="1"/>
    <col min="15284" max="15287" width="9" style="6"/>
    <col min="15288" max="15290" width="9.125" style="6" bestFit="1" customWidth="1"/>
    <col min="15291" max="15291" width="10.5" style="6" bestFit="1" customWidth="1"/>
    <col min="15292" max="15295" width="9" style="6"/>
    <col min="15296" max="15298" width="9.125" style="6" bestFit="1" customWidth="1"/>
    <col min="15299" max="15299" width="10.5" style="6" bestFit="1" customWidth="1"/>
    <col min="15300" max="15303" width="9" style="6"/>
    <col min="15304" max="15306" width="9.125" style="6" bestFit="1" customWidth="1"/>
    <col min="15307" max="15307" width="10.5" style="6" bestFit="1" customWidth="1"/>
    <col min="15308" max="15311" width="9" style="6"/>
    <col min="15312" max="15314" width="9.125" style="6" bestFit="1" customWidth="1"/>
    <col min="15315" max="15315" width="10.5" style="6" bestFit="1" customWidth="1"/>
    <col min="15316" max="15319" width="9" style="6"/>
    <col min="15320" max="15322" width="9.125" style="6" bestFit="1" customWidth="1"/>
    <col min="15323" max="15323" width="10.5" style="6" bestFit="1" customWidth="1"/>
    <col min="15324" max="15327" width="9" style="6"/>
    <col min="15328" max="15330" width="9.125" style="6" bestFit="1" customWidth="1"/>
    <col min="15331" max="15331" width="10.5" style="6" bestFit="1" customWidth="1"/>
    <col min="15332" max="15335" width="9" style="6"/>
    <col min="15336" max="15338" width="9.125" style="6" bestFit="1" customWidth="1"/>
    <col min="15339" max="15339" width="10.5" style="6" bestFit="1" customWidth="1"/>
    <col min="15340" max="15343" width="9" style="6"/>
    <col min="15344" max="15346" width="9.125" style="6" bestFit="1" customWidth="1"/>
    <col min="15347" max="15347" width="10.5" style="6" bestFit="1" customWidth="1"/>
    <col min="15348" max="15351" width="9" style="6"/>
    <col min="15352" max="15354" width="9.125" style="6" bestFit="1" customWidth="1"/>
    <col min="15355" max="15355" width="10.5" style="6" bestFit="1" customWidth="1"/>
    <col min="15356" max="15359" width="9" style="6"/>
    <col min="15360" max="15362" width="9.125" style="6" bestFit="1" customWidth="1"/>
    <col min="15363" max="15363" width="10.5" style="6" bestFit="1" customWidth="1"/>
    <col min="15364" max="15367" width="9" style="6"/>
    <col min="15368" max="15370" width="9.125" style="6" bestFit="1" customWidth="1"/>
    <col min="15371" max="15371" width="10.5" style="6" bestFit="1" customWidth="1"/>
    <col min="15372" max="15375" width="9" style="6"/>
    <col min="15376" max="15378" width="9.125" style="6" bestFit="1" customWidth="1"/>
    <col min="15379" max="15379" width="10.5" style="6" bestFit="1" customWidth="1"/>
    <col min="15380" max="15383" width="9" style="6"/>
    <col min="15384" max="15386" width="9.125" style="6" bestFit="1" customWidth="1"/>
    <col min="15387" max="15387" width="10.5" style="6" bestFit="1" customWidth="1"/>
    <col min="15388" max="15391" width="9" style="6"/>
    <col min="15392" max="15394" width="9.125" style="6" bestFit="1" customWidth="1"/>
    <col min="15395" max="15395" width="10.5" style="6" bestFit="1" customWidth="1"/>
    <col min="15396" max="15399" width="9" style="6"/>
    <col min="15400" max="15402" width="9.125" style="6" bestFit="1" customWidth="1"/>
    <col min="15403" max="15403" width="10.5" style="6" bestFit="1" customWidth="1"/>
    <col min="15404" max="15407" width="9" style="6"/>
    <col min="15408" max="15410" width="9.125" style="6" bestFit="1" customWidth="1"/>
    <col min="15411" max="15411" width="10.5" style="6" bestFit="1" customWidth="1"/>
    <col min="15412" max="15415" width="9" style="6"/>
    <col min="15416" max="15418" width="9.125" style="6" bestFit="1" customWidth="1"/>
    <col min="15419" max="15419" width="10.5" style="6" bestFit="1" customWidth="1"/>
    <col min="15420" max="15423" width="9" style="6"/>
    <col min="15424" max="15426" width="9.125" style="6" bestFit="1" customWidth="1"/>
    <col min="15427" max="15427" width="10.5" style="6" bestFit="1" customWidth="1"/>
    <col min="15428" max="15431" width="9" style="6"/>
    <col min="15432" max="15434" width="9.125" style="6" bestFit="1" customWidth="1"/>
    <col min="15435" max="15435" width="10.5" style="6" bestFit="1" customWidth="1"/>
    <col min="15436" max="15439" width="9" style="6"/>
    <col min="15440" max="15442" width="9.125" style="6" bestFit="1" customWidth="1"/>
    <col min="15443" max="15443" width="10.5" style="6" bestFit="1" customWidth="1"/>
    <col min="15444" max="15447" width="9" style="6"/>
    <col min="15448" max="15450" width="9.125" style="6" bestFit="1" customWidth="1"/>
    <col min="15451" max="15451" width="10.5" style="6" bestFit="1" customWidth="1"/>
    <col min="15452" max="15455" width="9" style="6"/>
    <col min="15456" max="15458" width="9.125" style="6" bestFit="1" customWidth="1"/>
    <col min="15459" max="15459" width="10.5" style="6" bestFit="1" customWidth="1"/>
    <col min="15460" max="15463" width="9" style="6"/>
    <col min="15464" max="15466" width="9.125" style="6" bestFit="1" customWidth="1"/>
    <col min="15467" max="15467" width="10.5" style="6" bestFit="1" customWidth="1"/>
    <col min="15468" max="15471" width="9" style="6"/>
    <col min="15472" max="15474" width="9.125" style="6" bestFit="1" customWidth="1"/>
    <col min="15475" max="15475" width="10.5" style="6" bestFit="1" customWidth="1"/>
    <col min="15476" max="15479" width="9" style="6"/>
    <col min="15480" max="15482" width="9.125" style="6" bestFit="1" customWidth="1"/>
    <col min="15483" max="15483" width="10.5" style="6" bestFit="1" customWidth="1"/>
    <col min="15484" max="15487" width="9" style="6"/>
    <col min="15488" max="15490" width="9.125" style="6" bestFit="1" customWidth="1"/>
    <col min="15491" max="15491" width="10.5" style="6" bestFit="1" customWidth="1"/>
    <col min="15492" max="15495" width="9" style="6"/>
    <col min="15496" max="15498" width="9.125" style="6" bestFit="1" customWidth="1"/>
    <col min="15499" max="15499" width="10.5" style="6" bestFit="1" customWidth="1"/>
    <col min="15500" max="15503" width="9" style="6"/>
    <col min="15504" max="15506" width="9.125" style="6" bestFit="1" customWidth="1"/>
    <col min="15507" max="15507" width="10.5" style="6" bestFit="1" customWidth="1"/>
    <col min="15508" max="15511" width="9" style="6"/>
    <col min="15512" max="15514" width="9.125" style="6" bestFit="1" customWidth="1"/>
    <col min="15515" max="15515" width="10.5" style="6" bestFit="1" customWidth="1"/>
    <col min="15516" max="15519" width="9" style="6"/>
    <col min="15520" max="15522" width="9.125" style="6" bestFit="1" customWidth="1"/>
    <col min="15523" max="15523" width="10.5" style="6" bestFit="1" customWidth="1"/>
    <col min="15524" max="15527" width="9" style="6"/>
    <col min="15528" max="15530" width="9.125" style="6" bestFit="1" customWidth="1"/>
    <col min="15531" max="15531" width="10.5" style="6" bestFit="1" customWidth="1"/>
    <col min="15532" max="15535" width="9" style="6"/>
    <col min="15536" max="15538" width="9.125" style="6" bestFit="1" customWidth="1"/>
    <col min="15539" max="15539" width="10.5" style="6" bestFit="1" customWidth="1"/>
    <col min="15540" max="15543" width="9" style="6"/>
    <col min="15544" max="15546" width="9.125" style="6" bestFit="1" customWidth="1"/>
    <col min="15547" max="15547" width="10.5" style="6" bestFit="1" customWidth="1"/>
    <col min="15548" max="15551" width="9" style="6"/>
    <col min="15552" max="15554" width="9.125" style="6" bestFit="1" customWidth="1"/>
    <col min="15555" max="15555" width="10.5" style="6" bestFit="1" customWidth="1"/>
    <col min="15556" max="15559" width="9" style="6"/>
    <col min="15560" max="15562" width="9.125" style="6" bestFit="1" customWidth="1"/>
    <col min="15563" max="15563" width="10.5" style="6" bestFit="1" customWidth="1"/>
    <col min="15564" max="15567" width="9" style="6"/>
    <col min="15568" max="15570" width="9.125" style="6" bestFit="1" customWidth="1"/>
    <col min="15571" max="15571" width="10.5" style="6" bestFit="1" customWidth="1"/>
    <col min="15572" max="15575" width="9" style="6"/>
    <col min="15576" max="15578" width="9.125" style="6" bestFit="1" customWidth="1"/>
    <col min="15579" max="15579" width="10.5" style="6" bestFit="1" customWidth="1"/>
    <col min="15580" max="15583" width="9" style="6"/>
    <col min="15584" max="15586" width="9.125" style="6" bestFit="1" customWidth="1"/>
    <col min="15587" max="15587" width="10.5" style="6" bestFit="1" customWidth="1"/>
    <col min="15588" max="15591" width="9" style="6"/>
    <col min="15592" max="15594" width="9.125" style="6" bestFit="1" customWidth="1"/>
    <col min="15595" max="15595" width="10.5" style="6" bestFit="1" customWidth="1"/>
    <col min="15596" max="15599" width="9" style="6"/>
    <col min="15600" max="15602" width="9.125" style="6" bestFit="1" customWidth="1"/>
    <col min="15603" max="15603" width="10.5" style="6" bestFit="1" customWidth="1"/>
    <col min="15604" max="15607" width="9" style="6"/>
    <col min="15608" max="15610" width="9.125" style="6" bestFit="1" customWidth="1"/>
    <col min="15611" max="15611" width="10.5" style="6" bestFit="1" customWidth="1"/>
    <col min="15612" max="15615" width="9" style="6"/>
    <col min="15616" max="15618" width="9.125" style="6" bestFit="1" customWidth="1"/>
    <col min="15619" max="15619" width="10.5" style="6" bestFit="1" customWidth="1"/>
    <col min="15620" max="15623" width="9" style="6"/>
    <col min="15624" max="15626" width="9.125" style="6" bestFit="1" customWidth="1"/>
    <col min="15627" max="15627" width="10.5" style="6" bestFit="1" customWidth="1"/>
    <col min="15628" max="15631" width="9" style="6"/>
    <col min="15632" max="15634" width="9.125" style="6" bestFit="1" customWidth="1"/>
    <col min="15635" max="15635" width="10.5" style="6" bestFit="1" customWidth="1"/>
    <col min="15636" max="15639" width="9" style="6"/>
    <col min="15640" max="15642" width="9.125" style="6" bestFit="1" customWidth="1"/>
    <col min="15643" max="15643" width="10.5" style="6" bestFit="1" customWidth="1"/>
    <col min="15644" max="15647" width="9" style="6"/>
    <col min="15648" max="15650" width="9.125" style="6" bestFit="1" customWidth="1"/>
    <col min="15651" max="15651" width="10.5" style="6" bestFit="1" customWidth="1"/>
    <col min="15652" max="15655" width="9" style="6"/>
    <col min="15656" max="15658" width="9.125" style="6" bestFit="1" customWidth="1"/>
    <col min="15659" max="15659" width="10.5" style="6" bestFit="1" customWidth="1"/>
    <col min="15660" max="15663" width="9" style="6"/>
    <col min="15664" max="15666" width="9.125" style="6" bestFit="1" customWidth="1"/>
    <col min="15667" max="15667" width="10.5" style="6" bestFit="1" customWidth="1"/>
    <col min="15668" max="15671" width="9" style="6"/>
    <col min="15672" max="15674" width="9.125" style="6" bestFit="1" customWidth="1"/>
    <col min="15675" max="15675" width="10.5" style="6" bestFit="1" customWidth="1"/>
    <col min="15676" max="15679" width="9" style="6"/>
    <col min="15680" max="15682" width="9.125" style="6" bestFit="1" customWidth="1"/>
    <col min="15683" max="15683" width="10.5" style="6" bestFit="1" customWidth="1"/>
    <col min="15684" max="15687" width="9" style="6"/>
    <col min="15688" max="15690" width="9.125" style="6" bestFit="1" customWidth="1"/>
    <col min="15691" max="15691" width="10.5" style="6" bestFit="1" customWidth="1"/>
    <col min="15692" max="15695" width="9" style="6"/>
    <col min="15696" max="15698" width="9.125" style="6" bestFit="1" customWidth="1"/>
    <col min="15699" max="15699" width="10.5" style="6" bestFit="1" customWidth="1"/>
    <col min="15700" max="15703" width="9" style="6"/>
    <col min="15704" max="15706" width="9.125" style="6" bestFit="1" customWidth="1"/>
    <col min="15707" max="15707" width="10.5" style="6" bestFit="1" customWidth="1"/>
    <col min="15708" max="15711" width="9" style="6"/>
    <col min="15712" max="15714" width="9.125" style="6" bestFit="1" customWidth="1"/>
    <col min="15715" max="15715" width="10.5" style="6" bestFit="1" customWidth="1"/>
    <col min="15716" max="15719" width="9" style="6"/>
    <col min="15720" max="15722" width="9.125" style="6" bestFit="1" customWidth="1"/>
    <col min="15723" max="15723" width="10.5" style="6" bestFit="1" customWidth="1"/>
    <col min="15724" max="15727" width="9" style="6"/>
    <col min="15728" max="15730" width="9.125" style="6" bestFit="1" customWidth="1"/>
    <col min="15731" max="15731" width="10.5" style="6" bestFit="1" customWidth="1"/>
    <col min="15732" max="15735" width="9" style="6"/>
    <col min="15736" max="15738" width="9.125" style="6" bestFit="1" customWidth="1"/>
    <col min="15739" max="15739" width="10.5" style="6" bestFit="1" customWidth="1"/>
    <col min="15740" max="15743" width="9" style="6"/>
    <col min="15744" max="15746" width="9.125" style="6" bestFit="1" customWidth="1"/>
    <col min="15747" max="15747" width="10.5" style="6" bestFit="1" customWidth="1"/>
    <col min="15748" max="15751" width="9" style="6"/>
    <col min="15752" max="15754" width="9.125" style="6" bestFit="1" customWidth="1"/>
    <col min="15755" max="15755" width="10.5" style="6" bestFit="1" customWidth="1"/>
    <col min="15756" max="15759" width="9" style="6"/>
    <col min="15760" max="15762" width="9.125" style="6" bestFit="1" customWidth="1"/>
    <col min="15763" max="15763" width="10.5" style="6" bestFit="1" customWidth="1"/>
    <col min="15764" max="15767" width="9" style="6"/>
    <col min="15768" max="15770" width="9.125" style="6" bestFit="1" customWidth="1"/>
    <col min="15771" max="15771" width="10.5" style="6" bestFit="1" customWidth="1"/>
    <col min="15772" max="15775" width="9" style="6"/>
    <col min="15776" max="15778" width="9.125" style="6" bestFit="1" customWidth="1"/>
    <col min="15779" max="15779" width="10.5" style="6" bestFit="1" customWidth="1"/>
    <col min="15780" max="15783" width="9" style="6"/>
    <col min="15784" max="15786" width="9.125" style="6" bestFit="1" customWidth="1"/>
    <col min="15787" max="15787" width="10.5" style="6" bestFit="1" customWidth="1"/>
    <col min="15788" max="15791" width="9" style="6"/>
    <col min="15792" max="15794" width="9.125" style="6" bestFit="1" customWidth="1"/>
    <col min="15795" max="15795" width="10.5" style="6" bestFit="1" customWidth="1"/>
    <col min="15796" max="15799" width="9" style="6"/>
    <col min="15800" max="15802" width="9.125" style="6" bestFit="1" customWidth="1"/>
    <col min="15803" max="15803" width="10.5" style="6" bestFit="1" customWidth="1"/>
    <col min="15804" max="15807" width="9" style="6"/>
    <col min="15808" max="15810" width="9.125" style="6" bestFit="1" customWidth="1"/>
    <col min="15811" max="15811" width="10.5" style="6" bestFit="1" customWidth="1"/>
    <col min="15812" max="15815" width="9" style="6"/>
    <col min="15816" max="15818" width="9.125" style="6" bestFit="1" customWidth="1"/>
    <col min="15819" max="15819" width="10.5" style="6" bestFit="1" customWidth="1"/>
    <col min="15820" max="15823" width="9" style="6"/>
    <col min="15824" max="15826" width="9.125" style="6" bestFit="1" customWidth="1"/>
    <col min="15827" max="15827" width="10.5" style="6" bestFit="1" customWidth="1"/>
    <col min="15828" max="15831" width="9" style="6"/>
    <col min="15832" max="15834" width="9.125" style="6" bestFit="1" customWidth="1"/>
    <col min="15835" max="15835" width="10.5" style="6" bestFit="1" customWidth="1"/>
    <col min="15836" max="15839" width="9" style="6"/>
    <col min="15840" max="15842" width="9.125" style="6" bestFit="1" customWidth="1"/>
    <col min="15843" max="15843" width="10.5" style="6" bestFit="1" customWidth="1"/>
    <col min="15844" max="15847" width="9" style="6"/>
    <col min="15848" max="15850" width="9.125" style="6" bestFit="1" customWidth="1"/>
    <col min="15851" max="15851" width="10.5" style="6" bestFit="1" customWidth="1"/>
    <col min="15852" max="15855" width="9" style="6"/>
    <col min="15856" max="15858" width="9.125" style="6" bestFit="1" customWidth="1"/>
    <col min="15859" max="15859" width="10.5" style="6" bestFit="1" customWidth="1"/>
    <col min="15860" max="15863" width="9" style="6"/>
    <col min="15864" max="15866" width="9.125" style="6" bestFit="1" customWidth="1"/>
    <col min="15867" max="15867" width="10.5" style="6" bestFit="1" customWidth="1"/>
    <col min="15868" max="15871" width="9" style="6"/>
    <col min="15872" max="15874" width="9.125" style="6" bestFit="1" customWidth="1"/>
    <col min="15875" max="15875" width="10.5" style="6" bestFit="1" customWidth="1"/>
    <col min="15876" max="15879" width="9" style="6"/>
    <col min="15880" max="15882" width="9.125" style="6" bestFit="1" customWidth="1"/>
    <col min="15883" max="15883" width="10.5" style="6" bestFit="1" customWidth="1"/>
    <col min="15884" max="15887" width="9" style="6"/>
    <col min="15888" max="15890" width="9.125" style="6" bestFit="1" customWidth="1"/>
    <col min="15891" max="15891" width="10.5" style="6" bestFit="1" customWidth="1"/>
    <col min="15892" max="15895" width="9" style="6"/>
    <col min="15896" max="15898" width="9.125" style="6" bestFit="1" customWidth="1"/>
    <col min="15899" max="15899" width="10.5" style="6" bestFit="1" customWidth="1"/>
    <col min="15900" max="15903" width="9" style="6"/>
    <col min="15904" max="15906" width="9.125" style="6" bestFit="1" customWidth="1"/>
    <col min="15907" max="15907" width="10.5" style="6" bestFit="1" customWidth="1"/>
    <col min="15908" max="15911" width="9" style="6"/>
    <col min="15912" max="15914" width="9.125" style="6" bestFit="1" customWidth="1"/>
    <col min="15915" max="15915" width="10.5" style="6" bestFit="1" customWidth="1"/>
    <col min="15916" max="15919" width="9" style="6"/>
    <col min="15920" max="15922" width="9.125" style="6" bestFit="1" customWidth="1"/>
    <col min="15923" max="15923" width="10.5" style="6" bestFit="1" customWidth="1"/>
    <col min="15924" max="15927" width="9" style="6"/>
    <col min="15928" max="15930" width="9.125" style="6" bestFit="1" customWidth="1"/>
    <col min="15931" max="15931" width="10.5" style="6" bestFit="1" customWidth="1"/>
    <col min="15932" max="15935" width="9" style="6"/>
    <col min="15936" max="15938" width="9.125" style="6" bestFit="1" customWidth="1"/>
    <col min="15939" max="15939" width="10.5" style="6" bestFit="1" customWidth="1"/>
    <col min="15940" max="15943" width="9" style="6"/>
    <col min="15944" max="15946" width="9.125" style="6" bestFit="1" customWidth="1"/>
    <col min="15947" max="15947" width="10.5" style="6" bestFit="1" customWidth="1"/>
    <col min="15948" max="15951" width="9" style="6"/>
    <col min="15952" max="15954" width="9.125" style="6" bestFit="1" customWidth="1"/>
    <col min="15955" max="15955" width="10.5" style="6" bestFit="1" customWidth="1"/>
    <col min="15956" max="15959" width="9" style="6"/>
    <col min="15960" max="15962" width="9.125" style="6" bestFit="1" customWidth="1"/>
    <col min="15963" max="15963" width="10.5" style="6" bestFit="1" customWidth="1"/>
    <col min="15964" max="15967" width="9" style="6"/>
    <col min="15968" max="15970" width="9.125" style="6" bestFit="1" customWidth="1"/>
    <col min="15971" max="15971" width="10.5" style="6" bestFit="1" customWidth="1"/>
    <col min="15972" max="15975" width="9" style="6"/>
    <col min="15976" max="15978" width="9.125" style="6" bestFit="1" customWidth="1"/>
    <col min="15979" max="15979" width="10.5" style="6" bestFit="1" customWidth="1"/>
    <col min="15980" max="15983" width="9" style="6"/>
    <col min="15984" max="15986" width="9.125" style="6" bestFit="1" customWidth="1"/>
    <col min="15987" max="15987" width="10.5" style="6" bestFit="1" customWidth="1"/>
    <col min="15988" max="15991" width="9" style="6"/>
    <col min="15992" max="15994" width="9.125" style="6" bestFit="1" customWidth="1"/>
    <col min="15995" max="15995" width="10.5" style="6" bestFit="1" customWidth="1"/>
    <col min="15996" max="15999" width="9" style="6"/>
    <col min="16000" max="16002" width="9.125" style="6" bestFit="1" customWidth="1"/>
    <col min="16003" max="16003" width="10.5" style="6" bestFit="1" customWidth="1"/>
    <col min="16004" max="16007" width="9" style="6"/>
    <col min="16008" max="16010" width="9.125" style="6" bestFit="1" customWidth="1"/>
    <col min="16011" max="16011" width="10.5" style="6" bestFit="1" customWidth="1"/>
    <col min="16012" max="16015" width="9" style="6"/>
    <col min="16016" max="16018" width="9.125" style="6" bestFit="1" customWidth="1"/>
    <col min="16019" max="16019" width="10.5" style="6" bestFit="1" customWidth="1"/>
    <col min="16020" max="16023" width="9" style="6"/>
    <col min="16024" max="16026" width="9.125" style="6" bestFit="1" customWidth="1"/>
    <col min="16027" max="16027" width="10.5" style="6" bestFit="1" customWidth="1"/>
    <col min="16028" max="16031" width="9" style="6"/>
    <col min="16032" max="16034" width="9.125" style="6" bestFit="1" customWidth="1"/>
    <col min="16035" max="16035" width="10.5" style="6" bestFit="1" customWidth="1"/>
    <col min="16036" max="16039" width="9" style="6"/>
    <col min="16040" max="16042" width="9.125" style="6" bestFit="1" customWidth="1"/>
    <col min="16043" max="16043" width="10.5" style="6" bestFit="1" customWidth="1"/>
    <col min="16044" max="16047" width="9" style="6"/>
    <col min="16048" max="16050" width="9.125" style="6" bestFit="1" customWidth="1"/>
    <col min="16051" max="16051" width="10.5" style="6" bestFit="1" customWidth="1"/>
    <col min="16052" max="16055" width="9" style="6"/>
    <col min="16056" max="16058" width="9.125" style="6" bestFit="1" customWidth="1"/>
    <col min="16059" max="16059" width="10.5" style="6" bestFit="1" customWidth="1"/>
    <col min="16060" max="16063" width="9" style="6"/>
    <col min="16064" max="16066" width="9.125" style="6" bestFit="1" customWidth="1"/>
    <col min="16067" max="16067" width="10.5" style="6" bestFit="1" customWidth="1"/>
    <col min="16068" max="16071" width="9" style="6"/>
    <col min="16072" max="16074" width="9.125" style="6" bestFit="1" customWidth="1"/>
    <col min="16075" max="16075" width="10.5" style="6" bestFit="1" customWidth="1"/>
    <col min="16076" max="16079" width="9" style="6"/>
    <col min="16080" max="16082" width="9.125" style="6" bestFit="1" customWidth="1"/>
    <col min="16083" max="16083" width="10.5" style="6" bestFit="1" customWidth="1"/>
    <col min="16084" max="16087" width="9" style="6"/>
    <col min="16088" max="16090" width="9.125" style="6" bestFit="1" customWidth="1"/>
    <col min="16091" max="16091" width="10.5" style="6" bestFit="1" customWidth="1"/>
    <col min="16092" max="16095" width="9" style="6"/>
    <col min="16096" max="16098" width="9.125" style="6" bestFit="1" customWidth="1"/>
    <col min="16099" max="16099" width="10.5" style="6" bestFit="1" customWidth="1"/>
    <col min="16100" max="16103" width="9" style="6"/>
    <col min="16104" max="16106" width="9.125" style="6" bestFit="1" customWidth="1"/>
    <col min="16107" max="16107" width="10.5" style="6" bestFit="1" customWidth="1"/>
    <col min="16108" max="16111" width="9" style="6"/>
    <col min="16112" max="16114" width="9.125" style="6" bestFit="1" customWidth="1"/>
    <col min="16115" max="16115" width="10.5" style="6" bestFit="1" customWidth="1"/>
    <col min="16116" max="16119" width="9" style="6"/>
    <col min="16120" max="16122" width="9.125" style="6" bestFit="1" customWidth="1"/>
    <col min="16123" max="16123" width="10.5" style="6" bestFit="1" customWidth="1"/>
    <col min="16124" max="16127" width="9" style="6"/>
    <col min="16128" max="16130" width="9.125" style="6" bestFit="1" customWidth="1"/>
    <col min="16131" max="16131" width="10.5" style="6" bestFit="1" customWidth="1"/>
    <col min="16132" max="16135" width="9" style="6"/>
    <col min="16136" max="16138" width="9.125" style="6" bestFit="1" customWidth="1"/>
    <col min="16139" max="16139" width="10.5" style="6" bestFit="1" customWidth="1"/>
    <col min="16140" max="16143" width="9" style="6"/>
    <col min="16144" max="16146" width="9.125" style="6" bestFit="1" customWidth="1"/>
    <col min="16147" max="16147" width="10.5" style="6" bestFit="1" customWidth="1"/>
    <col min="16148" max="16151" width="9" style="6"/>
    <col min="16152" max="16154" width="9.125" style="6" bestFit="1" customWidth="1"/>
    <col min="16155" max="16155" width="10.5" style="6" bestFit="1" customWidth="1"/>
    <col min="16156" max="16159" width="9" style="6"/>
    <col min="16160" max="16162" width="9.125" style="6" bestFit="1" customWidth="1"/>
    <col min="16163" max="16163" width="10.5" style="6" bestFit="1" customWidth="1"/>
    <col min="16164" max="16167" width="9" style="6"/>
    <col min="16168" max="16170" width="9.125" style="6" bestFit="1" customWidth="1"/>
    <col min="16171" max="16171" width="10.5" style="6" bestFit="1" customWidth="1"/>
    <col min="16172" max="16175" width="9" style="6"/>
    <col min="16176" max="16178" width="9.125" style="6" bestFit="1" customWidth="1"/>
    <col min="16179" max="16179" width="10.5" style="6" bestFit="1" customWidth="1"/>
    <col min="16180" max="16183" width="9" style="6"/>
    <col min="16184" max="16186" width="9.125" style="6" bestFit="1" customWidth="1"/>
    <col min="16187" max="16187" width="10.5" style="6" bestFit="1" customWidth="1"/>
    <col min="16188" max="16191" width="9" style="6"/>
    <col min="16192" max="16194" width="9.125" style="6" bestFit="1" customWidth="1"/>
    <col min="16195" max="16195" width="10.5" style="6" bestFit="1" customWidth="1"/>
    <col min="16196" max="16199" width="9" style="6"/>
    <col min="16200" max="16202" width="9.125" style="6" bestFit="1" customWidth="1"/>
    <col min="16203" max="16203" width="10.5" style="6" bestFit="1" customWidth="1"/>
    <col min="16204" max="16207" width="9" style="6"/>
    <col min="16208" max="16210" width="9.125" style="6" bestFit="1" customWidth="1"/>
    <col min="16211" max="16211" width="10.5" style="6" bestFit="1" customWidth="1"/>
    <col min="16212" max="16215" width="9" style="6"/>
    <col min="16216" max="16218" width="9.125" style="6" bestFit="1" customWidth="1"/>
    <col min="16219" max="16219" width="10.5" style="6" bestFit="1" customWidth="1"/>
    <col min="16220" max="16223" width="9" style="6"/>
    <col min="16224" max="16226" width="9.125" style="6" bestFit="1" customWidth="1"/>
    <col min="16227" max="16227" width="10.5" style="6" bestFit="1" customWidth="1"/>
    <col min="16228" max="16231" width="9" style="6"/>
    <col min="16232" max="16234" width="9.125" style="6" bestFit="1" customWidth="1"/>
    <col min="16235" max="16235" width="10.5" style="6" bestFit="1" customWidth="1"/>
    <col min="16236" max="16239" width="9" style="6"/>
    <col min="16240" max="16242" width="9.125" style="6" bestFit="1" customWidth="1"/>
    <col min="16243" max="16243" width="10.5" style="6" bestFit="1" customWidth="1"/>
    <col min="16244" max="16247" width="9" style="6"/>
    <col min="16248" max="16250" width="9.125" style="6" bestFit="1" customWidth="1"/>
    <col min="16251" max="16251" width="10.5" style="6" bestFit="1" customWidth="1"/>
    <col min="16252" max="16255" width="9" style="6"/>
    <col min="16256" max="16258" width="9.125" style="6" bestFit="1" customWidth="1"/>
    <col min="16259" max="16259" width="10.5" style="6" bestFit="1" customWidth="1"/>
    <col min="16260" max="16263" width="9" style="6"/>
    <col min="16264" max="16266" width="9.125" style="6" bestFit="1" customWidth="1"/>
    <col min="16267" max="16267" width="10.5" style="6" bestFit="1" customWidth="1"/>
    <col min="16268" max="16271" width="9" style="6"/>
    <col min="16272" max="16274" width="9.125" style="6" bestFit="1" customWidth="1"/>
    <col min="16275" max="16275" width="10.5" style="6" bestFit="1" customWidth="1"/>
    <col min="16276" max="16279" width="9" style="6"/>
    <col min="16280" max="16282" width="9.125" style="6" bestFit="1" customWidth="1"/>
    <col min="16283" max="16283" width="10.5" style="6" bestFit="1" customWidth="1"/>
    <col min="16284" max="16287" width="9" style="6"/>
    <col min="16288" max="16290" width="9.125" style="6" bestFit="1" customWidth="1"/>
    <col min="16291" max="16291" width="10.5" style="6" bestFit="1" customWidth="1"/>
    <col min="16292" max="16295" width="9" style="6"/>
    <col min="16296" max="16298" width="9.125" style="6" bestFit="1" customWidth="1"/>
    <col min="16299" max="16299" width="10.5" style="6" bestFit="1" customWidth="1"/>
    <col min="16300" max="16303" width="9" style="6"/>
    <col min="16304" max="16306" width="9.125" style="6" bestFit="1" customWidth="1"/>
    <col min="16307" max="16307" width="10.5" style="6" bestFit="1" customWidth="1"/>
    <col min="16308" max="16311" width="9" style="6"/>
    <col min="16312" max="16314" width="9.125" style="6" bestFit="1" customWidth="1"/>
    <col min="16315" max="16315" width="10.5" style="6" bestFit="1" customWidth="1"/>
    <col min="16316" max="16319" width="9" style="6"/>
    <col min="16320" max="16322" width="9.125" style="6" bestFit="1" customWidth="1"/>
    <col min="16323" max="16323" width="10.5" style="6" bestFit="1" customWidth="1"/>
    <col min="16324" max="16327" width="9" style="6"/>
    <col min="16328" max="16330" width="9.125" style="6" bestFit="1" customWidth="1"/>
    <col min="16331" max="16331" width="10.5" style="6" bestFit="1" customWidth="1"/>
    <col min="16332" max="16335" width="9" style="6"/>
    <col min="16336" max="16338" width="9.125" style="6" bestFit="1" customWidth="1"/>
    <col min="16339" max="16339" width="10.5" style="6" bestFit="1" customWidth="1"/>
    <col min="16340" max="16343" width="9" style="6"/>
    <col min="16344" max="16346" width="9.125" style="6" bestFit="1" customWidth="1"/>
    <col min="16347" max="16347" width="10.5" style="6" bestFit="1" customWidth="1"/>
    <col min="16348" max="16351" width="9" style="6"/>
    <col min="16352" max="16354" width="9.125" style="6" bestFit="1" customWidth="1"/>
    <col min="16355" max="16355" width="10.5" style="6" bestFit="1" customWidth="1"/>
    <col min="16356" max="16359" width="9" style="6"/>
    <col min="16360" max="16362" width="9.125" style="6" bestFit="1" customWidth="1"/>
    <col min="16363" max="16363" width="10.5" style="6" bestFit="1" customWidth="1"/>
    <col min="16364" max="16367" width="9" style="6"/>
    <col min="16368" max="16370" width="9.125" style="6" bestFit="1" customWidth="1"/>
    <col min="16371" max="16371" width="10.5" style="6" bestFit="1" customWidth="1"/>
    <col min="16372" max="16375" width="9" style="6"/>
    <col min="16376" max="16378" width="9.125" style="6" bestFit="1" customWidth="1"/>
    <col min="16379" max="16379" width="10.5" style="6" bestFit="1" customWidth="1"/>
    <col min="16380" max="16383" width="9" style="6"/>
    <col min="16384" max="16384" width="9.125" style="6" bestFit="1" customWidth="1"/>
  </cols>
  <sheetData>
    <row r="1" spans="1:25" ht="38.25" x14ac:dyDescent="0.2">
      <c r="A1" s="150" t="s">
        <v>0</v>
      </c>
      <c r="B1" s="150" t="s">
        <v>1</v>
      </c>
      <c r="C1" s="150" t="s">
        <v>2</v>
      </c>
      <c r="D1" s="150" t="s">
        <v>3</v>
      </c>
      <c r="E1" s="151" t="s">
        <v>4</v>
      </c>
      <c r="F1" s="15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19</v>
      </c>
      <c r="V1" s="5"/>
      <c r="W1" s="1" t="s">
        <v>20</v>
      </c>
    </row>
    <row r="2" spans="1:25" ht="39.75" customHeight="1" x14ac:dyDescent="0.2">
      <c r="A2" s="7" t="s">
        <v>21</v>
      </c>
      <c r="B2" s="8">
        <v>45658</v>
      </c>
      <c r="C2" s="132" t="s">
        <v>22</v>
      </c>
      <c r="D2" s="1" t="s">
        <v>23</v>
      </c>
      <c r="E2" s="9" t="s">
        <v>24</v>
      </c>
      <c r="F2" s="10" t="s">
        <v>25</v>
      </c>
      <c r="G2" s="11"/>
      <c r="H2" s="11"/>
      <c r="I2" s="157">
        <v>11</v>
      </c>
      <c r="J2" s="11"/>
      <c r="K2" s="11">
        <v>650</v>
      </c>
      <c r="L2" s="11">
        <f t="shared" ref="L2:L7" si="0">G2+H2+I2+J2+K2</f>
        <v>661</v>
      </c>
      <c r="M2" s="3">
        <f t="shared" ref="M2:M56" si="1">L2</f>
        <v>661</v>
      </c>
      <c r="N2" s="1"/>
      <c r="O2" s="1"/>
      <c r="P2" s="12" t="s">
        <v>26</v>
      </c>
      <c r="Q2" s="1" t="s">
        <v>27</v>
      </c>
      <c r="R2" s="1" t="s">
        <v>28</v>
      </c>
      <c r="S2" s="1" t="s">
        <v>29</v>
      </c>
      <c r="T2" s="8">
        <v>45757</v>
      </c>
      <c r="U2" s="5">
        <v>411</v>
      </c>
      <c r="V2" s="5" t="s">
        <v>30</v>
      </c>
      <c r="W2" s="1"/>
    </row>
    <row r="3" spans="1:25" ht="39.75" customHeight="1" x14ac:dyDescent="0.2">
      <c r="A3" s="7" t="s">
        <v>21</v>
      </c>
      <c r="B3" s="8">
        <v>45659</v>
      </c>
      <c r="C3" s="132" t="s">
        <v>22</v>
      </c>
      <c r="D3" s="1" t="s">
        <v>23</v>
      </c>
      <c r="E3" s="9" t="s">
        <v>31</v>
      </c>
      <c r="F3" s="16" t="s">
        <v>32</v>
      </c>
      <c r="G3" s="11"/>
      <c r="H3" s="11">
        <f>6.75*50</f>
        <v>337.5</v>
      </c>
      <c r="I3" s="157">
        <v>53</v>
      </c>
      <c r="J3" s="11"/>
      <c r="K3" s="11">
        <v>650</v>
      </c>
      <c r="L3" s="11">
        <f t="shared" si="0"/>
        <v>1040.5</v>
      </c>
      <c r="M3" s="3">
        <f t="shared" si="1"/>
        <v>1040.5</v>
      </c>
      <c r="N3" s="1"/>
      <c r="O3" s="1"/>
      <c r="P3" s="12" t="s">
        <v>33</v>
      </c>
      <c r="Q3" s="1"/>
      <c r="R3" s="1" t="s">
        <v>28</v>
      </c>
      <c r="S3" s="1" t="s">
        <v>29</v>
      </c>
      <c r="T3" s="8">
        <v>45757</v>
      </c>
      <c r="U3" s="5">
        <v>903</v>
      </c>
      <c r="V3" s="5" t="s">
        <v>30</v>
      </c>
      <c r="W3" s="1"/>
    </row>
    <row r="4" spans="1:25" ht="39.75" customHeight="1" x14ac:dyDescent="0.2">
      <c r="A4" s="7" t="s">
        <v>21</v>
      </c>
      <c r="B4" s="8">
        <v>45659</v>
      </c>
      <c r="C4" s="132" t="s">
        <v>34</v>
      </c>
      <c r="D4" s="1" t="s">
        <v>23</v>
      </c>
      <c r="E4" s="9" t="s">
        <v>35</v>
      </c>
      <c r="F4" s="16" t="s">
        <v>36</v>
      </c>
      <c r="G4" s="11"/>
      <c r="H4" s="11">
        <f>5.5*50</f>
        <v>275</v>
      </c>
      <c r="I4" s="157">
        <v>57</v>
      </c>
      <c r="J4" s="11"/>
      <c r="K4" s="11">
        <v>650</v>
      </c>
      <c r="L4" s="11">
        <f t="shared" si="0"/>
        <v>982</v>
      </c>
      <c r="M4" s="3">
        <f t="shared" si="1"/>
        <v>982</v>
      </c>
      <c r="N4" s="1"/>
      <c r="O4" s="1"/>
      <c r="P4" s="12" t="s">
        <v>37</v>
      </c>
      <c r="Q4" s="1"/>
      <c r="R4" s="1" t="s">
        <v>28</v>
      </c>
      <c r="S4" s="1" t="s">
        <v>29</v>
      </c>
      <c r="T4" s="8">
        <v>45757</v>
      </c>
      <c r="U4" s="5">
        <v>887</v>
      </c>
      <c r="V4" s="5" t="s">
        <v>30</v>
      </c>
      <c r="W4" s="1"/>
    </row>
    <row r="5" spans="1:25" ht="39.75" customHeight="1" x14ac:dyDescent="0.2">
      <c r="A5" s="7" t="s">
        <v>21</v>
      </c>
      <c r="B5" s="8">
        <v>45660</v>
      </c>
      <c r="C5" s="132" t="s">
        <v>22</v>
      </c>
      <c r="D5" s="1" t="s">
        <v>23</v>
      </c>
      <c r="E5" s="9" t="s">
        <v>38</v>
      </c>
      <c r="F5" s="10" t="s">
        <v>39</v>
      </c>
      <c r="G5" s="11"/>
      <c r="H5" s="11"/>
      <c r="I5" s="11">
        <v>19</v>
      </c>
      <c r="J5" s="11"/>
      <c r="K5" s="11">
        <v>650</v>
      </c>
      <c r="L5" s="11">
        <f t="shared" si="0"/>
        <v>669</v>
      </c>
      <c r="M5" s="3">
        <f t="shared" si="1"/>
        <v>669</v>
      </c>
      <c r="N5" s="1"/>
      <c r="O5" s="1"/>
      <c r="P5" s="12" t="s">
        <v>40</v>
      </c>
      <c r="Q5" s="1"/>
      <c r="R5" s="1" t="s">
        <v>28</v>
      </c>
      <c r="S5" s="1" t="s">
        <v>29</v>
      </c>
      <c r="T5" s="8">
        <v>45757</v>
      </c>
      <c r="U5" s="5">
        <v>619</v>
      </c>
      <c r="V5" s="5" t="s">
        <v>30</v>
      </c>
      <c r="W5" s="1"/>
    </row>
    <row r="6" spans="1:25" ht="34.9" customHeight="1" x14ac:dyDescent="0.2">
      <c r="A6" s="7" t="s">
        <v>21</v>
      </c>
      <c r="B6" s="8">
        <v>45659</v>
      </c>
      <c r="C6" s="132" t="s">
        <v>41</v>
      </c>
      <c r="D6" s="1" t="s">
        <v>42</v>
      </c>
      <c r="E6" s="9" t="s">
        <v>43</v>
      </c>
      <c r="F6" s="10" t="s">
        <v>44</v>
      </c>
      <c r="G6" s="11"/>
      <c r="H6" s="11"/>
      <c r="I6" s="11"/>
      <c r="J6" s="11"/>
      <c r="K6" s="11">
        <v>1000</v>
      </c>
      <c r="L6" s="11">
        <f t="shared" si="0"/>
        <v>1000</v>
      </c>
      <c r="M6" s="3">
        <f t="shared" si="1"/>
        <v>1000</v>
      </c>
      <c r="N6" s="1"/>
      <c r="O6" s="1"/>
      <c r="P6" s="12" t="s">
        <v>45</v>
      </c>
      <c r="Q6" s="1" t="s">
        <v>46</v>
      </c>
      <c r="R6" s="1" t="s">
        <v>47</v>
      </c>
      <c r="S6" s="1" t="s">
        <v>29</v>
      </c>
      <c r="T6" s="8">
        <v>45772</v>
      </c>
      <c r="U6" s="5">
        <f>1000</f>
        <v>1000</v>
      </c>
      <c r="V6" s="5" t="s">
        <v>48</v>
      </c>
      <c r="W6" s="1"/>
      <c r="X6" s="6" t="s">
        <v>49</v>
      </c>
      <c r="Y6" s="6" t="s">
        <v>50</v>
      </c>
    </row>
    <row r="7" spans="1:25" ht="48" customHeight="1" x14ac:dyDescent="0.2">
      <c r="A7" s="7" t="s">
        <v>21</v>
      </c>
      <c r="B7" s="8">
        <v>45660</v>
      </c>
      <c r="C7" s="132" t="s">
        <v>41</v>
      </c>
      <c r="D7" s="1" t="s">
        <v>42</v>
      </c>
      <c r="E7" s="9" t="s">
        <v>51</v>
      </c>
      <c r="F7" s="10" t="s">
        <v>52</v>
      </c>
      <c r="G7" s="11"/>
      <c r="H7" s="11"/>
      <c r="I7" s="11">
        <v>12</v>
      </c>
      <c r="J7" s="11"/>
      <c r="K7" s="11">
        <v>1000</v>
      </c>
      <c r="L7" s="11">
        <f t="shared" si="0"/>
        <v>1012</v>
      </c>
      <c r="M7" s="3">
        <f t="shared" si="1"/>
        <v>1012</v>
      </c>
      <c r="N7" s="1"/>
      <c r="O7" s="1"/>
      <c r="P7" s="12" t="s">
        <v>53</v>
      </c>
      <c r="Q7" s="16" t="s">
        <v>54</v>
      </c>
      <c r="R7" s="116" t="s">
        <v>47</v>
      </c>
      <c r="S7" s="1" t="s">
        <v>29</v>
      </c>
      <c r="T7" s="8">
        <v>45772</v>
      </c>
      <c r="U7" s="5">
        <v>1012</v>
      </c>
      <c r="V7" s="5" t="s">
        <v>48</v>
      </c>
      <c r="W7" s="1"/>
    </row>
    <row r="8" spans="1:25" ht="48" customHeight="1" x14ac:dyDescent="0.2">
      <c r="A8" s="7" t="s">
        <v>55</v>
      </c>
      <c r="B8" s="8">
        <v>45660</v>
      </c>
      <c r="C8" s="132" t="s">
        <v>56</v>
      </c>
      <c r="D8" s="1" t="s">
        <v>57</v>
      </c>
      <c r="E8" s="9" t="s">
        <v>58</v>
      </c>
      <c r="F8" s="10" t="s">
        <v>59</v>
      </c>
      <c r="G8" s="11"/>
      <c r="H8" s="11"/>
      <c r="I8" s="11">
        <v>38</v>
      </c>
      <c r="J8" s="11"/>
      <c r="K8" s="11">
        <v>400</v>
      </c>
      <c r="L8" s="11">
        <f>G8+H8+J8+K8</f>
        <v>400</v>
      </c>
      <c r="M8" s="3">
        <f t="shared" si="1"/>
        <v>400</v>
      </c>
      <c r="N8" s="8">
        <v>45660</v>
      </c>
      <c r="O8" s="1" t="s">
        <v>30</v>
      </c>
      <c r="P8" s="12" t="s">
        <v>60</v>
      </c>
      <c r="Q8" s="1"/>
      <c r="R8" s="116" t="s">
        <v>61</v>
      </c>
      <c r="S8" s="1" t="s">
        <v>29</v>
      </c>
      <c r="T8" s="1"/>
      <c r="U8" s="13"/>
      <c r="V8" s="5"/>
      <c r="W8" s="1" t="s">
        <v>62</v>
      </c>
    </row>
    <row r="9" spans="1:25" ht="48" customHeight="1" x14ac:dyDescent="0.2">
      <c r="A9" s="7" t="s">
        <v>55</v>
      </c>
      <c r="B9" s="8">
        <v>45660</v>
      </c>
      <c r="C9" s="132" t="s">
        <v>63</v>
      </c>
      <c r="D9" s="1" t="s">
        <v>23</v>
      </c>
      <c r="E9" s="9" t="s">
        <v>64</v>
      </c>
      <c r="F9" s="10" t="s">
        <v>65</v>
      </c>
      <c r="G9" s="11"/>
      <c r="H9" s="11"/>
      <c r="I9" s="11">
        <v>27</v>
      </c>
      <c r="J9" s="11"/>
      <c r="K9" s="11">
        <v>400</v>
      </c>
      <c r="L9" s="11">
        <f>G9+H9+J9+K9</f>
        <v>400</v>
      </c>
      <c r="M9" s="3">
        <f t="shared" si="1"/>
        <v>400</v>
      </c>
      <c r="N9" s="8">
        <v>45660</v>
      </c>
      <c r="O9" s="1" t="s">
        <v>30</v>
      </c>
      <c r="P9" s="12" t="s">
        <v>66</v>
      </c>
      <c r="Q9" s="1"/>
      <c r="R9" s="116" t="s">
        <v>67</v>
      </c>
      <c r="S9" s="1" t="s">
        <v>29</v>
      </c>
      <c r="T9" s="8">
        <v>45712</v>
      </c>
      <c r="U9" s="5">
        <v>300</v>
      </c>
      <c r="V9" s="5" t="s">
        <v>30</v>
      </c>
      <c r="W9" s="1" t="s">
        <v>62</v>
      </c>
    </row>
    <row r="10" spans="1:25" ht="48" customHeight="1" x14ac:dyDescent="0.2">
      <c r="A10" s="7" t="s">
        <v>68</v>
      </c>
      <c r="B10" s="8">
        <v>45663</v>
      </c>
      <c r="C10" s="132" t="s">
        <v>69</v>
      </c>
      <c r="D10" s="1" t="s">
        <v>70</v>
      </c>
      <c r="E10" s="9" t="s">
        <v>71</v>
      </c>
      <c r="F10" s="10" t="s">
        <v>72</v>
      </c>
      <c r="G10" s="11"/>
      <c r="H10" s="11"/>
      <c r="I10" s="11"/>
      <c r="J10" s="11"/>
      <c r="K10" s="11">
        <v>350</v>
      </c>
      <c r="L10" s="11">
        <f>G10+H10+J10+K10</f>
        <v>350</v>
      </c>
      <c r="M10" s="3">
        <f t="shared" si="1"/>
        <v>350</v>
      </c>
      <c r="N10" s="8">
        <v>45663</v>
      </c>
      <c r="O10" s="1" t="s">
        <v>30</v>
      </c>
      <c r="P10" s="12" t="s">
        <v>73</v>
      </c>
      <c r="Q10" s="1"/>
      <c r="R10" s="116" t="s">
        <v>74</v>
      </c>
      <c r="S10" s="1" t="s">
        <v>29</v>
      </c>
      <c r="T10" s="8">
        <v>45663</v>
      </c>
      <c r="U10" s="5">
        <v>300</v>
      </c>
      <c r="V10" s="5" t="s">
        <v>30</v>
      </c>
      <c r="W10" s="1" t="s">
        <v>62</v>
      </c>
    </row>
    <row r="11" spans="1:25" ht="48" customHeight="1" x14ac:dyDescent="0.2">
      <c r="A11" s="7" t="s">
        <v>75</v>
      </c>
      <c r="B11" s="8">
        <v>45664</v>
      </c>
      <c r="C11" s="132" t="s">
        <v>76</v>
      </c>
      <c r="D11" s="1" t="s">
        <v>57</v>
      </c>
      <c r="E11" s="9" t="s">
        <v>77</v>
      </c>
      <c r="F11" s="10" t="s">
        <v>78</v>
      </c>
      <c r="G11" s="11"/>
      <c r="H11" s="11"/>
      <c r="I11" s="11">
        <v>9.5</v>
      </c>
      <c r="J11" s="11"/>
      <c r="K11" s="11">
        <v>400</v>
      </c>
      <c r="L11" s="11">
        <f>G11+H11+J11+K11</f>
        <v>400</v>
      </c>
      <c r="M11" s="3">
        <f t="shared" si="1"/>
        <v>400</v>
      </c>
      <c r="N11" s="8">
        <v>45673</v>
      </c>
      <c r="O11" s="1" t="s">
        <v>48</v>
      </c>
      <c r="P11" s="12" t="s">
        <v>79</v>
      </c>
      <c r="Q11" s="1"/>
      <c r="R11" s="116" t="s">
        <v>61</v>
      </c>
      <c r="S11" s="1" t="s">
        <v>29</v>
      </c>
      <c r="T11" s="14">
        <v>45707</v>
      </c>
      <c r="U11" s="5">
        <v>70</v>
      </c>
      <c r="V11" s="5" t="s">
        <v>30</v>
      </c>
      <c r="W11" s="1" t="s">
        <v>80</v>
      </c>
    </row>
    <row r="12" spans="1:25" ht="48" customHeight="1" x14ac:dyDescent="0.2">
      <c r="A12" s="7" t="s">
        <v>81</v>
      </c>
      <c r="B12" s="15">
        <v>45665</v>
      </c>
      <c r="C12" s="132" t="s">
        <v>82</v>
      </c>
      <c r="D12" s="1" t="s">
        <v>23</v>
      </c>
      <c r="E12" s="9" t="s">
        <v>83</v>
      </c>
      <c r="F12" s="10" t="s">
        <v>84</v>
      </c>
      <c r="G12" s="11"/>
      <c r="H12" s="11"/>
      <c r="I12" s="11">
        <v>23</v>
      </c>
      <c r="J12" s="11"/>
      <c r="K12" s="11">
        <v>950</v>
      </c>
      <c r="L12" s="11">
        <f>G12+H12+I12+J12+K12</f>
        <v>973</v>
      </c>
      <c r="M12" s="3">
        <f t="shared" si="1"/>
        <v>973</v>
      </c>
      <c r="N12" s="8">
        <v>45719</v>
      </c>
      <c r="O12" s="1" t="s">
        <v>30</v>
      </c>
      <c r="P12" s="12" t="s">
        <v>85</v>
      </c>
      <c r="Q12" s="1"/>
      <c r="R12" s="116" t="s">
        <v>86</v>
      </c>
      <c r="S12" s="1" t="s">
        <v>87</v>
      </c>
      <c r="T12" s="14">
        <v>45689</v>
      </c>
      <c r="U12" s="5">
        <v>723</v>
      </c>
      <c r="V12" s="5" t="s">
        <v>48</v>
      </c>
      <c r="W12" s="1"/>
      <c r="X12" s="6" t="s">
        <v>20</v>
      </c>
      <c r="Y12" s="6" t="s">
        <v>88</v>
      </c>
    </row>
    <row r="13" spans="1:25" ht="48" customHeight="1" x14ac:dyDescent="0.2">
      <c r="A13" s="7" t="s">
        <v>81</v>
      </c>
      <c r="B13" s="15">
        <v>45666</v>
      </c>
      <c r="C13" s="132" t="s">
        <v>89</v>
      </c>
      <c r="D13" s="1" t="s">
        <v>90</v>
      </c>
      <c r="E13" s="9" t="s">
        <v>91</v>
      </c>
      <c r="F13" s="10" t="s">
        <v>92</v>
      </c>
      <c r="G13" s="11"/>
      <c r="H13" s="11"/>
      <c r="I13" s="11"/>
      <c r="J13" s="11"/>
      <c r="K13" s="11">
        <v>1200</v>
      </c>
      <c r="L13" s="11">
        <f>G13+H13+J13+K13</f>
        <v>1200</v>
      </c>
      <c r="M13" s="3">
        <f t="shared" si="1"/>
        <v>1200</v>
      </c>
      <c r="N13" s="8">
        <v>45719</v>
      </c>
      <c r="O13" s="1" t="s">
        <v>30</v>
      </c>
      <c r="P13" s="12" t="s">
        <v>93</v>
      </c>
      <c r="Q13" s="16" t="s">
        <v>94</v>
      </c>
      <c r="R13" s="116" t="s">
        <v>95</v>
      </c>
      <c r="S13" s="1" t="s">
        <v>96</v>
      </c>
      <c r="T13" s="8">
        <v>45716</v>
      </c>
      <c r="U13" s="5">
        <v>800</v>
      </c>
      <c r="V13" s="5" t="s">
        <v>48</v>
      </c>
      <c r="W13" s="1"/>
      <c r="X13" s="6" t="s">
        <v>20</v>
      </c>
      <c r="Y13" s="6" t="s">
        <v>97</v>
      </c>
    </row>
    <row r="14" spans="1:25" ht="48" customHeight="1" x14ac:dyDescent="0.2">
      <c r="A14" s="7" t="s">
        <v>98</v>
      </c>
      <c r="B14" s="15">
        <v>45667</v>
      </c>
      <c r="C14" s="132" t="s">
        <v>99</v>
      </c>
      <c r="D14" s="1" t="s">
        <v>100</v>
      </c>
      <c r="E14" s="9" t="s">
        <v>101</v>
      </c>
      <c r="F14" s="10" t="s">
        <v>102</v>
      </c>
      <c r="G14" s="11"/>
      <c r="H14" s="11"/>
      <c r="I14" s="11"/>
      <c r="J14" s="11"/>
      <c r="K14" s="11">
        <v>250</v>
      </c>
      <c r="L14" s="11">
        <f>G14+H14+J14+K14</f>
        <v>250</v>
      </c>
      <c r="M14" s="3">
        <f t="shared" si="1"/>
        <v>250</v>
      </c>
      <c r="N14" s="1"/>
      <c r="O14" s="1"/>
      <c r="P14" s="12" t="s">
        <v>103</v>
      </c>
      <c r="Q14" s="16"/>
      <c r="R14" s="116" t="s">
        <v>104</v>
      </c>
      <c r="S14" s="1" t="s">
        <v>29</v>
      </c>
      <c r="T14" s="8">
        <v>45757</v>
      </c>
      <c r="U14" s="5">
        <v>200</v>
      </c>
      <c r="V14" s="5" t="s">
        <v>30</v>
      </c>
      <c r="W14" s="1"/>
    </row>
    <row r="15" spans="1:25" ht="48" customHeight="1" x14ac:dyDescent="0.2">
      <c r="A15" s="7" t="s">
        <v>98</v>
      </c>
      <c r="B15" s="15">
        <v>45667</v>
      </c>
      <c r="C15" s="132" t="s">
        <v>105</v>
      </c>
      <c r="D15" s="1" t="s">
        <v>106</v>
      </c>
      <c r="E15" s="9" t="s">
        <v>107</v>
      </c>
      <c r="F15" s="10" t="s">
        <v>108</v>
      </c>
      <c r="G15" s="11"/>
      <c r="H15" s="11"/>
      <c r="I15" s="11"/>
      <c r="J15" s="11"/>
      <c r="K15" s="11">
        <v>250</v>
      </c>
      <c r="L15" s="11">
        <f>G15+H15+J15+K15</f>
        <v>250</v>
      </c>
      <c r="M15" s="3">
        <f t="shared" si="1"/>
        <v>250</v>
      </c>
      <c r="N15" s="1"/>
      <c r="O15" s="1"/>
      <c r="P15" s="12" t="s">
        <v>109</v>
      </c>
      <c r="Q15" s="16"/>
      <c r="R15" s="116" t="s">
        <v>110</v>
      </c>
      <c r="S15" s="1" t="s">
        <v>29</v>
      </c>
      <c r="T15" s="8">
        <v>45757</v>
      </c>
      <c r="U15" s="5">
        <v>200</v>
      </c>
      <c r="V15" s="5" t="s">
        <v>30</v>
      </c>
      <c r="W15" s="1"/>
    </row>
    <row r="16" spans="1:25" ht="48" customHeight="1" x14ac:dyDescent="0.2">
      <c r="A16" s="7" t="s">
        <v>98</v>
      </c>
      <c r="B16" s="15">
        <v>45667</v>
      </c>
      <c r="C16" s="132" t="s">
        <v>56</v>
      </c>
      <c r="D16" s="1" t="s">
        <v>111</v>
      </c>
      <c r="E16" s="9" t="s">
        <v>112</v>
      </c>
      <c r="F16" s="10" t="s">
        <v>113</v>
      </c>
      <c r="G16" s="11"/>
      <c r="H16" s="11"/>
      <c r="I16" s="11">
        <v>9</v>
      </c>
      <c r="J16" s="11"/>
      <c r="K16" s="11">
        <v>250</v>
      </c>
      <c r="L16" s="11">
        <f>G16+H16+J16+K16</f>
        <v>250</v>
      </c>
      <c r="M16" s="3">
        <f t="shared" si="1"/>
        <v>250</v>
      </c>
      <c r="N16" s="1"/>
      <c r="O16" s="1"/>
      <c r="P16" s="12" t="s">
        <v>114</v>
      </c>
      <c r="Q16" s="16"/>
      <c r="R16" s="116" t="s">
        <v>61</v>
      </c>
      <c r="S16" s="1" t="s">
        <v>29</v>
      </c>
      <c r="T16" s="1"/>
      <c r="U16" s="13"/>
      <c r="V16" s="5"/>
      <c r="W16" s="1"/>
    </row>
    <row r="17" spans="1:25" ht="48" customHeight="1" x14ac:dyDescent="0.2">
      <c r="A17" s="7" t="s">
        <v>98</v>
      </c>
      <c r="B17" s="15">
        <v>45667</v>
      </c>
      <c r="C17" s="132" t="s">
        <v>115</v>
      </c>
      <c r="D17" s="1" t="s">
        <v>116</v>
      </c>
      <c r="E17" s="9" t="s">
        <v>117</v>
      </c>
      <c r="F17" s="10" t="s">
        <v>118</v>
      </c>
      <c r="G17" s="11"/>
      <c r="H17" s="11"/>
      <c r="I17" s="11"/>
      <c r="J17" s="11"/>
      <c r="K17" s="11">
        <v>350</v>
      </c>
      <c r="L17" s="11">
        <f>G17+H17+J17+K17</f>
        <v>350</v>
      </c>
      <c r="M17" s="3">
        <f t="shared" si="1"/>
        <v>350</v>
      </c>
      <c r="N17" s="1"/>
      <c r="O17" s="1"/>
      <c r="P17" s="12" t="s">
        <v>119</v>
      </c>
      <c r="Q17" s="16"/>
      <c r="R17" s="116" t="s">
        <v>120</v>
      </c>
      <c r="S17" s="1" t="s">
        <v>29</v>
      </c>
      <c r="T17" s="8">
        <v>45757</v>
      </c>
      <c r="U17" s="5">
        <v>300</v>
      </c>
      <c r="V17" s="5" t="s">
        <v>30</v>
      </c>
      <c r="W17" s="1"/>
    </row>
    <row r="18" spans="1:25" ht="48" customHeight="1" x14ac:dyDescent="0.2">
      <c r="A18" s="7" t="s">
        <v>98</v>
      </c>
      <c r="B18" s="15">
        <v>45670</v>
      </c>
      <c r="C18" s="132" t="s">
        <v>41</v>
      </c>
      <c r="D18" s="1" t="s">
        <v>50</v>
      </c>
      <c r="E18" s="9" t="s">
        <v>121</v>
      </c>
      <c r="F18" s="10" t="s">
        <v>122</v>
      </c>
      <c r="G18" s="11"/>
      <c r="H18" s="11"/>
      <c r="I18" s="11">
        <v>110</v>
      </c>
      <c r="J18" s="11"/>
      <c r="K18" s="11">
        <v>1000</v>
      </c>
      <c r="L18" s="17">
        <f t="shared" ref="L18:L31" si="2">G18+H18+I18+J18+K18</f>
        <v>1110</v>
      </c>
      <c r="M18" s="18">
        <f t="shared" si="1"/>
        <v>1110</v>
      </c>
      <c r="N18" s="1"/>
      <c r="O18" s="1"/>
      <c r="P18" s="12" t="s">
        <v>123</v>
      </c>
      <c r="Q18" s="1"/>
      <c r="R18" s="116" t="s">
        <v>124</v>
      </c>
      <c r="S18" s="1" t="s">
        <v>29</v>
      </c>
      <c r="T18" s="8">
        <v>45772</v>
      </c>
      <c r="U18" s="5">
        <f>1000+110</f>
        <v>1110</v>
      </c>
      <c r="V18" s="5" t="s">
        <v>48</v>
      </c>
      <c r="W18" s="1"/>
    </row>
    <row r="19" spans="1:25" ht="48" customHeight="1" x14ac:dyDescent="0.2">
      <c r="A19" s="7" t="s">
        <v>98</v>
      </c>
      <c r="B19" s="15">
        <v>45671</v>
      </c>
      <c r="C19" s="132" t="s">
        <v>41</v>
      </c>
      <c r="D19" s="1" t="s">
        <v>50</v>
      </c>
      <c r="E19" s="9" t="s">
        <v>125</v>
      </c>
      <c r="F19" s="10" t="s">
        <v>126</v>
      </c>
      <c r="G19" s="11">
        <f>45*10</f>
        <v>450</v>
      </c>
      <c r="H19" s="11"/>
      <c r="I19" s="11">
        <v>122</v>
      </c>
      <c r="J19" s="11"/>
      <c r="K19" s="11">
        <v>1000</v>
      </c>
      <c r="L19" s="17">
        <f t="shared" si="2"/>
        <v>1572</v>
      </c>
      <c r="M19" s="18">
        <f t="shared" si="1"/>
        <v>1572</v>
      </c>
      <c r="N19" s="1"/>
      <c r="O19" s="1"/>
      <c r="P19" s="12" t="s">
        <v>127</v>
      </c>
      <c r="Q19" s="1"/>
      <c r="R19" s="116" t="s">
        <v>124</v>
      </c>
      <c r="S19" s="1" t="s">
        <v>29</v>
      </c>
      <c r="T19" s="8">
        <v>45772</v>
      </c>
      <c r="U19" s="5">
        <f>1000+122+45*8</f>
        <v>1482</v>
      </c>
      <c r="V19" s="5" t="s">
        <v>48</v>
      </c>
      <c r="W19" s="1"/>
    </row>
    <row r="20" spans="1:25" ht="48" customHeight="1" x14ac:dyDescent="0.2">
      <c r="A20" s="7" t="s">
        <v>128</v>
      </c>
      <c r="B20" s="15">
        <v>45670</v>
      </c>
      <c r="C20" s="132" t="s">
        <v>129</v>
      </c>
      <c r="D20" s="1" t="s">
        <v>23</v>
      </c>
      <c r="E20" s="9" t="s">
        <v>130</v>
      </c>
      <c r="F20" s="10" t="s">
        <v>131</v>
      </c>
      <c r="G20" s="11"/>
      <c r="H20" s="11"/>
      <c r="I20" s="11"/>
      <c r="J20" s="11"/>
      <c r="K20" s="11">
        <v>400</v>
      </c>
      <c r="L20" s="17">
        <f t="shared" si="2"/>
        <v>400</v>
      </c>
      <c r="M20" s="18">
        <f t="shared" si="1"/>
        <v>400</v>
      </c>
      <c r="N20" s="8">
        <v>45770</v>
      </c>
      <c r="O20" s="1" t="s">
        <v>48</v>
      </c>
      <c r="P20" s="12" t="s">
        <v>132</v>
      </c>
      <c r="Q20" s="1"/>
      <c r="R20" s="116" t="s">
        <v>133</v>
      </c>
      <c r="S20" s="1" t="s">
        <v>134</v>
      </c>
      <c r="T20" s="8">
        <v>45695</v>
      </c>
      <c r="U20" s="5">
        <v>300</v>
      </c>
      <c r="V20" s="5" t="s">
        <v>30</v>
      </c>
      <c r="W20" s="1" t="s">
        <v>80</v>
      </c>
      <c r="X20" s="6" t="s">
        <v>135</v>
      </c>
    </row>
    <row r="21" spans="1:25" ht="48" customHeight="1" x14ac:dyDescent="0.2">
      <c r="A21" s="7" t="s">
        <v>128</v>
      </c>
      <c r="B21" s="15">
        <v>45670</v>
      </c>
      <c r="C21" s="132" t="s">
        <v>129</v>
      </c>
      <c r="D21" s="1" t="s">
        <v>23</v>
      </c>
      <c r="E21" s="9" t="s">
        <v>136</v>
      </c>
      <c r="F21" s="10" t="s">
        <v>137</v>
      </c>
      <c r="G21" s="11"/>
      <c r="H21" s="11"/>
      <c r="I21" s="11"/>
      <c r="J21" s="11"/>
      <c r="K21" s="11">
        <v>400</v>
      </c>
      <c r="L21" s="17">
        <f t="shared" si="2"/>
        <v>400</v>
      </c>
      <c r="M21" s="18">
        <f t="shared" si="1"/>
        <v>400</v>
      </c>
      <c r="N21" s="8">
        <v>45770</v>
      </c>
      <c r="O21" s="1" t="s">
        <v>48</v>
      </c>
      <c r="P21" s="12" t="s">
        <v>138</v>
      </c>
      <c r="Q21" s="1"/>
      <c r="R21" s="116" t="s">
        <v>133</v>
      </c>
      <c r="S21" s="1" t="s">
        <v>134</v>
      </c>
      <c r="T21" s="8">
        <v>45695</v>
      </c>
      <c r="U21" s="5">
        <v>300</v>
      </c>
      <c r="V21" s="5" t="s">
        <v>30</v>
      </c>
      <c r="W21" s="1" t="s">
        <v>80</v>
      </c>
      <c r="X21" s="6" t="s">
        <v>135</v>
      </c>
    </row>
    <row r="22" spans="1:25" ht="48" customHeight="1" x14ac:dyDescent="0.2">
      <c r="A22" s="7" t="s">
        <v>128</v>
      </c>
      <c r="B22" s="15">
        <v>45671</v>
      </c>
      <c r="C22" s="132" t="s">
        <v>129</v>
      </c>
      <c r="D22" s="1" t="s">
        <v>23</v>
      </c>
      <c r="E22" s="9" t="s">
        <v>139</v>
      </c>
      <c r="F22" s="10" t="s">
        <v>137</v>
      </c>
      <c r="G22" s="11"/>
      <c r="H22" s="11"/>
      <c r="I22" s="11"/>
      <c r="J22" s="11"/>
      <c r="K22" s="11">
        <v>400</v>
      </c>
      <c r="L22" s="17">
        <f t="shared" si="2"/>
        <v>400</v>
      </c>
      <c r="M22" s="18">
        <f t="shared" si="1"/>
        <v>400</v>
      </c>
      <c r="N22" s="8">
        <v>45770</v>
      </c>
      <c r="O22" s="1" t="s">
        <v>48</v>
      </c>
      <c r="P22" s="12" t="s">
        <v>140</v>
      </c>
      <c r="Q22" s="1"/>
      <c r="R22" s="116" t="s">
        <v>133</v>
      </c>
      <c r="S22" s="1" t="s">
        <v>134</v>
      </c>
      <c r="T22" s="8" t="s">
        <v>141</v>
      </c>
      <c r="U22" s="5">
        <v>300</v>
      </c>
      <c r="V22" s="5" t="s">
        <v>30</v>
      </c>
      <c r="W22" s="1" t="s">
        <v>80</v>
      </c>
      <c r="X22" s="6" t="s">
        <v>135</v>
      </c>
    </row>
    <row r="23" spans="1:25" ht="48" customHeight="1" x14ac:dyDescent="0.2">
      <c r="A23" s="7" t="s">
        <v>142</v>
      </c>
      <c r="B23" s="15">
        <v>45671</v>
      </c>
      <c r="C23" s="132" t="s">
        <v>143</v>
      </c>
      <c r="D23" s="1" t="s">
        <v>50</v>
      </c>
      <c r="E23" s="9" t="s">
        <v>144</v>
      </c>
      <c r="F23" s="10" t="s">
        <v>145</v>
      </c>
      <c r="G23" s="11"/>
      <c r="H23" s="11"/>
      <c r="I23" s="11"/>
      <c r="J23" s="11"/>
      <c r="K23" s="11">
        <v>2800</v>
      </c>
      <c r="L23" s="17">
        <f t="shared" si="2"/>
        <v>2800</v>
      </c>
      <c r="M23" s="18">
        <f t="shared" si="1"/>
        <v>2800</v>
      </c>
      <c r="N23" s="8">
        <v>38479</v>
      </c>
      <c r="O23" s="8" t="s">
        <v>48</v>
      </c>
      <c r="P23" s="12" t="s">
        <v>146</v>
      </c>
      <c r="Q23" s="1"/>
      <c r="R23" s="116" t="s">
        <v>147</v>
      </c>
      <c r="S23" s="1" t="s">
        <v>29</v>
      </c>
      <c r="T23" s="8">
        <v>45772</v>
      </c>
      <c r="U23" s="5">
        <v>2200</v>
      </c>
      <c r="V23" s="5" t="s">
        <v>48</v>
      </c>
      <c r="W23" s="1" t="s">
        <v>80</v>
      </c>
    </row>
    <row r="24" spans="1:25" ht="48" customHeight="1" x14ac:dyDescent="0.2">
      <c r="A24" s="7" t="s">
        <v>142</v>
      </c>
      <c r="B24" s="15">
        <v>45671</v>
      </c>
      <c r="C24" s="132" t="s">
        <v>148</v>
      </c>
      <c r="D24" s="1" t="s">
        <v>149</v>
      </c>
      <c r="E24" s="9" t="s">
        <v>144</v>
      </c>
      <c r="F24" s="10" t="s">
        <v>145</v>
      </c>
      <c r="G24" s="11"/>
      <c r="H24" s="11"/>
      <c r="I24" s="11"/>
      <c r="J24" s="11"/>
      <c r="K24" s="11">
        <v>3600</v>
      </c>
      <c r="L24" s="17">
        <f t="shared" si="2"/>
        <v>3600</v>
      </c>
      <c r="M24" s="18">
        <f t="shared" si="1"/>
        <v>3600</v>
      </c>
      <c r="N24" s="8">
        <v>38479</v>
      </c>
      <c r="O24" s="8" t="s">
        <v>48</v>
      </c>
      <c r="P24" s="12"/>
      <c r="Q24" s="1"/>
      <c r="R24" s="116"/>
      <c r="S24" s="1" t="s">
        <v>29</v>
      </c>
      <c r="T24" s="8">
        <v>45672</v>
      </c>
      <c r="U24" s="5">
        <v>2600</v>
      </c>
      <c r="V24" s="5" t="s">
        <v>48</v>
      </c>
      <c r="W24" s="1" t="s">
        <v>80</v>
      </c>
      <c r="X24" s="6" t="s">
        <v>20</v>
      </c>
      <c r="Y24" s="6" t="s">
        <v>150</v>
      </c>
    </row>
    <row r="25" spans="1:25" ht="48" customHeight="1" x14ac:dyDescent="0.2">
      <c r="A25" s="7" t="s">
        <v>151</v>
      </c>
      <c r="B25" s="15">
        <v>45672</v>
      </c>
      <c r="C25" s="132" t="s">
        <v>76</v>
      </c>
      <c r="D25" s="1" t="s">
        <v>111</v>
      </c>
      <c r="E25" s="9" t="s">
        <v>152</v>
      </c>
      <c r="F25" s="10" t="s">
        <v>153</v>
      </c>
      <c r="G25" s="11"/>
      <c r="H25" s="11"/>
      <c r="I25" s="11">
        <v>51.8</v>
      </c>
      <c r="J25" s="11"/>
      <c r="K25" s="11">
        <v>950</v>
      </c>
      <c r="L25" s="17">
        <f t="shared" si="2"/>
        <v>1001.8</v>
      </c>
      <c r="M25" s="18">
        <f t="shared" si="1"/>
        <v>1001.8</v>
      </c>
      <c r="N25" s="19" t="s">
        <v>154</v>
      </c>
      <c r="O25" s="1"/>
      <c r="P25" s="12" t="s">
        <v>155</v>
      </c>
      <c r="Q25" s="1"/>
      <c r="R25" s="116" t="s">
        <v>61</v>
      </c>
      <c r="S25" s="1" t="s">
        <v>29</v>
      </c>
      <c r="T25" s="8">
        <v>45707</v>
      </c>
      <c r="U25" s="5">
        <v>260</v>
      </c>
      <c r="V25" s="5" t="s">
        <v>30</v>
      </c>
      <c r="W25" s="1"/>
    </row>
    <row r="26" spans="1:25" ht="48" customHeight="1" x14ac:dyDescent="0.2">
      <c r="A26" s="7" t="s">
        <v>151</v>
      </c>
      <c r="B26" s="15">
        <v>45674</v>
      </c>
      <c r="C26" s="132" t="s">
        <v>156</v>
      </c>
      <c r="D26" s="1" t="s">
        <v>23</v>
      </c>
      <c r="E26" s="9" t="s">
        <v>157</v>
      </c>
      <c r="F26" s="10" t="s">
        <v>158</v>
      </c>
      <c r="G26" s="11"/>
      <c r="H26" s="11"/>
      <c r="I26" s="11"/>
      <c r="J26" s="11"/>
      <c r="K26" s="11">
        <v>650</v>
      </c>
      <c r="L26" s="17">
        <f t="shared" si="2"/>
        <v>650</v>
      </c>
      <c r="M26" s="18">
        <f t="shared" si="1"/>
        <v>650</v>
      </c>
      <c r="N26" s="19" t="s">
        <v>154</v>
      </c>
      <c r="O26" s="1"/>
      <c r="P26" s="12" t="s">
        <v>159</v>
      </c>
      <c r="Q26" s="1"/>
      <c r="R26" s="116" t="s">
        <v>160</v>
      </c>
      <c r="S26" s="1" t="s">
        <v>29</v>
      </c>
      <c r="T26" s="8">
        <v>45684</v>
      </c>
      <c r="U26" s="5">
        <v>350</v>
      </c>
      <c r="V26" s="5" t="s">
        <v>30</v>
      </c>
      <c r="W26" s="1"/>
      <c r="X26" s="20"/>
    </row>
    <row r="27" spans="1:25" ht="48" customHeight="1" x14ac:dyDescent="0.2">
      <c r="A27" s="7" t="s">
        <v>55</v>
      </c>
      <c r="B27" s="15">
        <v>45674</v>
      </c>
      <c r="C27" s="132" t="s">
        <v>156</v>
      </c>
      <c r="D27" s="1" t="s">
        <v>23</v>
      </c>
      <c r="E27" s="9" t="s">
        <v>161</v>
      </c>
      <c r="F27" s="10" t="s">
        <v>162</v>
      </c>
      <c r="G27" s="11"/>
      <c r="H27" s="11"/>
      <c r="I27" s="11"/>
      <c r="J27" s="11"/>
      <c r="K27" s="11">
        <v>400</v>
      </c>
      <c r="L27" s="17">
        <f t="shared" si="2"/>
        <v>400</v>
      </c>
      <c r="M27" s="3">
        <f t="shared" si="1"/>
        <v>400</v>
      </c>
      <c r="N27" s="8">
        <v>45674</v>
      </c>
      <c r="O27" s="1" t="s">
        <v>30</v>
      </c>
      <c r="P27" s="12"/>
      <c r="Q27" s="1"/>
      <c r="R27" s="116"/>
      <c r="S27" s="1"/>
      <c r="T27" s="8">
        <v>45684</v>
      </c>
      <c r="U27" s="5">
        <v>350</v>
      </c>
      <c r="V27" s="5" t="s">
        <v>30</v>
      </c>
      <c r="W27" s="1"/>
      <c r="X27" s="20"/>
    </row>
    <row r="28" spans="1:25" ht="48" customHeight="1" x14ac:dyDescent="0.2">
      <c r="A28" s="7" t="s">
        <v>55</v>
      </c>
      <c r="B28" s="15">
        <v>45674</v>
      </c>
      <c r="C28" s="132" t="s">
        <v>163</v>
      </c>
      <c r="D28" s="1" t="s">
        <v>23</v>
      </c>
      <c r="E28" s="9" t="s">
        <v>161</v>
      </c>
      <c r="F28" s="10" t="s">
        <v>162</v>
      </c>
      <c r="G28" s="11"/>
      <c r="H28" s="11"/>
      <c r="I28" s="11"/>
      <c r="J28" s="11"/>
      <c r="K28" s="11">
        <v>400</v>
      </c>
      <c r="L28" s="17">
        <f t="shared" si="2"/>
        <v>400</v>
      </c>
      <c r="M28" s="3">
        <f t="shared" si="1"/>
        <v>400</v>
      </c>
      <c r="N28" s="8">
        <v>45674</v>
      </c>
      <c r="O28" s="1" t="s">
        <v>30</v>
      </c>
      <c r="P28" s="12" t="s">
        <v>164</v>
      </c>
      <c r="Q28" s="1"/>
      <c r="R28" s="116" t="s">
        <v>165</v>
      </c>
      <c r="S28" s="1" t="s">
        <v>29</v>
      </c>
      <c r="T28" s="35">
        <v>45789</v>
      </c>
      <c r="U28" s="5">
        <v>300</v>
      </c>
      <c r="V28" s="5" t="s">
        <v>30</v>
      </c>
      <c r="W28" s="1" t="s">
        <v>62</v>
      </c>
      <c r="X28" s="6" t="s">
        <v>166</v>
      </c>
    </row>
    <row r="29" spans="1:25" ht="48" customHeight="1" x14ac:dyDescent="0.2">
      <c r="A29" s="7" t="s">
        <v>167</v>
      </c>
      <c r="B29" s="15">
        <v>45673</v>
      </c>
      <c r="C29" s="132" t="s">
        <v>41</v>
      </c>
      <c r="D29" s="1" t="s">
        <v>50</v>
      </c>
      <c r="E29" s="9" t="s">
        <v>168</v>
      </c>
      <c r="F29" s="10" t="s">
        <v>169</v>
      </c>
      <c r="G29" s="11"/>
      <c r="H29" s="11"/>
      <c r="I29" s="11"/>
      <c r="J29" s="11"/>
      <c r="K29" s="11">
        <v>2500</v>
      </c>
      <c r="L29" s="17">
        <f t="shared" si="2"/>
        <v>2500</v>
      </c>
      <c r="M29" s="18">
        <f t="shared" si="1"/>
        <v>2500</v>
      </c>
      <c r="N29" s="21">
        <v>45821</v>
      </c>
      <c r="O29" s="1" t="s">
        <v>30</v>
      </c>
      <c r="P29" s="12" t="s">
        <v>170</v>
      </c>
      <c r="Q29" s="12" t="s">
        <v>171</v>
      </c>
      <c r="R29" s="116" t="s">
        <v>172</v>
      </c>
      <c r="S29" s="1" t="s">
        <v>29</v>
      </c>
      <c r="T29" s="8">
        <v>45772</v>
      </c>
      <c r="U29" s="5">
        <v>1800</v>
      </c>
      <c r="V29" s="5"/>
      <c r="W29" s="1" t="s">
        <v>80</v>
      </c>
    </row>
    <row r="30" spans="1:25" ht="48" customHeight="1" x14ac:dyDescent="0.2">
      <c r="A30" s="7" t="s">
        <v>167</v>
      </c>
      <c r="B30" s="15">
        <v>45675</v>
      </c>
      <c r="C30" s="132" t="s">
        <v>41</v>
      </c>
      <c r="D30" s="1" t="s">
        <v>50</v>
      </c>
      <c r="E30" s="9" t="s">
        <v>173</v>
      </c>
      <c r="F30" s="10" t="s">
        <v>174</v>
      </c>
      <c r="G30" s="11"/>
      <c r="H30" s="11"/>
      <c r="I30" s="11"/>
      <c r="J30" s="11"/>
      <c r="K30" s="11">
        <v>2500</v>
      </c>
      <c r="L30" s="17">
        <f t="shared" si="2"/>
        <v>2500</v>
      </c>
      <c r="M30" s="18">
        <f t="shared" si="1"/>
        <v>2500</v>
      </c>
      <c r="N30" s="21">
        <v>45821</v>
      </c>
      <c r="O30" s="1" t="s">
        <v>30</v>
      </c>
      <c r="P30" s="12"/>
      <c r="Q30" s="1"/>
      <c r="R30" s="116" t="s">
        <v>172</v>
      </c>
      <c r="S30" s="1" t="s">
        <v>29</v>
      </c>
      <c r="T30" s="8">
        <v>45772</v>
      </c>
      <c r="U30" s="5">
        <v>1800</v>
      </c>
      <c r="V30" s="5"/>
      <c r="W30" s="1" t="s">
        <v>80</v>
      </c>
    </row>
    <row r="31" spans="1:25" ht="48" customHeight="1" x14ac:dyDescent="0.2">
      <c r="A31" s="7" t="s">
        <v>75</v>
      </c>
      <c r="B31" s="15">
        <v>45675</v>
      </c>
      <c r="C31" s="132" t="s">
        <v>56</v>
      </c>
      <c r="D31" s="1" t="s">
        <v>111</v>
      </c>
      <c r="E31" s="9" t="s">
        <v>175</v>
      </c>
      <c r="F31" s="10" t="s">
        <v>176</v>
      </c>
      <c r="G31" s="11"/>
      <c r="H31" s="11"/>
      <c r="I31" s="11"/>
      <c r="J31" s="11"/>
      <c r="K31" s="11">
        <v>400</v>
      </c>
      <c r="L31" s="17">
        <f t="shared" si="2"/>
        <v>400</v>
      </c>
      <c r="M31" s="18">
        <f t="shared" si="1"/>
        <v>400</v>
      </c>
      <c r="N31" s="8">
        <v>45737</v>
      </c>
      <c r="O31" s="1" t="s">
        <v>48</v>
      </c>
      <c r="P31" s="12" t="s">
        <v>177</v>
      </c>
      <c r="Q31" s="1"/>
      <c r="R31" s="116" t="s">
        <v>61</v>
      </c>
      <c r="S31" s="1" t="s">
        <v>29</v>
      </c>
      <c r="T31" s="8"/>
      <c r="U31" s="13"/>
      <c r="V31" s="5"/>
      <c r="W31" s="1" t="s">
        <v>80</v>
      </c>
    </row>
    <row r="32" spans="1:25" ht="48" customHeight="1" x14ac:dyDescent="0.2">
      <c r="A32" s="7" t="s">
        <v>178</v>
      </c>
      <c r="B32" s="15">
        <v>45677</v>
      </c>
      <c r="C32" s="132" t="s">
        <v>76</v>
      </c>
      <c r="D32" s="1" t="s">
        <v>111</v>
      </c>
      <c r="E32" s="9" t="s">
        <v>179</v>
      </c>
      <c r="F32" s="10" t="s">
        <v>180</v>
      </c>
      <c r="G32" s="11"/>
      <c r="H32" s="11"/>
      <c r="I32" s="11">
        <v>14</v>
      </c>
      <c r="J32" s="11"/>
      <c r="K32" s="11">
        <v>350</v>
      </c>
      <c r="L32" s="17">
        <f>G32+H32+J32+K32</f>
        <v>350</v>
      </c>
      <c r="M32" s="18">
        <f t="shared" si="1"/>
        <v>350</v>
      </c>
      <c r="N32" s="8">
        <v>45679</v>
      </c>
      <c r="O32" s="1" t="s">
        <v>30</v>
      </c>
      <c r="P32" s="12" t="s">
        <v>181</v>
      </c>
      <c r="Q32" s="1"/>
      <c r="R32" s="116" t="s">
        <v>61</v>
      </c>
      <c r="S32" s="1" t="s">
        <v>29</v>
      </c>
      <c r="T32" s="8">
        <v>45707</v>
      </c>
      <c r="U32" s="5">
        <v>70</v>
      </c>
      <c r="V32" s="5" t="s">
        <v>30</v>
      </c>
      <c r="W32" s="1" t="s">
        <v>80</v>
      </c>
    </row>
    <row r="33" spans="1:24" ht="48" customHeight="1" x14ac:dyDescent="0.2">
      <c r="A33" s="7" t="s">
        <v>182</v>
      </c>
      <c r="B33" s="15">
        <v>45678</v>
      </c>
      <c r="C33" s="132" t="s">
        <v>183</v>
      </c>
      <c r="D33" s="1" t="s">
        <v>70</v>
      </c>
      <c r="E33" s="9" t="s">
        <v>184</v>
      </c>
      <c r="F33" s="10" t="s">
        <v>185</v>
      </c>
      <c r="G33" s="11">
        <f>140*10</f>
        <v>1400</v>
      </c>
      <c r="H33" s="11"/>
      <c r="I33" s="11">
        <v>62</v>
      </c>
      <c r="J33" s="11"/>
      <c r="K33" s="11">
        <v>950</v>
      </c>
      <c r="L33" s="17">
        <f>G33+H33+I33+J33+K33</f>
        <v>2412</v>
      </c>
      <c r="M33" s="3">
        <f t="shared" si="1"/>
        <v>2412</v>
      </c>
      <c r="N33" s="8">
        <v>45701</v>
      </c>
      <c r="O33" s="1" t="s">
        <v>30</v>
      </c>
      <c r="P33" s="12" t="s">
        <v>186</v>
      </c>
      <c r="Q33" s="16" t="s">
        <v>187</v>
      </c>
      <c r="R33" s="116" t="s">
        <v>188</v>
      </c>
      <c r="S33" s="1" t="s">
        <v>134</v>
      </c>
      <c r="T33" s="8">
        <v>45743</v>
      </c>
      <c r="U33" s="5">
        <v>1512</v>
      </c>
      <c r="V33" s="5" t="s">
        <v>30</v>
      </c>
      <c r="W33" s="1" t="s">
        <v>80</v>
      </c>
    </row>
    <row r="34" spans="1:24" ht="48" customHeight="1" x14ac:dyDescent="0.2">
      <c r="A34" s="7" t="s">
        <v>189</v>
      </c>
      <c r="B34" s="15">
        <v>45688</v>
      </c>
      <c r="C34" s="132" t="s">
        <v>190</v>
      </c>
      <c r="D34" s="1" t="s">
        <v>111</v>
      </c>
      <c r="E34" s="9" t="s">
        <v>191</v>
      </c>
      <c r="F34" s="10" t="s">
        <v>192</v>
      </c>
      <c r="G34" s="11"/>
      <c r="H34" s="11"/>
      <c r="I34" s="11">
        <v>18</v>
      </c>
      <c r="J34" s="11"/>
      <c r="K34" s="11">
        <v>500</v>
      </c>
      <c r="L34" s="17">
        <v>500</v>
      </c>
      <c r="M34" s="3">
        <f t="shared" si="1"/>
        <v>500</v>
      </c>
      <c r="N34" s="8">
        <v>45717</v>
      </c>
      <c r="O34" s="1" t="s">
        <v>30</v>
      </c>
      <c r="P34" s="12" t="s">
        <v>193</v>
      </c>
      <c r="Q34" s="16"/>
      <c r="R34" s="116" t="s">
        <v>61</v>
      </c>
      <c r="S34" s="1" t="s">
        <v>29</v>
      </c>
      <c r="T34" s="8">
        <v>45704</v>
      </c>
      <c r="U34" s="22">
        <v>1336</v>
      </c>
      <c r="V34" s="5"/>
      <c r="W34" s="1"/>
    </row>
    <row r="35" spans="1:24" ht="48" customHeight="1" x14ac:dyDescent="0.2">
      <c r="A35" s="7" t="s">
        <v>194</v>
      </c>
      <c r="B35" s="15">
        <v>45689</v>
      </c>
      <c r="C35" s="132" t="s">
        <v>190</v>
      </c>
      <c r="D35" s="1" t="s">
        <v>111</v>
      </c>
      <c r="E35" s="9" t="s">
        <v>195</v>
      </c>
      <c r="F35" s="10" t="s">
        <v>196</v>
      </c>
      <c r="G35" s="11"/>
      <c r="H35" s="11"/>
      <c r="I35" s="11"/>
      <c r="J35" s="11"/>
      <c r="K35" s="11">
        <v>950</v>
      </c>
      <c r="L35" s="17">
        <f t="shared" ref="L35:L43" si="3">G35+H35+I35+J35+K35</f>
        <v>950</v>
      </c>
      <c r="M35" s="18">
        <f t="shared" si="1"/>
        <v>950</v>
      </c>
      <c r="N35" s="8">
        <v>45698</v>
      </c>
      <c r="O35" s="1" t="s">
        <v>48</v>
      </c>
      <c r="P35" s="12" t="s">
        <v>197</v>
      </c>
      <c r="Q35" s="16"/>
      <c r="R35" s="116" t="s">
        <v>61</v>
      </c>
      <c r="S35" s="1" t="s">
        <v>29</v>
      </c>
      <c r="T35" s="8">
        <v>45704</v>
      </c>
      <c r="U35" s="23"/>
      <c r="V35" s="5"/>
      <c r="W35" s="1" t="s">
        <v>80</v>
      </c>
    </row>
    <row r="36" spans="1:24" ht="48" customHeight="1" x14ac:dyDescent="0.2">
      <c r="A36" s="7" t="s">
        <v>194</v>
      </c>
      <c r="B36" s="15">
        <v>45690</v>
      </c>
      <c r="C36" s="132" t="s">
        <v>190</v>
      </c>
      <c r="D36" s="1" t="s">
        <v>111</v>
      </c>
      <c r="E36" s="9" t="s">
        <v>198</v>
      </c>
      <c r="F36" s="10" t="s">
        <v>199</v>
      </c>
      <c r="G36" s="11"/>
      <c r="H36" s="11">
        <v>145</v>
      </c>
      <c r="I36" s="11">
        <v>30</v>
      </c>
      <c r="J36" s="11"/>
      <c r="K36" s="11">
        <v>950</v>
      </c>
      <c r="L36" s="17">
        <f t="shared" si="3"/>
        <v>1125</v>
      </c>
      <c r="M36" s="18">
        <f t="shared" si="1"/>
        <v>1125</v>
      </c>
      <c r="N36" s="8">
        <v>45698</v>
      </c>
      <c r="O36" s="1" t="s">
        <v>48</v>
      </c>
      <c r="P36" s="12" t="s">
        <v>200</v>
      </c>
      <c r="Q36" s="16"/>
      <c r="R36" s="116" t="s">
        <v>61</v>
      </c>
      <c r="S36" s="1" t="s">
        <v>29</v>
      </c>
      <c r="T36" s="8">
        <v>45704</v>
      </c>
      <c r="U36" s="23"/>
      <c r="V36" s="5"/>
      <c r="W36" s="1" t="s">
        <v>80</v>
      </c>
    </row>
    <row r="37" spans="1:24" ht="48" customHeight="1" x14ac:dyDescent="0.2">
      <c r="A37" s="7" t="s">
        <v>194</v>
      </c>
      <c r="B37" s="15">
        <v>45691</v>
      </c>
      <c r="C37" s="132" t="s">
        <v>190</v>
      </c>
      <c r="D37" s="1" t="s">
        <v>111</v>
      </c>
      <c r="E37" s="9" t="s">
        <v>201</v>
      </c>
      <c r="F37" s="10" t="s">
        <v>202</v>
      </c>
      <c r="G37" s="11">
        <f>15*5</f>
        <v>75</v>
      </c>
      <c r="H37" s="11"/>
      <c r="I37" s="11"/>
      <c r="J37" s="11"/>
      <c r="K37" s="11">
        <v>950</v>
      </c>
      <c r="L37" s="17">
        <f t="shared" si="3"/>
        <v>1025</v>
      </c>
      <c r="M37" s="18">
        <f t="shared" si="1"/>
        <v>1025</v>
      </c>
      <c r="N37" s="8">
        <v>45698</v>
      </c>
      <c r="O37" s="1" t="s">
        <v>48</v>
      </c>
      <c r="P37" s="12" t="s">
        <v>203</v>
      </c>
      <c r="Q37" s="16"/>
      <c r="R37" s="116" t="s">
        <v>61</v>
      </c>
      <c r="S37" s="1" t="s">
        <v>29</v>
      </c>
      <c r="T37" s="8">
        <v>45704</v>
      </c>
      <c r="U37" s="24"/>
      <c r="V37" s="5"/>
      <c r="W37" s="1" t="s">
        <v>80</v>
      </c>
    </row>
    <row r="38" spans="1:24" ht="48" customHeight="1" x14ac:dyDescent="0.2">
      <c r="A38" s="7" t="s">
        <v>204</v>
      </c>
      <c r="B38" s="15">
        <v>45694</v>
      </c>
      <c r="C38" s="132" t="s">
        <v>76</v>
      </c>
      <c r="D38" s="1" t="s">
        <v>111</v>
      </c>
      <c r="E38" s="9" t="s">
        <v>205</v>
      </c>
      <c r="F38" s="10" t="s">
        <v>206</v>
      </c>
      <c r="G38" s="11">
        <f>21*5</f>
        <v>105</v>
      </c>
      <c r="H38" s="11">
        <f>2*80</f>
        <v>160</v>
      </c>
      <c r="I38" s="11">
        <v>105</v>
      </c>
      <c r="J38" s="11"/>
      <c r="K38" s="11">
        <v>950</v>
      </c>
      <c r="L38" s="17">
        <f t="shared" si="3"/>
        <v>1320</v>
      </c>
      <c r="M38" s="18">
        <f t="shared" si="1"/>
        <v>1320</v>
      </c>
      <c r="N38" s="8">
        <v>45695</v>
      </c>
      <c r="O38" s="1" t="s">
        <v>30</v>
      </c>
      <c r="P38" s="12" t="s">
        <v>207</v>
      </c>
      <c r="Q38" s="16"/>
      <c r="R38" s="116" t="s">
        <v>61</v>
      </c>
      <c r="S38" s="1" t="s">
        <v>29</v>
      </c>
      <c r="T38" s="8">
        <v>45734</v>
      </c>
      <c r="U38" s="5">
        <v>360</v>
      </c>
      <c r="V38" s="5" t="s">
        <v>48</v>
      </c>
      <c r="W38" s="1" t="s">
        <v>80</v>
      </c>
      <c r="X38" s="20" t="s">
        <v>208</v>
      </c>
    </row>
    <row r="39" spans="1:24" ht="48" customHeight="1" x14ac:dyDescent="0.2">
      <c r="A39" s="25" t="s">
        <v>209</v>
      </c>
      <c r="B39" s="15">
        <v>45698</v>
      </c>
      <c r="C39" s="132" t="s">
        <v>76</v>
      </c>
      <c r="D39" s="1" t="s">
        <v>111</v>
      </c>
      <c r="E39" s="9" t="s">
        <v>210</v>
      </c>
      <c r="F39" s="10" t="s">
        <v>211</v>
      </c>
      <c r="G39" s="11"/>
      <c r="H39" s="11"/>
      <c r="I39" s="11"/>
      <c r="J39" s="11"/>
      <c r="K39" s="11">
        <v>700</v>
      </c>
      <c r="L39" s="17">
        <f t="shared" si="3"/>
        <v>700</v>
      </c>
      <c r="M39" s="18">
        <f t="shared" si="1"/>
        <v>700</v>
      </c>
      <c r="N39" s="8">
        <v>45699</v>
      </c>
      <c r="O39" s="1" t="s">
        <v>209</v>
      </c>
      <c r="P39" s="12" t="s">
        <v>212</v>
      </c>
      <c r="Q39" s="16"/>
      <c r="R39" s="116" t="s">
        <v>61</v>
      </c>
      <c r="S39" s="1" t="s">
        <v>29</v>
      </c>
      <c r="T39" s="8">
        <v>45734</v>
      </c>
      <c r="U39" s="5">
        <v>70</v>
      </c>
      <c r="V39" s="5" t="s">
        <v>48</v>
      </c>
      <c r="W39" s="1"/>
      <c r="X39" s="20"/>
    </row>
    <row r="40" spans="1:24" ht="48" customHeight="1" x14ac:dyDescent="0.35">
      <c r="A40" s="7" t="s">
        <v>151</v>
      </c>
      <c r="B40" s="15">
        <v>45699</v>
      </c>
      <c r="C40" s="132" t="s">
        <v>76</v>
      </c>
      <c r="D40" s="1" t="s">
        <v>111</v>
      </c>
      <c r="E40" s="26" t="s">
        <v>213</v>
      </c>
      <c r="F40" s="27" t="s">
        <v>1039</v>
      </c>
      <c r="G40" s="11">
        <f>12*5</f>
        <v>60</v>
      </c>
      <c r="H40" s="11"/>
      <c r="I40" s="11">
        <v>40</v>
      </c>
      <c r="J40" s="11"/>
      <c r="K40" s="11">
        <v>950</v>
      </c>
      <c r="L40" s="17">
        <f t="shared" si="3"/>
        <v>1050</v>
      </c>
      <c r="M40" s="18">
        <f t="shared" si="1"/>
        <v>1050</v>
      </c>
      <c r="N40" s="19" t="s">
        <v>154</v>
      </c>
      <c r="O40" s="1"/>
      <c r="P40" s="12"/>
      <c r="Q40" s="1"/>
      <c r="R40" s="116" t="s">
        <v>61</v>
      </c>
      <c r="S40" s="1" t="s">
        <v>29</v>
      </c>
      <c r="T40" s="8">
        <v>45734</v>
      </c>
      <c r="U40" s="5">
        <v>260</v>
      </c>
      <c r="V40" s="5" t="s">
        <v>48</v>
      </c>
      <c r="W40" s="1"/>
    </row>
    <row r="41" spans="1:24" ht="48" customHeight="1" x14ac:dyDescent="0.2">
      <c r="A41" s="7" t="s">
        <v>167</v>
      </c>
      <c r="B41" s="15">
        <v>45703</v>
      </c>
      <c r="C41" s="132" t="s">
        <v>214</v>
      </c>
      <c r="D41" s="1" t="s">
        <v>23</v>
      </c>
      <c r="E41" s="9" t="s">
        <v>215</v>
      </c>
      <c r="F41" s="10" t="s">
        <v>216</v>
      </c>
      <c r="G41" s="11"/>
      <c r="H41" s="11"/>
      <c r="I41" s="11"/>
      <c r="J41" s="11"/>
      <c r="K41" s="11">
        <v>400</v>
      </c>
      <c r="L41" s="17">
        <f t="shared" si="3"/>
        <v>400</v>
      </c>
      <c r="M41" s="18">
        <f t="shared" si="1"/>
        <v>400</v>
      </c>
      <c r="N41" s="8">
        <v>45712</v>
      </c>
      <c r="O41" s="1" t="s">
        <v>48</v>
      </c>
      <c r="P41" s="12" t="s">
        <v>217</v>
      </c>
      <c r="Q41" s="1"/>
      <c r="R41" s="116" t="s">
        <v>218</v>
      </c>
      <c r="S41" s="1" t="s">
        <v>29</v>
      </c>
      <c r="T41" s="8">
        <v>45790</v>
      </c>
      <c r="U41" s="5">
        <v>300</v>
      </c>
      <c r="V41" s="5"/>
      <c r="W41" s="1" t="s">
        <v>80</v>
      </c>
    </row>
    <row r="42" spans="1:24" ht="48" customHeight="1" x14ac:dyDescent="0.2">
      <c r="A42" s="7" t="s">
        <v>167</v>
      </c>
      <c r="B42" s="15">
        <v>45709</v>
      </c>
      <c r="C42" s="132" t="s">
        <v>214</v>
      </c>
      <c r="D42" s="1" t="s">
        <v>23</v>
      </c>
      <c r="E42" s="9" t="s">
        <v>219</v>
      </c>
      <c r="F42" s="10" t="s">
        <v>220</v>
      </c>
      <c r="G42" s="11"/>
      <c r="H42" s="11"/>
      <c r="I42" s="11"/>
      <c r="J42" s="11"/>
      <c r="K42" s="11">
        <v>400</v>
      </c>
      <c r="L42" s="17">
        <f t="shared" si="3"/>
        <v>400</v>
      </c>
      <c r="M42" s="18">
        <f t="shared" si="1"/>
        <v>400</v>
      </c>
      <c r="N42" s="8">
        <v>45712</v>
      </c>
      <c r="O42" s="1" t="s">
        <v>48</v>
      </c>
      <c r="P42" s="12" t="s">
        <v>221</v>
      </c>
      <c r="Q42" s="1"/>
      <c r="R42" s="116" t="s">
        <v>218</v>
      </c>
      <c r="S42" s="1" t="s">
        <v>29</v>
      </c>
      <c r="T42" s="8">
        <v>45790</v>
      </c>
      <c r="U42" s="5">
        <v>300</v>
      </c>
      <c r="V42" s="5"/>
      <c r="W42" s="1" t="s">
        <v>80</v>
      </c>
    </row>
    <row r="43" spans="1:24" ht="48" customHeight="1" x14ac:dyDescent="0.2">
      <c r="A43" s="7" t="s">
        <v>75</v>
      </c>
      <c r="B43" s="15">
        <v>45706</v>
      </c>
      <c r="C43" s="132" t="s">
        <v>222</v>
      </c>
      <c r="D43" s="1" t="s">
        <v>23</v>
      </c>
      <c r="E43" s="9" t="s">
        <v>223</v>
      </c>
      <c r="F43" s="10" t="s">
        <v>224</v>
      </c>
      <c r="G43" s="11"/>
      <c r="H43" s="11"/>
      <c r="I43" s="11"/>
      <c r="J43" s="11"/>
      <c r="K43" s="11">
        <v>400</v>
      </c>
      <c r="L43" s="17">
        <f t="shared" si="3"/>
        <v>400</v>
      </c>
      <c r="M43" s="18">
        <f t="shared" si="1"/>
        <v>400</v>
      </c>
      <c r="N43" s="8">
        <v>45737</v>
      </c>
      <c r="O43" s="1" t="s">
        <v>48</v>
      </c>
      <c r="P43" s="12" t="s">
        <v>225</v>
      </c>
      <c r="Q43" s="1"/>
      <c r="R43" s="116" t="s">
        <v>226</v>
      </c>
      <c r="S43" s="1" t="s">
        <v>29</v>
      </c>
      <c r="T43" s="8">
        <v>45790</v>
      </c>
      <c r="U43" s="5">
        <v>300</v>
      </c>
      <c r="V43" s="5"/>
      <c r="W43" s="1" t="s">
        <v>80</v>
      </c>
    </row>
    <row r="44" spans="1:24" ht="48" customHeight="1" x14ac:dyDescent="0.2">
      <c r="A44" s="7" t="s">
        <v>204</v>
      </c>
      <c r="B44" s="15">
        <v>45705</v>
      </c>
      <c r="C44" s="132" t="s">
        <v>76</v>
      </c>
      <c r="D44" s="1" t="s">
        <v>57</v>
      </c>
      <c r="E44" s="9" t="s">
        <v>227</v>
      </c>
      <c r="F44" s="10" t="s">
        <v>228</v>
      </c>
      <c r="G44" s="11"/>
      <c r="H44" s="11"/>
      <c r="I44" s="11">
        <v>10</v>
      </c>
      <c r="J44" s="11"/>
      <c r="K44" s="11">
        <v>350</v>
      </c>
      <c r="L44" s="17">
        <v>350</v>
      </c>
      <c r="M44" s="18">
        <f t="shared" si="1"/>
        <v>350</v>
      </c>
      <c r="N44" s="8">
        <v>45705</v>
      </c>
      <c r="O44" s="1" t="s">
        <v>30</v>
      </c>
      <c r="P44" s="12" t="s">
        <v>229</v>
      </c>
      <c r="Q44" s="1"/>
      <c r="R44" s="116" t="s">
        <v>61</v>
      </c>
      <c r="S44" s="1" t="s">
        <v>29</v>
      </c>
      <c r="T44" s="8">
        <v>45734</v>
      </c>
      <c r="U44" s="5">
        <v>70</v>
      </c>
      <c r="V44" s="5" t="s">
        <v>48</v>
      </c>
      <c r="W44" s="1" t="s">
        <v>80</v>
      </c>
      <c r="X44" s="6">
        <v>350</v>
      </c>
    </row>
    <row r="45" spans="1:24" ht="48" customHeight="1" x14ac:dyDescent="0.2">
      <c r="A45" s="7" t="s">
        <v>98</v>
      </c>
      <c r="B45" s="15">
        <v>45706</v>
      </c>
      <c r="C45" s="132" t="s">
        <v>76</v>
      </c>
      <c r="D45" s="1" t="s">
        <v>57</v>
      </c>
      <c r="E45" s="9" t="s">
        <v>230</v>
      </c>
      <c r="F45" s="10" t="s">
        <v>231</v>
      </c>
      <c r="G45" s="11"/>
      <c r="H45" s="11"/>
      <c r="I45" s="11" t="s">
        <v>232</v>
      </c>
      <c r="J45" s="11"/>
      <c r="K45" s="11">
        <v>650</v>
      </c>
      <c r="L45" s="17">
        <f t="shared" ref="L45:L52" si="4">G45+H45+I45+J45+K45</f>
        <v>728</v>
      </c>
      <c r="M45" s="18">
        <f t="shared" si="1"/>
        <v>728</v>
      </c>
      <c r="N45" s="1"/>
      <c r="O45" s="1"/>
      <c r="P45" s="12" t="s">
        <v>233</v>
      </c>
      <c r="Q45" s="1"/>
      <c r="R45" s="116" t="s">
        <v>61</v>
      </c>
      <c r="S45" s="1" t="s">
        <v>29</v>
      </c>
      <c r="T45" s="8">
        <v>45734</v>
      </c>
      <c r="U45" s="5">
        <v>260</v>
      </c>
      <c r="V45" s="5" t="s">
        <v>48</v>
      </c>
      <c r="W45" s="1"/>
    </row>
    <row r="46" spans="1:24" ht="48" customHeight="1" x14ac:dyDescent="0.2">
      <c r="A46" s="7" t="s">
        <v>98</v>
      </c>
      <c r="B46" s="8">
        <v>45707</v>
      </c>
      <c r="C46" s="132" t="s">
        <v>76</v>
      </c>
      <c r="D46" s="1" t="s">
        <v>57</v>
      </c>
      <c r="E46" s="9" t="s">
        <v>234</v>
      </c>
      <c r="F46" s="10" t="s">
        <v>235</v>
      </c>
      <c r="G46" s="11">
        <v>710</v>
      </c>
      <c r="H46" s="11">
        <v>160</v>
      </c>
      <c r="I46" s="11" t="s">
        <v>236</v>
      </c>
      <c r="J46" s="11"/>
      <c r="K46" s="11">
        <v>650</v>
      </c>
      <c r="L46" s="17">
        <f t="shared" si="4"/>
        <v>1589</v>
      </c>
      <c r="M46" s="18">
        <f t="shared" si="1"/>
        <v>1589</v>
      </c>
      <c r="N46" s="1"/>
      <c r="O46" s="1"/>
      <c r="P46" s="12" t="s">
        <v>237</v>
      </c>
      <c r="Q46" s="1"/>
      <c r="R46" s="116" t="s">
        <v>61</v>
      </c>
      <c r="S46" s="1" t="s">
        <v>29</v>
      </c>
      <c r="T46" s="8">
        <v>45734</v>
      </c>
      <c r="U46" s="5">
        <v>360</v>
      </c>
      <c r="V46" s="5" t="s">
        <v>48</v>
      </c>
      <c r="W46" s="1"/>
    </row>
    <row r="47" spans="1:24" ht="48" customHeight="1" x14ac:dyDescent="0.2">
      <c r="A47" s="7" t="s">
        <v>98</v>
      </c>
      <c r="B47" s="28">
        <v>45708</v>
      </c>
      <c r="C47" s="132" t="s">
        <v>76</v>
      </c>
      <c r="D47" s="1" t="s">
        <v>57</v>
      </c>
      <c r="E47" s="1" t="s">
        <v>238</v>
      </c>
      <c r="F47" s="10" t="s">
        <v>239</v>
      </c>
      <c r="G47" s="17">
        <v>60</v>
      </c>
      <c r="H47" s="17">
        <v>24</v>
      </c>
      <c r="I47" s="17" t="s">
        <v>240</v>
      </c>
      <c r="J47" s="17"/>
      <c r="K47" s="17">
        <v>450</v>
      </c>
      <c r="L47" s="17">
        <f t="shared" si="4"/>
        <v>548</v>
      </c>
      <c r="M47" s="18">
        <f t="shared" si="1"/>
        <v>548</v>
      </c>
      <c r="N47" s="1"/>
      <c r="O47" s="1"/>
      <c r="P47" s="29" t="s">
        <v>241</v>
      </c>
      <c r="Q47" s="30"/>
      <c r="R47" s="116" t="s">
        <v>61</v>
      </c>
      <c r="S47" s="1" t="s">
        <v>29</v>
      </c>
      <c r="T47" s="8">
        <v>45734</v>
      </c>
      <c r="U47" s="5">
        <v>70</v>
      </c>
      <c r="V47" s="5" t="s">
        <v>48</v>
      </c>
      <c r="W47" s="1"/>
    </row>
    <row r="48" spans="1:24" ht="48" customHeight="1" x14ac:dyDescent="0.2">
      <c r="A48" s="7" t="s">
        <v>98</v>
      </c>
      <c r="B48" s="28">
        <v>45711</v>
      </c>
      <c r="C48" s="132" t="s">
        <v>56</v>
      </c>
      <c r="D48" s="1" t="s">
        <v>57</v>
      </c>
      <c r="E48" s="1" t="s">
        <v>242</v>
      </c>
      <c r="F48" s="10" t="s">
        <v>243</v>
      </c>
      <c r="G48" s="17">
        <v>225</v>
      </c>
      <c r="H48" s="17">
        <v>80</v>
      </c>
      <c r="I48" s="17" t="s">
        <v>244</v>
      </c>
      <c r="J48" s="17"/>
      <c r="K48" s="17">
        <v>650</v>
      </c>
      <c r="L48" s="17">
        <f t="shared" si="4"/>
        <v>980</v>
      </c>
      <c r="M48" s="18">
        <f t="shared" si="1"/>
        <v>980</v>
      </c>
      <c r="N48" s="1"/>
      <c r="O48" s="1"/>
      <c r="P48" s="29" t="s">
        <v>245</v>
      </c>
      <c r="Q48" s="30"/>
      <c r="R48" s="116" t="s">
        <v>61</v>
      </c>
      <c r="S48" s="1" t="s">
        <v>29</v>
      </c>
      <c r="T48" s="35"/>
      <c r="U48" s="13"/>
      <c r="V48" s="5"/>
      <c r="W48" s="1"/>
    </row>
    <row r="49" spans="1:24" ht="48" customHeight="1" x14ac:dyDescent="0.2">
      <c r="A49" s="7" t="s">
        <v>98</v>
      </c>
      <c r="B49" s="28">
        <v>45711</v>
      </c>
      <c r="C49" s="132" t="s">
        <v>246</v>
      </c>
      <c r="D49" s="1" t="s">
        <v>247</v>
      </c>
      <c r="E49" s="1" t="s">
        <v>242</v>
      </c>
      <c r="F49" s="10" t="s">
        <v>243</v>
      </c>
      <c r="G49" s="17">
        <v>225</v>
      </c>
      <c r="H49" s="17">
        <v>80</v>
      </c>
      <c r="I49" s="17" t="s">
        <v>244</v>
      </c>
      <c r="J49" s="17"/>
      <c r="K49" s="17">
        <v>650</v>
      </c>
      <c r="L49" s="17">
        <f t="shared" si="4"/>
        <v>980</v>
      </c>
      <c r="M49" s="18">
        <f t="shared" si="1"/>
        <v>980</v>
      </c>
      <c r="N49" s="1"/>
      <c r="O49" s="1"/>
      <c r="P49" s="29" t="s">
        <v>248</v>
      </c>
      <c r="Q49" s="30"/>
      <c r="R49" s="1" t="s">
        <v>249</v>
      </c>
      <c r="S49" s="1" t="s">
        <v>29</v>
      </c>
      <c r="T49" s="8">
        <v>45790</v>
      </c>
      <c r="U49" s="5">
        <v>600</v>
      </c>
      <c r="V49" s="5"/>
      <c r="W49" s="1"/>
    </row>
    <row r="50" spans="1:24" ht="48" customHeight="1" x14ac:dyDescent="0.2">
      <c r="A50" s="7" t="s">
        <v>250</v>
      </c>
      <c r="B50" s="28">
        <v>45712</v>
      </c>
      <c r="C50" s="132" t="s">
        <v>76</v>
      </c>
      <c r="D50" s="1" t="s">
        <v>57</v>
      </c>
      <c r="E50" s="1" t="s">
        <v>251</v>
      </c>
      <c r="F50" s="10" t="s">
        <v>252</v>
      </c>
      <c r="G50" s="17"/>
      <c r="H50" s="17"/>
      <c r="I50" s="17">
        <v>14</v>
      </c>
      <c r="J50" s="17"/>
      <c r="K50" s="17">
        <v>600</v>
      </c>
      <c r="L50" s="17">
        <f t="shared" si="4"/>
        <v>614</v>
      </c>
      <c r="M50" s="18">
        <f t="shared" si="1"/>
        <v>614</v>
      </c>
      <c r="N50" s="8">
        <v>45818</v>
      </c>
      <c r="O50" s="8" t="s">
        <v>30</v>
      </c>
      <c r="P50" s="29" t="s">
        <v>253</v>
      </c>
      <c r="Q50" s="30"/>
      <c r="R50" s="116" t="s">
        <v>61</v>
      </c>
      <c r="S50" s="1" t="s">
        <v>29</v>
      </c>
      <c r="T50" s="8">
        <v>45734</v>
      </c>
      <c r="U50" s="5">
        <v>140</v>
      </c>
      <c r="V50" s="5" t="s">
        <v>48</v>
      </c>
      <c r="W50" s="1" t="s">
        <v>80</v>
      </c>
    </row>
    <row r="51" spans="1:24" ht="48" customHeight="1" x14ac:dyDescent="0.2">
      <c r="A51" s="7" t="s">
        <v>250</v>
      </c>
      <c r="B51" s="28">
        <v>45713</v>
      </c>
      <c r="C51" s="132" t="s">
        <v>76</v>
      </c>
      <c r="D51" s="1" t="s">
        <v>57</v>
      </c>
      <c r="E51" s="1" t="s">
        <v>254</v>
      </c>
      <c r="F51" s="10" t="s">
        <v>255</v>
      </c>
      <c r="G51" s="17"/>
      <c r="H51" s="17"/>
      <c r="I51" s="17"/>
      <c r="J51" s="17"/>
      <c r="K51" s="17">
        <v>600</v>
      </c>
      <c r="L51" s="17">
        <f t="shared" si="4"/>
        <v>600</v>
      </c>
      <c r="M51" s="18">
        <f t="shared" si="1"/>
        <v>600</v>
      </c>
      <c r="N51" s="8">
        <v>45818</v>
      </c>
      <c r="O51" s="8" t="s">
        <v>30</v>
      </c>
      <c r="P51" s="29" t="s">
        <v>256</v>
      </c>
      <c r="Q51" s="30"/>
      <c r="R51" s="116" t="s">
        <v>61</v>
      </c>
      <c r="S51" s="1" t="s">
        <v>29</v>
      </c>
      <c r="T51" s="8">
        <v>45734</v>
      </c>
      <c r="U51" s="5">
        <v>140</v>
      </c>
      <c r="V51" s="5" t="s">
        <v>48</v>
      </c>
      <c r="W51" s="1" t="s">
        <v>80</v>
      </c>
    </row>
    <row r="52" spans="1:24" ht="48" customHeight="1" x14ac:dyDescent="0.2">
      <c r="A52" s="7" t="s">
        <v>250</v>
      </c>
      <c r="B52" s="28">
        <v>45714</v>
      </c>
      <c r="C52" s="132" t="s">
        <v>76</v>
      </c>
      <c r="D52" s="1" t="s">
        <v>57</v>
      </c>
      <c r="E52" s="1" t="s">
        <v>257</v>
      </c>
      <c r="F52" s="16" t="s">
        <v>258</v>
      </c>
      <c r="G52" s="17"/>
      <c r="H52" s="17"/>
      <c r="I52" s="17">
        <v>11</v>
      </c>
      <c r="J52" s="17"/>
      <c r="K52" s="17">
        <v>950</v>
      </c>
      <c r="L52" s="17">
        <f t="shared" si="4"/>
        <v>961</v>
      </c>
      <c r="M52" s="18">
        <f t="shared" si="1"/>
        <v>961</v>
      </c>
      <c r="N52" s="8">
        <v>45818</v>
      </c>
      <c r="O52" s="8" t="s">
        <v>30</v>
      </c>
      <c r="P52" s="29" t="s">
        <v>259</v>
      </c>
      <c r="Q52" s="30"/>
      <c r="R52" s="116" t="s">
        <v>61</v>
      </c>
      <c r="S52" s="1" t="s">
        <v>29</v>
      </c>
      <c r="T52" s="8">
        <v>45734</v>
      </c>
      <c r="U52" s="5">
        <v>260</v>
      </c>
      <c r="V52" s="5" t="s">
        <v>48</v>
      </c>
      <c r="W52" s="1" t="s">
        <v>80</v>
      </c>
    </row>
    <row r="53" spans="1:24" ht="48" customHeight="1" x14ac:dyDescent="0.2">
      <c r="A53" s="7" t="s">
        <v>250</v>
      </c>
      <c r="B53" s="28">
        <v>45715</v>
      </c>
      <c r="C53" s="132" t="s">
        <v>76</v>
      </c>
      <c r="D53" s="1" t="s">
        <v>57</v>
      </c>
      <c r="E53" s="31" t="s">
        <v>260</v>
      </c>
      <c r="F53" s="10" t="s">
        <v>261</v>
      </c>
      <c r="G53" s="17"/>
      <c r="H53" s="17"/>
      <c r="I53" s="17">
        <v>5</v>
      </c>
      <c r="J53" s="17"/>
      <c r="K53" s="17">
        <v>400</v>
      </c>
      <c r="L53" s="17">
        <v>400</v>
      </c>
      <c r="M53" s="18">
        <f t="shared" si="1"/>
        <v>400</v>
      </c>
      <c r="N53" s="8">
        <v>45818</v>
      </c>
      <c r="O53" s="8" t="s">
        <v>30</v>
      </c>
      <c r="P53" s="29" t="s">
        <v>262</v>
      </c>
      <c r="Q53" s="30"/>
      <c r="R53" s="116" t="s">
        <v>61</v>
      </c>
      <c r="S53" s="1" t="s">
        <v>29</v>
      </c>
      <c r="T53" s="8">
        <v>45734</v>
      </c>
      <c r="U53" s="5">
        <v>70</v>
      </c>
      <c r="V53" s="5" t="s">
        <v>48</v>
      </c>
      <c r="W53" s="1" t="s">
        <v>80</v>
      </c>
    </row>
    <row r="54" spans="1:24" ht="48" customHeight="1" x14ac:dyDescent="0.2">
      <c r="A54" s="7" t="s">
        <v>263</v>
      </c>
      <c r="B54" s="28">
        <v>45713</v>
      </c>
      <c r="C54" s="132" t="s">
        <v>214</v>
      </c>
      <c r="D54" s="1" t="s">
        <v>23</v>
      </c>
      <c r="E54" s="31" t="s">
        <v>264</v>
      </c>
      <c r="F54" s="10" t="s">
        <v>265</v>
      </c>
      <c r="G54" s="17"/>
      <c r="H54" s="17"/>
      <c r="I54" s="17">
        <v>140</v>
      </c>
      <c r="J54" s="17"/>
      <c r="K54" s="17">
        <v>650</v>
      </c>
      <c r="L54" s="17">
        <f>G54+H54+I54+J54+K54</f>
        <v>790</v>
      </c>
      <c r="M54" s="18">
        <f t="shared" si="1"/>
        <v>790</v>
      </c>
      <c r="N54" s="1"/>
      <c r="O54" s="8"/>
      <c r="P54" s="29" t="s">
        <v>266</v>
      </c>
      <c r="Q54" s="30"/>
      <c r="R54" s="1" t="s">
        <v>218</v>
      </c>
      <c r="S54" s="1" t="s">
        <v>29</v>
      </c>
      <c r="T54" s="8">
        <v>45790</v>
      </c>
      <c r="U54" s="5">
        <v>600</v>
      </c>
      <c r="V54" s="5"/>
      <c r="W54" s="1"/>
    </row>
    <row r="55" spans="1:24" ht="48" customHeight="1" x14ac:dyDescent="0.2">
      <c r="A55" s="7" t="s">
        <v>75</v>
      </c>
      <c r="B55" s="28">
        <v>45715</v>
      </c>
      <c r="C55" s="132" t="s">
        <v>76</v>
      </c>
      <c r="D55" s="1" t="s">
        <v>57</v>
      </c>
      <c r="E55" s="31" t="s">
        <v>267</v>
      </c>
      <c r="F55" s="25" t="s">
        <v>268</v>
      </c>
      <c r="G55" s="17"/>
      <c r="H55" s="17"/>
      <c r="I55" s="17">
        <v>9</v>
      </c>
      <c r="J55" s="17"/>
      <c r="K55" s="17">
        <v>400</v>
      </c>
      <c r="L55" s="17">
        <v>400</v>
      </c>
      <c r="M55" s="18">
        <f t="shared" si="1"/>
        <v>400</v>
      </c>
      <c r="N55" s="8">
        <v>45737</v>
      </c>
      <c r="O55" s="1" t="s">
        <v>48</v>
      </c>
      <c r="P55" s="29" t="s">
        <v>269</v>
      </c>
      <c r="Q55" s="30"/>
      <c r="R55" s="116" t="s">
        <v>61</v>
      </c>
      <c r="S55" s="1" t="s">
        <v>29</v>
      </c>
      <c r="T55" s="8">
        <v>45734</v>
      </c>
      <c r="U55" s="5">
        <v>70</v>
      </c>
      <c r="V55" s="5" t="s">
        <v>48</v>
      </c>
      <c r="W55" s="1" t="s">
        <v>80</v>
      </c>
    </row>
    <row r="56" spans="1:24" ht="57.75" customHeight="1" x14ac:dyDescent="0.2">
      <c r="A56" s="25" t="s">
        <v>270</v>
      </c>
      <c r="B56" s="28">
        <v>45715</v>
      </c>
      <c r="C56" s="132"/>
      <c r="D56" s="1" t="s">
        <v>149</v>
      </c>
      <c r="E56" s="31" t="s">
        <v>271</v>
      </c>
      <c r="F56" s="10" t="s">
        <v>272</v>
      </c>
      <c r="G56" s="17"/>
      <c r="H56" s="17"/>
      <c r="I56" s="17"/>
      <c r="J56" s="17">
        <v>690</v>
      </c>
      <c r="K56" s="32">
        <v>5500</v>
      </c>
      <c r="L56" s="32">
        <f>G56+H56+I56+J56+K56+G57+J57</f>
        <v>6890</v>
      </c>
      <c r="M56" s="33">
        <f t="shared" si="1"/>
        <v>6890</v>
      </c>
      <c r="N56" s="8">
        <v>45844</v>
      </c>
      <c r="O56" s="1" t="s">
        <v>48</v>
      </c>
      <c r="P56" s="29" t="s">
        <v>273</v>
      </c>
      <c r="Q56" s="34" t="s">
        <v>274</v>
      </c>
      <c r="R56" s="116"/>
      <c r="S56" s="1"/>
      <c r="T56" s="35">
        <v>45728</v>
      </c>
      <c r="U56" s="36">
        <v>4470</v>
      </c>
      <c r="V56" s="5" t="s">
        <v>30</v>
      </c>
      <c r="W56" s="1" t="s">
        <v>80</v>
      </c>
      <c r="X56" s="20" t="s">
        <v>275</v>
      </c>
    </row>
    <row r="57" spans="1:24" ht="48" customHeight="1" x14ac:dyDescent="0.2">
      <c r="A57" s="25" t="s">
        <v>276</v>
      </c>
      <c r="B57" s="28">
        <v>45716</v>
      </c>
      <c r="C57" s="132"/>
      <c r="D57" s="1" t="s">
        <v>149</v>
      </c>
      <c r="E57" s="31" t="s">
        <v>277</v>
      </c>
      <c r="F57" s="25" t="s">
        <v>278</v>
      </c>
      <c r="G57" s="17">
        <v>400</v>
      </c>
      <c r="H57" s="17"/>
      <c r="I57" s="17"/>
      <c r="J57" s="17">
        <v>300</v>
      </c>
      <c r="K57" s="37"/>
      <c r="L57" s="37"/>
      <c r="M57" s="38"/>
      <c r="N57" s="8">
        <v>45844</v>
      </c>
      <c r="O57" s="1" t="s">
        <v>48</v>
      </c>
      <c r="P57" s="29" t="s">
        <v>279</v>
      </c>
      <c r="Q57" s="30" t="s">
        <v>280</v>
      </c>
      <c r="R57" s="116"/>
      <c r="S57" s="1"/>
      <c r="T57" s="35">
        <v>45728</v>
      </c>
      <c r="U57" s="39"/>
      <c r="V57" s="5" t="s">
        <v>30</v>
      </c>
      <c r="W57" s="1" t="s">
        <v>80</v>
      </c>
      <c r="X57" s="6" t="s">
        <v>281</v>
      </c>
    </row>
    <row r="58" spans="1:24" ht="48" customHeight="1" x14ac:dyDescent="0.2">
      <c r="A58" s="25" t="s">
        <v>270</v>
      </c>
      <c r="B58" s="28">
        <v>45717</v>
      </c>
      <c r="C58" s="132"/>
      <c r="D58" s="1" t="s">
        <v>149</v>
      </c>
      <c r="E58" s="31" t="s">
        <v>282</v>
      </c>
      <c r="F58" s="10" t="s">
        <v>283</v>
      </c>
      <c r="G58" s="17"/>
      <c r="H58" s="17"/>
      <c r="I58" s="17"/>
      <c r="J58" s="17"/>
      <c r="K58" s="40"/>
      <c r="L58" s="40"/>
      <c r="M58" s="41"/>
      <c r="N58" s="8">
        <v>45844</v>
      </c>
      <c r="O58" s="1" t="s">
        <v>48</v>
      </c>
      <c r="P58" s="29" t="s">
        <v>284</v>
      </c>
      <c r="Q58" s="30"/>
      <c r="R58" s="116"/>
      <c r="S58" s="1"/>
      <c r="T58" s="35">
        <v>45728</v>
      </c>
      <c r="U58" s="39"/>
      <c r="V58" s="5" t="s">
        <v>30</v>
      </c>
      <c r="W58" s="1" t="s">
        <v>80</v>
      </c>
    </row>
    <row r="59" spans="1:24" ht="48" customHeight="1" x14ac:dyDescent="0.2">
      <c r="A59" s="25" t="s">
        <v>270</v>
      </c>
      <c r="B59" s="28">
        <v>45716</v>
      </c>
      <c r="C59" s="132"/>
      <c r="D59" s="1" t="s">
        <v>285</v>
      </c>
      <c r="E59" s="31"/>
      <c r="F59" s="25"/>
      <c r="G59" s="17"/>
      <c r="H59" s="17"/>
      <c r="I59" s="17"/>
      <c r="J59" s="17"/>
      <c r="K59" s="17">
        <v>700</v>
      </c>
      <c r="L59" s="17">
        <f>G59+H59+I59+J59+K59</f>
        <v>700</v>
      </c>
      <c r="M59" s="18">
        <f t="shared" ref="M59:M108" si="5">L59</f>
        <v>700</v>
      </c>
      <c r="N59" s="8">
        <v>45844</v>
      </c>
      <c r="O59" s="1" t="s">
        <v>48</v>
      </c>
      <c r="P59" s="29"/>
      <c r="Q59" s="30"/>
      <c r="R59" s="116"/>
      <c r="S59" s="1"/>
      <c r="T59" s="35">
        <v>45728</v>
      </c>
      <c r="U59" s="39"/>
      <c r="V59" s="5" t="s">
        <v>30</v>
      </c>
      <c r="W59" s="1" t="s">
        <v>80</v>
      </c>
    </row>
    <row r="60" spans="1:24" ht="48" customHeight="1" x14ac:dyDescent="0.2">
      <c r="A60" s="7" t="s">
        <v>128</v>
      </c>
      <c r="B60" s="28">
        <v>45717</v>
      </c>
      <c r="C60" s="132" t="s">
        <v>286</v>
      </c>
      <c r="D60" s="1" t="s">
        <v>23</v>
      </c>
      <c r="E60" s="31">
        <v>0.35069444444444442</v>
      </c>
      <c r="F60" s="10" t="s">
        <v>287</v>
      </c>
      <c r="G60" s="17"/>
      <c r="H60" s="17"/>
      <c r="I60" s="17"/>
      <c r="J60" s="17"/>
      <c r="K60" s="17">
        <v>400</v>
      </c>
      <c r="L60" s="17">
        <f>G60+H60+I60+J60+K60</f>
        <v>400</v>
      </c>
      <c r="M60" s="18">
        <f t="shared" si="5"/>
        <v>400</v>
      </c>
      <c r="N60" s="8">
        <v>45770</v>
      </c>
      <c r="O60" s="1" t="s">
        <v>48</v>
      </c>
      <c r="P60" s="29" t="s">
        <v>288</v>
      </c>
      <c r="Q60" s="30"/>
      <c r="R60" s="1" t="s">
        <v>289</v>
      </c>
      <c r="S60" s="1" t="s">
        <v>134</v>
      </c>
      <c r="T60" s="35">
        <v>45743</v>
      </c>
      <c r="U60" s="5">
        <v>300</v>
      </c>
      <c r="V60" s="5" t="s">
        <v>30</v>
      </c>
      <c r="W60" s="1" t="s">
        <v>80</v>
      </c>
      <c r="X60" s="6" t="s">
        <v>135</v>
      </c>
    </row>
    <row r="61" spans="1:24" ht="48" customHeight="1" x14ac:dyDescent="0.2">
      <c r="A61" s="7" t="s">
        <v>128</v>
      </c>
      <c r="B61" s="28">
        <v>45725</v>
      </c>
      <c r="C61" s="132" t="s">
        <v>41</v>
      </c>
      <c r="D61" s="1" t="s">
        <v>50</v>
      </c>
      <c r="E61" s="31" t="s">
        <v>290</v>
      </c>
      <c r="F61" s="10" t="s">
        <v>291</v>
      </c>
      <c r="G61" s="17">
        <f>285*12</f>
        <v>3420</v>
      </c>
      <c r="H61" s="17">
        <f>4*120</f>
        <v>480</v>
      </c>
      <c r="I61" s="17">
        <v>465</v>
      </c>
      <c r="J61" s="17"/>
      <c r="K61" s="17">
        <v>1200</v>
      </c>
      <c r="L61" s="17">
        <f>G61+H61+I61+J61+K61</f>
        <v>5565</v>
      </c>
      <c r="M61" s="18">
        <f t="shared" si="5"/>
        <v>5565</v>
      </c>
      <c r="N61" s="8">
        <v>45770</v>
      </c>
      <c r="O61" s="1" t="s">
        <v>48</v>
      </c>
      <c r="P61" s="29" t="s">
        <v>292</v>
      </c>
      <c r="Q61" s="30"/>
      <c r="R61" s="1" t="s">
        <v>47</v>
      </c>
      <c r="S61" s="1" t="s">
        <v>29</v>
      </c>
      <c r="T61" s="35">
        <v>45772</v>
      </c>
      <c r="U61" s="42">
        <v>2200</v>
      </c>
      <c r="V61" s="5"/>
      <c r="W61" s="1" t="s">
        <v>80</v>
      </c>
    </row>
    <row r="62" spans="1:24" ht="48" customHeight="1" x14ac:dyDescent="0.2">
      <c r="A62" s="7" t="s">
        <v>128</v>
      </c>
      <c r="B62" s="28">
        <v>45725</v>
      </c>
      <c r="C62" s="132" t="s">
        <v>56</v>
      </c>
      <c r="D62" s="1" t="s">
        <v>111</v>
      </c>
      <c r="E62" s="31">
        <v>0.98263888888888884</v>
      </c>
      <c r="F62" s="10" t="s">
        <v>293</v>
      </c>
      <c r="G62" s="17"/>
      <c r="H62" s="17"/>
      <c r="I62" s="17"/>
      <c r="J62" s="17"/>
      <c r="K62" s="17">
        <v>400</v>
      </c>
      <c r="L62" s="17">
        <f>G62+H62+I62+J62+K62</f>
        <v>400</v>
      </c>
      <c r="M62" s="18">
        <f t="shared" si="5"/>
        <v>400</v>
      </c>
      <c r="N62" s="8">
        <v>45770</v>
      </c>
      <c r="O62" s="1" t="s">
        <v>48</v>
      </c>
      <c r="P62" s="29" t="s">
        <v>294</v>
      </c>
      <c r="Q62" s="30"/>
      <c r="R62" s="1" t="s">
        <v>61</v>
      </c>
      <c r="S62" s="1" t="s">
        <v>29</v>
      </c>
      <c r="T62" s="35"/>
      <c r="U62" s="43"/>
      <c r="V62" s="5"/>
      <c r="W62" s="1" t="s">
        <v>80</v>
      </c>
    </row>
    <row r="63" spans="1:24" ht="48" customHeight="1" x14ac:dyDescent="0.2">
      <c r="A63" s="7" t="s">
        <v>128</v>
      </c>
      <c r="B63" s="28">
        <v>45725</v>
      </c>
      <c r="C63" s="132" t="s">
        <v>56</v>
      </c>
      <c r="D63" s="1" t="s">
        <v>111</v>
      </c>
      <c r="E63" s="31">
        <v>0.88541666666666663</v>
      </c>
      <c r="F63" s="10" t="s">
        <v>293</v>
      </c>
      <c r="G63" s="17"/>
      <c r="H63" s="17"/>
      <c r="I63" s="17"/>
      <c r="J63" s="17"/>
      <c r="K63" s="17">
        <v>400</v>
      </c>
      <c r="L63" s="17">
        <f>G63+H63+I63+J63+K63</f>
        <v>400</v>
      </c>
      <c r="M63" s="18">
        <f t="shared" si="5"/>
        <v>400</v>
      </c>
      <c r="N63" s="8">
        <v>45770</v>
      </c>
      <c r="O63" s="1" t="s">
        <v>48</v>
      </c>
      <c r="P63" s="29" t="s">
        <v>295</v>
      </c>
      <c r="Q63" s="30"/>
      <c r="R63" s="1" t="s">
        <v>61</v>
      </c>
      <c r="S63" s="1" t="s">
        <v>29</v>
      </c>
      <c r="T63" s="35"/>
      <c r="U63" s="43"/>
      <c r="V63" s="5"/>
      <c r="W63" s="1" t="s">
        <v>80</v>
      </c>
    </row>
    <row r="64" spans="1:24" ht="48" customHeight="1" x14ac:dyDescent="0.2">
      <c r="A64" s="7" t="s">
        <v>128</v>
      </c>
      <c r="B64" s="28">
        <v>45726</v>
      </c>
      <c r="C64" s="132" t="s">
        <v>76</v>
      </c>
      <c r="D64" s="1" t="s">
        <v>111</v>
      </c>
      <c r="E64" s="31">
        <v>0.26041666666666669</v>
      </c>
      <c r="F64" s="10" t="s">
        <v>296</v>
      </c>
      <c r="G64" s="17"/>
      <c r="H64" s="17"/>
      <c r="I64" s="17">
        <v>27.5</v>
      </c>
      <c r="J64" s="17"/>
      <c r="K64" s="17">
        <v>400</v>
      </c>
      <c r="L64" s="17">
        <v>400</v>
      </c>
      <c r="M64" s="18">
        <f t="shared" si="5"/>
        <v>400</v>
      </c>
      <c r="N64" s="8">
        <v>45770</v>
      </c>
      <c r="O64" s="1" t="s">
        <v>48</v>
      </c>
      <c r="P64" s="29" t="s">
        <v>297</v>
      </c>
      <c r="Q64" s="30"/>
      <c r="R64" s="1" t="s">
        <v>61</v>
      </c>
      <c r="S64" s="1" t="s">
        <v>29</v>
      </c>
      <c r="T64" s="35">
        <v>45772</v>
      </c>
      <c r="U64" s="1">
        <v>70</v>
      </c>
      <c r="V64" s="5" t="s">
        <v>30</v>
      </c>
      <c r="W64" s="1" t="s">
        <v>80</v>
      </c>
    </row>
    <row r="65" spans="1:25" ht="48" customHeight="1" x14ac:dyDescent="0.2">
      <c r="A65" s="7" t="s">
        <v>128</v>
      </c>
      <c r="B65" s="28">
        <v>45726</v>
      </c>
      <c r="C65" s="132" t="s">
        <v>41</v>
      </c>
      <c r="D65" s="1" t="s">
        <v>50</v>
      </c>
      <c r="E65" s="31" t="s">
        <v>298</v>
      </c>
      <c r="F65" s="10" t="s">
        <v>299</v>
      </c>
      <c r="G65" s="17"/>
      <c r="H65" s="17"/>
      <c r="I65" s="17"/>
      <c r="J65" s="17"/>
      <c r="K65" s="17">
        <v>700</v>
      </c>
      <c r="L65" s="17">
        <f t="shared" ref="L65:L83" si="6">G65+H65+I65+J65+K65</f>
        <v>700</v>
      </c>
      <c r="M65" s="18">
        <f t="shared" si="5"/>
        <v>700</v>
      </c>
      <c r="N65" s="8">
        <v>45770</v>
      </c>
      <c r="O65" s="1" t="s">
        <v>48</v>
      </c>
      <c r="P65" s="29" t="s">
        <v>300</v>
      </c>
      <c r="Q65" s="30"/>
      <c r="R65" s="1" t="s">
        <v>47</v>
      </c>
      <c r="S65" s="1" t="s">
        <v>29</v>
      </c>
      <c r="T65" s="35">
        <v>45772</v>
      </c>
      <c r="U65" s="5">
        <v>600</v>
      </c>
      <c r="V65" s="5" t="s">
        <v>48</v>
      </c>
      <c r="W65" s="1" t="s">
        <v>80</v>
      </c>
    </row>
    <row r="66" spans="1:25" ht="48" customHeight="1" x14ac:dyDescent="0.2">
      <c r="A66" s="7" t="s">
        <v>128</v>
      </c>
      <c r="B66" s="28">
        <v>45727</v>
      </c>
      <c r="C66" s="132" t="s">
        <v>41</v>
      </c>
      <c r="D66" s="1" t="s">
        <v>50</v>
      </c>
      <c r="E66" s="31" t="s">
        <v>301</v>
      </c>
      <c r="F66" s="10" t="s">
        <v>302</v>
      </c>
      <c r="G66" s="17"/>
      <c r="H66" s="17"/>
      <c r="I66" s="17"/>
      <c r="J66" s="17"/>
      <c r="K66" s="17">
        <v>1200</v>
      </c>
      <c r="L66" s="17">
        <f t="shared" si="6"/>
        <v>1200</v>
      </c>
      <c r="M66" s="18">
        <f t="shared" si="5"/>
        <v>1200</v>
      </c>
      <c r="N66" s="8">
        <v>45770</v>
      </c>
      <c r="O66" s="1" t="s">
        <v>48</v>
      </c>
      <c r="P66" s="29" t="s">
        <v>303</v>
      </c>
      <c r="Q66" s="30"/>
      <c r="R66" s="1" t="s">
        <v>47</v>
      </c>
      <c r="S66" s="1" t="s">
        <v>29</v>
      </c>
      <c r="T66" s="35">
        <v>45772</v>
      </c>
      <c r="U66" s="5">
        <v>600</v>
      </c>
      <c r="V66" s="5" t="s">
        <v>48</v>
      </c>
      <c r="W66" s="1" t="s">
        <v>80</v>
      </c>
    </row>
    <row r="67" spans="1:25" ht="48" customHeight="1" x14ac:dyDescent="0.2">
      <c r="A67" s="7" t="s">
        <v>128</v>
      </c>
      <c r="B67" s="28">
        <v>45728</v>
      </c>
      <c r="C67" s="132" t="s">
        <v>41</v>
      </c>
      <c r="D67" s="1" t="s">
        <v>50</v>
      </c>
      <c r="E67" s="31" t="s">
        <v>304</v>
      </c>
      <c r="F67" s="10" t="s">
        <v>305</v>
      </c>
      <c r="G67" s="17"/>
      <c r="H67" s="17"/>
      <c r="I67" s="17"/>
      <c r="J67" s="17"/>
      <c r="K67" s="17">
        <v>800</v>
      </c>
      <c r="L67" s="17">
        <f t="shared" si="6"/>
        <v>800</v>
      </c>
      <c r="M67" s="18">
        <f t="shared" si="5"/>
        <v>800</v>
      </c>
      <c r="N67" s="8">
        <v>45770</v>
      </c>
      <c r="O67" s="1" t="s">
        <v>48</v>
      </c>
      <c r="P67" s="29" t="s">
        <v>306</v>
      </c>
      <c r="Q67" s="29" t="s">
        <v>307</v>
      </c>
      <c r="R67" s="1" t="s">
        <v>47</v>
      </c>
      <c r="S67" s="1" t="s">
        <v>29</v>
      </c>
      <c r="T67" s="35">
        <v>45772</v>
      </c>
      <c r="U67" s="5">
        <v>600</v>
      </c>
      <c r="V67" s="5" t="s">
        <v>48</v>
      </c>
      <c r="W67" s="1" t="s">
        <v>80</v>
      </c>
    </row>
    <row r="68" spans="1:25" ht="48" customHeight="1" x14ac:dyDescent="0.2">
      <c r="A68" s="7" t="s">
        <v>75</v>
      </c>
      <c r="B68" s="28">
        <v>45726</v>
      </c>
      <c r="C68" s="132" t="s">
        <v>76</v>
      </c>
      <c r="D68" s="1" t="s">
        <v>111</v>
      </c>
      <c r="E68" s="44" t="s">
        <v>308</v>
      </c>
      <c r="F68" s="44" t="s">
        <v>309</v>
      </c>
      <c r="G68" s="17"/>
      <c r="H68" s="17"/>
      <c r="I68" s="17">
        <v>19</v>
      </c>
      <c r="J68" s="17"/>
      <c r="K68" s="17">
        <v>400</v>
      </c>
      <c r="L68" s="17">
        <f t="shared" si="6"/>
        <v>419</v>
      </c>
      <c r="M68" s="18">
        <f t="shared" si="5"/>
        <v>419</v>
      </c>
      <c r="N68" s="8">
        <v>45737</v>
      </c>
      <c r="O68" s="1" t="s">
        <v>48</v>
      </c>
      <c r="P68" s="29" t="s">
        <v>310</v>
      </c>
      <c r="Q68" s="30"/>
      <c r="R68" s="1" t="s">
        <v>61</v>
      </c>
      <c r="S68" s="1" t="s">
        <v>29</v>
      </c>
      <c r="T68" s="35">
        <v>45772</v>
      </c>
      <c r="U68" s="5">
        <v>70</v>
      </c>
      <c r="V68" s="5" t="s">
        <v>30</v>
      </c>
      <c r="W68" s="1" t="s">
        <v>80</v>
      </c>
    </row>
    <row r="69" spans="1:25" ht="48" customHeight="1" x14ac:dyDescent="0.2">
      <c r="A69" s="7" t="s">
        <v>178</v>
      </c>
      <c r="B69" s="28">
        <v>45726</v>
      </c>
      <c r="C69" s="132" t="s">
        <v>311</v>
      </c>
      <c r="D69" s="1" t="s">
        <v>106</v>
      </c>
      <c r="E69" s="31" t="s">
        <v>312</v>
      </c>
      <c r="F69" s="10" t="s">
        <v>313</v>
      </c>
      <c r="G69" s="17"/>
      <c r="H69" s="17"/>
      <c r="I69" s="17"/>
      <c r="J69" s="17"/>
      <c r="K69" s="17">
        <v>450</v>
      </c>
      <c r="L69" s="17">
        <f t="shared" si="6"/>
        <v>450</v>
      </c>
      <c r="M69" s="18">
        <f t="shared" si="5"/>
        <v>450</v>
      </c>
      <c r="N69" s="8">
        <v>45736</v>
      </c>
      <c r="O69" s="1" t="s">
        <v>30</v>
      </c>
      <c r="P69" s="29" t="s">
        <v>314</v>
      </c>
      <c r="Q69" s="30"/>
      <c r="R69" s="1" t="s">
        <v>315</v>
      </c>
      <c r="S69" s="1" t="s">
        <v>29</v>
      </c>
      <c r="T69" s="8">
        <v>45818</v>
      </c>
      <c r="U69" s="5">
        <v>300</v>
      </c>
      <c r="V69" s="5"/>
      <c r="W69" s="1" t="s">
        <v>80</v>
      </c>
    </row>
    <row r="70" spans="1:25" ht="48" customHeight="1" x14ac:dyDescent="0.2">
      <c r="A70" s="7" t="s">
        <v>167</v>
      </c>
      <c r="B70" s="28">
        <v>45717</v>
      </c>
      <c r="C70" s="132" t="s">
        <v>316</v>
      </c>
      <c r="D70" s="1" t="s">
        <v>317</v>
      </c>
      <c r="E70" s="31">
        <v>0.68055555555555558</v>
      </c>
      <c r="F70" s="10" t="s">
        <v>318</v>
      </c>
      <c r="G70" s="17"/>
      <c r="H70" s="17"/>
      <c r="I70" s="17"/>
      <c r="J70" s="17"/>
      <c r="K70" s="17">
        <v>1200</v>
      </c>
      <c r="L70" s="17">
        <f t="shared" si="6"/>
        <v>1200</v>
      </c>
      <c r="M70" s="18">
        <f t="shared" si="5"/>
        <v>1200</v>
      </c>
      <c r="N70" s="8">
        <v>45772</v>
      </c>
      <c r="O70" s="1" t="s">
        <v>48</v>
      </c>
      <c r="P70" s="29"/>
      <c r="Q70" s="30"/>
      <c r="R70" s="1" t="s">
        <v>319</v>
      </c>
      <c r="S70" s="1" t="s">
        <v>320</v>
      </c>
      <c r="T70" s="35">
        <v>45748</v>
      </c>
      <c r="U70" s="5">
        <v>900</v>
      </c>
      <c r="V70" s="5" t="s">
        <v>48</v>
      </c>
      <c r="W70" s="1" t="s">
        <v>80</v>
      </c>
      <c r="X70" s="6" t="s">
        <v>97</v>
      </c>
    </row>
    <row r="71" spans="1:25" ht="48" customHeight="1" x14ac:dyDescent="0.2">
      <c r="A71" s="7" t="s">
        <v>167</v>
      </c>
      <c r="B71" s="28">
        <v>45735</v>
      </c>
      <c r="C71" s="132" t="s">
        <v>321</v>
      </c>
      <c r="D71" s="1" t="s">
        <v>322</v>
      </c>
      <c r="E71" s="31">
        <v>0.39583333333333331</v>
      </c>
      <c r="F71" s="10" t="s">
        <v>323</v>
      </c>
      <c r="G71" s="17"/>
      <c r="H71" s="17"/>
      <c r="I71" s="17"/>
      <c r="J71" s="17"/>
      <c r="K71" s="17">
        <v>450</v>
      </c>
      <c r="L71" s="17">
        <f t="shared" si="6"/>
        <v>450</v>
      </c>
      <c r="M71" s="18">
        <f t="shared" si="5"/>
        <v>450</v>
      </c>
      <c r="N71" s="8">
        <v>45772</v>
      </c>
      <c r="O71" s="1" t="s">
        <v>48</v>
      </c>
      <c r="P71" s="29" t="s">
        <v>324</v>
      </c>
      <c r="Q71" s="30"/>
      <c r="R71" s="1" t="s">
        <v>325</v>
      </c>
      <c r="S71" s="1" t="s">
        <v>87</v>
      </c>
      <c r="T71" s="35">
        <v>45790</v>
      </c>
      <c r="U71" s="5">
        <v>300</v>
      </c>
      <c r="V71" s="5"/>
      <c r="W71" s="1" t="s">
        <v>80</v>
      </c>
      <c r="X71" s="6" t="s">
        <v>88</v>
      </c>
    </row>
    <row r="72" spans="1:25" ht="48" customHeight="1" x14ac:dyDescent="0.2">
      <c r="A72" s="7" t="s">
        <v>167</v>
      </c>
      <c r="B72" s="28">
        <v>45735</v>
      </c>
      <c r="C72" s="132" t="s">
        <v>326</v>
      </c>
      <c r="D72" s="1" t="s">
        <v>322</v>
      </c>
      <c r="E72" s="31" t="s">
        <v>327</v>
      </c>
      <c r="F72" s="10" t="s">
        <v>328</v>
      </c>
      <c r="G72" s="17"/>
      <c r="H72" s="17"/>
      <c r="I72" s="17"/>
      <c r="J72" s="17"/>
      <c r="K72" s="17">
        <v>400</v>
      </c>
      <c r="L72" s="17">
        <f t="shared" si="6"/>
        <v>400</v>
      </c>
      <c r="M72" s="18">
        <f t="shared" si="5"/>
        <v>400</v>
      </c>
      <c r="N72" s="8">
        <v>45772</v>
      </c>
      <c r="O72" s="1" t="s">
        <v>48</v>
      </c>
      <c r="P72" s="29" t="s">
        <v>329</v>
      </c>
      <c r="Q72" s="34" t="s">
        <v>330</v>
      </c>
      <c r="R72" s="1" t="s">
        <v>249</v>
      </c>
      <c r="S72" s="1" t="s">
        <v>29</v>
      </c>
      <c r="T72" s="8">
        <v>45818</v>
      </c>
      <c r="U72" s="5">
        <v>300</v>
      </c>
      <c r="V72" s="5"/>
      <c r="W72" s="1" t="s">
        <v>80</v>
      </c>
    </row>
    <row r="73" spans="1:25" ht="48" customHeight="1" x14ac:dyDescent="0.2">
      <c r="A73" s="7" t="s">
        <v>167</v>
      </c>
      <c r="B73" s="28">
        <v>45737</v>
      </c>
      <c r="C73" s="132" t="s">
        <v>326</v>
      </c>
      <c r="D73" s="1" t="s">
        <v>322</v>
      </c>
      <c r="E73" s="31" t="s">
        <v>331</v>
      </c>
      <c r="F73" s="10" t="s">
        <v>332</v>
      </c>
      <c r="G73" s="17"/>
      <c r="H73" s="17"/>
      <c r="I73" s="17">
        <v>17.5</v>
      </c>
      <c r="J73" s="17"/>
      <c r="K73" s="17">
        <v>600</v>
      </c>
      <c r="L73" s="17">
        <f t="shared" si="6"/>
        <v>617.5</v>
      </c>
      <c r="M73" s="18">
        <f t="shared" si="5"/>
        <v>617.5</v>
      </c>
      <c r="N73" s="8">
        <v>45772</v>
      </c>
      <c r="O73" s="1" t="s">
        <v>48</v>
      </c>
      <c r="P73" s="29" t="s">
        <v>333</v>
      </c>
      <c r="Q73" s="34"/>
      <c r="R73" s="1" t="s">
        <v>249</v>
      </c>
      <c r="S73" s="1" t="s">
        <v>29</v>
      </c>
      <c r="T73" s="8">
        <v>45818</v>
      </c>
      <c r="U73" s="5">
        <v>367</v>
      </c>
      <c r="V73" s="5"/>
      <c r="W73" s="1" t="s">
        <v>80</v>
      </c>
    </row>
    <row r="74" spans="1:25" ht="48" customHeight="1" x14ac:dyDescent="0.2">
      <c r="A74" s="7" t="s">
        <v>167</v>
      </c>
      <c r="B74" s="28">
        <v>45740</v>
      </c>
      <c r="C74" s="132" t="s">
        <v>334</v>
      </c>
      <c r="D74" s="1" t="s">
        <v>111</v>
      </c>
      <c r="E74" s="31" t="s">
        <v>335</v>
      </c>
      <c r="F74" s="10" t="s">
        <v>336</v>
      </c>
      <c r="G74" s="17"/>
      <c r="H74" s="17"/>
      <c r="I74" s="17">
        <v>9</v>
      </c>
      <c r="J74" s="17"/>
      <c r="K74" s="17">
        <v>600</v>
      </c>
      <c r="L74" s="17">
        <f t="shared" si="6"/>
        <v>609</v>
      </c>
      <c r="M74" s="18">
        <f t="shared" si="5"/>
        <v>609</v>
      </c>
      <c r="N74" s="8">
        <v>45772</v>
      </c>
      <c r="O74" s="1" t="s">
        <v>48</v>
      </c>
      <c r="P74" s="29" t="s">
        <v>337</v>
      </c>
      <c r="Q74" s="34"/>
      <c r="R74" s="1" t="s">
        <v>61</v>
      </c>
      <c r="S74" s="1" t="s">
        <v>29</v>
      </c>
      <c r="T74" s="35">
        <v>45740</v>
      </c>
      <c r="U74" s="5">
        <v>120</v>
      </c>
      <c r="V74" s="5" t="s">
        <v>30</v>
      </c>
      <c r="W74" s="1" t="s">
        <v>80</v>
      </c>
    </row>
    <row r="75" spans="1:25" ht="48" customHeight="1" x14ac:dyDescent="0.2">
      <c r="A75" s="7" t="s">
        <v>167</v>
      </c>
      <c r="B75" s="28">
        <v>45743</v>
      </c>
      <c r="C75" s="132" t="s">
        <v>334</v>
      </c>
      <c r="D75" s="1" t="s">
        <v>111</v>
      </c>
      <c r="E75" s="31" t="s">
        <v>338</v>
      </c>
      <c r="F75" s="10" t="s">
        <v>339</v>
      </c>
      <c r="G75" s="17"/>
      <c r="H75" s="17">
        <f>2*80</f>
        <v>160</v>
      </c>
      <c r="I75" s="17">
        <v>86</v>
      </c>
      <c r="J75" s="17"/>
      <c r="K75" s="17">
        <v>850</v>
      </c>
      <c r="L75" s="17">
        <f t="shared" si="6"/>
        <v>1096</v>
      </c>
      <c r="M75" s="18">
        <f t="shared" si="5"/>
        <v>1096</v>
      </c>
      <c r="N75" s="8">
        <v>45772</v>
      </c>
      <c r="O75" s="1" t="s">
        <v>48</v>
      </c>
      <c r="P75" s="29" t="s">
        <v>340</v>
      </c>
      <c r="Q75" s="34"/>
      <c r="R75" s="1" t="s">
        <v>61</v>
      </c>
      <c r="S75" s="1" t="s">
        <v>29</v>
      </c>
      <c r="T75" s="35">
        <v>45743</v>
      </c>
      <c r="U75" s="5">
        <v>260</v>
      </c>
      <c r="V75" s="5" t="s">
        <v>30</v>
      </c>
      <c r="W75" s="1" t="s">
        <v>80</v>
      </c>
    </row>
    <row r="76" spans="1:25" ht="48" customHeight="1" x14ac:dyDescent="0.2">
      <c r="A76" s="7" t="s">
        <v>167</v>
      </c>
      <c r="B76" s="28">
        <v>45744</v>
      </c>
      <c r="C76" s="132" t="s">
        <v>56</v>
      </c>
      <c r="D76" s="1" t="s">
        <v>111</v>
      </c>
      <c r="E76" s="31" t="s">
        <v>341</v>
      </c>
      <c r="F76" s="10" t="s">
        <v>342</v>
      </c>
      <c r="G76" s="17"/>
      <c r="H76" s="17"/>
      <c r="I76" s="17"/>
      <c r="J76" s="17"/>
      <c r="K76" s="17">
        <v>400</v>
      </c>
      <c r="L76" s="17">
        <f t="shared" si="6"/>
        <v>400</v>
      </c>
      <c r="M76" s="18">
        <f t="shared" si="5"/>
        <v>400</v>
      </c>
      <c r="N76" s="8">
        <v>45772</v>
      </c>
      <c r="O76" s="1" t="s">
        <v>48</v>
      </c>
      <c r="P76" s="29" t="s">
        <v>343</v>
      </c>
      <c r="Q76" s="34"/>
      <c r="R76" s="1" t="s">
        <v>61</v>
      </c>
      <c r="S76" s="1" t="s">
        <v>29</v>
      </c>
      <c r="T76" s="35">
        <v>45750</v>
      </c>
      <c r="U76" s="5">
        <v>70</v>
      </c>
      <c r="V76" s="5" t="s">
        <v>30</v>
      </c>
      <c r="W76" s="1" t="s">
        <v>80</v>
      </c>
    </row>
    <row r="77" spans="1:25" ht="48" customHeight="1" x14ac:dyDescent="0.2">
      <c r="A77" s="7" t="s">
        <v>167</v>
      </c>
      <c r="B77" s="28">
        <v>45744</v>
      </c>
      <c r="C77" s="132" t="s">
        <v>56</v>
      </c>
      <c r="D77" s="1" t="s">
        <v>111</v>
      </c>
      <c r="E77" s="31" t="s">
        <v>344</v>
      </c>
      <c r="F77" s="10" t="s">
        <v>345</v>
      </c>
      <c r="G77" s="17"/>
      <c r="H77" s="17"/>
      <c r="I77" s="17"/>
      <c r="J77" s="17"/>
      <c r="K77" s="17">
        <v>850</v>
      </c>
      <c r="L77" s="17">
        <f t="shared" si="6"/>
        <v>850</v>
      </c>
      <c r="M77" s="18">
        <f t="shared" si="5"/>
        <v>850</v>
      </c>
      <c r="N77" s="8">
        <v>45772</v>
      </c>
      <c r="O77" s="1" t="s">
        <v>48</v>
      </c>
      <c r="P77" s="29" t="s">
        <v>346</v>
      </c>
      <c r="Q77" s="34"/>
      <c r="R77" s="1" t="s">
        <v>61</v>
      </c>
      <c r="S77" s="1" t="s">
        <v>29</v>
      </c>
      <c r="T77" s="35">
        <v>45750</v>
      </c>
      <c r="U77" s="5">
        <v>230</v>
      </c>
      <c r="V77" s="5" t="s">
        <v>30</v>
      </c>
      <c r="W77" s="1" t="s">
        <v>80</v>
      </c>
    </row>
    <row r="78" spans="1:25" ht="36" customHeight="1" x14ac:dyDescent="0.2">
      <c r="A78" s="25" t="s">
        <v>167</v>
      </c>
      <c r="B78" s="28">
        <v>45745</v>
      </c>
      <c r="C78" s="132" t="s">
        <v>56</v>
      </c>
      <c r="D78" s="1" t="s">
        <v>111</v>
      </c>
      <c r="E78" s="31">
        <v>0.375</v>
      </c>
      <c r="F78" s="10" t="s">
        <v>347</v>
      </c>
      <c r="G78" s="17"/>
      <c r="H78" s="17"/>
      <c r="I78" s="17"/>
      <c r="J78" s="17"/>
      <c r="K78" s="17">
        <v>400</v>
      </c>
      <c r="L78" s="17">
        <f t="shared" si="6"/>
        <v>400</v>
      </c>
      <c r="M78" s="18">
        <f t="shared" si="5"/>
        <v>400</v>
      </c>
      <c r="N78" s="8">
        <v>45772</v>
      </c>
      <c r="O78" s="1" t="s">
        <v>48</v>
      </c>
      <c r="P78" s="29" t="s">
        <v>348</v>
      </c>
      <c r="Q78" s="34"/>
      <c r="R78" s="1" t="s">
        <v>61</v>
      </c>
      <c r="S78" s="1" t="s">
        <v>29</v>
      </c>
      <c r="T78" s="35"/>
      <c r="U78" s="13"/>
      <c r="V78" s="5"/>
      <c r="W78" s="1" t="s">
        <v>80</v>
      </c>
    </row>
    <row r="79" spans="1:25" ht="48" customHeight="1" x14ac:dyDescent="0.2">
      <c r="A79" s="7" t="s">
        <v>55</v>
      </c>
      <c r="B79" s="28">
        <v>45737</v>
      </c>
      <c r="C79" s="132" t="s">
        <v>349</v>
      </c>
      <c r="D79" s="1" t="s">
        <v>350</v>
      </c>
      <c r="E79" s="31" t="s">
        <v>351</v>
      </c>
      <c r="F79" s="10" t="s">
        <v>352</v>
      </c>
      <c r="G79" s="17"/>
      <c r="H79" s="17"/>
      <c r="I79" s="17"/>
      <c r="J79" s="17"/>
      <c r="K79" s="17">
        <v>800</v>
      </c>
      <c r="L79" s="17">
        <f t="shared" si="6"/>
        <v>800</v>
      </c>
      <c r="M79" s="3">
        <f t="shared" si="5"/>
        <v>800</v>
      </c>
      <c r="N79" s="8">
        <v>45742</v>
      </c>
      <c r="O79" s="1" t="s">
        <v>353</v>
      </c>
      <c r="P79" s="29" t="s">
        <v>354</v>
      </c>
      <c r="Q79" s="29" t="s">
        <v>355</v>
      </c>
      <c r="R79" s="1" t="s">
        <v>356</v>
      </c>
      <c r="S79" s="1" t="s">
        <v>134</v>
      </c>
      <c r="T79" s="35">
        <v>45790</v>
      </c>
      <c r="U79" s="5">
        <v>810</v>
      </c>
      <c r="V79" s="5" t="s">
        <v>48</v>
      </c>
      <c r="W79" s="1"/>
      <c r="X79" s="6" t="s">
        <v>357</v>
      </c>
      <c r="Y79" s="6" t="s">
        <v>358</v>
      </c>
    </row>
    <row r="80" spans="1:25" ht="48" customHeight="1" x14ac:dyDescent="0.2">
      <c r="A80" s="7" t="s">
        <v>55</v>
      </c>
      <c r="B80" s="28">
        <v>45738</v>
      </c>
      <c r="C80" s="132" t="s">
        <v>349</v>
      </c>
      <c r="D80" s="1" t="s">
        <v>350</v>
      </c>
      <c r="E80" s="31" t="s">
        <v>359</v>
      </c>
      <c r="F80" s="10" t="s">
        <v>360</v>
      </c>
      <c r="G80" s="17">
        <f>32*12</f>
        <v>384</v>
      </c>
      <c r="H80" s="17">
        <v>1000</v>
      </c>
      <c r="I80" s="17">
        <v>30</v>
      </c>
      <c r="J80" s="17"/>
      <c r="K80" s="17">
        <v>2200</v>
      </c>
      <c r="L80" s="17">
        <f t="shared" si="6"/>
        <v>3614</v>
      </c>
      <c r="M80" s="3">
        <f t="shared" si="5"/>
        <v>3614</v>
      </c>
      <c r="N80" s="8">
        <v>45742</v>
      </c>
      <c r="O80" s="1" t="s">
        <v>353</v>
      </c>
      <c r="P80" s="29" t="s">
        <v>361</v>
      </c>
      <c r="Q80" s="34"/>
      <c r="R80" s="1" t="s">
        <v>356</v>
      </c>
      <c r="S80" s="1" t="s">
        <v>134</v>
      </c>
      <c r="T80" s="35">
        <v>45790</v>
      </c>
      <c r="U80" s="5">
        <f>1500+30+4*100+32*10</f>
        <v>2250</v>
      </c>
      <c r="V80" s="5" t="s">
        <v>48</v>
      </c>
      <c r="W80" s="1" t="s">
        <v>80</v>
      </c>
      <c r="X80" s="6" t="s">
        <v>357</v>
      </c>
    </row>
    <row r="81" spans="1:24" ht="48" customHeight="1" x14ac:dyDescent="0.2">
      <c r="A81" s="7" t="s">
        <v>55</v>
      </c>
      <c r="B81" s="28">
        <v>45739</v>
      </c>
      <c r="C81" s="132" t="s">
        <v>349</v>
      </c>
      <c r="D81" s="1" t="s">
        <v>350</v>
      </c>
      <c r="E81" s="31" t="s">
        <v>362</v>
      </c>
      <c r="F81" s="10" t="s">
        <v>363</v>
      </c>
      <c r="G81" s="17">
        <f>65*12</f>
        <v>780</v>
      </c>
      <c r="H81" s="17">
        <f>2*100</f>
        <v>200</v>
      </c>
      <c r="I81" s="17"/>
      <c r="J81" s="17"/>
      <c r="K81" s="17">
        <v>2200</v>
      </c>
      <c r="L81" s="17">
        <f t="shared" si="6"/>
        <v>3180</v>
      </c>
      <c r="M81" s="3">
        <f t="shared" si="5"/>
        <v>3180</v>
      </c>
      <c r="N81" s="8">
        <v>45742</v>
      </c>
      <c r="O81" s="1" t="s">
        <v>353</v>
      </c>
      <c r="P81" s="29" t="s">
        <v>364</v>
      </c>
      <c r="Q81" s="34"/>
      <c r="R81" s="1" t="s">
        <v>356</v>
      </c>
      <c r="S81" s="1" t="s">
        <v>134</v>
      </c>
      <c r="T81" s="35">
        <v>45790</v>
      </c>
      <c r="U81" s="5">
        <f>1500+65*10+2*100</f>
        <v>2350</v>
      </c>
      <c r="V81" s="5" t="s">
        <v>48</v>
      </c>
      <c r="W81" s="1" t="s">
        <v>80</v>
      </c>
      <c r="X81" s="6" t="s">
        <v>357</v>
      </c>
    </row>
    <row r="82" spans="1:24" ht="48" customHeight="1" x14ac:dyDescent="0.2">
      <c r="A82" s="7" t="s">
        <v>250</v>
      </c>
      <c r="B82" s="28">
        <v>45735</v>
      </c>
      <c r="C82" s="132" t="s">
        <v>76</v>
      </c>
      <c r="D82" s="1" t="s">
        <v>111</v>
      </c>
      <c r="E82" s="31" t="s">
        <v>365</v>
      </c>
      <c r="F82" s="10" t="s">
        <v>366</v>
      </c>
      <c r="G82" s="17"/>
      <c r="H82" s="17"/>
      <c r="I82" s="17">
        <v>14</v>
      </c>
      <c r="J82" s="17"/>
      <c r="K82" s="17">
        <v>950</v>
      </c>
      <c r="L82" s="17">
        <f t="shared" si="6"/>
        <v>964</v>
      </c>
      <c r="M82" s="18">
        <f t="shared" si="5"/>
        <v>964</v>
      </c>
      <c r="N82" s="8">
        <v>45818</v>
      </c>
      <c r="O82" s="8" t="s">
        <v>30</v>
      </c>
      <c r="P82" s="29" t="s">
        <v>367</v>
      </c>
      <c r="Q82" s="34" t="s">
        <v>368</v>
      </c>
      <c r="R82" s="1" t="s">
        <v>61</v>
      </c>
      <c r="S82" s="1" t="s">
        <v>29</v>
      </c>
      <c r="T82" s="35">
        <v>45772</v>
      </c>
      <c r="U82" s="5">
        <v>260</v>
      </c>
      <c r="V82" s="5" t="s">
        <v>30</v>
      </c>
      <c r="W82" s="1" t="s">
        <v>80</v>
      </c>
    </row>
    <row r="83" spans="1:24" ht="48" customHeight="1" x14ac:dyDescent="0.2">
      <c r="A83" s="7" t="s">
        <v>250</v>
      </c>
      <c r="B83" s="28">
        <v>45736</v>
      </c>
      <c r="C83" s="132" t="s">
        <v>76</v>
      </c>
      <c r="D83" s="1" t="s">
        <v>111</v>
      </c>
      <c r="E83" s="31" t="s">
        <v>369</v>
      </c>
      <c r="F83" s="16" t="s">
        <v>370</v>
      </c>
      <c r="G83" s="17">
        <v>400</v>
      </c>
      <c r="H83" s="17"/>
      <c r="I83" s="17">
        <v>44</v>
      </c>
      <c r="J83" s="17"/>
      <c r="K83" s="17">
        <v>950</v>
      </c>
      <c r="L83" s="17">
        <f t="shared" si="6"/>
        <v>1394</v>
      </c>
      <c r="M83" s="18">
        <f t="shared" si="5"/>
        <v>1394</v>
      </c>
      <c r="N83" s="8">
        <v>45818</v>
      </c>
      <c r="O83" s="8" t="s">
        <v>30</v>
      </c>
      <c r="P83" s="29" t="s">
        <v>371</v>
      </c>
      <c r="Q83" s="34"/>
      <c r="R83" s="1"/>
      <c r="S83" s="1"/>
      <c r="T83" s="35">
        <v>45772</v>
      </c>
      <c r="U83" s="5">
        <v>360</v>
      </c>
      <c r="V83" s="5" t="s">
        <v>30</v>
      </c>
      <c r="W83" s="1" t="s">
        <v>80</v>
      </c>
    </row>
    <row r="84" spans="1:24" ht="48" customHeight="1" x14ac:dyDescent="0.2">
      <c r="A84" s="7" t="s">
        <v>250</v>
      </c>
      <c r="B84" s="28">
        <v>45737</v>
      </c>
      <c r="C84" s="132" t="s">
        <v>76</v>
      </c>
      <c r="D84" s="1" t="s">
        <v>111</v>
      </c>
      <c r="E84" s="31" t="s">
        <v>372</v>
      </c>
      <c r="F84" s="10" t="s">
        <v>261</v>
      </c>
      <c r="G84" s="17"/>
      <c r="H84" s="17"/>
      <c r="I84" s="17">
        <v>5</v>
      </c>
      <c r="J84" s="17"/>
      <c r="K84" s="17">
        <v>400</v>
      </c>
      <c r="L84" s="17">
        <v>400</v>
      </c>
      <c r="M84" s="18">
        <f t="shared" si="5"/>
        <v>400</v>
      </c>
      <c r="N84" s="8">
        <v>45818</v>
      </c>
      <c r="O84" s="8" t="s">
        <v>30</v>
      </c>
      <c r="P84" s="29" t="s">
        <v>373</v>
      </c>
      <c r="Q84" s="34"/>
      <c r="R84" s="1"/>
      <c r="S84" s="1"/>
      <c r="T84" s="35">
        <v>45772</v>
      </c>
      <c r="U84" s="5">
        <v>70</v>
      </c>
      <c r="V84" s="5" t="s">
        <v>30</v>
      </c>
      <c r="W84" s="1" t="s">
        <v>80</v>
      </c>
    </row>
    <row r="85" spans="1:24" ht="48" customHeight="1" x14ac:dyDescent="0.2">
      <c r="A85" s="7" t="s">
        <v>250</v>
      </c>
      <c r="B85" s="28">
        <v>45743</v>
      </c>
      <c r="C85" s="132" t="s">
        <v>374</v>
      </c>
      <c r="D85" s="1" t="s">
        <v>322</v>
      </c>
      <c r="E85" s="31">
        <v>0.77083333333333337</v>
      </c>
      <c r="F85" s="10" t="s">
        <v>375</v>
      </c>
      <c r="G85" s="17"/>
      <c r="H85" s="17"/>
      <c r="I85" s="17"/>
      <c r="J85" s="17"/>
      <c r="K85" s="17">
        <v>450</v>
      </c>
      <c r="L85" s="17">
        <v>450</v>
      </c>
      <c r="M85" s="18">
        <f t="shared" si="5"/>
        <v>450</v>
      </c>
      <c r="N85" s="8">
        <v>45818</v>
      </c>
      <c r="O85" s="8" t="s">
        <v>30</v>
      </c>
      <c r="P85" s="29"/>
      <c r="Q85" s="34"/>
      <c r="R85" s="1" t="s">
        <v>376</v>
      </c>
      <c r="S85" s="1" t="s">
        <v>87</v>
      </c>
      <c r="T85" s="35">
        <v>45790</v>
      </c>
      <c r="U85" s="5">
        <v>300</v>
      </c>
      <c r="V85" s="5"/>
      <c r="W85" s="1" t="s">
        <v>80</v>
      </c>
      <c r="X85" s="6" t="s">
        <v>88</v>
      </c>
    </row>
    <row r="86" spans="1:24" ht="48" customHeight="1" x14ac:dyDescent="0.2">
      <c r="A86" s="7" t="s">
        <v>250</v>
      </c>
      <c r="B86" s="28">
        <v>45745</v>
      </c>
      <c r="C86" s="132" t="s">
        <v>374</v>
      </c>
      <c r="D86" s="1" t="s">
        <v>322</v>
      </c>
      <c r="E86" s="31">
        <v>0.6875</v>
      </c>
      <c r="F86" s="10" t="s">
        <v>377</v>
      </c>
      <c r="G86" s="17"/>
      <c r="H86" s="17"/>
      <c r="I86" s="17"/>
      <c r="J86" s="17"/>
      <c r="K86" s="17">
        <v>450</v>
      </c>
      <c r="L86" s="17">
        <f>G86+H86+I86+J86+K86</f>
        <v>450</v>
      </c>
      <c r="M86" s="18">
        <f t="shared" si="5"/>
        <v>450</v>
      </c>
      <c r="N86" s="8">
        <v>45818</v>
      </c>
      <c r="O86" s="8" t="s">
        <v>30</v>
      </c>
      <c r="P86" s="29" t="s">
        <v>378</v>
      </c>
      <c r="Q86" s="34"/>
      <c r="R86" s="1" t="s">
        <v>376</v>
      </c>
      <c r="S86" s="1" t="s">
        <v>87</v>
      </c>
      <c r="T86" s="35">
        <v>45790</v>
      </c>
      <c r="U86" s="5">
        <v>300</v>
      </c>
      <c r="V86" s="5"/>
      <c r="W86" s="1" t="s">
        <v>80</v>
      </c>
      <c r="X86" s="6" t="s">
        <v>88</v>
      </c>
    </row>
    <row r="87" spans="1:24" ht="48" customHeight="1" x14ac:dyDescent="0.2">
      <c r="A87" s="7" t="s">
        <v>75</v>
      </c>
      <c r="B87" s="28">
        <v>45738</v>
      </c>
      <c r="C87" s="132" t="s">
        <v>56</v>
      </c>
      <c r="D87" s="1" t="s">
        <v>111</v>
      </c>
      <c r="E87" s="31" t="s">
        <v>379</v>
      </c>
      <c r="F87" s="10" t="s">
        <v>268</v>
      </c>
      <c r="G87" s="17"/>
      <c r="H87" s="17"/>
      <c r="I87" s="17">
        <v>10</v>
      </c>
      <c r="J87" s="17"/>
      <c r="K87" s="17">
        <v>400</v>
      </c>
      <c r="L87" s="17">
        <v>400</v>
      </c>
      <c r="M87" s="18">
        <f t="shared" si="5"/>
        <v>400</v>
      </c>
      <c r="N87" s="8">
        <v>45793</v>
      </c>
      <c r="O87" s="1" t="s">
        <v>48</v>
      </c>
      <c r="P87" s="29" t="s">
        <v>380</v>
      </c>
      <c r="Q87" s="34"/>
      <c r="R87" s="1" t="s">
        <v>61</v>
      </c>
      <c r="S87" s="1" t="s">
        <v>29</v>
      </c>
      <c r="T87" s="35"/>
      <c r="U87" s="13"/>
      <c r="V87" s="5"/>
      <c r="W87" s="1" t="s">
        <v>80</v>
      </c>
    </row>
    <row r="88" spans="1:24" ht="48" customHeight="1" x14ac:dyDescent="0.2">
      <c r="A88" s="7" t="s">
        <v>381</v>
      </c>
      <c r="B88" s="28">
        <v>45740</v>
      </c>
      <c r="C88" s="132" t="s">
        <v>382</v>
      </c>
      <c r="D88" s="1" t="s">
        <v>23</v>
      </c>
      <c r="E88" s="31" t="s">
        <v>383</v>
      </c>
      <c r="F88" s="10" t="s">
        <v>384</v>
      </c>
      <c r="G88" s="17"/>
      <c r="H88" s="17"/>
      <c r="I88" s="17">
        <v>30</v>
      </c>
      <c r="J88" s="17"/>
      <c r="K88" s="17">
        <v>850</v>
      </c>
      <c r="L88" s="17">
        <f t="shared" ref="L88:L98" si="7">G88+H88+I88+J88+K88</f>
        <v>880</v>
      </c>
      <c r="M88" s="18">
        <f t="shared" si="5"/>
        <v>880</v>
      </c>
      <c r="N88" s="8">
        <v>45764</v>
      </c>
      <c r="O88" s="1" t="s">
        <v>30</v>
      </c>
      <c r="P88" s="29" t="s">
        <v>385</v>
      </c>
      <c r="Q88" s="29"/>
      <c r="R88" s="1" t="s">
        <v>386</v>
      </c>
      <c r="S88" s="1" t="s">
        <v>134</v>
      </c>
      <c r="T88" s="35">
        <v>45743</v>
      </c>
      <c r="U88" s="5">
        <v>680</v>
      </c>
      <c r="V88" s="5" t="s">
        <v>30</v>
      </c>
      <c r="W88" s="1" t="s">
        <v>80</v>
      </c>
      <c r="X88" s="6" t="s">
        <v>135</v>
      </c>
    </row>
    <row r="89" spans="1:24" ht="48" customHeight="1" x14ac:dyDescent="0.2">
      <c r="A89" s="7" t="s">
        <v>387</v>
      </c>
      <c r="B89" s="28">
        <v>45742</v>
      </c>
      <c r="C89" s="132" t="s">
        <v>382</v>
      </c>
      <c r="D89" s="1" t="s">
        <v>23</v>
      </c>
      <c r="E89" s="31">
        <v>0.53125</v>
      </c>
      <c r="F89" s="10" t="s">
        <v>388</v>
      </c>
      <c r="G89" s="17"/>
      <c r="H89" s="17"/>
      <c r="I89" s="17"/>
      <c r="J89" s="17"/>
      <c r="K89" s="17">
        <v>400</v>
      </c>
      <c r="L89" s="17">
        <f t="shared" si="7"/>
        <v>400</v>
      </c>
      <c r="M89" s="18">
        <f t="shared" si="5"/>
        <v>400</v>
      </c>
      <c r="N89" s="8"/>
      <c r="O89" s="1"/>
      <c r="P89" s="29" t="s">
        <v>389</v>
      </c>
      <c r="Q89" s="29"/>
      <c r="R89" s="1" t="s">
        <v>386</v>
      </c>
      <c r="S89" s="1" t="s">
        <v>134</v>
      </c>
      <c r="T89" s="35">
        <v>45743</v>
      </c>
      <c r="U89" s="5">
        <v>300</v>
      </c>
      <c r="V89" s="5" t="s">
        <v>30</v>
      </c>
      <c r="W89" s="1"/>
      <c r="X89" s="6" t="s">
        <v>135</v>
      </c>
    </row>
    <row r="90" spans="1:24" ht="48" customHeight="1" x14ac:dyDescent="0.2">
      <c r="A90" s="7" t="s">
        <v>387</v>
      </c>
      <c r="B90" s="28">
        <v>45743</v>
      </c>
      <c r="C90" s="132" t="s">
        <v>382</v>
      </c>
      <c r="D90" s="1" t="s">
        <v>23</v>
      </c>
      <c r="E90" s="31">
        <v>0.875</v>
      </c>
      <c r="F90" s="10" t="s">
        <v>390</v>
      </c>
      <c r="G90" s="17"/>
      <c r="H90" s="17"/>
      <c r="I90" s="17"/>
      <c r="J90" s="17"/>
      <c r="K90" s="17">
        <v>400</v>
      </c>
      <c r="L90" s="17">
        <f t="shared" si="7"/>
        <v>400</v>
      </c>
      <c r="M90" s="18">
        <f t="shared" si="5"/>
        <v>400</v>
      </c>
      <c r="N90" s="8"/>
      <c r="O90" s="1"/>
      <c r="P90" s="29" t="s">
        <v>391</v>
      </c>
      <c r="Q90" s="29"/>
      <c r="R90" s="1" t="s">
        <v>386</v>
      </c>
      <c r="S90" s="1" t="s">
        <v>134</v>
      </c>
      <c r="T90" s="35">
        <v>45743</v>
      </c>
      <c r="U90" s="5">
        <v>300</v>
      </c>
      <c r="V90" s="5" t="s">
        <v>30</v>
      </c>
      <c r="W90" s="1"/>
      <c r="X90" s="6" t="s">
        <v>135</v>
      </c>
    </row>
    <row r="91" spans="1:24" ht="48" customHeight="1" x14ac:dyDescent="0.2">
      <c r="A91" s="7" t="s">
        <v>392</v>
      </c>
      <c r="B91" s="28">
        <v>45741</v>
      </c>
      <c r="C91" s="132" t="s">
        <v>214</v>
      </c>
      <c r="D91" s="1" t="s">
        <v>23</v>
      </c>
      <c r="E91" s="31" t="s">
        <v>393</v>
      </c>
      <c r="F91" s="10" t="s">
        <v>394</v>
      </c>
      <c r="G91" s="17"/>
      <c r="H91" s="17">
        <f>3*80</f>
        <v>240</v>
      </c>
      <c r="I91" s="17">
        <v>85</v>
      </c>
      <c r="J91" s="17"/>
      <c r="K91" s="17">
        <v>900</v>
      </c>
      <c r="L91" s="17">
        <f t="shared" si="7"/>
        <v>1225</v>
      </c>
      <c r="M91" s="18">
        <f t="shared" si="5"/>
        <v>1225</v>
      </c>
      <c r="N91" s="19" t="s">
        <v>395</v>
      </c>
      <c r="O91" s="1"/>
      <c r="P91" s="29" t="s">
        <v>396</v>
      </c>
      <c r="Q91" s="34"/>
      <c r="R91" s="1" t="s">
        <v>218</v>
      </c>
      <c r="S91" s="1" t="s">
        <v>29</v>
      </c>
      <c r="T91" s="35">
        <v>45818</v>
      </c>
      <c r="U91" s="5">
        <v>835</v>
      </c>
      <c r="V91" s="5"/>
      <c r="W91" s="1"/>
    </row>
    <row r="92" spans="1:24" ht="48" customHeight="1" x14ac:dyDescent="0.2">
      <c r="A92" s="7" t="s">
        <v>392</v>
      </c>
      <c r="B92" s="28">
        <v>45742</v>
      </c>
      <c r="C92" s="132" t="s">
        <v>214</v>
      </c>
      <c r="D92" s="1" t="s">
        <v>23</v>
      </c>
      <c r="E92" s="31" t="s">
        <v>397</v>
      </c>
      <c r="F92" s="10" t="s">
        <v>398</v>
      </c>
      <c r="G92" s="17"/>
      <c r="H92" s="17"/>
      <c r="I92" s="17"/>
      <c r="J92" s="17"/>
      <c r="K92" s="17">
        <v>600</v>
      </c>
      <c r="L92" s="17">
        <f t="shared" si="7"/>
        <v>600</v>
      </c>
      <c r="M92" s="18">
        <f t="shared" si="5"/>
        <v>600</v>
      </c>
      <c r="N92" s="19" t="s">
        <v>395</v>
      </c>
      <c r="O92" s="1"/>
      <c r="P92" s="29" t="s">
        <v>399</v>
      </c>
      <c r="Q92" s="34"/>
      <c r="R92" s="1" t="s">
        <v>218</v>
      </c>
      <c r="S92" s="1" t="s">
        <v>29</v>
      </c>
      <c r="T92" s="35">
        <v>45818</v>
      </c>
      <c r="U92" s="5">
        <v>400</v>
      </c>
      <c r="V92" s="5"/>
      <c r="W92" s="1"/>
    </row>
    <row r="93" spans="1:24" ht="48" customHeight="1" x14ac:dyDescent="0.2">
      <c r="A93" s="7" t="s">
        <v>392</v>
      </c>
      <c r="B93" s="28">
        <v>45743</v>
      </c>
      <c r="C93" s="132" t="s">
        <v>214</v>
      </c>
      <c r="D93" s="1" t="s">
        <v>23</v>
      </c>
      <c r="E93" s="31" t="s">
        <v>400</v>
      </c>
      <c r="F93" s="10" t="s">
        <v>401</v>
      </c>
      <c r="G93" s="17"/>
      <c r="H93" s="17"/>
      <c r="I93" s="17"/>
      <c r="J93" s="17"/>
      <c r="K93" s="17">
        <v>400</v>
      </c>
      <c r="L93" s="17">
        <f t="shared" si="7"/>
        <v>400</v>
      </c>
      <c r="M93" s="18">
        <f t="shared" si="5"/>
        <v>400</v>
      </c>
      <c r="N93" s="19" t="s">
        <v>395</v>
      </c>
      <c r="O93" s="1"/>
      <c r="P93" s="29" t="s">
        <v>402</v>
      </c>
      <c r="Q93" s="34"/>
      <c r="R93" s="1" t="s">
        <v>218</v>
      </c>
      <c r="S93" s="1" t="s">
        <v>29</v>
      </c>
      <c r="T93" s="35">
        <v>45818</v>
      </c>
      <c r="U93" s="5">
        <v>300</v>
      </c>
      <c r="V93" s="5"/>
      <c r="W93" s="1"/>
    </row>
    <row r="94" spans="1:24" ht="48" customHeight="1" x14ac:dyDescent="0.2">
      <c r="A94" s="7" t="s">
        <v>151</v>
      </c>
      <c r="B94" s="28">
        <v>45743</v>
      </c>
      <c r="C94" s="132" t="s">
        <v>403</v>
      </c>
      <c r="D94" s="1" t="s">
        <v>23</v>
      </c>
      <c r="E94" s="31" t="s">
        <v>404</v>
      </c>
      <c r="F94" s="10" t="s">
        <v>405</v>
      </c>
      <c r="G94" s="17"/>
      <c r="H94" s="17"/>
      <c r="I94" s="17"/>
      <c r="J94" s="17"/>
      <c r="K94" s="17">
        <v>650</v>
      </c>
      <c r="L94" s="17">
        <f t="shared" si="7"/>
        <v>650</v>
      </c>
      <c r="M94" s="18">
        <f t="shared" si="5"/>
        <v>650</v>
      </c>
      <c r="N94" s="19" t="s">
        <v>154</v>
      </c>
      <c r="O94" s="1"/>
      <c r="P94" s="29" t="s">
        <v>406</v>
      </c>
      <c r="Q94" s="34"/>
      <c r="R94" s="1" t="s">
        <v>407</v>
      </c>
      <c r="S94" s="1" t="s">
        <v>29</v>
      </c>
      <c r="T94" s="35">
        <v>45818</v>
      </c>
      <c r="U94" s="5">
        <v>400</v>
      </c>
      <c r="V94" s="5"/>
      <c r="W94" s="1"/>
    </row>
    <row r="95" spans="1:24" ht="48" customHeight="1" x14ac:dyDescent="0.2">
      <c r="A95" s="7" t="s">
        <v>142</v>
      </c>
      <c r="B95" s="28">
        <v>45747</v>
      </c>
      <c r="C95" s="132" t="s">
        <v>408</v>
      </c>
      <c r="D95" s="1" t="s">
        <v>409</v>
      </c>
      <c r="E95" s="31">
        <v>0.25</v>
      </c>
      <c r="F95" s="10" t="s">
        <v>410</v>
      </c>
      <c r="G95" s="17"/>
      <c r="H95" s="17"/>
      <c r="I95" s="17"/>
      <c r="J95" s="17"/>
      <c r="K95" s="17">
        <v>500</v>
      </c>
      <c r="L95" s="17">
        <f t="shared" si="7"/>
        <v>500</v>
      </c>
      <c r="M95" s="18">
        <f t="shared" si="5"/>
        <v>500</v>
      </c>
      <c r="N95" s="19" t="s">
        <v>411</v>
      </c>
      <c r="O95" s="1"/>
      <c r="P95" s="29" t="s">
        <v>412</v>
      </c>
      <c r="Q95" s="34"/>
      <c r="R95" s="1" t="s">
        <v>413</v>
      </c>
      <c r="S95" s="1" t="s">
        <v>29</v>
      </c>
      <c r="T95" s="35">
        <v>45818</v>
      </c>
      <c r="U95" s="5">
        <v>300</v>
      </c>
      <c r="V95" s="5"/>
      <c r="W95" s="1" t="s">
        <v>80</v>
      </c>
    </row>
    <row r="96" spans="1:24" ht="48" customHeight="1" x14ac:dyDescent="0.2">
      <c r="A96" s="7" t="s">
        <v>392</v>
      </c>
      <c r="B96" s="28">
        <v>45750</v>
      </c>
      <c r="C96" s="132" t="s">
        <v>56</v>
      </c>
      <c r="D96" s="1" t="s">
        <v>111</v>
      </c>
      <c r="E96" s="31" t="s">
        <v>414</v>
      </c>
      <c r="F96" s="10" t="s">
        <v>415</v>
      </c>
      <c r="G96" s="17"/>
      <c r="H96" s="17"/>
      <c r="I96" s="17"/>
      <c r="J96" s="17"/>
      <c r="K96" s="17">
        <v>650</v>
      </c>
      <c r="L96" s="17">
        <f t="shared" si="7"/>
        <v>650</v>
      </c>
      <c r="M96" s="18">
        <f t="shared" si="5"/>
        <v>650</v>
      </c>
      <c r="N96" s="19" t="s">
        <v>416</v>
      </c>
      <c r="O96" s="1"/>
      <c r="P96" s="29" t="s">
        <v>417</v>
      </c>
      <c r="Q96" s="34"/>
      <c r="R96" s="1" t="s">
        <v>61</v>
      </c>
      <c r="S96" s="1" t="s">
        <v>29</v>
      </c>
      <c r="T96" s="35"/>
      <c r="U96" s="13"/>
      <c r="V96" s="5"/>
      <c r="W96" s="1"/>
    </row>
    <row r="97" spans="1:24" ht="48" customHeight="1" x14ac:dyDescent="0.2">
      <c r="A97" s="7" t="s">
        <v>392</v>
      </c>
      <c r="B97" s="28">
        <v>45753</v>
      </c>
      <c r="C97" s="132" t="s">
        <v>56</v>
      </c>
      <c r="D97" s="1" t="s">
        <v>111</v>
      </c>
      <c r="E97" s="31" t="s">
        <v>418</v>
      </c>
      <c r="F97" s="10" t="s">
        <v>419</v>
      </c>
      <c r="G97" s="17"/>
      <c r="H97" s="17"/>
      <c r="I97" s="17"/>
      <c r="J97" s="17"/>
      <c r="K97" s="17">
        <v>400</v>
      </c>
      <c r="L97" s="17">
        <f t="shared" si="7"/>
        <v>400</v>
      </c>
      <c r="M97" s="18">
        <f t="shared" si="5"/>
        <v>400</v>
      </c>
      <c r="N97" s="19" t="s">
        <v>416</v>
      </c>
      <c r="O97" s="1"/>
      <c r="P97" s="29" t="s">
        <v>420</v>
      </c>
      <c r="Q97" s="30"/>
      <c r="R97" s="1" t="s">
        <v>61</v>
      </c>
      <c r="S97" s="1" t="s">
        <v>29</v>
      </c>
      <c r="T97" s="35"/>
      <c r="U97" s="13"/>
      <c r="V97" s="5"/>
      <c r="W97" s="1"/>
    </row>
    <row r="98" spans="1:24" ht="48" customHeight="1" x14ac:dyDescent="0.2">
      <c r="A98" s="7" t="s">
        <v>392</v>
      </c>
      <c r="B98" s="28">
        <v>45758</v>
      </c>
      <c r="C98" s="132" t="s">
        <v>421</v>
      </c>
      <c r="D98" s="1" t="s">
        <v>57</v>
      </c>
      <c r="E98" s="31">
        <v>0.57291666666666663</v>
      </c>
      <c r="F98" s="10" t="s">
        <v>422</v>
      </c>
      <c r="G98" s="17"/>
      <c r="H98" s="17"/>
      <c r="I98" s="17"/>
      <c r="J98" s="17"/>
      <c r="K98" s="17">
        <v>650</v>
      </c>
      <c r="L98" s="17">
        <f t="shared" si="7"/>
        <v>650</v>
      </c>
      <c r="M98" s="18">
        <f t="shared" si="5"/>
        <v>650</v>
      </c>
      <c r="N98" s="19" t="s">
        <v>416</v>
      </c>
      <c r="O98" s="1"/>
      <c r="P98" s="29" t="s">
        <v>423</v>
      </c>
      <c r="Q98" s="30"/>
      <c r="R98" s="1" t="s">
        <v>61</v>
      </c>
      <c r="S98" s="1" t="s">
        <v>29</v>
      </c>
      <c r="T98" s="35"/>
      <c r="U98" s="13"/>
      <c r="V98" s="5"/>
      <c r="W98" s="1"/>
    </row>
    <row r="99" spans="1:24" ht="48" customHeight="1" x14ac:dyDescent="0.2">
      <c r="A99" s="7" t="s">
        <v>392</v>
      </c>
      <c r="B99" s="28">
        <v>45760</v>
      </c>
      <c r="C99" s="132" t="s">
        <v>424</v>
      </c>
      <c r="D99" s="1" t="s">
        <v>322</v>
      </c>
      <c r="E99" s="31" t="s">
        <v>425</v>
      </c>
      <c r="F99" s="10" t="s">
        <v>426</v>
      </c>
      <c r="G99" s="17"/>
      <c r="H99" s="17"/>
      <c r="I99" s="17">
        <v>11</v>
      </c>
      <c r="J99" s="17"/>
      <c r="K99" s="17">
        <v>650</v>
      </c>
      <c r="L99" s="17">
        <v>650</v>
      </c>
      <c r="M99" s="3">
        <f t="shared" si="5"/>
        <v>650</v>
      </c>
      <c r="N99" s="19" t="s">
        <v>416</v>
      </c>
      <c r="O99" s="1"/>
      <c r="P99" s="29" t="s">
        <v>427</v>
      </c>
      <c r="Q99" s="30"/>
      <c r="R99" s="1" t="s">
        <v>165</v>
      </c>
      <c r="S99" s="1" t="s">
        <v>29</v>
      </c>
      <c r="T99" s="35">
        <v>45789</v>
      </c>
      <c r="U99" s="5">
        <v>350</v>
      </c>
      <c r="V99" s="5" t="s">
        <v>30</v>
      </c>
      <c r="W99" s="1"/>
    </row>
    <row r="100" spans="1:24" ht="48" customHeight="1" x14ac:dyDescent="0.2">
      <c r="A100" s="7" t="s">
        <v>428</v>
      </c>
      <c r="B100" s="28">
        <v>45752</v>
      </c>
      <c r="C100" s="132" t="s">
        <v>56</v>
      </c>
      <c r="D100" s="1" t="s">
        <v>111</v>
      </c>
      <c r="E100" s="31" t="s">
        <v>429</v>
      </c>
      <c r="F100" s="10" t="s">
        <v>430</v>
      </c>
      <c r="G100" s="17"/>
      <c r="H100" s="17"/>
      <c r="I100" s="17"/>
      <c r="J100" s="17"/>
      <c r="K100" s="17">
        <v>800</v>
      </c>
      <c r="L100" s="17">
        <f>G100+H100+I100+J100+K100</f>
        <v>800</v>
      </c>
      <c r="M100" s="18">
        <f t="shared" si="5"/>
        <v>800</v>
      </c>
      <c r="N100" s="8">
        <v>45757</v>
      </c>
      <c r="O100" s="1" t="s">
        <v>431</v>
      </c>
      <c r="P100" s="29" t="s">
        <v>432</v>
      </c>
      <c r="Q100" s="30"/>
      <c r="R100" s="1" t="s">
        <v>61</v>
      </c>
      <c r="S100" s="1" t="s">
        <v>29</v>
      </c>
      <c r="T100" s="35"/>
      <c r="U100" s="13"/>
      <c r="V100" s="5"/>
      <c r="W100" s="1"/>
    </row>
    <row r="101" spans="1:24" ht="48" customHeight="1" x14ac:dyDescent="0.2">
      <c r="A101" s="7" t="s">
        <v>75</v>
      </c>
      <c r="B101" s="28">
        <v>45754</v>
      </c>
      <c r="C101" s="132" t="s">
        <v>56</v>
      </c>
      <c r="D101" s="1" t="s">
        <v>111</v>
      </c>
      <c r="E101" s="31" t="s">
        <v>433</v>
      </c>
      <c r="F101" s="10" t="s">
        <v>309</v>
      </c>
      <c r="G101" s="17"/>
      <c r="H101" s="17"/>
      <c r="I101" s="17">
        <v>37</v>
      </c>
      <c r="J101" s="17"/>
      <c r="K101" s="17">
        <v>400</v>
      </c>
      <c r="L101" s="17">
        <v>400</v>
      </c>
      <c r="M101" s="18">
        <f t="shared" si="5"/>
        <v>400</v>
      </c>
      <c r="N101" s="8">
        <v>45793</v>
      </c>
      <c r="O101" s="1" t="s">
        <v>48</v>
      </c>
      <c r="P101" s="29" t="s">
        <v>434</v>
      </c>
      <c r="Q101" s="30"/>
      <c r="R101" s="1" t="s">
        <v>61</v>
      </c>
      <c r="S101" s="1" t="s">
        <v>29</v>
      </c>
      <c r="T101" s="35"/>
      <c r="U101" s="13"/>
      <c r="V101" s="5"/>
      <c r="W101" s="1" t="s">
        <v>80</v>
      </c>
    </row>
    <row r="102" spans="1:24" ht="48" customHeight="1" x14ac:dyDescent="0.2">
      <c r="A102" s="7" t="s">
        <v>128</v>
      </c>
      <c r="B102" s="28">
        <v>45757</v>
      </c>
      <c r="C102" s="132" t="s">
        <v>435</v>
      </c>
      <c r="D102" s="1" t="s">
        <v>322</v>
      </c>
      <c r="E102" s="31" t="s">
        <v>436</v>
      </c>
      <c r="F102" s="10" t="s">
        <v>437</v>
      </c>
      <c r="G102" s="17">
        <f>12</f>
        <v>12</v>
      </c>
      <c r="H102" s="17">
        <f>0.66</f>
        <v>0.66</v>
      </c>
      <c r="I102" s="17">
        <v>20</v>
      </c>
      <c r="J102" s="17"/>
      <c r="K102" s="17">
        <v>450</v>
      </c>
      <c r="L102" s="17">
        <f t="shared" ref="L102:L107" si="8">G102+H102+I102+J102+K102</f>
        <v>482.65999999999997</v>
      </c>
      <c r="M102" s="18">
        <f t="shared" si="5"/>
        <v>482.65999999999997</v>
      </c>
      <c r="N102" s="19" t="s">
        <v>438</v>
      </c>
      <c r="O102" s="1"/>
      <c r="P102" s="29" t="s">
        <v>439</v>
      </c>
      <c r="Q102" s="30"/>
      <c r="R102" s="1" t="s">
        <v>440</v>
      </c>
      <c r="S102" s="1" t="s">
        <v>134</v>
      </c>
      <c r="T102" s="35">
        <v>45757</v>
      </c>
      <c r="U102" s="5">
        <v>320</v>
      </c>
      <c r="V102" s="5" t="s">
        <v>30</v>
      </c>
      <c r="W102" s="1"/>
    </row>
    <row r="103" spans="1:24" ht="48" customHeight="1" x14ac:dyDescent="0.2">
      <c r="A103" s="7" t="s">
        <v>128</v>
      </c>
      <c r="B103" s="28">
        <v>45757</v>
      </c>
      <c r="C103" s="132" t="s">
        <v>435</v>
      </c>
      <c r="D103" s="1" t="s">
        <v>322</v>
      </c>
      <c r="E103" s="31" t="s">
        <v>441</v>
      </c>
      <c r="F103" s="10" t="s">
        <v>442</v>
      </c>
      <c r="G103" s="17">
        <f>7</f>
        <v>7</v>
      </c>
      <c r="H103" s="17">
        <f>1</f>
        <v>1</v>
      </c>
      <c r="I103" s="17">
        <v>50</v>
      </c>
      <c r="J103" s="17"/>
      <c r="K103" s="17">
        <v>450</v>
      </c>
      <c r="L103" s="17">
        <f t="shared" si="8"/>
        <v>508</v>
      </c>
      <c r="M103" s="18">
        <f t="shared" si="5"/>
        <v>508</v>
      </c>
      <c r="N103" s="19" t="s">
        <v>438</v>
      </c>
      <c r="O103" s="1"/>
      <c r="P103" s="29" t="s">
        <v>443</v>
      </c>
      <c r="Q103" s="30"/>
      <c r="R103" s="1" t="s">
        <v>440</v>
      </c>
      <c r="S103" s="1" t="s">
        <v>134</v>
      </c>
      <c r="T103" s="35">
        <v>45757</v>
      </c>
      <c r="U103" s="5">
        <v>350</v>
      </c>
      <c r="V103" s="5" t="s">
        <v>30</v>
      </c>
      <c r="W103" s="1"/>
    </row>
    <row r="104" spans="1:24" ht="48" customHeight="1" x14ac:dyDescent="0.2">
      <c r="A104" s="7" t="s">
        <v>444</v>
      </c>
      <c r="B104" s="28">
        <v>45757</v>
      </c>
      <c r="C104" s="132" t="s">
        <v>445</v>
      </c>
      <c r="D104" s="1" t="s">
        <v>111</v>
      </c>
      <c r="E104" s="31">
        <v>0.375</v>
      </c>
      <c r="F104" s="10" t="s">
        <v>446</v>
      </c>
      <c r="G104" s="17"/>
      <c r="H104" s="17"/>
      <c r="I104" s="17"/>
      <c r="J104" s="17"/>
      <c r="K104" s="17">
        <v>400</v>
      </c>
      <c r="L104" s="17">
        <f t="shared" si="8"/>
        <v>400</v>
      </c>
      <c r="M104" s="18">
        <f t="shared" si="5"/>
        <v>400</v>
      </c>
      <c r="N104" s="8">
        <v>45757</v>
      </c>
      <c r="O104" s="1" t="s">
        <v>30</v>
      </c>
      <c r="P104" s="29" t="s">
        <v>447</v>
      </c>
      <c r="Q104" s="30"/>
      <c r="R104" s="1" t="s">
        <v>61</v>
      </c>
      <c r="S104" s="1" t="s">
        <v>29</v>
      </c>
      <c r="T104" s="35"/>
      <c r="U104" s="13"/>
      <c r="V104" s="5"/>
      <c r="W104" s="1"/>
    </row>
    <row r="105" spans="1:24" ht="48" customHeight="1" x14ac:dyDescent="0.2">
      <c r="A105" s="7" t="s">
        <v>448</v>
      </c>
      <c r="B105" s="28">
        <v>45758</v>
      </c>
      <c r="C105" s="132" t="s">
        <v>449</v>
      </c>
      <c r="D105" s="1" t="s">
        <v>317</v>
      </c>
      <c r="E105" s="31" t="s">
        <v>450</v>
      </c>
      <c r="F105" s="10" t="s">
        <v>451</v>
      </c>
      <c r="G105" s="17"/>
      <c r="H105" s="17"/>
      <c r="I105" s="17">
        <v>17</v>
      </c>
      <c r="J105" s="17"/>
      <c r="K105" s="17">
        <v>1400</v>
      </c>
      <c r="L105" s="17">
        <f t="shared" si="8"/>
        <v>1417</v>
      </c>
      <c r="M105" s="18">
        <f t="shared" si="5"/>
        <v>1417</v>
      </c>
      <c r="N105" s="8">
        <v>45764</v>
      </c>
      <c r="O105" s="1" t="s">
        <v>30</v>
      </c>
      <c r="P105" s="29" t="s">
        <v>452</v>
      </c>
      <c r="Q105" s="34"/>
      <c r="R105" s="1" t="s">
        <v>453</v>
      </c>
      <c r="S105" s="1" t="s">
        <v>29</v>
      </c>
      <c r="T105" s="35">
        <v>45773</v>
      </c>
      <c r="U105" s="5">
        <v>1200</v>
      </c>
      <c r="V105" s="5" t="s">
        <v>454</v>
      </c>
      <c r="W105" s="1"/>
    </row>
    <row r="106" spans="1:24" ht="48" customHeight="1" x14ac:dyDescent="0.2">
      <c r="A106" s="7" t="s">
        <v>455</v>
      </c>
      <c r="B106" s="28">
        <v>45758</v>
      </c>
      <c r="C106" s="132" t="s">
        <v>286</v>
      </c>
      <c r="D106" s="1" t="s">
        <v>111</v>
      </c>
      <c r="E106" s="45">
        <v>0.75</v>
      </c>
      <c r="F106" s="10" t="s">
        <v>456</v>
      </c>
      <c r="G106" s="17"/>
      <c r="H106" s="17"/>
      <c r="I106" s="17">
        <v>5</v>
      </c>
      <c r="J106" s="17"/>
      <c r="K106" s="17">
        <v>300</v>
      </c>
      <c r="L106" s="17">
        <f t="shared" si="8"/>
        <v>305</v>
      </c>
      <c r="M106" s="18">
        <f t="shared" si="5"/>
        <v>305</v>
      </c>
      <c r="N106" s="8">
        <v>45764</v>
      </c>
      <c r="O106" s="1" t="s">
        <v>30</v>
      </c>
      <c r="P106" s="29" t="s">
        <v>457</v>
      </c>
      <c r="Q106" s="46" t="s">
        <v>458</v>
      </c>
      <c r="R106" s="1" t="s">
        <v>459</v>
      </c>
      <c r="S106" s="1" t="s">
        <v>29</v>
      </c>
      <c r="T106" s="35"/>
      <c r="U106" s="13"/>
      <c r="V106" s="5"/>
      <c r="W106" s="1"/>
    </row>
    <row r="107" spans="1:24" ht="48" customHeight="1" x14ac:dyDescent="0.2">
      <c r="A107" s="7" t="s">
        <v>455</v>
      </c>
      <c r="B107" s="28">
        <v>45759</v>
      </c>
      <c r="C107" s="132" t="s">
        <v>286</v>
      </c>
      <c r="D107" s="1" t="s">
        <v>111</v>
      </c>
      <c r="E107" s="45" t="s">
        <v>460</v>
      </c>
      <c r="F107" s="10" t="s">
        <v>461</v>
      </c>
      <c r="G107" s="17"/>
      <c r="H107" s="17">
        <v>50</v>
      </c>
      <c r="I107" s="17">
        <v>30</v>
      </c>
      <c r="J107" s="17"/>
      <c r="K107" s="17">
        <v>400</v>
      </c>
      <c r="L107" s="17">
        <f t="shared" si="8"/>
        <v>480</v>
      </c>
      <c r="M107" s="18">
        <f t="shared" si="5"/>
        <v>480</v>
      </c>
      <c r="N107" s="8">
        <v>45764</v>
      </c>
      <c r="O107" s="1" t="s">
        <v>30</v>
      </c>
      <c r="P107" s="29" t="s">
        <v>462</v>
      </c>
      <c r="Q107" s="46"/>
      <c r="R107" s="1" t="s">
        <v>61</v>
      </c>
      <c r="S107" s="1" t="s">
        <v>29</v>
      </c>
      <c r="T107" s="35"/>
      <c r="U107" s="13"/>
      <c r="V107" s="5"/>
      <c r="W107" s="1"/>
    </row>
    <row r="108" spans="1:24" ht="48" customHeight="1" x14ac:dyDescent="0.2">
      <c r="A108" s="7" t="s">
        <v>444</v>
      </c>
      <c r="B108" s="28">
        <v>45759</v>
      </c>
      <c r="C108" s="132" t="s">
        <v>286</v>
      </c>
      <c r="D108" s="1" t="s">
        <v>111</v>
      </c>
      <c r="E108" s="45" t="s">
        <v>463</v>
      </c>
      <c r="F108" s="10" t="s">
        <v>464</v>
      </c>
      <c r="G108" s="17"/>
      <c r="H108" s="17"/>
      <c r="I108" s="17">
        <v>43</v>
      </c>
      <c r="J108" s="17"/>
      <c r="K108" s="17">
        <v>360</v>
      </c>
      <c r="L108" s="17">
        <v>360</v>
      </c>
      <c r="M108" s="18">
        <f t="shared" si="5"/>
        <v>360</v>
      </c>
      <c r="N108" s="8">
        <v>45759</v>
      </c>
      <c r="O108" s="1" t="s">
        <v>30</v>
      </c>
      <c r="P108" s="29" t="s">
        <v>465</v>
      </c>
      <c r="Q108" s="46"/>
      <c r="R108" s="1" t="s">
        <v>61</v>
      </c>
      <c r="S108" s="1" t="s">
        <v>29</v>
      </c>
      <c r="T108" s="35"/>
      <c r="U108" s="13"/>
      <c r="V108" s="5"/>
      <c r="W108" s="1"/>
    </row>
    <row r="109" spans="1:24" ht="48" customHeight="1" x14ac:dyDescent="0.2">
      <c r="A109" s="7" t="s">
        <v>466</v>
      </c>
      <c r="B109" s="28">
        <v>45759</v>
      </c>
      <c r="C109" s="133" t="s">
        <v>467</v>
      </c>
      <c r="D109" s="10" t="s">
        <v>322</v>
      </c>
      <c r="E109" s="45" t="s">
        <v>468</v>
      </c>
      <c r="F109" s="10" t="s">
        <v>469</v>
      </c>
      <c r="G109" s="17"/>
      <c r="H109" s="17"/>
      <c r="I109" s="17"/>
      <c r="J109" s="17"/>
      <c r="K109" s="17">
        <v>1000</v>
      </c>
      <c r="L109" s="17">
        <f>G109+H109+I109+J109+K109</f>
        <v>1000</v>
      </c>
      <c r="M109" s="18">
        <v>1000</v>
      </c>
      <c r="N109" s="14">
        <v>45760</v>
      </c>
      <c r="O109" s="1" t="s">
        <v>30</v>
      </c>
      <c r="P109" s="29" t="s">
        <v>470</v>
      </c>
      <c r="Q109" s="46" t="s">
        <v>471</v>
      </c>
      <c r="R109" s="1" t="s">
        <v>472</v>
      </c>
      <c r="S109" s="1" t="s">
        <v>134</v>
      </c>
      <c r="T109" s="35"/>
      <c r="U109" s="5">
        <v>800</v>
      </c>
      <c r="V109" s="5"/>
      <c r="W109" s="1" t="s">
        <v>80</v>
      </c>
      <c r="X109" s="6" t="s">
        <v>473</v>
      </c>
    </row>
    <row r="110" spans="1:24" ht="48" customHeight="1" x14ac:dyDescent="0.2">
      <c r="A110" s="7" t="s">
        <v>466</v>
      </c>
      <c r="B110" s="28">
        <v>45760</v>
      </c>
      <c r="C110" s="132" t="s">
        <v>467</v>
      </c>
      <c r="D110" s="1" t="s">
        <v>322</v>
      </c>
      <c r="E110" s="45" t="s">
        <v>474</v>
      </c>
      <c r="F110" s="10" t="s">
        <v>475</v>
      </c>
      <c r="G110" s="17"/>
      <c r="H110" s="17"/>
      <c r="I110" s="17"/>
      <c r="J110" s="17"/>
      <c r="K110" s="17">
        <v>1000</v>
      </c>
      <c r="L110" s="17">
        <f>G110+H110+I110+J110+K110</f>
        <v>1000</v>
      </c>
      <c r="M110" s="18">
        <v>1000</v>
      </c>
      <c r="N110" s="14">
        <v>45760</v>
      </c>
      <c r="O110" s="1" t="s">
        <v>30</v>
      </c>
      <c r="P110" s="29" t="s">
        <v>476</v>
      </c>
      <c r="Q110" s="46"/>
      <c r="R110" s="1" t="s">
        <v>472</v>
      </c>
      <c r="S110" s="1" t="s">
        <v>134</v>
      </c>
      <c r="T110" s="35"/>
      <c r="U110" s="5">
        <v>1000</v>
      </c>
      <c r="V110" s="5"/>
      <c r="W110" s="1" t="s">
        <v>80</v>
      </c>
      <c r="X110" s="6" t="s">
        <v>473</v>
      </c>
    </row>
    <row r="111" spans="1:24" ht="48" customHeight="1" x14ac:dyDescent="0.2">
      <c r="A111" s="7" t="s">
        <v>142</v>
      </c>
      <c r="B111" s="28">
        <v>45760</v>
      </c>
      <c r="C111" s="132" t="s">
        <v>286</v>
      </c>
      <c r="D111" s="1" t="s">
        <v>111</v>
      </c>
      <c r="E111" s="45">
        <v>0.9375</v>
      </c>
      <c r="F111" s="10" t="s">
        <v>477</v>
      </c>
      <c r="G111" s="17"/>
      <c r="H111" s="17"/>
      <c r="I111" s="17"/>
      <c r="J111" s="17"/>
      <c r="K111" s="17">
        <v>400</v>
      </c>
      <c r="L111" s="17">
        <v>438</v>
      </c>
      <c r="M111" s="18">
        <f t="shared" ref="M111:M122" si="9">L111</f>
        <v>438</v>
      </c>
      <c r="N111" s="14">
        <v>45757</v>
      </c>
      <c r="O111" s="1" t="s">
        <v>478</v>
      </c>
      <c r="P111" s="29" t="s">
        <v>479</v>
      </c>
      <c r="Q111" s="46"/>
      <c r="R111" s="1" t="s">
        <v>61</v>
      </c>
      <c r="S111" s="1" t="s">
        <v>29</v>
      </c>
      <c r="T111" s="35"/>
      <c r="U111" s="13"/>
      <c r="V111" s="5"/>
      <c r="W111" s="1" t="s">
        <v>80</v>
      </c>
      <c r="X111" s="6" t="s">
        <v>480</v>
      </c>
    </row>
    <row r="112" spans="1:24" ht="48" customHeight="1" x14ac:dyDescent="0.2">
      <c r="A112" s="7" t="s">
        <v>481</v>
      </c>
      <c r="B112" s="28">
        <v>45760</v>
      </c>
      <c r="C112" s="132" t="s">
        <v>76</v>
      </c>
      <c r="D112" s="1" t="s">
        <v>111</v>
      </c>
      <c r="E112" s="45" t="s">
        <v>482</v>
      </c>
      <c r="F112" s="10" t="s">
        <v>483</v>
      </c>
      <c r="G112" s="17"/>
      <c r="H112" s="17"/>
      <c r="I112" s="17"/>
      <c r="J112" s="17"/>
      <c r="K112" s="17">
        <v>450</v>
      </c>
      <c r="L112" s="17">
        <f>G112+H112+I112+J112+K112</f>
        <v>450</v>
      </c>
      <c r="M112" s="18">
        <f t="shared" si="9"/>
        <v>450</v>
      </c>
      <c r="N112" s="14">
        <v>45793</v>
      </c>
      <c r="O112" s="1" t="s">
        <v>48</v>
      </c>
      <c r="P112" s="29" t="s">
        <v>484</v>
      </c>
      <c r="Q112" s="46"/>
      <c r="R112" s="1" t="s">
        <v>61</v>
      </c>
      <c r="S112" s="1" t="s">
        <v>29</v>
      </c>
      <c r="T112" s="35">
        <v>45804</v>
      </c>
      <c r="U112" s="5">
        <v>140</v>
      </c>
      <c r="V112" s="5"/>
      <c r="W112" s="1" t="s">
        <v>80</v>
      </c>
    </row>
    <row r="113" spans="1:24" ht="48" customHeight="1" x14ac:dyDescent="0.2">
      <c r="A113" s="7" t="s">
        <v>142</v>
      </c>
      <c r="B113" s="28">
        <v>45760</v>
      </c>
      <c r="C113" s="132" t="s">
        <v>286</v>
      </c>
      <c r="D113" s="1" t="s">
        <v>111</v>
      </c>
      <c r="E113" s="45" t="s">
        <v>485</v>
      </c>
      <c r="F113" s="10" t="s">
        <v>477</v>
      </c>
      <c r="G113" s="17"/>
      <c r="H113" s="17"/>
      <c r="I113" s="17">
        <v>28</v>
      </c>
      <c r="J113" s="17"/>
      <c r="K113" s="17">
        <v>400</v>
      </c>
      <c r="L113" s="17">
        <v>438</v>
      </c>
      <c r="M113" s="18">
        <f t="shared" si="9"/>
        <v>438</v>
      </c>
      <c r="N113" s="8">
        <v>45760</v>
      </c>
      <c r="O113" s="1" t="s">
        <v>478</v>
      </c>
      <c r="P113" s="29" t="s">
        <v>486</v>
      </c>
      <c r="Q113" s="46"/>
      <c r="R113" s="1" t="s">
        <v>61</v>
      </c>
      <c r="S113" s="1" t="s">
        <v>29</v>
      </c>
      <c r="T113" s="35"/>
      <c r="U113" s="13"/>
      <c r="V113" s="5"/>
      <c r="W113" s="1" t="s">
        <v>80</v>
      </c>
      <c r="X113" s="6" t="s">
        <v>480</v>
      </c>
    </row>
    <row r="114" spans="1:24" ht="48" customHeight="1" x14ac:dyDescent="0.2">
      <c r="A114" s="7" t="s">
        <v>167</v>
      </c>
      <c r="B114" s="28">
        <v>45763</v>
      </c>
      <c r="C114" s="132" t="s">
        <v>334</v>
      </c>
      <c r="D114" s="1" t="s">
        <v>111</v>
      </c>
      <c r="E114" s="45" t="s">
        <v>487</v>
      </c>
      <c r="F114" s="10" t="s">
        <v>488</v>
      </c>
      <c r="G114" s="17"/>
      <c r="H114" s="17"/>
      <c r="I114" s="17">
        <v>28</v>
      </c>
      <c r="J114" s="17"/>
      <c r="K114" s="17">
        <v>400</v>
      </c>
      <c r="L114" s="17">
        <v>400</v>
      </c>
      <c r="M114" s="18">
        <f t="shared" si="9"/>
        <v>400</v>
      </c>
      <c r="N114" s="8">
        <v>45772</v>
      </c>
      <c r="O114" s="1" t="s">
        <v>48</v>
      </c>
      <c r="P114" s="29" t="s">
        <v>489</v>
      </c>
      <c r="Q114" s="46"/>
      <c r="R114" s="1" t="s">
        <v>61</v>
      </c>
      <c r="S114" s="1" t="s">
        <v>29</v>
      </c>
      <c r="T114" s="35">
        <v>45764</v>
      </c>
      <c r="U114" s="5">
        <v>79</v>
      </c>
      <c r="V114" s="5" t="s">
        <v>454</v>
      </c>
      <c r="W114" s="1" t="s">
        <v>80</v>
      </c>
    </row>
    <row r="115" spans="1:24" ht="48" customHeight="1" x14ac:dyDescent="0.2">
      <c r="A115" s="7" t="s">
        <v>167</v>
      </c>
      <c r="B115" s="28">
        <v>45762</v>
      </c>
      <c r="C115" s="134" t="s">
        <v>490</v>
      </c>
      <c r="D115" s="1" t="s">
        <v>491</v>
      </c>
      <c r="E115" s="45" t="s">
        <v>492</v>
      </c>
      <c r="F115" s="10" t="s">
        <v>493</v>
      </c>
      <c r="G115" s="17"/>
      <c r="H115" s="17"/>
      <c r="I115" s="17">
        <v>20</v>
      </c>
      <c r="J115" s="17"/>
      <c r="K115" s="17">
        <v>2200</v>
      </c>
      <c r="L115" s="17">
        <f t="shared" ref="L115:L152" si="10">G115+H115+I115+J115+K115</f>
        <v>2220</v>
      </c>
      <c r="M115" s="18">
        <f t="shared" si="9"/>
        <v>2220</v>
      </c>
      <c r="N115" s="8">
        <v>45772</v>
      </c>
      <c r="O115" s="1" t="s">
        <v>48</v>
      </c>
      <c r="P115" s="29" t="s">
        <v>494</v>
      </c>
      <c r="Q115" s="46"/>
      <c r="R115" s="1" t="s">
        <v>495</v>
      </c>
      <c r="S115" s="1" t="s">
        <v>29</v>
      </c>
      <c r="T115" s="35">
        <v>45780</v>
      </c>
      <c r="U115" s="5">
        <v>1020</v>
      </c>
      <c r="V115" s="5" t="s">
        <v>454</v>
      </c>
      <c r="W115" s="1" t="s">
        <v>80</v>
      </c>
    </row>
    <row r="116" spans="1:24" ht="48" customHeight="1" x14ac:dyDescent="0.2">
      <c r="A116" s="7" t="s">
        <v>167</v>
      </c>
      <c r="B116" s="28">
        <v>45762</v>
      </c>
      <c r="C116" s="132" t="s">
        <v>334</v>
      </c>
      <c r="D116" s="1" t="s">
        <v>111</v>
      </c>
      <c r="E116" s="45" t="s">
        <v>496</v>
      </c>
      <c r="F116" s="10" t="s">
        <v>497</v>
      </c>
      <c r="G116" s="17"/>
      <c r="H116" s="17">
        <f>2*150</f>
        <v>300</v>
      </c>
      <c r="I116" s="17">
        <v>65</v>
      </c>
      <c r="J116" s="17"/>
      <c r="K116" s="17">
        <v>2200</v>
      </c>
      <c r="L116" s="17">
        <f t="shared" si="10"/>
        <v>2565</v>
      </c>
      <c r="M116" s="18">
        <f t="shared" si="9"/>
        <v>2565</v>
      </c>
      <c r="N116" s="8">
        <v>45772</v>
      </c>
      <c r="O116" s="1" t="s">
        <v>48</v>
      </c>
      <c r="P116" s="29" t="s">
        <v>498</v>
      </c>
      <c r="Q116" s="46"/>
      <c r="R116" s="1" t="s">
        <v>61</v>
      </c>
      <c r="S116" s="1" t="s">
        <v>29</v>
      </c>
      <c r="T116" s="35">
        <v>45764</v>
      </c>
      <c r="U116" s="5">
        <v>300</v>
      </c>
      <c r="V116" s="5" t="s">
        <v>454</v>
      </c>
      <c r="W116" s="1" t="s">
        <v>80</v>
      </c>
    </row>
    <row r="117" spans="1:24" ht="48" customHeight="1" x14ac:dyDescent="0.2">
      <c r="A117" s="7" t="s">
        <v>167</v>
      </c>
      <c r="B117" s="28">
        <v>45764</v>
      </c>
      <c r="C117" s="134" t="s">
        <v>499</v>
      </c>
      <c r="D117" s="1" t="s">
        <v>111</v>
      </c>
      <c r="E117" s="45">
        <v>0.85416666666666663</v>
      </c>
      <c r="F117" s="10" t="s">
        <v>500</v>
      </c>
      <c r="G117" s="17"/>
      <c r="H117" s="17"/>
      <c r="I117" s="17"/>
      <c r="J117" s="17"/>
      <c r="K117" s="17">
        <v>400</v>
      </c>
      <c r="L117" s="17">
        <f t="shared" si="10"/>
        <v>400</v>
      </c>
      <c r="M117" s="18">
        <f t="shared" si="9"/>
        <v>400</v>
      </c>
      <c r="N117" s="8">
        <v>45772</v>
      </c>
      <c r="O117" s="1" t="s">
        <v>48</v>
      </c>
      <c r="P117" s="29" t="s">
        <v>501</v>
      </c>
      <c r="Q117" s="46"/>
      <c r="R117" s="1" t="s">
        <v>61</v>
      </c>
      <c r="S117" s="1" t="s">
        <v>502</v>
      </c>
      <c r="T117" s="35"/>
      <c r="U117" s="13"/>
      <c r="V117" s="5"/>
      <c r="W117" s="1" t="s">
        <v>80</v>
      </c>
    </row>
    <row r="118" spans="1:24" ht="48" customHeight="1" x14ac:dyDescent="0.2">
      <c r="A118" s="7" t="s">
        <v>167</v>
      </c>
      <c r="B118" s="28">
        <v>45765</v>
      </c>
      <c r="C118" s="134" t="s">
        <v>503</v>
      </c>
      <c r="D118" s="1" t="s">
        <v>111</v>
      </c>
      <c r="E118" s="45">
        <v>0.375</v>
      </c>
      <c r="F118" s="10" t="s">
        <v>504</v>
      </c>
      <c r="G118" s="17"/>
      <c r="H118" s="17"/>
      <c r="I118" s="17"/>
      <c r="J118" s="17"/>
      <c r="K118" s="17">
        <v>400</v>
      </c>
      <c r="L118" s="17">
        <f t="shared" si="10"/>
        <v>400</v>
      </c>
      <c r="M118" s="18">
        <f t="shared" si="9"/>
        <v>400</v>
      </c>
      <c r="N118" s="8">
        <v>45772</v>
      </c>
      <c r="O118" s="1" t="s">
        <v>48</v>
      </c>
      <c r="P118" s="29" t="s">
        <v>505</v>
      </c>
      <c r="Q118" s="46"/>
      <c r="R118" s="1" t="s">
        <v>61</v>
      </c>
      <c r="S118" s="1" t="s">
        <v>502</v>
      </c>
      <c r="T118" s="35">
        <v>45804</v>
      </c>
      <c r="U118" s="5">
        <v>70</v>
      </c>
      <c r="V118" s="5"/>
      <c r="W118" s="1" t="s">
        <v>80</v>
      </c>
    </row>
    <row r="119" spans="1:24" ht="48" customHeight="1" x14ac:dyDescent="0.2">
      <c r="A119" s="7" t="s">
        <v>506</v>
      </c>
      <c r="B119" s="28">
        <v>45763</v>
      </c>
      <c r="C119" s="134" t="s">
        <v>507</v>
      </c>
      <c r="D119" s="10" t="s">
        <v>106</v>
      </c>
      <c r="E119" s="45" t="s">
        <v>508</v>
      </c>
      <c r="F119" s="10" t="s">
        <v>509</v>
      </c>
      <c r="G119" s="17"/>
      <c r="H119" s="17"/>
      <c r="I119" s="17"/>
      <c r="J119" s="17"/>
      <c r="K119" s="17">
        <v>350</v>
      </c>
      <c r="L119" s="17">
        <f t="shared" si="10"/>
        <v>350</v>
      </c>
      <c r="M119" s="18">
        <f t="shared" si="9"/>
        <v>350</v>
      </c>
      <c r="N119" s="14">
        <v>45793</v>
      </c>
      <c r="O119" s="1" t="s">
        <v>48</v>
      </c>
      <c r="P119" s="29" t="s">
        <v>510</v>
      </c>
      <c r="Q119" s="34"/>
      <c r="R119" s="1" t="s">
        <v>511</v>
      </c>
      <c r="S119" s="1" t="s">
        <v>29</v>
      </c>
      <c r="T119" s="35">
        <v>45848</v>
      </c>
      <c r="U119" s="5">
        <v>300</v>
      </c>
      <c r="V119" s="5"/>
      <c r="W119" s="1" t="s">
        <v>80</v>
      </c>
    </row>
    <row r="120" spans="1:24" ht="48" customHeight="1" x14ac:dyDescent="0.2">
      <c r="A120" s="7" t="s">
        <v>466</v>
      </c>
      <c r="B120" s="28">
        <v>45764</v>
      </c>
      <c r="C120" s="134" t="s">
        <v>512</v>
      </c>
      <c r="D120" s="10" t="s">
        <v>513</v>
      </c>
      <c r="E120" s="45">
        <v>0.48958333333333331</v>
      </c>
      <c r="F120" s="10" t="s">
        <v>514</v>
      </c>
      <c r="G120" s="17"/>
      <c r="H120" s="17"/>
      <c r="I120" s="17"/>
      <c r="J120" s="17"/>
      <c r="K120" s="17">
        <v>1050</v>
      </c>
      <c r="L120" s="17">
        <f t="shared" si="10"/>
        <v>1050</v>
      </c>
      <c r="M120" s="18">
        <f t="shared" si="9"/>
        <v>1050</v>
      </c>
      <c r="N120" s="14">
        <v>45764</v>
      </c>
      <c r="O120" s="1" t="s">
        <v>48</v>
      </c>
      <c r="P120" s="29" t="s">
        <v>515</v>
      </c>
      <c r="Q120" s="46"/>
      <c r="R120" s="1" t="s">
        <v>516</v>
      </c>
      <c r="S120" s="1" t="s">
        <v>134</v>
      </c>
      <c r="T120" s="35"/>
      <c r="U120" s="5">
        <v>800</v>
      </c>
      <c r="V120" s="5"/>
      <c r="W120" s="1" t="s">
        <v>80</v>
      </c>
    </row>
    <row r="121" spans="1:24" ht="48" customHeight="1" x14ac:dyDescent="0.2">
      <c r="A121" s="7" t="s">
        <v>466</v>
      </c>
      <c r="B121" s="28">
        <v>45767</v>
      </c>
      <c r="C121" s="134" t="s">
        <v>517</v>
      </c>
      <c r="D121" s="1" t="s">
        <v>23</v>
      </c>
      <c r="E121" s="45" t="s">
        <v>518</v>
      </c>
      <c r="F121" s="52" t="s">
        <v>519</v>
      </c>
      <c r="G121" s="17"/>
      <c r="H121" s="17"/>
      <c r="I121" s="17"/>
      <c r="J121" s="17"/>
      <c r="K121" s="17">
        <v>2250</v>
      </c>
      <c r="L121" s="17">
        <f t="shared" si="10"/>
        <v>2250</v>
      </c>
      <c r="M121" s="18">
        <f t="shared" si="9"/>
        <v>2250</v>
      </c>
      <c r="N121" s="14">
        <v>45764</v>
      </c>
      <c r="O121" s="1" t="s">
        <v>48</v>
      </c>
      <c r="P121" s="29" t="s">
        <v>520</v>
      </c>
      <c r="Q121" s="49"/>
      <c r="R121" s="1" t="s">
        <v>521</v>
      </c>
      <c r="S121" s="1" t="s">
        <v>134</v>
      </c>
      <c r="T121" s="35"/>
      <c r="U121" s="5">
        <v>1500</v>
      </c>
      <c r="V121" s="5"/>
      <c r="W121" s="1" t="s">
        <v>80</v>
      </c>
    </row>
    <row r="122" spans="1:24" ht="48" customHeight="1" x14ac:dyDescent="0.2">
      <c r="A122" s="7" t="s">
        <v>142</v>
      </c>
      <c r="B122" s="28">
        <v>45765</v>
      </c>
      <c r="C122" s="132" t="s">
        <v>56</v>
      </c>
      <c r="D122" s="1" t="s">
        <v>111</v>
      </c>
      <c r="E122" s="45">
        <v>0.83333333333333337</v>
      </c>
      <c r="F122" s="10" t="s">
        <v>522</v>
      </c>
      <c r="G122" s="17"/>
      <c r="H122" s="17"/>
      <c r="I122" s="17"/>
      <c r="J122" s="17"/>
      <c r="K122" s="17">
        <v>400</v>
      </c>
      <c r="L122" s="17">
        <f t="shared" si="10"/>
        <v>400</v>
      </c>
      <c r="M122" s="18">
        <f t="shared" si="9"/>
        <v>400</v>
      </c>
      <c r="N122" s="8">
        <v>45765</v>
      </c>
      <c r="O122" s="8" t="s">
        <v>523</v>
      </c>
      <c r="P122" s="29" t="s">
        <v>524</v>
      </c>
      <c r="Q122" s="50"/>
      <c r="R122" s="1" t="s">
        <v>61</v>
      </c>
      <c r="S122" s="1" t="s">
        <v>29</v>
      </c>
      <c r="T122" s="35">
        <v>45767</v>
      </c>
      <c r="U122" s="5">
        <v>70</v>
      </c>
      <c r="V122" s="5" t="s">
        <v>454</v>
      </c>
      <c r="W122" s="1" t="s">
        <v>80</v>
      </c>
      <c r="X122" s="6" t="s">
        <v>525</v>
      </c>
    </row>
    <row r="123" spans="1:24" ht="48" customHeight="1" x14ac:dyDescent="0.2">
      <c r="A123" s="7" t="s">
        <v>204</v>
      </c>
      <c r="B123" s="28">
        <v>45767</v>
      </c>
      <c r="C123" s="132" t="s">
        <v>56</v>
      </c>
      <c r="D123" s="1" t="s">
        <v>111</v>
      </c>
      <c r="E123" s="45" t="s">
        <v>526</v>
      </c>
      <c r="F123" s="10" t="s">
        <v>527</v>
      </c>
      <c r="G123" s="17"/>
      <c r="H123" s="17"/>
      <c r="I123" s="17">
        <v>42</v>
      </c>
      <c r="J123" s="17"/>
      <c r="K123" s="17">
        <v>300</v>
      </c>
      <c r="L123" s="17">
        <f t="shared" si="10"/>
        <v>342</v>
      </c>
      <c r="M123" s="18">
        <v>300</v>
      </c>
      <c r="N123" s="8">
        <v>45798</v>
      </c>
      <c r="O123" s="1" t="s">
        <v>30</v>
      </c>
      <c r="P123" s="29" t="s">
        <v>528</v>
      </c>
      <c r="Q123" s="50"/>
      <c r="R123" s="1" t="s">
        <v>61</v>
      </c>
      <c r="S123" s="1" t="s">
        <v>29</v>
      </c>
      <c r="T123" s="8"/>
      <c r="U123" s="13"/>
      <c r="V123" s="5"/>
      <c r="W123" s="1"/>
    </row>
    <row r="124" spans="1:24" ht="48" customHeight="1" x14ac:dyDescent="0.2">
      <c r="A124" s="7" t="s">
        <v>204</v>
      </c>
      <c r="B124" s="28">
        <v>45767</v>
      </c>
      <c r="C124" s="134" t="s">
        <v>156</v>
      </c>
      <c r="D124" s="1" t="s">
        <v>23</v>
      </c>
      <c r="E124" s="45" t="s">
        <v>529</v>
      </c>
      <c r="F124" s="10" t="s">
        <v>530</v>
      </c>
      <c r="G124" s="17"/>
      <c r="H124" s="17"/>
      <c r="I124" s="17">
        <v>30.5</v>
      </c>
      <c r="J124" s="17"/>
      <c r="K124" s="17">
        <v>300</v>
      </c>
      <c r="L124" s="17">
        <f t="shared" si="10"/>
        <v>330.5</v>
      </c>
      <c r="M124" s="18">
        <v>300</v>
      </c>
      <c r="N124" s="8">
        <v>45798</v>
      </c>
      <c r="O124" s="1" t="s">
        <v>30</v>
      </c>
      <c r="P124" s="29" t="s">
        <v>531</v>
      </c>
      <c r="Q124" s="50"/>
      <c r="R124" s="1" t="s">
        <v>160</v>
      </c>
      <c r="S124" s="1" t="s">
        <v>29</v>
      </c>
      <c r="T124" s="8">
        <v>45784</v>
      </c>
      <c r="U124" s="5">
        <v>238</v>
      </c>
      <c r="V124" s="5" t="s">
        <v>454</v>
      </c>
      <c r="W124" s="1"/>
    </row>
    <row r="125" spans="1:24" ht="48" customHeight="1" x14ac:dyDescent="0.2">
      <c r="A125" s="7" t="s">
        <v>204</v>
      </c>
      <c r="B125" s="28">
        <v>45767</v>
      </c>
      <c r="C125" s="132" t="s">
        <v>56</v>
      </c>
      <c r="D125" s="1" t="s">
        <v>111</v>
      </c>
      <c r="E125" s="45" t="s">
        <v>532</v>
      </c>
      <c r="F125" s="52" t="s">
        <v>533</v>
      </c>
      <c r="G125" s="17"/>
      <c r="H125" s="17"/>
      <c r="I125" s="17">
        <v>23</v>
      </c>
      <c r="J125" s="17"/>
      <c r="K125" s="17">
        <v>300</v>
      </c>
      <c r="L125" s="17">
        <f t="shared" si="10"/>
        <v>323</v>
      </c>
      <c r="M125" s="18">
        <v>300</v>
      </c>
      <c r="N125" s="8">
        <v>45798</v>
      </c>
      <c r="O125" s="1" t="s">
        <v>30</v>
      </c>
      <c r="P125" s="29" t="s">
        <v>534</v>
      </c>
      <c r="Q125" s="51"/>
      <c r="R125" s="1" t="s">
        <v>61</v>
      </c>
      <c r="S125" s="1" t="s">
        <v>29</v>
      </c>
      <c r="T125" s="8"/>
      <c r="U125" s="13"/>
      <c r="V125" s="5"/>
      <c r="W125" s="1"/>
    </row>
    <row r="126" spans="1:24" ht="48" customHeight="1" x14ac:dyDescent="0.2">
      <c r="A126" s="7" t="s">
        <v>204</v>
      </c>
      <c r="B126" s="28">
        <v>45767</v>
      </c>
      <c r="C126" s="134" t="s">
        <v>535</v>
      </c>
      <c r="D126" s="1" t="s">
        <v>491</v>
      </c>
      <c r="E126" s="45" t="s">
        <v>536</v>
      </c>
      <c r="F126" s="52" t="s">
        <v>537</v>
      </c>
      <c r="G126" s="17"/>
      <c r="H126" s="17"/>
      <c r="I126" s="17">
        <v>32</v>
      </c>
      <c r="J126" s="17"/>
      <c r="K126" s="17">
        <v>300</v>
      </c>
      <c r="L126" s="17">
        <f t="shared" si="10"/>
        <v>332</v>
      </c>
      <c r="M126" s="18">
        <v>363</v>
      </c>
      <c r="N126" s="8">
        <v>45798</v>
      </c>
      <c r="O126" s="1" t="s">
        <v>30</v>
      </c>
      <c r="P126" s="29" t="s">
        <v>538</v>
      </c>
      <c r="Q126" s="53"/>
      <c r="R126" s="1" t="s">
        <v>539</v>
      </c>
      <c r="S126" s="1" t="s">
        <v>29</v>
      </c>
      <c r="T126" s="8">
        <v>45780</v>
      </c>
      <c r="U126" s="5">
        <v>419</v>
      </c>
      <c r="V126" s="5" t="s">
        <v>454</v>
      </c>
      <c r="W126" s="1"/>
      <c r="X126" s="6" t="s">
        <v>540</v>
      </c>
    </row>
    <row r="127" spans="1:24" ht="48" customHeight="1" x14ac:dyDescent="0.2">
      <c r="A127" s="7" t="s">
        <v>204</v>
      </c>
      <c r="B127" s="28">
        <v>45767</v>
      </c>
      <c r="C127" s="134" t="s">
        <v>535</v>
      </c>
      <c r="D127" s="1" t="s">
        <v>491</v>
      </c>
      <c r="E127" s="45" t="s">
        <v>541</v>
      </c>
      <c r="F127" s="52" t="s">
        <v>542</v>
      </c>
      <c r="G127" s="17"/>
      <c r="H127" s="17">
        <v>200</v>
      </c>
      <c r="I127" s="17">
        <v>54</v>
      </c>
      <c r="J127" s="17"/>
      <c r="K127" s="17">
        <v>1000</v>
      </c>
      <c r="L127" s="17">
        <f t="shared" si="10"/>
        <v>1254</v>
      </c>
      <c r="M127" s="18">
        <f>L127+155</f>
        <v>1409</v>
      </c>
      <c r="N127" s="8">
        <v>45798</v>
      </c>
      <c r="O127" s="1" t="s">
        <v>30</v>
      </c>
      <c r="P127" s="29" t="s">
        <v>543</v>
      </c>
      <c r="Q127" s="53"/>
      <c r="R127" s="1" t="s">
        <v>539</v>
      </c>
      <c r="S127" s="1" t="s">
        <v>29</v>
      </c>
      <c r="T127" s="8">
        <v>45780</v>
      </c>
      <c r="U127" s="5">
        <v>0</v>
      </c>
      <c r="V127" s="5" t="s">
        <v>454</v>
      </c>
      <c r="W127" s="1"/>
    </row>
    <row r="128" spans="1:24" ht="48" customHeight="1" x14ac:dyDescent="0.2">
      <c r="A128" s="7" t="s">
        <v>204</v>
      </c>
      <c r="B128" s="28">
        <v>45768</v>
      </c>
      <c r="C128" s="134" t="s">
        <v>535</v>
      </c>
      <c r="D128" s="1" t="s">
        <v>491</v>
      </c>
      <c r="E128" s="45" t="s">
        <v>544</v>
      </c>
      <c r="F128" s="52" t="s">
        <v>545</v>
      </c>
      <c r="G128" s="17"/>
      <c r="H128" s="17">
        <v>500</v>
      </c>
      <c r="I128" s="17">
        <v>66</v>
      </c>
      <c r="J128" s="17"/>
      <c r="K128" s="17">
        <v>1000</v>
      </c>
      <c r="L128" s="17">
        <f t="shared" si="10"/>
        <v>1566</v>
      </c>
      <c r="M128" s="18">
        <f>L128</f>
        <v>1566</v>
      </c>
      <c r="N128" s="8">
        <v>45798</v>
      </c>
      <c r="O128" s="1" t="s">
        <v>30</v>
      </c>
      <c r="P128" s="29" t="s">
        <v>546</v>
      </c>
      <c r="Q128" s="53"/>
      <c r="R128" s="1" t="s">
        <v>539</v>
      </c>
      <c r="S128" s="1" t="s">
        <v>29</v>
      </c>
      <c r="T128" s="8">
        <v>45780</v>
      </c>
      <c r="U128" s="5">
        <v>726</v>
      </c>
      <c r="V128" s="5" t="s">
        <v>454</v>
      </c>
      <c r="W128" s="1"/>
      <c r="X128" s="6" t="s">
        <v>540</v>
      </c>
    </row>
    <row r="129" spans="1:24" ht="48" customHeight="1" x14ac:dyDescent="0.2">
      <c r="A129" s="7" t="s">
        <v>204</v>
      </c>
      <c r="B129" s="28">
        <v>45768</v>
      </c>
      <c r="C129" s="134" t="s">
        <v>547</v>
      </c>
      <c r="D129" s="1" t="s">
        <v>23</v>
      </c>
      <c r="E129" s="45" t="s">
        <v>548</v>
      </c>
      <c r="F129" s="52" t="s">
        <v>549</v>
      </c>
      <c r="G129" s="17">
        <f>30</f>
        <v>30</v>
      </c>
      <c r="H129" s="17"/>
      <c r="I129" s="17">
        <v>19</v>
      </c>
      <c r="J129" s="17"/>
      <c r="K129" s="17">
        <v>300</v>
      </c>
      <c r="L129" s="17">
        <f t="shared" si="10"/>
        <v>349</v>
      </c>
      <c r="M129" s="18">
        <v>300</v>
      </c>
      <c r="N129" s="8">
        <v>45798</v>
      </c>
      <c r="O129" s="1" t="s">
        <v>30</v>
      </c>
      <c r="P129" s="29" t="s">
        <v>550</v>
      </c>
      <c r="Q129" s="53"/>
      <c r="R129" s="1" t="s">
        <v>551</v>
      </c>
      <c r="S129" s="1" t="s">
        <v>29</v>
      </c>
      <c r="T129" s="8"/>
      <c r="U129" s="5">
        <v>200</v>
      </c>
      <c r="V129" s="5"/>
      <c r="W129" s="1"/>
    </row>
    <row r="130" spans="1:24" ht="48" customHeight="1" x14ac:dyDescent="0.2">
      <c r="A130" s="7" t="s">
        <v>204</v>
      </c>
      <c r="B130" s="28">
        <v>45768</v>
      </c>
      <c r="C130" s="134" t="s">
        <v>552</v>
      </c>
      <c r="D130" s="1" t="s">
        <v>23</v>
      </c>
      <c r="E130" s="45" t="s">
        <v>553</v>
      </c>
      <c r="F130" s="52" t="s">
        <v>554</v>
      </c>
      <c r="G130" s="17"/>
      <c r="H130" s="17"/>
      <c r="I130" s="17">
        <v>19.5</v>
      </c>
      <c r="J130" s="17"/>
      <c r="K130" s="17">
        <v>450</v>
      </c>
      <c r="L130" s="17">
        <f t="shared" si="10"/>
        <v>469.5</v>
      </c>
      <c r="M130" s="18">
        <v>450</v>
      </c>
      <c r="N130" s="8">
        <v>45798</v>
      </c>
      <c r="O130" s="1" t="s">
        <v>30</v>
      </c>
      <c r="P130" s="29" t="s">
        <v>555</v>
      </c>
      <c r="Q130" s="53"/>
      <c r="R130" s="1" t="s">
        <v>556</v>
      </c>
      <c r="S130" s="1" t="s">
        <v>29</v>
      </c>
      <c r="T130" s="8">
        <v>45790</v>
      </c>
      <c r="U130" s="5">
        <v>369</v>
      </c>
      <c r="V130" s="5" t="s">
        <v>30</v>
      </c>
      <c r="W130" s="1"/>
    </row>
    <row r="131" spans="1:24" ht="48" customHeight="1" x14ac:dyDescent="0.2">
      <c r="A131" s="7" t="s">
        <v>204</v>
      </c>
      <c r="B131" s="28">
        <v>45768</v>
      </c>
      <c r="C131" s="134" t="s">
        <v>552</v>
      </c>
      <c r="D131" s="1" t="s">
        <v>23</v>
      </c>
      <c r="E131" s="45" t="s">
        <v>557</v>
      </c>
      <c r="F131" s="52" t="s">
        <v>558</v>
      </c>
      <c r="G131" s="17"/>
      <c r="H131" s="17"/>
      <c r="I131" s="17">
        <v>27</v>
      </c>
      <c r="J131" s="17"/>
      <c r="K131" s="17">
        <v>450</v>
      </c>
      <c r="L131" s="17">
        <f t="shared" si="10"/>
        <v>477</v>
      </c>
      <c r="M131" s="18">
        <v>450</v>
      </c>
      <c r="N131" s="8">
        <v>45798</v>
      </c>
      <c r="O131" s="1" t="s">
        <v>30</v>
      </c>
      <c r="P131" s="29" t="s">
        <v>559</v>
      </c>
      <c r="Q131" s="53"/>
      <c r="R131" s="1" t="s">
        <v>556</v>
      </c>
      <c r="S131" s="1" t="s">
        <v>29</v>
      </c>
      <c r="T131" s="8">
        <v>45790</v>
      </c>
      <c r="U131" s="5">
        <v>377</v>
      </c>
      <c r="V131" s="5" t="s">
        <v>30</v>
      </c>
      <c r="W131" s="1"/>
    </row>
    <row r="132" spans="1:24" ht="48" customHeight="1" x14ac:dyDescent="0.2">
      <c r="A132" s="7" t="s">
        <v>204</v>
      </c>
      <c r="B132" s="28">
        <v>45768</v>
      </c>
      <c r="C132" s="134" t="s">
        <v>560</v>
      </c>
      <c r="D132" s="1" t="s">
        <v>23</v>
      </c>
      <c r="E132" s="45" t="s">
        <v>561</v>
      </c>
      <c r="F132" s="52" t="s">
        <v>562</v>
      </c>
      <c r="G132" s="17"/>
      <c r="H132" s="17"/>
      <c r="I132" s="17"/>
      <c r="J132" s="17"/>
      <c r="K132" s="17">
        <v>300</v>
      </c>
      <c r="L132" s="17">
        <f t="shared" si="10"/>
        <v>300</v>
      </c>
      <c r="M132" s="18">
        <f t="shared" ref="M132:M138" si="11">L132</f>
        <v>300</v>
      </c>
      <c r="N132" s="8">
        <v>45798</v>
      </c>
      <c r="O132" s="1" t="s">
        <v>30</v>
      </c>
      <c r="P132" s="29" t="s">
        <v>563</v>
      </c>
      <c r="Q132" s="53"/>
      <c r="R132" s="1" t="s">
        <v>564</v>
      </c>
      <c r="S132" s="1" t="s">
        <v>29</v>
      </c>
      <c r="T132" s="8"/>
      <c r="U132" s="5">
        <v>200</v>
      </c>
      <c r="V132" s="5"/>
      <c r="W132" s="1"/>
    </row>
    <row r="133" spans="1:24" ht="48" customHeight="1" x14ac:dyDescent="0.2">
      <c r="A133" s="7" t="s">
        <v>204</v>
      </c>
      <c r="B133" s="28">
        <v>45768</v>
      </c>
      <c r="C133" s="134" t="s">
        <v>565</v>
      </c>
      <c r="D133" s="1" t="s">
        <v>350</v>
      </c>
      <c r="E133" s="45" t="s">
        <v>566</v>
      </c>
      <c r="F133" s="52" t="s">
        <v>567</v>
      </c>
      <c r="G133" s="17"/>
      <c r="H133" s="17"/>
      <c r="I133" s="17"/>
      <c r="J133" s="17"/>
      <c r="K133" s="17">
        <v>800</v>
      </c>
      <c r="L133" s="17">
        <f t="shared" si="10"/>
        <v>800</v>
      </c>
      <c r="M133" s="18">
        <f t="shared" si="11"/>
        <v>800</v>
      </c>
      <c r="N133" s="8">
        <v>45798</v>
      </c>
      <c r="O133" s="1" t="s">
        <v>30</v>
      </c>
      <c r="P133" s="29" t="s">
        <v>568</v>
      </c>
      <c r="Q133" s="53"/>
      <c r="R133" s="1" t="s">
        <v>569</v>
      </c>
      <c r="S133" s="1" t="s">
        <v>29</v>
      </c>
      <c r="T133" s="8"/>
      <c r="U133" s="5">
        <v>400</v>
      </c>
      <c r="V133" s="5"/>
      <c r="W133" s="1"/>
      <c r="X133" s="6" t="s">
        <v>570</v>
      </c>
    </row>
    <row r="134" spans="1:24" ht="48" customHeight="1" x14ac:dyDescent="0.2">
      <c r="A134" s="7" t="s">
        <v>204</v>
      </c>
      <c r="B134" s="28">
        <v>45768</v>
      </c>
      <c r="C134" s="134" t="s">
        <v>571</v>
      </c>
      <c r="D134" s="1" t="s">
        <v>111</v>
      </c>
      <c r="E134" s="45">
        <v>0.46875</v>
      </c>
      <c r="F134" s="52" t="s">
        <v>572</v>
      </c>
      <c r="G134" s="17"/>
      <c r="H134" s="17"/>
      <c r="I134" s="17"/>
      <c r="J134" s="17"/>
      <c r="K134" s="17">
        <v>363</v>
      </c>
      <c r="L134" s="17">
        <f t="shared" si="10"/>
        <v>363</v>
      </c>
      <c r="M134" s="18">
        <f t="shared" si="11"/>
        <v>363</v>
      </c>
      <c r="N134" s="8">
        <v>45798</v>
      </c>
      <c r="O134" s="1" t="s">
        <v>30</v>
      </c>
      <c r="P134" s="29"/>
      <c r="Q134" s="53"/>
      <c r="R134" s="1" t="s">
        <v>61</v>
      </c>
      <c r="S134" s="1" t="s">
        <v>29</v>
      </c>
      <c r="T134" s="8">
        <v>45771</v>
      </c>
      <c r="U134" s="5">
        <v>280</v>
      </c>
      <c r="V134" s="5" t="s">
        <v>454</v>
      </c>
      <c r="W134" s="1"/>
    </row>
    <row r="135" spans="1:24" ht="48" customHeight="1" x14ac:dyDescent="0.2">
      <c r="A135" s="7" t="s">
        <v>204</v>
      </c>
      <c r="B135" s="28">
        <v>45768</v>
      </c>
      <c r="C135" s="134" t="s">
        <v>571</v>
      </c>
      <c r="D135" s="1" t="s">
        <v>111</v>
      </c>
      <c r="E135" s="45">
        <v>0.64236111111111116</v>
      </c>
      <c r="F135" s="52" t="s">
        <v>573</v>
      </c>
      <c r="G135" s="17"/>
      <c r="H135" s="17"/>
      <c r="I135" s="17"/>
      <c r="J135" s="17"/>
      <c r="K135" s="17">
        <v>350</v>
      </c>
      <c r="L135" s="17">
        <f t="shared" si="10"/>
        <v>350</v>
      </c>
      <c r="M135" s="18">
        <f t="shared" si="11"/>
        <v>350</v>
      </c>
      <c r="N135" s="8">
        <v>45798</v>
      </c>
      <c r="O135" s="1" t="s">
        <v>30</v>
      </c>
      <c r="P135" s="29"/>
      <c r="Q135" s="53"/>
      <c r="R135" s="1" t="s">
        <v>61</v>
      </c>
      <c r="S135" s="1" t="s">
        <v>29</v>
      </c>
      <c r="T135" s="8">
        <v>45771</v>
      </c>
      <c r="U135" s="5">
        <v>0</v>
      </c>
      <c r="V135" s="5" t="s">
        <v>454</v>
      </c>
      <c r="W135" s="1"/>
    </row>
    <row r="136" spans="1:24" ht="48" customHeight="1" x14ac:dyDescent="0.2">
      <c r="A136" s="7" t="s">
        <v>204</v>
      </c>
      <c r="B136" s="28">
        <v>45768</v>
      </c>
      <c r="C136" s="134" t="s">
        <v>571</v>
      </c>
      <c r="D136" s="1" t="s">
        <v>111</v>
      </c>
      <c r="E136" s="45">
        <v>0.77777777777777779</v>
      </c>
      <c r="F136" s="52" t="s">
        <v>574</v>
      </c>
      <c r="G136" s="17"/>
      <c r="H136" s="17"/>
      <c r="I136" s="17"/>
      <c r="J136" s="17"/>
      <c r="K136" s="17">
        <v>339</v>
      </c>
      <c r="L136" s="17">
        <f t="shared" si="10"/>
        <v>339</v>
      </c>
      <c r="M136" s="18">
        <f t="shared" si="11"/>
        <v>339</v>
      </c>
      <c r="N136" s="8">
        <v>45798</v>
      </c>
      <c r="O136" s="1" t="s">
        <v>30</v>
      </c>
      <c r="P136" s="29"/>
      <c r="Q136" s="53"/>
      <c r="R136" s="1" t="s">
        <v>61</v>
      </c>
      <c r="S136" s="1" t="s">
        <v>29</v>
      </c>
      <c r="T136" s="8">
        <v>45771</v>
      </c>
      <c r="U136" s="5">
        <v>0</v>
      </c>
      <c r="V136" s="5" t="s">
        <v>454</v>
      </c>
      <c r="W136" s="1"/>
    </row>
    <row r="137" spans="1:24" ht="48" customHeight="1" x14ac:dyDescent="0.2">
      <c r="A137" s="7" t="s">
        <v>204</v>
      </c>
      <c r="B137" s="28">
        <v>45769</v>
      </c>
      <c r="C137" s="135" t="s">
        <v>575</v>
      </c>
      <c r="D137" s="1" t="s">
        <v>149</v>
      </c>
      <c r="E137" s="45" t="s">
        <v>576</v>
      </c>
      <c r="F137" s="52" t="s">
        <v>577</v>
      </c>
      <c r="G137" s="17">
        <f>89*10</f>
        <v>890</v>
      </c>
      <c r="H137" s="17">
        <f>6.5*100</f>
        <v>650</v>
      </c>
      <c r="I137" s="17">
        <v>120</v>
      </c>
      <c r="J137" s="17"/>
      <c r="K137" s="17">
        <v>1200</v>
      </c>
      <c r="L137" s="17">
        <f t="shared" si="10"/>
        <v>2860</v>
      </c>
      <c r="M137" s="18">
        <f t="shared" si="11"/>
        <v>2860</v>
      </c>
      <c r="N137" s="8">
        <v>45798</v>
      </c>
      <c r="O137" s="1" t="s">
        <v>30</v>
      </c>
      <c r="P137" s="29"/>
      <c r="Q137" s="53"/>
      <c r="R137" s="54" t="s">
        <v>578</v>
      </c>
      <c r="S137" s="1" t="s">
        <v>29</v>
      </c>
      <c r="T137" s="8"/>
      <c r="U137" s="5">
        <v>2620</v>
      </c>
      <c r="V137" s="5"/>
      <c r="W137" s="1"/>
      <c r="X137" s="6" t="s">
        <v>579</v>
      </c>
    </row>
    <row r="138" spans="1:24" ht="48" customHeight="1" x14ac:dyDescent="0.2">
      <c r="A138" s="7" t="s">
        <v>204</v>
      </c>
      <c r="B138" s="28">
        <v>45770</v>
      </c>
      <c r="C138" s="135" t="s">
        <v>580</v>
      </c>
      <c r="D138" s="1" t="s">
        <v>149</v>
      </c>
      <c r="E138" s="45" t="s">
        <v>581</v>
      </c>
      <c r="F138" s="52" t="s">
        <v>582</v>
      </c>
      <c r="G138" s="17"/>
      <c r="H138" s="17">
        <f>7*100</f>
        <v>700</v>
      </c>
      <c r="I138" s="17"/>
      <c r="J138" s="17"/>
      <c r="K138" s="17">
        <v>1200</v>
      </c>
      <c r="L138" s="17">
        <f t="shared" si="10"/>
        <v>1900</v>
      </c>
      <c r="M138" s="18">
        <f t="shared" si="11"/>
        <v>1900</v>
      </c>
      <c r="N138" s="8">
        <v>45798</v>
      </c>
      <c r="O138" s="1" t="s">
        <v>30</v>
      </c>
      <c r="P138" s="29"/>
      <c r="Q138" s="53"/>
      <c r="R138" s="54" t="s">
        <v>583</v>
      </c>
      <c r="S138" s="1" t="s">
        <v>29</v>
      </c>
      <c r="T138" s="8"/>
      <c r="U138" s="5">
        <v>1500</v>
      </c>
      <c r="V138" s="5"/>
      <c r="W138" s="1"/>
      <c r="X138" s="6" t="s">
        <v>579</v>
      </c>
    </row>
    <row r="139" spans="1:24" ht="48" customHeight="1" x14ac:dyDescent="0.2">
      <c r="A139" s="7" t="s">
        <v>204</v>
      </c>
      <c r="B139" s="28">
        <v>45770</v>
      </c>
      <c r="C139" s="134" t="s">
        <v>503</v>
      </c>
      <c r="D139" s="1" t="s">
        <v>111</v>
      </c>
      <c r="E139" s="45" t="s">
        <v>584</v>
      </c>
      <c r="F139" s="52" t="s">
        <v>585</v>
      </c>
      <c r="G139" s="17"/>
      <c r="H139" s="17"/>
      <c r="I139" s="17">
        <v>23</v>
      </c>
      <c r="J139" s="17"/>
      <c r="K139" s="17">
        <v>300</v>
      </c>
      <c r="L139" s="17">
        <f t="shared" si="10"/>
        <v>323</v>
      </c>
      <c r="M139" s="18">
        <v>300</v>
      </c>
      <c r="N139" s="8">
        <v>45798</v>
      </c>
      <c r="O139" s="1" t="s">
        <v>30</v>
      </c>
      <c r="P139" s="29" t="s">
        <v>586</v>
      </c>
      <c r="Q139" s="53"/>
      <c r="R139" s="1" t="s">
        <v>61</v>
      </c>
      <c r="S139" s="1" t="s">
        <v>29</v>
      </c>
      <c r="T139" s="8"/>
      <c r="U139" s="5">
        <v>70</v>
      </c>
      <c r="V139" s="5"/>
      <c r="W139" s="1"/>
    </row>
    <row r="140" spans="1:24" ht="48" customHeight="1" x14ac:dyDescent="0.2">
      <c r="A140" s="7" t="s">
        <v>204</v>
      </c>
      <c r="B140" s="28">
        <v>45771</v>
      </c>
      <c r="C140" s="134" t="s">
        <v>503</v>
      </c>
      <c r="D140" s="1" t="s">
        <v>111</v>
      </c>
      <c r="E140" s="45" t="s">
        <v>587</v>
      </c>
      <c r="F140" s="52" t="s">
        <v>588</v>
      </c>
      <c r="G140" s="17"/>
      <c r="H140" s="17"/>
      <c r="I140" s="17">
        <v>12</v>
      </c>
      <c r="J140" s="17"/>
      <c r="K140" s="17">
        <v>300</v>
      </c>
      <c r="L140" s="17">
        <f t="shared" si="10"/>
        <v>312</v>
      </c>
      <c r="M140" s="18">
        <v>300</v>
      </c>
      <c r="N140" s="8">
        <v>45798</v>
      </c>
      <c r="O140" s="1" t="s">
        <v>30</v>
      </c>
      <c r="P140" s="29" t="s">
        <v>589</v>
      </c>
      <c r="Q140" s="53"/>
      <c r="R140" s="1" t="s">
        <v>61</v>
      </c>
      <c r="S140" s="1" t="s">
        <v>29</v>
      </c>
      <c r="T140" s="8"/>
      <c r="U140" s="5">
        <v>70</v>
      </c>
      <c r="V140" s="5"/>
      <c r="W140" s="1"/>
    </row>
    <row r="141" spans="1:24" ht="48" customHeight="1" x14ac:dyDescent="0.2">
      <c r="A141" s="7" t="s">
        <v>204</v>
      </c>
      <c r="B141" s="28">
        <v>45773</v>
      </c>
      <c r="C141" s="134" t="s">
        <v>590</v>
      </c>
      <c r="D141" s="1" t="s">
        <v>23</v>
      </c>
      <c r="E141" s="45">
        <v>0.60416666666666663</v>
      </c>
      <c r="F141" s="52" t="s">
        <v>591</v>
      </c>
      <c r="G141" s="17"/>
      <c r="H141" s="17"/>
      <c r="I141" s="17"/>
      <c r="J141" s="17"/>
      <c r="K141" s="17">
        <v>300</v>
      </c>
      <c r="L141" s="17">
        <f t="shared" si="10"/>
        <v>300</v>
      </c>
      <c r="M141" s="18">
        <f t="shared" ref="M141:M147" si="12">L141</f>
        <v>300</v>
      </c>
      <c r="N141" s="8">
        <v>45798</v>
      </c>
      <c r="O141" s="1" t="s">
        <v>30</v>
      </c>
      <c r="P141" s="29" t="s">
        <v>592</v>
      </c>
      <c r="Q141" s="53"/>
      <c r="R141" s="1" t="s">
        <v>593</v>
      </c>
      <c r="S141" s="1" t="s">
        <v>29</v>
      </c>
      <c r="T141" s="8">
        <v>45784</v>
      </c>
      <c r="U141" s="5">
        <v>260</v>
      </c>
      <c r="V141" s="5" t="s">
        <v>454</v>
      </c>
      <c r="W141" s="1"/>
    </row>
    <row r="142" spans="1:24" ht="48" customHeight="1" x14ac:dyDescent="0.2">
      <c r="A142" s="7" t="s">
        <v>204</v>
      </c>
      <c r="B142" s="28">
        <v>45773</v>
      </c>
      <c r="C142" s="134" t="s">
        <v>594</v>
      </c>
      <c r="D142" s="1" t="s">
        <v>23</v>
      </c>
      <c r="E142" s="45">
        <v>0.58333333333333337</v>
      </c>
      <c r="F142" s="52" t="s">
        <v>595</v>
      </c>
      <c r="G142" s="17"/>
      <c r="H142" s="17"/>
      <c r="I142" s="17"/>
      <c r="J142" s="17"/>
      <c r="K142" s="17">
        <v>1000</v>
      </c>
      <c r="L142" s="17">
        <f t="shared" si="10"/>
        <v>1000</v>
      </c>
      <c r="M142" s="18">
        <f t="shared" si="12"/>
        <v>1000</v>
      </c>
      <c r="N142" s="8">
        <v>45798</v>
      </c>
      <c r="O142" s="1" t="s">
        <v>30</v>
      </c>
      <c r="P142" s="29" t="s">
        <v>596</v>
      </c>
      <c r="Q142" s="53"/>
      <c r="R142" s="1" t="s">
        <v>597</v>
      </c>
      <c r="S142" s="1" t="s">
        <v>29</v>
      </c>
      <c r="T142" s="8">
        <v>45784</v>
      </c>
      <c r="U142" s="5">
        <v>550</v>
      </c>
      <c r="V142" s="5" t="s">
        <v>454</v>
      </c>
      <c r="W142" s="1"/>
    </row>
    <row r="143" spans="1:24" ht="48" customHeight="1" x14ac:dyDescent="0.2">
      <c r="A143" s="7" t="s">
        <v>204</v>
      </c>
      <c r="B143" s="28">
        <v>45773</v>
      </c>
      <c r="C143" s="134" t="s">
        <v>570</v>
      </c>
      <c r="D143" s="1" t="s">
        <v>350</v>
      </c>
      <c r="E143" s="45" t="s">
        <v>598</v>
      </c>
      <c r="F143" s="52" t="s">
        <v>599</v>
      </c>
      <c r="G143" s="17"/>
      <c r="H143" s="17"/>
      <c r="I143" s="17"/>
      <c r="J143" s="17"/>
      <c r="K143" s="17">
        <v>800</v>
      </c>
      <c r="L143" s="17">
        <f t="shared" si="10"/>
        <v>800</v>
      </c>
      <c r="M143" s="18">
        <f t="shared" si="12"/>
        <v>800</v>
      </c>
      <c r="N143" s="8">
        <v>45798</v>
      </c>
      <c r="O143" s="1" t="s">
        <v>30</v>
      </c>
      <c r="P143" s="55" t="s">
        <v>600</v>
      </c>
      <c r="Q143" s="53"/>
      <c r="R143" s="1" t="s">
        <v>601</v>
      </c>
      <c r="S143" s="1" t="s">
        <v>29</v>
      </c>
      <c r="T143" s="8"/>
      <c r="U143" s="5">
        <v>400</v>
      </c>
      <c r="V143" s="5"/>
      <c r="W143" s="1"/>
      <c r="X143" s="6" t="s">
        <v>570</v>
      </c>
    </row>
    <row r="144" spans="1:24" ht="48" customHeight="1" x14ac:dyDescent="0.2">
      <c r="A144" s="7" t="s">
        <v>204</v>
      </c>
      <c r="B144" s="28">
        <v>45773</v>
      </c>
      <c r="C144" s="134" t="s">
        <v>334</v>
      </c>
      <c r="D144" s="1" t="s">
        <v>111</v>
      </c>
      <c r="E144" s="45">
        <v>0.69097222222222221</v>
      </c>
      <c r="F144" s="52" t="s">
        <v>602</v>
      </c>
      <c r="G144" s="17"/>
      <c r="H144" s="17"/>
      <c r="I144" s="17"/>
      <c r="J144" s="17"/>
      <c r="K144" s="17">
        <v>200</v>
      </c>
      <c r="L144" s="17">
        <f t="shared" si="10"/>
        <v>200</v>
      </c>
      <c r="M144" s="18">
        <f t="shared" si="12"/>
        <v>200</v>
      </c>
      <c r="N144" s="8">
        <v>45798</v>
      </c>
      <c r="O144" s="1" t="s">
        <v>30</v>
      </c>
      <c r="P144" s="55"/>
      <c r="Q144" s="53"/>
      <c r="R144" s="1" t="s">
        <v>61</v>
      </c>
      <c r="S144" s="1" t="s">
        <v>29</v>
      </c>
      <c r="T144" s="8">
        <v>45773</v>
      </c>
      <c r="U144" s="5">
        <v>0</v>
      </c>
      <c r="V144" s="5" t="s">
        <v>454</v>
      </c>
      <c r="W144" s="1"/>
    </row>
    <row r="145" spans="1:24" ht="48" customHeight="1" x14ac:dyDescent="0.2">
      <c r="A145" s="7" t="s">
        <v>204</v>
      </c>
      <c r="B145" s="28">
        <v>45773</v>
      </c>
      <c r="C145" s="134" t="s">
        <v>334</v>
      </c>
      <c r="D145" s="1" t="s">
        <v>111</v>
      </c>
      <c r="E145" s="45">
        <v>0.70833333333333337</v>
      </c>
      <c r="F145" s="52" t="s">
        <v>603</v>
      </c>
      <c r="G145" s="17"/>
      <c r="H145" s="17"/>
      <c r="I145" s="17"/>
      <c r="J145" s="17"/>
      <c r="K145" s="17">
        <v>300</v>
      </c>
      <c r="L145" s="17">
        <f t="shared" si="10"/>
        <v>300</v>
      </c>
      <c r="M145" s="18">
        <f t="shared" si="12"/>
        <v>300</v>
      </c>
      <c r="N145" s="8">
        <v>45798</v>
      </c>
      <c r="O145" s="1" t="s">
        <v>30</v>
      </c>
      <c r="P145" s="29" t="s">
        <v>604</v>
      </c>
      <c r="Q145" s="53"/>
      <c r="R145" s="1" t="s">
        <v>61</v>
      </c>
      <c r="S145" s="1" t="s">
        <v>29</v>
      </c>
      <c r="T145" s="8">
        <v>45773</v>
      </c>
      <c r="U145" s="5">
        <v>70</v>
      </c>
      <c r="V145" s="5" t="s">
        <v>454</v>
      </c>
      <c r="W145" s="1"/>
    </row>
    <row r="146" spans="1:24" ht="48" customHeight="1" x14ac:dyDescent="0.2">
      <c r="A146" s="7" t="s">
        <v>204</v>
      </c>
      <c r="B146" s="28">
        <v>45773</v>
      </c>
      <c r="C146" s="134" t="s">
        <v>56</v>
      </c>
      <c r="D146" s="1" t="s">
        <v>605</v>
      </c>
      <c r="E146" s="45" t="s">
        <v>606</v>
      </c>
      <c r="F146" s="52" t="s">
        <v>607</v>
      </c>
      <c r="G146" s="17"/>
      <c r="H146" s="17">
        <v>100</v>
      </c>
      <c r="I146" s="17">
        <v>30</v>
      </c>
      <c r="J146" s="17"/>
      <c r="K146" s="17">
        <v>1000</v>
      </c>
      <c r="L146" s="17">
        <f t="shared" si="10"/>
        <v>1130</v>
      </c>
      <c r="M146" s="18">
        <f t="shared" si="12"/>
        <v>1130</v>
      </c>
      <c r="N146" s="8">
        <v>45798</v>
      </c>
      <c r="O146" s="1" t="s">
        <v>30</v>
      </c>
      <c r="P146" s="29" t="s">
        <v>608</v>
      </c>
      <c r="Q146" s="53"/>
      <c r="R146" s="1" t="s">
        <v>609</v>
      </c>
      <c r="S146" s="1" t="s">
        <v>29</v>
      </c>
      <c r="T146" s="56"/>
      <c r="U146" s="5"/>
      <c r="V146" s="5"/>
      <c r="W146" s="1"/>
      <c r="X146" s="6" t="s">
        <v>610</v>
      </c>
    </row>
    <row r="147" spans="1:24" ht="48" customHeight="1" x14ac:dyDescent="0.2">
      <c r="A147" s="7" t="s">
        <v>204</v>
      </c>
      <c r="B147" s="28">
        <v>45773</v>
      </c>
      <c r="C147" s="134" t="s">
        <v>611</v>
      </c>
      <c r="D147" s="1" t="s">
        <v>23</v>
      </c>
      <c r="E147" s="45" t="s">
        <v>612</v>
      </c>
      <c r="F147" s="52" t="s">
        <v>613</v>
      </c>
      <c r="G147" s="17"/>
      <c r="H147" s="17"/>
      <c r="I147" s="17">
        <v>20</v>
      </c>
      <c r="J147" s="17"/>
      <c r="K147" s="17">
        <v>650</v>
      </c>
      <c r="L147" s="17">
        <f t="shared" si="10"/>
        <v>670</v>
      </c>
      <c r="M147" s="18">
        <f t="shared" si="12"/>
        <v>670</v>
      </c>
      <c r="N147" s="8">
        <v>45798</v>
      </c>
      <c r="O147" s="1" t="s">
        <v>30</v>
      </c>
      <c r="P147" s="29" t="s">
        <v>614</v>
      </c>
      <c r="Q147" s="53"/>
      <c r="R147" s="1" t="s">
        <v>615</v>
      </c>
      <c r="S147" s="1" t="s">
        <v>29</v>
      </c>
      <c r="T147" s="8">
        <v>45848</v>
      </c>
      <c r="U147" s="5">
        <v>620</v>
      </c>
      <c r="V147" s="5"/>
      <c r="W147" s="1"/>
    </row>
    <row r="148" spans="1:24" ht="48" customHeight="1" x14ac:dyDescent="0.2">
      <c r="A148" s="7" t="s">
        <v>204</v>
      </c>
      <c r="B148" s="28">
        <v>45774</v>
      </c>
      <c r="C148" s="134" t="s">
        <v>616</v>
      </c>
      <c r="D148" s="1" t="s">
        <v>617</v>
      </c>
      <c r="E148" s="45" t="s">
        <v>618</v>
      </c>
      <c r="F148" s="52" t="s">
        <v>619</v>
      </c>
      <c r="G148" s="17"/>
      <c r="H148" s="17"/>
      <c r="I148" s="17">
        <v>9</v>
      </c>
      <c r="J148" s="17"/>
      <c r="K148" s="17">
        <v>300</v>
      </c>
      <c r="L148" s="17">
        <f t="shared" si="10"/>
        <v>309</v>
      </c>
      <c r="M148" s="18">
        <v>300</v>
      </c>
      <c r="N148" s="8">
        <v>45798</v>
      </c>
      <c r="O148" s="1" t="s">
        <v>30</v>
      </c>
      <c r="P148" s="29" t="s">
        <v>620</v>
      </c>
      <c r="Q148" s="53"/>
      <c r="R148" s="1" t="s">
        <v>609</v>
      </c>
      <c r="S148" s="1" t="s">
        <v>29</v>
      </c>
      <c r="T148" s="8">
        <v>45774</v>
      </c>
      <c r="U148" s="5">
        <v>470</v>
      </c>
      <c r="V148" s="5" t="s">
        <v>454</v>
      </c>
      <c r="W148" s="1"/>
      <c r="X148" s="20" t="s">
        <v>621</v>
      </c>
    </row>
    <row r="149" spans="1:24" ht="48" customHeight="1" x14ac:dyDescent="0.2">
      <c r="A149" s="7" t="s">
        <v>204</v>
      </c>
      <c r="B149" s="28">
        <v>45774</v>
      </c>
      <c r="C149" s="134" t="s">
        <v>622</v>
      </c>
      <c r="D149" s="1" t="s">
        <v>23</v>
      </c>
      <c r="E149" s="45" t="s">
        <v>623</v>
      </c>
      <c r="F149" s="52" t="s">
        <v>624</v>
      </c>
      <c r="G149" s="17"/>
      <c r="H149" s="17"/>
      <c r="I149" s="17">
        <v>10</v>
      </c>
      <c r="J149" s="17"/>
      <c r="K149" s="17">
        <v>300</v>
      </c>
      <c r="L149" s="17">
        <f t="shared" si="10"/>
        <v>310</v>
      </c>
      <c r="M149" s="18">
        <v>300</v>
      </c>
      <c r="N149" s="8">
        <v>45798</v>
      </c>
      <c r="O149" s="1" t="s">
        <v>30</v>
      </c>
      <c r="P149" s="29" t="s">
        <v>625</v>
      </c>
      <c r="Q149" s="53"/>
      <c r="R149" s="1" t="s">
        <v>626</v>
      </c>
      <c r="S149" s="1" t="s">
        <v>29</v>
      </c>
      <c r="T149" s="8">
        <v>45784</v>
      </c>
      <c r="U149" s="5">
        <v>220</v>
      </c>
      <c r="V149" s="5" t="s">
        <v>454</v>
      </c>
      <c r="W149" s="1"/>
    </row>
    <row r="150" spans="1:24" ht="48" customHeight="1" x14ac:dyDescent="0.2">
      <c r="A150" s="7" t="s">
        <v>204</v>
      </c>
      <c r="B150" s="28">
        <v>45774</v>
      </c>
      <c r="C150" s="134" t="s">
        <v>616</v>
      </c>
      <c r="D150" s="1" t="s">
        <v>617</v>
      </c>
      <c r="E150" s="45" t="s">
        <v>627</v>
      </c>
      <c r="F150" s="52" t="s">
        <v>628</v>
      </c>
      <c r="G150" s="17"/>
      <c r="H150" s="17"/>
      <c r="I150" s="17">
        <v>22</v>
      </c>
      <c r="J150" s="17"/>
      <c r="K150" s="17">
        <v>300</v>
      </c>
      <c r="L150" s="17">
        <f t="shared" si="10"/>
        <v>322</v>
      </c>
      <c r="M150" s="18">
        <v>300</v>
      </c>
      <c r="N150" s="8">
        <v>45798</v>
      </c>
      <c r="O150" s="1" t="s">
        <v>30</v>
      </c>
      <c r="P150" s="29" t="s">
        <v>629</v>
      </c>
      <c r="Q150" s="53"/>
      <c r="R150" s="1" t="s">
        <v>630</v>
      </c>
      <c r="S150" s="1" t="s">
        <v>29</v>
      </c>
      <c r="T150" s="8">
        <v>45774</v>
      </c>
      <c r="U150" s="5">
        <v>0</v>
      </c>
      <c r="V150" s="5" t="s">
        <v>454</v>
      </c>
      <c r="W150" s="1"/>
      <c r="X150" s="10" t="s">
        <v>631</v>
      </c>
    </row>
    <row r="151" spans="1:24" ht="48" customHeight="1" x14ac:dyDescent="0.2">
      <c r="A151" s="7" t="s">
        <v>204</v>
      </c>
      <c r="B151" s="28">
        <v>45774</v>
      </c>
      <c r="C151" s="134" t="s">
        <v>616</v>
      </c>
      <c r="D151" s="1" t="s">
        <v>617</v>
      </c>
      <c r="E151" s="45" t="s">
        <v>632</v>
      </c>
      <c r="F151" s="52" t="s">
        <v>633</v>
      </c>
      <c r="G151" s="17"/>
      <c r="H151" s="17"/>
      <c r="I151" s="17">
        <v>18</v>
      </c>
      <c r="J151" s="17"/>
      <c r="K151" s="17">
        <v>300</v>
      </c>
      <c r="L151" s="17">
        <f t="shared" si="10"/>
        <v>318</v>
      </c>
      <c r="M151" s="18">
        <v>300</v>
      </c>
      <c r="N151" s="8">
        <v>45798</v>
      </c>
      <c r="O151" s="1" t="s">
        <v>30</v>
      </c>
      <c r="P151" s="29" t="s">
        <v>634</v>
      </c>
      <c r="Q151" s="53"/>
      <c r="R151" s="1" t="s">
        <v>609</v>
      </c>
      <c r="S151" s="1" t="s">
        <v>29</v>
      </c>
      <c r="T151" s="8">
        <v>45774</v>
      </c>
      <c r="U151" s="5">
        <v>0</v>
      </c>
      <c r="V151" s="5" t="s">
        <v>454</v>
      </c>
      <c r="W151" s="1"/>
    </row>
    <row r="152" spans="1:24" ht="48" customHeight="1" x14ac:dyDescent="0.2">
      <c r="A152" s="7" t="s">
        <v>204</v>
      </c>
      <c r="B152" s="28">
        <v>45776</v>
      </c>
      <c r="C152" s="134" t="s">
        <v>635</v>
      </c>
      <c r="D152" s="1" t="s">
        <v>23</v>
      </c>
      <c r="E152" s="45" t="s">
        <v>636</v>
      </c>
      <c r="F152" s="52" t="s">
        <v>637</v>
      </c>
      <c r="G152" s="17"/>
      <c r="H152" s="17"/>
      <c r="I152" s="17"/>
      <c r="J152" s="17"/>
      <c r="K152" s="17">
        <v>450</v>
      </c>
      <c r="L152" s="17">
        <f t="shared" si="10"/>
        <v>450</v>
      </c>
      <c r="M152" s="18">
        <f t="shared" ref="M152:M159" si="13">L152</f>
        <v>450</v>
      </c>
      <c r="N152" s="8">
        <v>45798</v>
      </c>
      <c r="O152" s="1" t="s">
        <v>30</v>
      </c>
      <c r="P152" s="29" t="s">
        <v>638</v>
      </c>
      <c r="Q152" s="53"/>
      <c r="R152" s="1" t="s">
        <v>639</v>
      </c>
      <c r="S152" s="1" t="s">
        <v>29</v>
      </c>
      <c r="T152" s="8">
        <v>45784</v>
      </c>
      <c r="U152" s="5">
        <v>400</v>
      </c>
      <c r="V152" s="5" t="s">
        <v>454</v>
      </c>
      <c r="W152" s="1"/>
    </row>
    <row r="153" spans="1:24" ht="48" customHeight="1" x14ac:dyDescent="0.2">
      <c r="A153" s="7" t="s">
        <v>204</v>
      </c>
      <c r="B153" s="28">
        <v>45773</v>
      </c>
      <c r="C153" s="134" t="s">
        <v>640</v>
      </c>
      <c r="D153" s="1" t="s">
        <v>641</v>
      </c>
      <c r="E153" s="45" t="s">
        <v>642</v>
      </c>
      <c r="F153" s="52" t="s">
        <v>643</v>
      </c>
      <c r="G153" s="17"/>
      <c r="H153" s="17"/>
      <c r="I153" s="17">
        <v>20</v>
      </c>
      <c r="J153" s="17"/>
      <c r="K153" s="17">
        <v>400</v>
      </c>
      <c r="L153" s="17">
        <v>400</v>
      </c>
      <c r="M153" s="18">
        <f t="shared" si="13"/>
        <v>400</v>
      </c>
      <c r="N153" s="14">
        <v>45778</v>
      </c>
      <c r="O153" s="1" t="s">
        <v>454</v>
      </c>
      <c r="P153" s="29" t="s">
        <v>644</v>
      </c>
      <c r="Q153" s="53"/>
      <c r="R153" s="1" t="s">
        <v>495</v>
      </c>
      <c r="S153" s="1" t="s">
        <v>29</v>
      </c>
      <c r="T153" s="8">
        <v>45780</v>
      </c>
      <c r="U153" s="5">
        <v>420</v>
      </c>
      <c r="V153" s="5" t="s">
        <v>454</v>
      </c>
      <c r="W153" s="1"/>
    </row>
    <row r="154" spans="1:24" ht="48" customHeight="1" x14ac:dyDescent="0.2">
      <c r="A154" s="7" t="s">
        <v>204</v>
      </c>
      <c r="B154" s="28">
        <v>45773</v>
      </c>
      <c r="C154" s="134" t="s">
        <v>286</v>
      </c>
      <c r="D154" s="1" t="s">
        <v>111</v>
      </c>
      <c r="E154" s="45" t="s">
        <v>645</v>
      </c>
      <c r="F154" s="52" t="s">
        <v>646</v>
      </c>
      <c r="G154" s="17"/>
      <c r="H154" s="17"/>
      <c r="I154" s="17">
        <v>15</v>
      </c>
      <c r="J154" s="17"/>
      <c r="K154" s="17">
        <v>400</v>
      </c>
      <c r="L154" s="17">
        <v>400</v>
      </c>
      <c r="M154" s="18">
        <f t="shared" si="13"/>
        <v>400</v>
      </c>
      <c r="N154" s="14">
        <v>45778</v>
      </c>
      <c r="O154" s="1" t="s">
        <v>454</v>
      </c>
      <c r="P154" s="29" t="s">
        <v>647</v>
      </c>
      <c r="Q154" s="53"/>
      <c r="R154" s="1" t="s">
        <v>61</v>
      </c>
      <c r="S154" s="1" t="s">
        <v>29</v>
      </c>
      <c r="T154" s="8">
        <v>45780</v>
      </c>
      <c r="U154" s="5">
        <v>70</v>
      </c>
      <c r="V154" s="5" t="s">
        <v>454</v>
      </c>
      <c r="W154" s="1"/>
    </row>
    <row r="155" spans="1:24" ht="48" customHeight="1" x14ac:dyDescent="0.2">
      <c r="A155" s="7" t="s">
        <v>204</v>
      </c>
      <c r="B155" s="28">
        <v>45774</v>
      </c>
      <c r="C155" s="134" t="s">
        <v>535</v>
      </c>
      <c r="D155" s="1" t="s">
        <v>491</v>
      </c>
      <c r="E155" s="45" t="s">
        <v>648</v>
      </c>
      <c r="F155" s="52" t="s">
        <v>649</v>
      </c>
      <c r="G155" s="17"/>
      <c r="H155" s="17"/>
      <c r="I155" s="17">
        <v>100</v>
      </c>
      <c r="J155" s="17"/>
      <c r="K155" s="17">
        <v>1600</v>
      </c>
      <c r="L155" s="17">
        <v>1600</v>
      </c>
      <c r="M155" s="18">
        <f t="shared" si="13"/>
        <v>1600</v>
      </c>
      <c r="N155" s="14">
        <v>45778</v>
      </c>
      <c r="O155" s="1" t="s">
        <v>454</v>
      </c>
      <c r="P155" s="29" t="s">
        <v>650</v>
      </c>
      <c r="Q155" s="53"/>
      <c r="R155" s="1" t="s">
        <v>61</v>
      </c>
      <c r="S155" s="1" t="s">
        <v>29</v>
      </c>
      <c r="T155" s="8">
        <v>45780</v>
      </c>
      <c r="U155" s="5">
        <v>298.5</v>
      </c>
      <c r="V155" s="5" t="s">
        <v>454</v>
      </c>
      <c r="W155" s="1"/>
    </row>
    <row r="156" spans="1:24" ht="48" customHeight="1" x14ac:dyDescent="0.2">
      <c r="A156" s="7" t="s">
        <v>204</v>
      </c>
      <c r="B156" s="28">
        <v>45775</v>
      </c>
      <c r="C156" s="134" t="s">
        <v>286</v>
      </c>
      <c r="D156" s="1" t="s">
        <v>491</v>
      </c>
      <c r="E156" s="45" t="s">
        <v>651</v>
      </c>
      <c r="F156" s="52" t="s">
        <v>652</v>
      </c>
      <c r="G156" s="17"/>
      <c r="H156" s="17"/>
      <c r="I156" s="17">
        <v>45</v>
      </c>
      <c r="J156" s="17"/>
      <c r="K156" s="17">
        <v>1100</v>
      </c>
      <c r="L156" s="17">
        <v>1100</v>
      </c>
      <c r="M156" s="18">
        <f t="shared" si="13"/>
        <v>1100</v>
      </c>
      <c r="N156" s="14">
        <v>45778</v>
      </c>
      <c r="O156" s="1" t="s">
        <v>454</v>
      </c>
      <c r="P156" s="29" t="s">
        <v>653</v>
      </c>
      <c r="Q156" s="53"/>
      <c r="R156" s="1" t="s">
        <v>61</v>
      </c>
      <c r="S156" s="1" t="s">
        <v>29</v>
      </c>
      <c r="T156" s="8">
        <v>45780</v>
      </c>
      <c r="U156" s="5">
        <v>300</v>
      </c>
      <c r="V156" s="5" t="s">
        <v>454</v>
      </c>
      <c r="W156" s="1"/>
    </row>
    <row r="157" spans="1:24" ht="48" customHeight="1" x14ac:dyDescent="0.2">
      <c r="A157" s="7" t="s">
        <v>204</v>
      </c>
      <c r="B157" s="28">
        <v>45776</v>
      </c>
      <c r="C157" s="134" t="s">
        <v>286</v>
      </c>
      <c r="D157" s="1" t="s">
        <v>491</v>
      </c>
      <c r="E157" s="45" t="s">
        <v>654</v>
      </c>
      <c r="F157" s="52" t="s">
        <v>655</v>
      </c>
      <c r="G157" s="17"/>
      <c r="H157" s="17"/>
      <c r="I157" s="17">
        <v>30</v>
      </c>
      <c r="J157" s="17"/>
      <c r="K157" s="17">
        <v>1100</v>
      </c>
      <c r="L157" s="17">
        <v>1100</v>
      </c>
      <c r="M157" s="18">
        <f t="shared" si="13"/>
        <v>1100</v>
      </c>
      <c r="N157" s="14">
        <v>45778</v>
      </c>
      <c r="O157" s="1" t="s">
        <v>454</v>
      </c>
      <c r="P157" s="29" t="s">
        <v>656</v>
      </c>
      <c r="Q157" s="53"/>
      <c r="R157" s="1" t="s">
        <v>61</v>
      </c>
      <c r="S157" s="1" t="s">
        <v>29</v>
      </c>
      <c r="T157" s="8">
        <v>45780</v>
      </c>
      <c r="U157" s="5">
        <v>310</v>
      </c>
      <c r="V157" s="5" t="s">
        <v>454</v>
      </c>
      <c r="W157" s="1"/>
    </row>
    <row r="158" spans="1:24" ht="48" customHeight="1" x14ac:dyDescent="0.2">
      <c r="A158" s="7" t="s">
        <v>204</v>
      </c>
      <c r="B158" s="28">
        <v>45780</v>
      </c>
      <c r="C158" s="133" t="s">
        <v>445</v>
      </c>
      <c r="D158" s="118" t="s">
        <v>491</v>
      </c>
      <c r="E158" s="45" t="s">
        <v>657</v>
      </c>
      <c r="F158" s="52" t="s">
        <v>658</v>
      </c>
      <c r="G158" s="11">
        <f>5</f>
        <v>5</v>
      </c>
      <c r="H158" s="57"/>
      <c r="I158" s="57"/>
      <c r="J158" s="57"/>
      <c r="K158" s="57">
        <v>400</v>
      </c>
      <c r="L158" s="17">
        <v>400</v>
      </c>
      <c r="M158" s="18">
        <f t="shared" si="13"/>
        <v>400</v>
      </c>
      <c r="N158" s="8">
        <v>45781</v>
      </c>
      <c r="O158" s="8" t="s">
        <v>30</v>
      </c>
      <c r="P158" s="29" t="s">
        <v>659</v>
      </c>
      <c r="Q158" s="30"/>
      <c r="R158" s="1" t="s">
        <v>660</v>
      </c>
      <c r="S158" s="1" t="s">
        <v>29</v>
      </c>
      <c r="T158" s="8"/>
      <c r="U158" s="13"/>
      <c r="V158" s="60"/>
      <c r="W158" s="1"/>
    </row>
    <row r="159" spans="1:24" ht="48" customHeight="1" x14ac:dyDescent="0.2">
      <c r="A159" s="7" t="s">
        <v>204</v>
      </c>
      <c r="B159" s="28">
        <v>45780</v>
      </c>
      <c r="C159" s="136" t="s">
        <v>56</v>
      </c>
      <c r="D159" s="10" t="s">
        <v>111</v>
      </c>
      <c r="E159" s="45" t="s">
        <v>661</v>
      </c>
      <c r="F159" s="52" t="s">
        <v>662</v>
      </c>
      <c r="G159" s="11"/>
      <c r="H159" s="57"/>
      <c r="I159" s="57"/>
      <c r="J159" s="57"/>
      <c r="K159" s="57">
        <v>400</v>
      </c>
      <c r="L159" s="17">
        <f>G159+H159+I159+J159+K159</f>
        <v>400</v>
      </c>
      <c r="M159" s="18">
        <f t="shared" si="13"/>
        <v>400</v>
      </c>
      <c r="N159" s="8">
        <v>45781</v>
      </c>
      <c r="O159" s="8" t="s">
        <v>30</v>
      </c>
      <c r="P159" s="29" t="s">
        <v>663</v>
      </c>
      <c r="Q159" s="30"/>
      <c r="R159" s="1" t="s">
        <v>459</v>
      </c>
      <c r="S159" s="1" t="s">
        <v>29</v>
      </c>
      <c r="T159" s="8"/>
      <c r="U159" s="13"/>
      <c r="V159" s="60"/>
      <c r="W159" s="1"/>
    </row>
    <row r="160" spans="1:24" ht="48" customHeight="1" x14ac:dyDescent="0.2">
      <c r="A160" s="7" t="s">
        <v>664</v>
      </c>
      <c r="B160" s="28">
        <v>45772</v>
      </c>
      <c r="C160" s="134" t="s">
        <v>665</v>
      </c>
      <c r="D160" s="1" t="s">
        <v>666</v>
      </c>
      <c r="E160" s="45" t="s">
        <v>667</v>
      </c>
      <c r="F160" s="52" t="s">
        <v>668</v>
      </c>
      <c r="G160" s="17"/>
      <c r="H160" s="17"/>
      <c r="I160" s="17"/>
      <c r="J160" s="17"/>
      <c r="K160" s="17">
        <v>3000</v>
      </c>
      <c r="L160" s="17">
        <v>3000</v>
      </c>
      <c r="M160" s="18">
        <v>3000</v>
      </c>
      <c r="N160" s="14">
        <v>45791</v>
      </c>
      <c r="O160" s="1" t="s">
        <v>669</v>
      </c>
      <c r="P160" s="29" t="s">
        <v>670</v>
      </c>
      <c r="Q160" s="53"/>
      <c r="R160" s="1" t="s">
        <v>671</v>
      </c>
      <c r="S160" s="1" t="s">
        <v>502</v>
      </c>
      <c r="T160" s="8">
        <v>45849</v>
      </c>
      <c r="U160" s="5">
        <v>2500</v>
      </c>
      <c r="V160" s="5" t="s">
        <v>48</v>
      </c>
      <c r="W160" s="1" t="s">
        <v>672</v>
      </c>
      <c r="X160" s="6" t="s">
        <v>673</v>
      </c>
    </row>
    <row r="161" spans="1:24" ht="48" customHeight="1" x14ac:dyDescent="0.2">
      <c r="A161" s="7" t="s">
        <v>506</v>
      </c>
      <c r="B161" s="28">
        <v>45769</v>
      </c>
      <c r="C161" s="134" t="s">
        <v>503</v>
      </c>
      <c r="D161" s="1" t="s">
        <v>111</v>
      </c>
      <c r="E161" s="45" t="s">
        <v>674</v>
      </c>
      <c r="F161" s="52" t="s">
        <v>675</v>
      </c>
      <c r="G161" s="17"/>
      <c r="H161" s="17"/>
      <c r="I161" s="17">
        <v>6</v>
      </c>
      <c r="J161" s="17"/>
      <c r="K161" s="17">
        <v>450</v>
      </c>
      <c r="L161" s="17">
        <f>G161+H161+I161+J161+K161</f>
        <v>456</v>
      </c>
      <c r="M161" s="18">
        <f>L161</f>
        <v>456</v>
      </c>
      <c r="N161" s="14">
        <v>45793</v>
      </c>
      <c r="O161" s="1" t="s">
        <v>48</v>
      </c>
      <c r="P161" s="29" t="s">
        <v>676</v>
      </c>
      <c r="Q161" s="53" t="s">
        <v>677</v>
      </c>
      <c r="R161" s="1" t="s">
        <v>61</v>
      </c>
      <c r="S161" s="1" t="s">
        <v>29</v>
      </c>
      <c r="T161" s="35">
        <v>45804</v>
      </c>
      <c r="U161" s="5">
        <v>140</v>
      </c>
      <c r="V161" s="5"/>
      <c r="W161" s="1" t="s">
        <v>80</v>
      </c>
    </row>
    <row r="162" spans="1:24" ht="48" customHeight="1" x14ac:dyDescent="0.2">
      <c r="A162" s="7" t="s">
        <v>678</v>
      </c>
      <c r="B162" s="28">
        <v>45771</v>
      </c>
      <c r="C162" s="134" t="s">
        <v>503</v>
      </c>
      <c r="D162" s="1" t="s">
        <v>111</v>
      </c>
      <c r="E162" s="45">
        <v>0.60416666666666663</v>
      </c>
      <c r="F162" s="52" t="s">
        <v>176</v>
      </c>
      <c r="G162" s="17"/>
      <c r="H162" s="17"/>
      <c r="I162" s="17"/>
      <c r="J162" s="17"/>
      <c r="K162" s="17">
        <v>400</v>
      </c>
      <c r="L162" s="17">
        <f>G162+H162+I162+J162+K162</f>
        <v>400</v>
      </c>
      <c r="M162" s="18">
        <f>L162</f>
        <v>400</v>
      </c>
      <c r="N162" s="8">
        <v>45793</v>
      </c>
      <c r="O162" s="1" t="s">
        <v>48</v>
      </c>
      <c r="P162" s="29" t="s">
        <v>679</v>
      </c>
      <c r="Q162" s="49"/>
      <c r="R162" s="1" t="s">
        <v>61</v>
      </c>
      <c r="S162" s="1" t="s">
        <v>29</v>
      </c>
      <c r="T162" s="35">
        <v>45804</v>
      </c>
      <c r="U162" s="5">
        <v>70</v>
      </c>
      <c r="V162" s="5"/>
      <c r="W162" s="1" t="s">
        <v>80</v>
      </c>
    </row>
    <row r="163" spans="1:24" ht="48" customHeight="1" x14ac:dyDescent="0.2">
      <c r="A163" s="7" t="s">
        <v>142</v>
      </c>
      <c r="B163" s="28">
        <v>45772</v>
      </c>
      <c r="C163" s="134" t="s">
        <v>680</v>
      </c>
      <c r="D163" s="1" t="s">
        <v>149</v>
      </c>
      <c r="E163" s="45" t="s">
        <v>681</v>
      </c>
      <c r="F163" s="52" t="s">
        <v>682</v>
      </c>
      <c r="G163" s="17"/>
      <c r="H163" s="17"/>
      <c r="I163" s="17"/>
      <c r="J163" s="17"/>
      <c r="K163" s="32">
        <v>6000</v>
      </c>
      <c r="L163" s="32">
        <v>6000</v>
      </c>
      <c r="M163" s="58">
        <v>6000</v>
      </c>
      <c r="N163" s="19" t="s">
        <v>411</v>
      </c>
      <c r="O163" s="8"/>
      <c r="P163" s="29" t="s">
        <v>683</v>
      </c>
      <c r="Q163" s="49"/>
      <c r="R163" s="1" t="s">
        <v>684</v>
      </c>
      <c r="S163" s="1" t="s">
        <v>29</v>
      </c>
      <c r="T163" s="35"/>
      <c r="U163" s="5">
        <v>2120</v>
      </c>
      <c r="V163" s="5"/>
      <c r="W163" s="1" t="s">
        <v>80</v>
      </c>
      <c r="X163" s="6" t="s">
        <v>579</v>
      </c>
    </row>
    <row r="164" spans="1:24" ht="48" customHeight="1" x14ac:dyDescent="0.2">
      <c r="A164" s="7" t="s">
        <v>142</v>
      </c>
      <c r="B164" s="28">
        <v>45773</v>
      </c>
      <c r="C164" s="134" t="s">
        <v>680</v>
      </c>
      <c r="D164" s="1" t="s">
        <v>149</v>
      </c>
      <c r="E164" s="48" t="s">
        <v>685</v>
      </c>
      <c r="F164" s="52" t="s">
        <v>686</v>
      </c>
      <c r="G164" s="11"/>
      <c r="H164" s="57"/>
      <c r="I164" s="57"/>
      <c r="J164" s="57"/>
      <c r="K164" s="40"/>
      <c r="L164" s="40"/>
      <c r="M164" s="59"/>
      <c r="N164" s="19" t="s">
        <v>411</v>
      </c>
      <c r="O164" s="1"/>
      <c r="P164" s="29"/>
      <c r="Q164" s="30"/>
      <c r="R164" s="1" t="s">
        <v>684</v>
      </c>
      <c r="S164" s="1" t="s">
        <v>29</v>
      </c>
      <c r="T164" s="1"/>
      <c r="U164" s="5">
        <v>2000</v>
      </c>
      <c r="V164" s="5"/>
      <c r="W164" s="1" t="s">
        <v>80</v>
      </c>
      <c r="X164" s="6" t="s">
        <v>579</v>
      </c>
    </row>
    <row r="165" spans="1:24" ht="48" customHeight="1" x14ac:dyDescent="0.2">
      <c r="A165" s="7" t="s">
        <v>570</v>
      </c>
      <c r="B165" s="28">
        <v>45778</v>
      </c>
      <c r="C165" s="136" t="s">
        <v>56</v>
      </c>
      <c r="D165" s="10" t="s">
        <v>111</v>
      </c>
      <c r="E165" s="48" t="s">
        <v>687</v>
      </c>
      <c r="F165" s="52" t="s">
        <v>688</v>
      </c>
      <c r="G165" s="11"/>
      <c r="H165" s="57"/>
      <c r="I165" s="57">
        <v>18</v>
      </c>
      <c r="J165" s="57"/>
      <c r="K165" s="57">
        <v>400</v>
      </c>
      <c r="L165" s="17">
        <f t="shared" ref="L165:L213" si="14">G165+H165+I165+J165+K165</f>
        <v>418</v>
      </c>
      <c r="M165" s="18">
        <f>L165</f>
        <v>418</v>
      </c>
      <c r="N165" s="1"/>
      <c r="O165" s="1"/>
      <c r="P165" s="29" t="s">
        <v>689</v>
      </c>
      <c r="Q165" s="30"/>
      <c r="R165" s="1" t="s">
        <v>61</v>
      </c>
      <c r="S165" s="1" t="s">
        <v>29</v>
      </c>
      <c r="T165" s="35"/>
      <c r="U165" s="153"/>
      <c r="V165" s="125"/>
      <c r="W165" s="1"/>
    </row>
    <row r="166" spans="1:24" ht="48" customHeight="1" x14ac:dyDescent="0.2">
      <c r="A166" s="7" t="s">
        <v>570</v>
      </c>
      <c r="B166" s="28">
        <v>45779</v>
      </c>
      <c r="C166" s="136" t="s">
        <v>56</v>
      </c>
      <c r="D166" s="10" t="s">
        <v>111</v>
      </c>
      <c r="E166" s="48" t="s">
        <v>690</v>
      </c>
      <c r="F166" s="52" t="s">
        <v>691</v>
      </c>
      <c r="G166" s="11"/>
      <c r="H166" s="57"/>
      <c r="I166" s="57">
        <v>30</v>
      </c>
      <c r="J166" s="57"/>
      <c r="K166" s="57">
        <v>800</v>
      </c>
      <c r="L166" s="17">
        <f t="shared" si="14"/>
        <v>830</v>
      </c>
      <c r="M166" s="18">
        <f>L166</f>
        <v>830</v>
      </c>
      <c r="N166" s="1"/>
      <c r="O166" s="1"/>
      <c r="P166" s="29" t="s">
        <v>692</v>
      </c>
      <c r="Q166" s="30"/>
      <c r="R166" s="1" t="s">
        <v>459</v>
      </c>
      <c r="S166" s="1" t="s">
        <v>29</v>
      </c>
      <c r="T166" s="35"/>
      <c r="U166" s="153"/>
      <c r="V166" s="125"/>
      <c r="W166" s="1"/>
    </row>
    <row r="167" spans="1:24" ht="48" customHeight="1" x14ac:dyDescent="0.2">
      <c r="A167" s="7" t="s">
        <v>570</v>
      </c>
      <c r="B167" s="28">
        <v>45780</v>
      </c>
      <c r="C167" s="136" t="s">
        <v>56</v>
      </c>
      <c r="D167" s="10" t="s">
        <v>111</v>
      </c>
      <c r="E167" s="48" t="s">
        <v>693</v>
      </c>
      <c r="F167" s="52" t="s">
        <v>694</v>
      </c>
      <c r="G167" s="11"/>
      <c r="H167" s="57">
        <f>3*100</f>
        <v>300</v>
      </c>
      <c r="I167" s="57">
        <v>40</v>
      </c>
      <c r="J167" s="57"/>
      <c r="K167" s="57">
        <v>800</v>
      </c>
      <c r="L167" s="17">
        <f t="shared" si="14"/>
        <v>1140</v>
      </c>
      <c r="M167" s="18">
        <f>L167</f>
        <v>1140</v>
      </c>
      <c r="N167" s="8"/>
      <c r="O167" s="8"/>
      <c r="P167" s="29" t="s">
        <v>695</v>
      </c>
      <c r="Q167" s="29" t="s">
        <v>696</v>
      </c>
      <c r="R167" s="1" t="s">
        <v>459</v>
      </c>
      <c r="S167" s="1" t="s">
        <v>29</v>
      </c>
      <c r="T167" s="8"/>
      <c r="U167" s="13"/>
      <c r="V167" s="60"/>
      <c r="W167" s="1"/>
    </row>
    <row r="168" spans="1:24" ht="48" customHeight="1" x14ac:dyDescent="0.2">
      <c r="A168" s="7" t="s">
        <v>570</v>
      </c>
      <c r="B168" s="28">
        <v>45781</v>
      </c>
      <c r="C168" s="136" t="s">
        <v>56</v>
      </c>
      <c r="D168" s="10" t="s">
        <v>111</v>
      </c>
      <c r="E168" s="48" t="s">
        <v>697</v>
      </c>
      <c r="F168" s="52" t="s">
        <v>698</v>
      </c>
      <c r="G168" s="11"/>
      <c r="H168" s="57"/>
      <c r="I168" s="57">
        <v>15</v>
      </c>
      <c r="J168" s="57"/>
      <c r="K168" s="57">
        <v>400</v>
      </c>
      <c r="L168" s="17">
        <f t="shared" si="14"/>
        <v>415</v>
      </c>
      <c r="M168" s="18">
        <f>L168</f>
        <v>415</v>
      </c>
      <c r="N168" s="8"/>
      <c r="O168" s="8"/>
      <c r="P168" s="29" t="s">
        <v>699</v>
      </c>
      <c r="Q168" s="30"/>
      <c r="R168" s="1" t="s">
        <v>459</v>
      </c>
      <c r="S168" s="1" t="s">
        <v>29</v>
      </c>
      <c r="T168" s="8"/>
      <c r="U168" s="13"/>
      <c r="V168" s="60"/>
      <c r="W168" s="1"/>
    </row>
    <row r="169" spans="1:24" ht="48" customHeight="1" x14ac:dyDescent="0.2">
      <c r="A169" s="7" t="s">
        <v>75</v>
      </c>
      <c r="B169" s="28">
        <v>45783</v>
      </c>
      <c r="C169" s="136" t="s">
        <v>700</v>
      </c>
      <c r="D169" s="10" t="s">
        <v>111</v>
      </c>
      <c r="E169" s="45">
        <v>0.65972222222222221</v>
      </c>
      <c r="F169" s="52" t="s">
        <v>309</v>
      </c>
      <c r="G169" s="11"/>
      <c r="H169" s="57"/>
      <c r="I169" s="57">
        <v>28</v>
      </c>
      <c r="J169" s="57"/>
      <c r="K169" s="57">
        <v>400</v>
      </c>
      <c r="L169" s="17">
        <f t="shared" si="14"/>
        <v>428</v>
      </c>
      <c r="M169" s="18">
        <v>400</v>
      </c>
      <c r="N169" s="8">
        <v>45793</v>
      </c>
      <c r="O169" s="1" t="s">
        <v>48</v>
      </c>
      <c r="P169" s="29" t="s">
        <v>701</v>
      </c>
      <c r="Q169" s="30"/>
      <c r="R169" s="1" t="s">
        <v>459</v>
      </c>
      <c r="S169" s="1" t="s">
        <v>29</v>
      </c>
      <c r="T169" s="8">
        <v>45790</v>
      </c>
      <c r="U169" s="5">
        <v>80</v>
      </c>
      <c r="V169" s="5" t="s">
        <v>30</v>
      </c>
      <c r="W169" s="1" t="s">
        <v>80</v>
      </c>
    </row>
    <row r="170" spans="1:24" ht="48" customHeight="1" x14ac:dyDescent="0.2">
      <c r="A170" s="7" t="s">
        <v>392</v>
      </c>
      <c r="B170" s="28">
        <v>45785</v>
      </c>
      <c r="C170" s="136" t="s">
        <v>700</v>
      </c>
      <c r="D170" s="10" t="s">
        <v>111</v>
      </c>
      <c r="E170" s="45" t="s">
        <v>702</v>
      </c>
      <c r="F170" s="52" t="s">
        <v>703</v>
      </c>
      <c r="G170" s="11"/>
      <c r="H170" s="57"/>
      <c r="I170" s="57"/>
      <c r="J170" s="57"/>
      <c r="K170" s="57">
        <v>400</v>
      </c>
      <c r="L170" s="17">
        <f t="shared" si="14"/>
        <v>400</v>
      </c>
      <c r="M170" s="18">
        <v>400</v>
      </c>
      <c r="N170" s="19" t="s">
        <v>704</v>
      </c>
      <c r="O170" s="8"/>
      <c r="P170" s="29" t="s">
        <v>705</v>
      </c>
      <c r="Q170" s="30"/>
      <c r="R170" s="1" t="s">
        <v>459</v>
      </c>
      <c r="S170" s="1" t="s">
        <v>29</v>
      </c>
      <c r="T170" s="8">
        <v>45790</v>
      </c>
      <c r="U170" s="5">
        <v>80</v>
      </c>
      <c r="V170" s="5" t="s">
        <v>30</v>
      </c>
      <c r="W170" s="1"/>
    </row>
    <row r="171" spans="1:24" ht="48" customHeight="1" x14ac:dyDescent="0.2">
      <c r="A171" s="7" t="s">
        <v>392</v>
      </c>
      <c r="B171" s="28">
        <v>45785</v>
      </c>
      <c r="C171" s="136" t="s">
        <v>706</v>
      </c>
      <c r="D171" s="10" t="s">
        <v>23</v>
      </c>
      <c r="E171" s="45" t="s">
        <v>707</v>
      </c>
      <c r="F171" s="52" t="s">
        <v>708</v>
      </c>
      <c r="G171" s="11"/>
      <c r="H171" s="57"/>
      <c r="I171" s="57">
        <v>24</v>
      </c>
      <c r="J171" s="57"/>
      <c r="K171" s="57">
        <v>400</v>
      </c>
      <c r="L171" s="17">
        <f t="shared" si="14"/>
        <v>424</v>
      </c>
      <c r="M171" s="18">
        <v>400</v>
      </c>
      <c r="N171" s="19" t="s">
        <v>704</v>
      </c>
      <c r="O171" s="8"/>
      <c r="P171" s="29" t="s">
        <v>709</v>
      </c>
      <c r="Q171" s="30"/>
      <c r="R171" s="1" t="s">
        <v>710</v>
      </c>
      <c r="S171" s="1" t="s">
        <v>29</v>
      </c>
      <c r="T171" s="8"/>
      <c r="U171" s="5">
        <v>300</v>
      </c>
      <c r="V171" s="60"/>
      <c r="W171" s="1"/>
    </row>
    <row r="172" spans="1:24" ht="48" customHeight="1" x14ac:dyDescent="0.2">
      <c r="A172" s="7" t="s">
        <v>392</v>
      </c>
      <c r="B172" s="28">
        <v>45785</v>
      </c>
      <c r="C172" s="136" t="s">
        <v>711</v>
      </c>
      <c r="D172" s="10" t="s">
        <v>23</v>
      </c>
      <c r="E172" s="45" t="s">
        <v>712</v>
      </c>
      <c r="F172" s="52" t="s">
        <v>703</v>
      </c>
      <c r="G172" s="11"/>
      <c r="H172" s="57"/>
      <c r="I172" s="57">
        <v>10</v>
      </c>
      <c r="J172" s="57"/>
      <c r="K172" s="57">
        <v>400</v>
      </c>
      <c r="L172" s="17">
        <f t="shared" si="14"/>
        <v>410</v>
      </c>
      <c r="M172" s="18">
        <v>400</v>
      </c>
      <c r="N172" s="19" t="s">
        <v>704</v>
      </c>
      <c r="O172" s="8"/>
      <c r="P172" s="29" t="s">
        <v>713</v>
      </c>
      <c r="Q172" s="30"/>
      <c r="R172" s="1" t="s">
        <v>249</v>
      </c>
      <c r="S172" s="1" t="s">
        <v>29</v>
      </c>
      <c r="T172" s="8"/>
      <c r="U172" s="5">
        <v>300</v>
      </c>
      <c r="V172" s="60"/>
      <c r="W172" s="1"/>
    </row>
    <row r="173" spans="1:24" ht="48" customHeight="1" x14ac:dyDescent="0.2">
      <c r="A173" s="7" t="s">
        <v>392</v>
      </c>
      <c r="B173" s="28">
        <v>45785</v>
      </c>
      <c r="C173" s="136" t="s">
        <v>286</v>
      </c>
      <c r="D173" s="10" t="s">
        <v>111</v>
      </c>
      <c r="E173" s="45">
        <v>0.72916666666666663</v>
      </c>
      <c r="F173" s="52" t="s">
        <v>714</v>
      </c>
      <c r="G173" s="11"/>
      <c r="H173" s="57"/>
      <c r="I173" s="57"/>
      <c r="J173" s="57"/>
      <c r="K173" s="57">
        <v>400</v>
      </c>
      <c r="L173" s="17">
        <f t="shared" si="14"/>
        <v>400</v>
      </c>
      <c r="M173" s="18">
        <f>L173</f>
        <v>400</v>
      </c>
      <c r="N173" s="19" t="s">
        <v>704</v>
      </c>
      <c r="O173" s="8"/>
      <c r="P173" s="29"/>
      <c r="Q173" s="30"/>
      <c r="R173" s="1" t="s">
        <v>459</v>
      </c>
      <c r="S173" s="1" t="s">
        <v>29</v>
      </c>
      <c r="T173" s="8"/>
      <c r="U173" s="13"/>
      <c r="V173" s="60"/>
      <c r="W173" s="1"/>
    </row>
    <row r="174" spans="1:24" ht="48" customHeight="1" x14ac:dyDescent="0.2">
      <c r="A174" s="7" t="s">
        <v>392</v>
      </c>
      <c r="B174" s="28">
        <v>45787</v>
      </c>
      <c r="C174" s="136" t="s">
        <v>715</v>
      </c>
      <c r="D174" s="10" t="s">
        <v>23</v>
      </c>
      <c r="E174" s="45" t="s">
        <v>716</v>
      </c>
      <c r="F174" s="52" t="s">
        <v>717</v>
      </c>
      <c r="G174" s="11"/>
      <c r="H174" s="57"/>
      <c r="I174" s="57"/>
      <c r="J174" s="57"/>
      <c r="K174" s="57">
        <v>400</v>
      </c>
      <c r="L174" s="17">
        <f t="shared" si="14"/>
        <v>400</v>
      </c>
      <c r="M174" s="18">
        <f>L174</f>
        <v>400</v>
      </c>
      <c r="N174" s="19" t="s">
        <v>704</v>
      </c>
      <c r="O174" s="8"/>
      <c r="P174" s="29" t="s">
        <v>718</v>
      </c>
      <c r="Q174" s="30"/>
      <c r="R174" s="1" t="s">
        <v>160</v>
      </c>
      <c r="S174" s="1" t="s">
        <v>29</v>
      </c>
      <c r="T174" s="8">
        <v>45787</v>
      </c>
      <c r="U174" s="5">
        <v>220</v>
      </c>
      <c r="V174" s="5" t="s">
        <v>30</v>
      </c>
      <c r="W174" s="1"/>
    </row>
    <row r="175" spans="1:24" ht="48" customHeight="1" x14ac:dyDescent="0.2">
      <c r="A175" s="7" t="s">
        <v>392</v>
      </c>
      <c r="B175" s="28">
        <v>45787</v>
      </c>
      <c r="C175" s="136" t="s">
        <v>715</v>
      </c>
      <c r="D175" s="10" t="s">
        <v>23</v>
      </c>
      <c r="E175" s="45" t="s">
        <v>719</v>
      </c>
      <c r="F175" s="52" t="s">
        <v>717</v>
      </c>
      <c r="G175" s="11"/>
      <c r="H175" s="57"/>
      <c r="I175" s="57"/>
      <c r="J175" s="57"/>
      <c r="K175" s="57">
        <v>400</v>
      </c>
      <c r="L175" s="17">
        <f t="shared" si="14"/>
        <v>400</v>
      </c>
      <c r="M175" s="18">
        <f>L175</f>
        <v>400</v>
      </c>
      <c r="N175" s="19" t="s">
        <v>704</v>
      </c>
      <c r="O175" s="8"/>
      <c r="P175" s="29" t="s">
        <v>720</v>
      </c>
      <c r="Q175" s="30"/>
      <c r="R175" s="1" t="s">
        <v>160</v>
      </c>
      <c r="S175" s="1" t="s">
        <v>29</v>
      </c>
      <c r="T175" s="8">
        <v>45787</v>
      </c>
      <c r="U175" s="5">
        <v>220</v>
      </c>
      <c r="V175" s="5" t="s">
        <v>30</v>
      </c>
      <c r="W175" s="1"/>
    </row>
    <row r="176" spans="1:24" ht="48" customHeight="1" x14ac:dyDescent="0.2">
      <c r="A176" s="7" t="s">
        <v>428</v>
      </c>
      <c r="B176" s="28">
        <v>45787</v>
      </c>
      <c r="C176" s="136" t="s">
        <v>286</v>
      </c>
      <c r="D176" s="10" t="s">
        <v>111</v>
      </c>
      <c r="E176" s="45">
        <v>0.3125</v>
      </c>
      <c r="F176" s="52" t="s">
        <v>721</v>
      </c>
      <c r="G176" s="11"/>
      <c r="H176" s="57"/>
      <c r="I176" s="57"/>
      <c r="J176" s="57"/>
      <c r="K176" s="57">
        <v>280</v>
      </c>
      <c r="L176" s="17">
        <f t="shared" si="14"/>
        <v>280</v>
      </c>
      <c r="M176" s="18">
        <f>L176</f>
        <v>280</v>
      </c>
      <c r="N176" s="8">
        <v>45803</v>
      </c>
      <c r="O176" s="8" t="s">
        <v>30</v>
      </c>
      <c r="P176" s="29" t="s">
        <v>722</v>
      </c>
      <c r="Q176" s="30"/>
      <c r="R176" s="1" t="s">
        <v>459</v>
      </c>
      <c r="S176" s="1" t="s">
        <v>29</v>
      </c>
      <c r="T176" s="8"/>
      <c r="U176" s="13"/>
      <c r="V176" s="60"/>
      <c r="W176" s="1"/>
    </row>
    <row r="177" spans="1:24" ht="48" customHeight="1" x14ac:dyDescent="0.2">
      <c r="A177" s="7" t="s">
        <v>128</v>
      </c>
      <c r="B177" s="28">
        <v>45789</v>
      </c>
      <c r="C177" s="136" t="s">
        <v>214</v>
      </c>
      <c r="D177" s="10" t="s">
        <v>23</v>
      </c>
      <c r="E177" s="45" t="s">
        <v>723</v>
      </c>
      <c r="F177" s="52" t="s">
        <v>724</v>
      </c>
      <c r="G177" s="11"/>
      <c r="H177" s="57"/>
      <c r="I177" s="57">
        <v>23.5</v>
      </c>
      <c r="J177" s="57"/>
      <c r="K177" s="57">
        <v>400</v>
      </c>
      <c r="L177" s="17">
        <f t="shared" si="14"/>
        <v>423.5</v>
      </c>
      <c r="M177" s="18">
        <v>400</v>
      </c>
      <c r="N177" s="19" t="s">
        <v>438</v>
      </c>
      <c r="O177" s="8"/>
      <c r="P177" s="29" t="s">
        <v>725</v>
      </c>
      <c r="Q177" s="30"/>
      <c r="R177" s="1" t="s">
        <v>218</v>
      </c>
      <c r="S177" s="1" t="s">
        <v>29</v>
      </c>
      <c r="T177" s="8"/>
      <c r="U177" s="5">
        <v>300</v>
      </c>
      <c r="V177" s="60"/>
      <c r="W177" s="1"/>
    </row>
    <row r="178" spans="1:24" ht="48" customHeight="1" x14ac:dyDescent="0.2">
      <c r="A178" s="7" t="s">
        <v>128</v>
      </c>
      <c r="B178" s="28">
        <v>45791</v>
      </c>
      <c r="C178" s="136" t="s">
        <v>286</v>
      </c>
      <c r="D178" s="10" t="s">
        <v>111</v>
      </c>
      <c r="E178" s="45">
        <v>0.9375</v>
      </c>
      <c r="F178" s="52" t="s">
        <v>726</v>
      </c>
      <c r="G178" s="11"/>
      <c r="H178" s="57"/>
      <c r="I178" s="57"/>
      <c r="J178" s="57"/>
      <c r="K178" s="57">
        <v>400</v>
      </c>
      <c r="L178" s="17">
        <f t="shared" si="14"/>
        <v>400</v>
      </c>
      <c r="M178" s="18">
        <f>L178</f>
        <v>400</v>
      </c>
      <c r="N178" s="19" t="s">
        <v>438</v>
      </c>
      <c r="O178" s="8"/>
      <c r="P178" s="29" t="s">
        <v>727</v>
      </c>
      <c r="Q178" s="30"/>
      <c r="R178" s="1" t="s">
        <v>459</v>
      </c>
      <c r="S178" s="1" t="s">
        <v>29</v>
      </c>
      <c r="T178" s="8"/>
      <c r="U178" s="13"/>
      <c r="V178" s="60"/>
      <c r="W178" s="1"/>
    </row>
    <row r="179" spans="1:24" ht="48" customHeight="1" x14ac:dyDescent="0.2">
      <c r="A179" s="7" t="s">
        <v>728</v>
      </c>
      <c r="B179" s="28">
        <v>45791</v>
      </c>
      <c r="C179" s="136" t="s">
        <v>729</v>
      </c>
      <c r="D179" s="10" t="s">
        <v>111</v>
      </c>
      <c r="E179" s="45">
        <v>0.51041666666666663</v>
      </c>
      <c r="F179" s="52" t="s">
        <v>730</v>
      </c>
      <c r="G179" s="11"/>
      <c r="H179" s="57"/>
      <c r="I179" s="57">
        <v>9.5</v>
      </c>
      <c r="J179" s="57"/>
      <c r="K179" s="57">
        <v>400</v>
      </c>
      <c r="L179" s="17">
        <f t="shared" si="14"/>
        <v>409.5</v>
      </c>
      <c r="M179" s="18">
        <v>400</v>
      </c>
      <c r="N179" s="61" t="s">
        <v>731</v>
      </c>
      <c r="O179" s="1"/>
      <c r="P179" s="29" t="s">
        <v>732</v>
      </c>
      <c r="Q179" s="30"/>
      <c r="R179" s="1" t="s">
        <v>459</v>
      </c>
      <c r="S179" s="1" t="s">
        <v>29</v>
      </c>
      <c r="T179" s="8">
        <v>45797</v>
      </c>
      <c r="U179" s="5">
        <v>80</v>
      </c>
      <c r="V179" s="60" t="s">
        <v>30</v>
      </c>
      <c r="W179" s="1"/>
    </row>
    <row r="180" spans="1:24" ht="48" customHeight="1" x14ac:dyDescent="0.2">
      <c r="A180" s="7" t="s">
        <v>728</v>
      </c>
      <c r="B180" s="28">
        <v>45793</v>
      </c>
      <c r="C180" s="136" t="s">
        <v>286</v>
      </c>
      <c r="D180" s="10" t="s">
        <v>111</v>
      </c>
      <c r="E180" s="45">
        <v>0.93402777777777779</v>
      </c>
      <c r="F180" s="52" t="s">
        <v>733</v>
      </c>
      <c r="G180" s="11"/>
      <c r="H180" s="57"/>
      <c r="I180" s="57"/>
      <c r="J180" s="57"/>
      <c r="K180" s="57">
        <v>400</v>
      </c>
      <c r="L180" s="17">
        <f t="shared" si="14"/>
        <v>400</v>
      </c>
      <c r="M180" s="18">
        <f>L180</f>
        <v>400</v>
      </c>
      <c r="N180" s="61" t="s">
        <v>731</v>
      </c>
      <c r="O180" s="1"/>
      <c r="P180" s="29"/>
      <c r="Q180" s="30"/>
      <c r="R180" s="1" t="s">
        <v>459</v>
      </c>
      <c r="S180" s="1" t="s">
        <v>29</v>
      </c>
      <c r="T180" s="8"/>
      <c r="U180" s="13"/>
      <c r="V180" s="60"/>
      <c r="W180" s="1"/>
    </row>
    <row r="181" spans="1:24" ht="48" customHeight="1" x14ac:dyDescent="0.2">
      <c r="A181" s="7" t="s">
        <v>728</v>
      </c>
      <c r="B181" s="28">
        <v>45800</v>
      </c>
      <c r="C181" s="136" t="s">
        <v>729</v>
      </c>
      <c r="D181" s="10" t="s">
        <v>111</v>
      </c>
      <c r="E181" s="45">
        <v>0.67708333333333337</v>
      </c>
      <c r="F181" s="52" t="s">
        <v>734</v>
      </c>
      <c r="G181" s="11"/>
      <c r="H181" s="57"/>
      <c r="I181" s="57"/>
      <c r="J181" s="57"/>
      <c r="K181" s="57">
        <v>650</v>
      </c>
      <c r="L181" s="17">
        <f t="shared" si="14"/>
        <v>650</v>
      </c>
      <c r="M181" s="18">
        <f>L181</f>
        <v>650</v>
      </c>
      <c r="N181" s="61" t="s">
        <v>731</v>
      </c>
      <c r="O181" s="1"/>
      <c r="P181" s="29" t="s">
        <v>735</v>
      </c>
      <c r="Q181" s="30"/>
      <c r="R181" s="1" t="s">
        <v>459</v>
      </c>
      <c r="S181" s="1" t="s">
        <v>29</v>
      </c>
      <c r="T181" s="8">
        <v>45813</v>
      </c>
      <c r="U181" s="5">
        <v>133</v>
      </c>
      <c r="V181" s="60" t="s">
        <v>30</v>
      </c>
      <c r="W181" s="1"/>
    </row>
    <row r="182" spans="1:24" ht="48" customHeight="1" x14ac:dyDescent="0.2">
      <c r="A182" s="7" t="s">
        <v>728</v>
      </c>
      <c r="B182" s="28">
        <v>45810</v>
      </c>
      <c r="C182" s="136" t="s">
        <v>286</v>
      </c>
      <c r="D182" s="10" t="s">
        <v>111</v>
      </c>
      <c r="E182" s="45">
        <v>0.625</v>
      </c>
      <c r="F182" s="52" t="s">
        <v>736</v>
      </c>
      <c r="G182" s="11"/>
      <c r="H182" s="57"/>
      <c r="I182" s="57"/>
      <c r="J182" s="57"/>
      <c r="K182" s="57">
        <v>650</v>
      </c>
      <c r="L182" s="17">
        <f t="shared" si="14"/>
        <v>650</v>
      </c>
      <c r="M182" s="18">
        <f>L182</f>
        <v>650</v>
      </c>
      <c r="N182" s="61" t="s">
        <v>731</v>
      </c>
      <c r="O182" s="1"/>
      <c r="P182" s="29" t="s">
        <v>737</v>
      </c>
      <c r="Q182" s="30"/>
      <c r="R182" s="1" t="s">
        <v>459</v>
      </c>
      <c r="S182" s="1" t="s">
        <v>29</v>
      </c>
      <c r="T182" s="8"/>
      <c r="U182" s="13"/>
      <c r="V182" s="60"/>
      <c r="W182" s="1"/>
    </row>
    <row r="183" spans="1:24" ht="48" customHeight="1" x14ac:dyDescent="0.2">
      <c r="A183" s="7" t="s">
        <v>738</v>
      </c>
      <c r="B183" s="62">
        <v>45791</v>
      </c>
      <c r="C183" s="136" t="s">
        <v>729</v>
      </c>
      <c r="D183" s="10" t="s">
        <v>111</v>
      </c>
      <c r="E183" s="45" t="s">
        <v>739</v>
      </c>
      <c r="F183" s="52" t="s">
        <v>740</v>
      </c>
      <c r="G183" s="11"/>
      <c r="H183" s="57"/>
      <c r="I183" s="57"/>
      <c r="J183" s="57"/>
      <c r="K183" s="57">
        <v>400</v>
      </c>
      <c r="L183" s="17">
        <f t="shared" si="14"/>
        <v>400</v>
      </c>
      <c r="M183" s="18">
        <f>L183</f>
        <v>400</v>
      </c>
      <c r="N183" s="14"/>
      <c r="O183" s="1"/>
      <c r="P183" s="29" t="s">
        <v>741</v>
      </c>
      <c r="Q183" s="30"/>
      <c r="R183" s="1" t="s">
        <v>459</v>
      </c>
      <c r="S183" s="1" t="s">
        <v>29</v>
      </c>
      <c r="T183" s="8">
        <v>45797</v>
      </c>
      <c r="U183" s="5">
        <v>80</v>
      </c>
      <c r="V183" s="60" t="s">
        <v>30</v>
      </c>
      <c r="W183" s="1"/>
    </row>
    <row r="184" spans="1:24" ht="48" customHeight="1" x14ac:dyDescent="0.2">
      <c r="A184" s="7" t="s">
        <v>151</v>
      </c>
      <c r="B184" s="62">
        <v>45791</v>
      </c>
      <c r="C184" s="136" t="s">
        <v>729</v>
      </c>
      <c r="D184" s="10" t="s">
        <v>111</v>
      </c>
      <c r="E184" s="45" t="s">
        <v>742</v>
      </c>
      <c r="F184" s="52" t="s">
        <v>743</v>
      </c>
      <c r="G184" s="11"/>
      <c r="H184" s="57"/>
      <c r="I184" s="57">
        <v>28.5</v>
      </c>
      <c r="J184" s="57"/>
      <c r="K184" s="57">
        <v>650</v>
      </c>
      <c r="L184" s="17">
        <f t="shared" si="14"/>
        <v>678.5</v>
      </c>
      <c r="M184" s="18">
        <v>650</v>
      </c>
      <c r="N184" s="19" t="s">
        <v>154</v>
      </c>
      <c r="O184" s="1"/>
      <c r="P184" s="29" t="s">
        <v>744</v>
      </c>
      <c r="Q184" s="30"/>
      <c r="R184" s="1" t="s">
        <v>459</v>
      </c>
      <c r="S184" s="1" t="s">
        <v>29</v>
      </c>
      <c r="T184" s="8">
        <v>45797</v>
      </c>
      <c r="U184" s="5">
        <v>70</v>
      </c>
      <c r="V184" s="60" t="s">
        <v>30</v>
      </c>
      <c r="W184" s="1"/>
    </row>
    <row r="185" spans="1:24" ht="48" customHeight="1" x14ac:dyDescent="0.2">
      <c r="A185" s="7" t="s">
        <v>151</v>
      </c>
      <c r="B185" s="62">
        <v>45792</v>
      </c>
      <c r="C185" s="136" t="s">
        <v>745</v>
      </c>
      <c r="D185" s="10" t="s">
        <v>111</v>
      </c>
      <c r="E185" s="45" t="s">
        <v>746</v>
      </c>
      <c r="F185" s="52" t="s">
        <v>747</v>
      </c>
      <c r="G185" s="11"/>
      <c r="H185" s="57">
        <f>1*80</f>
        <v>80</v>
      </c>
      <c r="I185" s="57">
        <v>5</v>
      </c>
      <c r="J185" s="57"/>
      <c r="K185" s="57">
        <v>600</v>
      </c>
      <c r="L185" s="17">
        <f t="shared" si="14"/>
        <v>685</v>
      </c>
      <c r="M185" s="18">
        <f>L185</f>
        <v>685</v>
      </c>
      <c r="N185" s="19" t="s">
        <v>154</v>
      </c>
      <c r="O185" s="1"/>
      <c r="P185" s="29" t="s">
        <v>748</v>
      </c>
      <c r="Q185" s="30"/>
      <c r="R185" s="1" t="s">
        <v>459</v>
      </c>
      <c r="S185" s="1" t="s">
        <v>29</v>
      </c>
      <c r="T185" s="8">
        <v>45792</v>
      </c>
      <c r="U185" s="5">
        <v>220</v>
      </c>
      <c r="V185" s="60" t="s">
        <v>30</v>
      </c>
      <c r="W185" s="1"/>
    </row>
    <row r="186" spans="1:24" ht="48" customHeight="1" x14ac:dyDescent="0.2">
      <c r="A186" s="7" t="s">
        <v>250</v>
      </c>
      <c r="B186" s="62">
        <v>45795</v>
      </c>
      <c r="C186" s="136" t="s">
        <v>89</v>
      </c>
      <c r="D186" s="10" t="s">
        <v>23</v>
      </c>
      <c r="E186" s="45" t="s">
        <v>749</v>
      </c>
      <c r="F186" s="52" t="s">
        <v>750</v>
      </c>
      <c r="G186" s="11"/>
      <c r="H186" s="57"/>
      <c r="I186" s="57">
        <v>26</v>
      </c>
      <c r="J186" s="57"/>
      <c r="K186" s="57">
        <v>450</v>
      </c>
      <c r="L186" s="17">
        <f t="shared" si="14"/>
        <v>476</v>
      </c>
      <c r="M186" s="18">
        <v>450</v>
      </c>
      <c r="N186" s="14">
        <v>45844</v>
      </c>
      <c r="O186" s="8" t="s">
        <v>30</v>
      </c>
      <c r="P186" s="29" t="s">
        <v>751</v>
      </c>
      <c r="Q186" s="30"/>
      <c r="R186" s="1" t="s">
        <v>752</v>
      </c>
      <c r="S186" s="1" t="s">
        <v>87</v>
      </c>
      <c r="T186" s="8"/>
      <c r="U186" s="5">
        <v>300</v>
      </c>
      <c r="V186" s="60"/>
      <c r="W186" s="1" t="s">
        <v>80</v>
      </c>
      <c r="X186" s="6" t="s">
        <v>88</v>
      </c>
    </row>
    <row r="187" spans="1:24" ht="48" customHeight="1" x14ac:dyDescent="0.2">
      <c r="A187" s="7" t="s">
        <v>250</v>
      </c>
      <c r="B187" s="62">
        <v>45796</v>
      </c>
      <c r="C187" s="136" t="s">
        <v>753</v>
      </c>
      <c r="D187" s="10" t="s">
        <v>23</v>
      </c>
      <c r="E187" s="52" t="s">
        <v>754</v>
      </c>
      <c r="F187" s="52" t="s">
        <v>750</v>
      </c>
      <c r="G187" s="11"/>
      <c r="H187" s="57"/>
      <c r="I187" s="57">
        <v>35</v>
      </c>
      <c r="J187" s="57"/>
      <c r="K187" s="57">
        <v>450</v>
      </c>
      <c r="L187" s="17">
        <f t="shared" si="14"/>
        <v>485</v>
      </c>
      <c r="M187" s="18">
        <v>450</v>
      </c>
      <c r="N187" s="14"/>
      <c r="O187" s="1"/>
      <c r="P187" s="29"/>
      <c r="Q187" s="30"/>
      <c r="R187" s="1" t="s">
        <v>376</v>
      </c>
      <c r="S187" s="1" t="s">
        <v>87</v>
      </c>
      <c r="T187" s="8"/>
      <c r="U187" s="5">
        <v>350</v>
      </c>
      <c r="V187" s="60"/>
      <c r="W187" s="1"/>
      <c r="X187" s="6" t="s">
        <v>88</v>
      </c>
    </row>
    <row r="188" spans="1:24" ht="48" customHeight="1" x14ac:dyDescent="0.2">
      <c r="A188" s="7" t="s">
        <v>250</v>
      </c>
      <c r="B188" s="62">
        <v>45796</v>
      </c>
      <c r="C188" s="136" t="s">
        <v>89</v>
      </c>
      <c r="D188" s="10" t="s">
        <v>23</v>
      </c>
      <c r="E188" s="45" t="s">
        <v>755</v>
      </c>
      <c r="F188" s="52" t="s">
        <v>756</v>
      </c>
      <c r="G188" s="11"/>
      <c r="H188" s="57">
        <f>4*90</f>
        <v>360</v>
      </c>
      <c r="I188" s="57">
        <v>35</v>
      </c>
      <c r="J188" s="57"/>
      <c r="K188" s="57">
        <v>900</v>
      </c>
      <c r="L188" s="17">
        <f t="shared" si="14"/>
        <v>1295</v>
      </c>
      <c r="M188" s="18">
        <f>L188</f>
        <v>1295</v>
      </c>
      <c r="N188" s="14">
        <v>45844</v>
      </c>
      <c r="O188" s="8" t="s">
        <v>30</v>
      </c>
      <c r="P188" s="29" t="s">
        <v>757</v>
      </c>
      <c r="Q188" s="30"/>
      <c r="R188" s="1" t="s">
        <v>752</v>
      </c>
      <c r="S188" s="1" t="s">
        <v>87</v>
      </c>
      <c r="T188" s="8"/>
      <c r="U188" s="5">
        <v>935</v>
      </c>
      <c r="V188" s="60"/>
      <c r="W188" s="1" t="s">
        <v>80</v>
      </c>
      <c r="X188" s="6" t="s">
        <v>88</v>
      </c>
    </row>
    <row r="189" spans="1:24" ht="48" customHeight="1" x14ac:dyDescent="0.2">
      <c r="A189" s="7" t="s">
        <v>250</v>
      </c>
      <c r="B189" s="62">
        <v>45796</v>
      </c>
      <c r="C189" s="136" t="s">
        <v>89</v>
      </c>
      <c r="D189" s="10" t="s">
        <v>23</v>
      </c>
      <c r="E189" s="45" t="s">
        <v>758</v>
      </c>
      <c r="F189" s="52" t="s">
        <v>759</v>
      </c>
      <c r="G189" s="11"/>
      <c r="H189" s="57"/>
      <c r="I189" s="57">
        <v>9</v>
      </c>
      <c r="J189" s="57"/>
      <c r="K189" s="57">
        <v>450</v>
      </c>
      <c r="L189" s="17">
        <f t="shared" si="14"/>
        <v>459</v>
      </c>
      <c r="M189" s="18">
        <v>450</v>
      </c>
      <c r="N189" s="14">
        <v>45844</v>
      </c>
      <c r="O189" s="8" t="s">
        <v>30</v>
      </c>
      <c r="P189" s="29" t="s">
        <v>760</v>
      </c>
      <c r="Q189" s="30"/>
      <c r="R189" s="1" t="s">
        <v>752</v>
      </c>
      <c r="S189" s="1" t="s">
        <v>87</v>
      </c>
      <c r="T189" s="8"/>
      <c r="U189" s="5">
        <v>300</v>
      </c>
      <c r="V189" s="60"/>
      <c r="W189" s="1" t="s">
        <v>80</v>
      </c>
      <c r="X189" s="6" t="s">
        <v>88</v>
      </c>
    </row>
    <row r="190" spans="1:24" ht="48" customHeight="1" x14ac:dyDescent="0.2">
      <c r="A190" s="7" t="s">
        <v>250</v>
      </c>
      <c r="B190" s="62">
        <v>45797</v>
      </c>
      <c r="C190" s="136" t="s">
        <v>89</v>
      </c>
      <c r="D190" s="10" t="s">
        <v>23</v>
      </c>
      <c r="E190" s="45" t="s">
        <v>761</v>
      </c>
      <c r="F190" s="52" t="s">
        <v>762</v>
      </c>
      <c r="G190" s="11"/>
      <c r="H190" s="57"/>
      <c r="I190" s="57">
        <v>16</v>
      </c>
      <c r="J190" s="57"/>
      <c r="K190" s="57">
        <v>450</v>
      </c>
      <c r="L190" s="17">
        <f t="shared" si="14"/>
        <v>466</v>
      </c>
      <c r="M190" s="18">
        <v>450</v>
      </c>
      <c r="N190" s="14">
        <v>45844</v>
      </c>
      <c r="O190" s="8" t="s">
        <v>30</v>
      </c>
      <c r="P190" s="29" t="s">
        <v>763</v>
      </c>
      <c r="Q190" s="30"/>
      <c r="R190" s="1" t="s">
        <v>752</v>
      </c>
      <c r="S190" s="1" t="s">
        <v>87</v>
      </c>
      <c r="T190" s="8"/>
      <c r="U190" s="5">
        <v>300</v>
      </c>
      <c r="V190" s="60"/>
      <c r="W190" s="1" t="s">
        <v>80</v>
      </c>
      <c r="X190" s="6" t="s">
        <v>88</v>
      </c>
    </row>
    <row r="191" spans="1:24" ht="48" customHeight="1" x14ac:dyDescent="0.2">
      <c r="A191" s="7" t="s">
        <v>764</v>
      </c>
      <c r="B191" s="70">
        <v>45796</v>
      </c>
      <c r="C191" s="136" t="s">
        <v>765</v>
      </c>
      <c r="D191" s="10" t="s">
        <v>23</v>
      </c>
      <c r="E191" s="45" t="s">
        <v>766</v>
      </c>
      <c r="F191" s="52" t="s">
        <v>767</v>
      </c>
      <c r="G191" s="11"/>
      <c r="H191" s="57">
        <f>3.5*80</f>
        <v>280</v>
      </c>
      <c r="I191" s="57">
        <v>52</v>
      </c>
      <c r="J191" s="57"/>
      <c r="K191" s="57">
        <v>850</v>
      </c>
      <c r="L191" s="17">
        <f t="shared" si="14"/>
        <v>1182</v>
      </c>
      <c r="M191" s="18">
        <f t="shared" ref="M191:M212" si="15">L191</f>
        <v>1182</v>
      </c>
      <c r="N191" s="14"/>
      <c r="O191" s="1"/>
      <c r="P191" s="29" t="s">
        <v>768</v>
      </c>
      <c r="Q191" s="30"/>
      <c r="R191" s="1" t="s">
        <v>769</v>
      </c>
      <c r="S191" s="1" t="s">
        <v>29</v>
      </c>
      <c r="T191" s="8">
        <v>45797</v>
      </c>
      <c r="U191" s="5">
        <f>550+52+3.5*50</f>
        <v>777</v>
      </c>
      <c r="V191" s="5" t="s">
        <v>30</v>
      </c>
      <c r="W191" s="1"/>
    </row>
    <row r="192" spans="1:24" ht="48" customHeight="1" x14ac:dyDescent="0.2">
      <c r="A192" s="7" t="s">
        <v>387</v>
      </c>
      <c r="B192" s="70">
        <v>45797</v>
      </c>
      <c r="C192" s="133" t="s">
        <v>770</v>
      </c>
      <c r="D192" s="10" t="s">
        <v>317</v>
      </c>
      <c r="E192" s="45">
        <v>0.64583333333333337</v>
      </c>
      <c r="F192" s="52" t="s">
        <v>771</v>
      </c>
      <c r="G192" s="11"/>
      <c r="H192" s="57"/>
      <c r="I192" s="57"/>
      <c r="J192" s="57"/>
      <c r="K192" s="57">
        <v>1000</v>
      </c>
      <c r="L192" s="17">
        <f t="shared" si="14"/>
        <v>1000</v>
      </c>
      <c r="M192" s="18">
        <f t="shared" si="15"/>
        <v>1000</v>
      </c>
      <c r="N192" s="61" t="s">
        <v>772</v>
      </c>
      <c r="O192" s="1"/>
      <c r="P192" s="29" t="s">
        <v>773</v>
      </c>
      <c r="Q192" s="30"/>
      <c r="R192" s="16" t="s">
        <v>774</v>
      </c>
      <c r="S192" s="1" t="s">
        <v>320</v>
      </c>
      <c r="T192" s="8"/>
      <c r="U192" s="5">
        <v>750</v>
      </c>
      <c r="V192" s="60"/>
      <c r="W192" s="1"/>
    </row>
    <row r="193" spans="1:24" ht="48" customHeight="1" x14ac:dyDescent="0.2">
      <c r="A193" s="7" t="s">
        <v>387</v>
      </c>
      <c r="B193" s="70">
        <v>45797</v>
      </c>
      <c r="C193" s="133" t="s">
        <v>770</v>
      </c>
      <c r="D193" s="10" t="s">
        <v>317</v>
      </c>
      <c r="E193" s="45">
        <v>0.69444444444444442</v>
      </c>
      <c r="F193" s="52" t="s">
        <v>775</v>
      </c>
      <c r="G193" s="11"/>
      <c r="H193" s="57"/>
      <c r="I193" s="57"/>
      <c r="J193" s="57"/>
      <c r="K193" s="57">
        <v>1000</v>
      </c>
      <c r="L193" s="17">
        <f t="shared" si="14"/>
        <v>1000</v>
      </c>
      <c r="M193" s="18">
        <f t="shared" si="15"/>
        <v>1000</v>
      </c>
      <c r="N193" s="61" t="s">
        <v>772</v>
      </c>
      <c r="O193" s="1"/>
      <c r="P193" s="29" t="s">
        <v>776</v>
      </c>
      <c r="Q193" s="30"/>
      <c r="R193" s="16" t="s">
        <v>774</v>
      </c>
      <c r="S193" s="1" t="s">
        <v>320</v>
      </c>
      <c r="T193" s="8"/>
      <c r="U193" s="5">
        <v>746</v>
      </c>
      <c r="V193" s="60"/>
      <c r="W193" s="1"/>
    </row>
    <row r="194" spans="1:24" ht="48" customHeight="1" x14ac:dyDescent="0.2">
      <c r="A194" s="7" t="s">
        <v>387</v>
      </c>
      <c r="B194" s="70">
        <v>45798</v>
      </c>
      <c r="C194" s="133" t="s">
        <v>777</v>
      </c>
      <c r="D194" s="10" t="s">
        <v>317</v>
      </c>
      <c r="E194" s="45">
        <v>0.875</v>
      </c>
      <c r="F194" s="52" t="s">
        <v>778</v>
      </c>
      <c r="G194" s="11"/>
      <c r="H194" s="57"/>
      <c r="I194" s="57"/>
      <c r="J194" s="57"/>
      <c r="K194" s="57">
        <v>1000</v>
      </c>
      <c r="L194" s="17">
        <f t="shared" si="14"/>
        <v>1000</v>
      </c>
      <c r="M194" s="18">
        <f t="shared" si="15"/>
        <v>1000</v>
      </c>
      <c r="N194" s="61" t="s">
        <v>772</v>
      </c>
      <c r="O194" s="1"/>
      <c r="P194" s="29" t="s">
        <v>779</v>
      </c>
      <c r="Q194" s="30"/>
      <c r="R194" s="16" t="s">
        <v>780</v>
      </c>
      <c r="S194" s="1" t="s">
        <v>320</v>
      </c>
      <c r="T194" s="8"/>
      <c r="U194" s="5">
        <v>650</v>
      </c>
      <c r="V194" s="60"/>
      <c r="W194" s="1"/>
    </row>
    <row r="195" spans="1:24" ht="48" customHeight="1" x14ac:dyDescent="0.2">
      <c r="A195" s="7" t="s">
        <v>387</v>
      </c>
      <c r="B195" s="70">
        <v>45799</v>
      </c>
      <c r="C195" s="133" t="s">
        <v>770</v>
      </c>
      <c r="D195" s="10" t="s">
        <v>317</v>
      </c>
      <c r="E195" s="45">
        <v>0.54166666666666663</v>
      </c>
      <c r="F195" s="52" t="s">
        <v>781</v>
      </c>
      <c r="G195" s="11"/>
      <c r="H195" s="57"/>
      <c r="I195" s="57"/>
      <c r="J195" s="57"/>
      <c r="K195" s="57">
        <v>1000</v>
      </c>
      <c r="L195" s="17">
        <f t="shared" si="14"/>
        <v>1000</v>
      </c>
      <c r="M195" s="18">
        <f t="shared" si="15"/>
        <v>1000</v>
      </c>
      <c r="N195" s="61" t="s">
        <v>772</v>
      </c>
      <c r="O195" s="1"/>
      <c r="P195" s="29" t="s">
        <v>782</v>
      </c>
      <c r="Q195" s="30"/>
      <c r="R195" s="16" t="s">
        <v>774</v>
      </c>
      <c r="S195" s="1" t="s">
        <v>320</v>
      </c>
      <c r="T195" s="8"/>
      <c r="U195" s="5">
        <v>650</v>
      </c>
      <c r="V195" s="60"/>
      <c r="W195" s="1"/>
    </row>
    <row r="196" spans="1:24" ht="48" customHeight="1" x14ac:dyDescent="0.2">
      <c r="A196" s="7" t="s">
        <v>182</v>
      </c>
      <c r="B196" s="70">
        <v>45796</v>
      </c>
      <c r="C196" s="136" t="s">
        <v>783</v>
      </c>
      <c r="D196" s="10" t="s">
        <v>784</v>
      </c>
      <c r="E196" s="45" t="s">
        <v>785</v>
      </c>
      <c r="F196" s="52" t="s">
        <v>786</v>
      </c>
      <c r="G196" s="11">
        <f>39*10</f>
        <v>390</v>
      </c>
      <c r="H196" s="57">
        <f>3.5*100</f>
        <v>350</v>
      </c>
      <c r="I196" s="57">
        <v>30</v>
      </c>
      <c r="J196" s="57"/>
      <c r="K196" s="57">
        <v>1200</v>
      </c>
      <c r="L196" s="17">
        <f t="shared" si="14"/>
        <v>1970</v>
      </c>
      <c r="M196" s="3">
        <f t="shared" si="15"/>
        <v>1970</v>
      </c>
      <c r="N196" s="14">
        <v>45817</v>
      </c>
      <c r="O196" s="1" t="s">
        <v>30</v>
      </c>
      <c r="P196" s="29" t="s">
        <v>787</v>
      </c>
      <c r="Q196" s="30"/>
      <c r="R196" s="51" t="s">
        <v>788</v>
      </c>
      <c r="S196" s="1" t="s">
        <v>789</v>
      </c>
      <c r="T196" s="8">
        <v>45826</v>
      </c>
      <c r="U196" s="63">
        <v>900</v>
      </c>
      <c r="V196" s="60" t="s">
        <v>48</v>
      </c>
      <c r="W196" s="1" t="s">
        <v>80</v>
      </c>
      <c r="X196" s="6" t="s">
        <v>790</v>
      </c>
    </row>
    <row r="197" spans="1:24" ht="48" customHeight="1" x14ac:dyDescent="0.2">
      <c r="A197" s="7" t="s">
        <v>182</v>
      </c>
      <c r="B197" s="70">
        <v>45797</v>
      </c>
      <c r="C197" s="136" t="s">
        <v>783</v>
      </c>
      <c r="D197" s="10" t="s">
        <v>784</v>
      </c>
      <c r="E197" s="45" t="s">
        <v>791</v>
      </c>
      <c r="F197" s="52" t="s">
        <v>792</v>
      </c>
      <c r="G197" s="11"/>
      <c r="H197" s="57">
        <f>3.5*100</f>
        <v>350</v>
      </c>
      <c r="I197" s="57"/>
      <c r="J197" s="57"/>
      <c r="K197" s="57">
        <v>1200</v>
      </c>
      <c r="L197" s="17">
        <f t="shared" si="14"/>
        <v>1550</v>
      </c>
      <c r="M197" s="3">
        <f t="shared" si="15"/>
        <v>1550</v>
      </c>
      <c r="N197" s="14">
        <v>45817</v>
      </c>
      <c r="O197" s="1" t="s">
        <v>30</v>
      </c>
      <c r="P197" s="29" t="s">
        <v>793</v>
      </c>
      <c r="Q197" s="30"/>
      <c r="R197" s="51" t="s">
        <v>788</v>
      </c>
      <c r="S197" s="1" t="s">
        <v>789</v>
      </c>
      <c r="T197" s="8">
        <v>45826</v>
      </c>
      <c r="U197" s="63">
        <v>800</v>
      </c>
      <c r="V197" s="60" t="s">
        <v>48</v>
      </c>
      <c r="W197" s="1" t="s">
        <v>80</v>
      </c>
      <c r="X197" s="6" t="s">
        <v>790</v>
      </c>
    </row>
    <row r="198" spans="1:24" ht="48" customHeight="1" x14ac:dyDescent="0.2">
      <c r="A198" s="7" t="s">
        <v>182</v>
      </c>
      <c r="B198" s="70">
        <v>45798</v>
      </c>
      <c r="C198" s="136" t="s">
        <v>783</v>
      </c>
      <c r="D198" s="10" t="s">
        <v>784</v>
      </c>
      <c r="E198" s="45" t="s">
        <v>794</v>
      </c>
      <c r="F198" s="52" t="s">
        <v>795</v>
      </c>
      <c r="G198" s="11"/>
      <c r="H198" s="57"/>
      <c r="I198" s="57">
        <v>13</v>
      </c>
      <c r="J198" s="57"/>
      <c r="K198" s="57">
        <v>600</v>
      </c>
      <c r="L198" s="17">
        <f t="shared" si="14"/>
        <v>613</v>
      </c>
      <c r="M198" s="3">
        <f t="shared" si="15"/>
        <v>613</v>
      </c>
      <c r="N198" s="14">
        <v>45817</v>
      </c>
      <c r="O198" s="1" t="s">
        <v>30</v>
      </c>
      <c r="P198" s="29" t="s">
        <v>796</v>
      </c>
      <c r="Q198" s="30"/>
      <c r="R198" s="1" t="s">
        <v>788</v>
      </c>
      <c r="S198" s="1" t="s">
        <v>789</v>
      </c>
      <c r="T198" s="8">
        <v>45826</v>
      </c>
      <c r="U198" s="63">
        <v>500</v>
      </c>
      <c r="V198" s="60" t="s">
        <v>48</v>
      </c>
      <c r="W198" s="1" t="s">
        <v>80</v>
      </c>
      <c r="X198" s="6" t="s">
        <v>790</v>
      </c>
    </row>
    <row r="199" spans="1:24" ht="48" customHeight="1" x14ac:dyDescent="0.2">
      <c r="A199" s="7" t="s">
        <v>55</v>
      </c>
      <c r="B199" s="70">
        <v>45799</v>
      </c>
      <c r="C199" s="136" t="s">
        <v>797</v>
      </c>
      <c r="D199" s="10" t="s">
        <v>784</v>
      </c>
      <c r="E199" s="45" t="s">
        <v>798</v>
      </c>
      <c r="F199" s="52" t="s">
        <v>799</v>
      </c>
      <c r="G199" s="11"/>
      <c r="H199" s="57"/>
      <c r="I199" s="57"/>
      <c r="J199" s="57"/>
      <c r="K199" s="57">
        <v>1200</v>
      </c>
      <c r="L199" s="17">
        <f t="shared" si="14"/>
        <v>1200</v>
      </c>
      <c r="M199" s="3">
        <f t="shared" si="15"/>
        <v>1200</v>
      </c>
      <c r="N199" s="8">
        <v>45800</v>
      </c>
      <c r="O199" s="1" t="s">
        <v>30</v>
      </c>
      <c r="P199" s="29" t="s">
        <v>800</v>
      </c>
      <c r="Q199" s="34"/>
      <c r="R199" s="1" t="s">
        <v>788</v>
      </c>
      <c r="S199" s="1" t="s">
        <v>789</v>
      </c>
      <c r="T199" s="8">
        <v>45826</v>
      </c>
      <c r="U199" s="5">
        <v>800</v>
      </c>
      <c r="V199" s="60" t="s">
        <v>48</v>
      </c>
      <c r="W199" s="1" t="s">
        <v>80</v>
      </c>
      <c r="X199" s="6" t="s">
        <v>790</v>
      </c>
    </row>
    <row r="200" spans="1:24" ht="48" customHeight="1" x14ac:dyDescent="0.2">
      <c r="A200" s="7" t="s">
        <v>801</v>
      </c>
      <c r="B200" s="70">
        <v>45797</v>
      </c>
      <c r="C200" s="136" t="s">
        <v>802</v>
      </c>
      <c r="D200" s="10" t="s">
        <v>149</v>
      </c>
      <c r="E200" s="45" t="s">
        <v>803</v>
      </c>
      <c r="F200" s="52" t="s">
        <v>804</v>
      </c>
      <c r="G200" s="11"/>
      <c r="H200" s="57">
        <f>3.5*150</f>
        <v>525</v>
      </c>
      <c r="I200" s="57"/>
      <c r="J200" s="57"/>
      <c r="K200" s="57">
        <v>1500</v>
      </c>
      <c r="L200" s="17">
        <f t="shared" si="14"/>
        <v>2025</v>
      </c>
      <c r="M200" s="3">
        <f t="shared" si="15"/>
        <v>2025</v>
      </c>
      <c r="N200" s="8">
        <v>45817</v>
      </c>
      <c r="O200" s="1" t="s">
        <v>48</v>
      </c>
      <c r="P200" s="29" t="s">
        <v>805</v>
      </c>
      <c r="Q200" s="30"/>
      <c r="R200" s="1" t="s">
        <v>806</v>
      </c>
      <c r="S200" s="1" t="s">
        <v>789</v>
      </c>
      <c r="T200" s="8">
        <v>45826</v>
      </c>
      <c r="U200" s="5">
        <v>1000</v>
      </c>
      <c r="V200" s="60" t="s">
        <v>48</v>
      </c>
      <c r="W200" s="1" t="s">
        <v>80</v>
      </c>
      <c r="X200" s="6" t="s">
        <v>790</v>
      </c>
    </row>
    <row r="201" spans="1:24" ht="48.75" customHeight="1" x14ac:dyDescent="0.2">
      <c r="A201" s="7" t="s">
        <v>801</v>
      </c>
      <c r="B201" s="70">
        <v>45797</v>
      </c>
      <c r="C201" s="132" t="s">
        <v>807</v>
      </c>
      <c r="D201" s="10" t="s">
        <v>149</v>
      </c>
      <c r="E201" s="45" t="s">
        <v>808</v>
      </c>
      <c r="F201" s="10" t="s">
        <v>809</v>
      </c>
      <c r="G201" s="11"/>
      <c r="H201" s="57">
        <f>1.5*150</f>
        <v>225</v>
      </c>
      <c r="I201" s="57"/>
      <c r="J201" s="57"/>
      <c r="K201" s="57">
        <v>1500</v>
      </c>
      <c r="L201" s="17">
        <f t="shared" si="14"/>
        <v>1725</v>
      </c>
      <c r="M201" s="3">
        <f t="shared" si="15"/>
        <v>1725</v>
      </c>
      <c r="N201" s="8">
        <v>45817</v>
      </c>
      <c r="O201" s="1" t="s">
        <v>48</v>
      </c>
      <c r="P201" s="29" t="s">
        <v>810</v>
      </c>
      <c r="Q201" s="30"/>
      <c r="R201" s="1" t="s">
        <v>811</v>
      </c>
      <c r="S201" s="1" t="s">
        <v>789</v>
      </c>
      <c r="T201" s="8">
        <v>45826</v>
      </c>
      <c r="U201" s="5">
        <v>1000</v>
      </c>
      <c r="V201" s="60" t="s">
        <v>48</v>
      </c>
      <c r="W201" s="1" t="s">
        <v>80</v>
      </c>
      <c r="X201" s="6" t="s">
        <v>790</v>
      </c>
    </row>
    <row r="202" spans="1:24" ht="48.75" customHeight="1" x14ac:dyDescent="0.2">
      <c r="A202" s="7" t="s">
        <v>801</v>
      </c>
      <c r="B202" s="70">
        <v>45798</v>
      </c>
      <c r="C202" s="136" t="s">
        <v>802</v>
      </c>
      <c r="D202" s="10" t="s">
        <v>149</v>
      </c>
      <c r="E202" s="45" t="s">
        <v>803</v>
      </c>
      <c r="F202" s="10" t="s">
        <v>812</v>
      </c>
      <c r="G202" s="11"/>
      <c r="H202" s="57">
        <f>3.5*150</f>
        <v>525</v>
      </c>
      <c r="I202" s="57"/>
      <c r="J202" s="57"/>
      <c r="K202" s="57">
        <v>1500</v>
      </c>
      <c r="L202" s="17">
        <f t="shared" si="14"/>
        <v>2025</v>
      </c>
      <c r="M202" s="3">
        <f t="shared" si="15"/>
        <v>2025</v>
      </c>
      <c r="N202" s="8">
        <v>45817</v>
      </c>
      <c r="O202" s="1" t="s">
        <v>48</v>
      </c>
      <c r="P202" s="29" t="s">
        <v>813</v>
      </c>
      <c r="Q202" s="30"/>
      <c r="R202" s="1" t="s">
        <v>806</v>
      </c>
      <c r="S202" s="1" t="s">
        <v>789</v>
      </c>
      <c r="T202" s="8">
        <v>45826</v>
      </c>
      <c r="U202" s="5">
        <v>1000</v>
      </c>
      <c r="V202" s="60" t="s">
        <v>48</v>
      </c>
      <c r="W202" s="1" t="s">
        <v>80</v>
      </c>
      <c r="X202" s="6" t="s">
        <v>790</v>
      </c>
    </row>
    <row r="203" spans="1:24" ht="48" customHeight="1" x14ac:dyDescent="0.2">
      <c r="A203" s="7" t="s">
        <v>801</v>
      </c>
      <c r="B203" s="70">
        <v>45798</v>
      </c>
      <c r="C203" s="132" t="s">
        <v>807</v>
      </c>
      <c r="D203" s="10" t="s">
        <v>149</v>
      </c>
      <c r="E203" s="45" t="s">
        <v>808</v>
      </c>
      <c r="F203" s="10" t="s">
        <v>812</v>
      </c>
      <c r="G203" s="11"/>
      <c r="H203" s="57">
        <f>1.5*150</f>
        <v>225</v>
      </c>
      <c r="I203" s="57"/>
      <c r="J203" s="57"/>
      <c r="K203" s="57">
        <v>1500</v>
      </c>
      <c r="L203" s="17">
        <f t="shared" si="14"/>
        <v>1725</v>
      </c>
      <c r="M203" s="3">
        <f t="shared" si="15"/>
        <v>1725</v>
      </c>
      <c r="N203" s="8">
        <v>45817</v>
      </c>
      <c r="O203" s="1" t="s">
        <v>48</v>
      </c>
      <c r="P203" s="29" t="s">
        <v>814</v>
      </c>
      <c r="Q203" s="30"/>
      <c r="R203" s="1" t="s">
        <v>811</v>
      </c>
      <c r="S203" s="1" t="s">
        <v>789</v>
      </c>
      <c r="T203" s="8">
        <v>45826</v>
      </c>
      <c r="U203" s="5">
        <v>1000</v>
      </c>
      <c r="V203" s="60" t="s">
        <v>48</v>
      </c>
      <c r="W203" s="1" t="s">
        <v>80</v>
      </c>
      <c r="X203" s="6" t="s">
        <v>790</v>
      </c>
    </row>
    <row r="204" spans="1:24" ht="48" customHeight="1" x14ac:dyDescent="0.2">
      <c r="A204" s="7" t="s">
        <v>55</v>
      </c>
      <c r="B204" s="70">
        <v>45799</v>
      </c>
      <c r="C204" s="134" t="s">
        <v>815</v>
      </c>
      <c r="D204" s="10" t="s">
        <v>816</v>
      </c>
      <c r="E204" s="45" t="s">
        <v>808</v>
      </c>
      <c r="F204" s="10" t="s">
        <v>817</v>
      </c>
      <c r="G204" s="11"/>
      <c r="H204" s="57">
        <f>1.5*80</f>
        <v>120</v>
      </c>
      <c r="I204" s="57"/>
      <c r="J204" s="57"/>
      <c r="K204" s="57">
        <v>1200</v>
      </c>
      <c r="L204" s="17">
        <f t="shared" si="14"/>
        <v>1320</v>
      </c>
      <c r="M204" s="3">
        <f t="shared" si="15"/>
        <v>1320</v>
      </c>
      <c r="N204" s="8">
        <v>45817</v>
      </c>
      <c r="O204" s="1" t="s">
        <v>48</v>
      </c>
      <c r="P204" s="29" t="s">
        <v>818</v>
      </c>
      <c r="Q204" s="30"/>
      <c r="R204" s="1" t="s">
        <v>819</v>
      </c>
      <c r="S204" s="1" t="s">
        <v>789</v>
      </c>
      <c r="T204" s="8">
        <v>45826</v>
      </c>
      <c r="U204" s="5">
        <v>800</v>
      </c>
      <c r="V204" s="60" t="s">
        <v>48</v>
      </c>
      <c r="W204" s="1" t="s">
        <v>80</v>
      </c>
      <c r="X204" s="6" t="s">
        <v>790</v>
      </c>
    </row>
    <row r="205" spans="1:24" ht="48" customHeight="1" x14ac:dyDescent="0.2">
      <c r="A205" s="7" t="s">
        <v>444</v>
      </c>
      <c r="B205" s="70">
        <v>45797</v>
      </c>
      <c r="C205" s="136" t="s">
        <v>286</v>
      </c>
      <c r="D205" s="10" t="s">
        <v>111</v>
      </c>
      <c r="E205" s="31" t="s">
        <v>820</v>
      </c>
      <c r="F205" s="10" t="s">
        <v>821</v>
      </c>
      <c r="G205" s="57"/>
      <c r="H205" s="57"/>
      <c r="I205" s="57"/>
      <c r="J205" s="57"/>
      <c r="K205" s="57">
        <v>300</v>
      </c>
      <c r="L205" s="17">
        <f t="shared" si="14"/>
        <v>300</v>
      </c>
      <c r="M205" s="18">
        <f t="shared" si="15"/>
        <v>300</v>
      </c>
      <c r="N205" s="14">
        <v>45797</v>
      </c>
      <c r="O205" s="1" t="s">
        <v>30</v>
      </c>
      <c r="P205" s="29" t="s">
        <v>822</v>
      </c>
      <c r="Q205" s="30"/>
      <c r="R205" s="1" t="s">
        <v>61</v>
      </c>
      <c r="S205" s="1" t="s">
        <v>29</v>
      </c>
      <c r="T205" s="1"/>
      <c r="U205" s="13"/>
      <c r="V205" s="5"/>
      <c r="W205" s="1"/>
    </row>
    <row r="206" spans="1:24" ht="48" customHeight="1" x14ac:dyDescent="0.2">
      <c r="A206" s="7" t="s">
        <v>167</v>
      </c>
      <c r="B206" s="70">
        <v>45798</v>
      </c>
      <c r="C206" s="132" t="s">
        <v>823</v>
      </c>
      <c r="D206" s="10" t="s">
        <v>23</v>
      </c>
      <c r="E206" s="31" t="s">
        <v>824</v>
      </c>
      <c r="F206" s="10" t="s">
        <v>825</v>
      </c>
      <c r="G206" s="57"/>
      <c r="H206" s="57"/>
      <c r="I206" s="57">
        <v>8</v>
      </c>
      <c r="J206" s="57"/>
      <c r="K206" s="57">
        <v>850</v>
      </c>
      <c r="L206" s="17">
        <f t="shared" si="14"/>
        <v>858</v>
      </c>
      <c r="M206" s="18">
        <f t="shared" si="15"/>
        <v>858</v>
      </c>
      <c r="N206" s="21">
        <v>45821</v>
      </c>
      <c r="O206" s="1" t="s">
        <v>30</v>
      </c>
      <c r="P206" s="29" t="s">
        <v>826</v>
      </c>
      <c r="Q206" s="30"/>
      <c r="R206" s="1" t="s">
        <v>827</v>
      </c>
      <c r="S206" s="1" t="s">
        <v>134</v>
      </c>
      <c r="T206" s="1"/>
      <c r="U206" s="5">
        <v>608</v>
      </c>
      <c r="V206" s="5"/>
      <c r="W206" s="1" t="s">
        <v>80</v>
      </c>
      <c r="X206" s="6" t="s">
        <v>473</v>
      </c>
    </row>
    <row r="207" spans="1:24" ht="48" customHeight="1" x14ac:dyDescent="0.2">
      <c r="A207" s="7" t="s">
        <v>75</v>
      </c>
      <c r="B207" s="70">
        <v>45799</v>
      </c>
      <c r="C207" s="136" t="s">
        <v>828</v>
      </c>
      <c r="D207" s="10" t="s">
        <v>111</v>
      </c>
      <c r="E207" s="31">
        <v>0.60416666666666663</v>
      </c>
      <c r="F207" s="10" t="s">
        <v>268</v>
      </c>
      <c r="G207" s="57"/>
      <c r="H207" s="57"/>
      <c r="I207" s="57"/>
      <c r="J207" s="57"/>
      <c r="K207" s="57">
        <v>400</v>
      </c>
      <c r="L207" s="17">
        <f t="shared" si="14"/>
        <v>400</v>
      </c>
      <c r="M207" s="18">
        <f t="shared" si="15"/>
        <v>400</v>
      </c>
      <c r="N207" s="1"/>
      <c r="O207" s="1"/>
      <c r="P207" s="29" t="s">
        <v>829</v>
      </c>
      <c r="Q207" s="30"/>
      <c r="R207" s="1" t="s">
        <v>61</v>
      </c>
      <c r="S207" s="1" t="s">
        <v>29</v>
      </c>
      <c r="T207" s="8">
        <v>45821</v>
      </c>
      <c r="U207" s="5">
        <v>50</v>
      </c>
      <c r="V207" s="5"/>
      <c r="W207" s="1"/>
    </row>
    <row r="208" spans="1:24" ht="48" customHeight="1" x14ac:dyDescent="0.2">
      <c r="A208" s="7" t="s">
        <v>830</v>
      </c>
      <c r="B208" s="70">
        <v>45798</v>
      </c>
      <c r="C208" s="134" t="s">
        <v>831</v>
      </c>
      <c r="D208" s="1" t="s">
        <v>50</v>
      </c>
      <c r="E208" s="45" t="s">
        <v>832</v>
      </c>
      <c r="F208" s="10" t="s">
        <v>833</v>
      </c>
      <c r="G208" s="57">
        <f>10*10</f>
        <v>100</v>
      </c>
      <c r="H208" s="57"/>
      <c r="I208" s="57">
        <v>100</v>
      </c>
      <c r="J208" s="57"/>
      <c r="K208" s="57">
        <v>1600</v>
      </c>
      <c r="L208" s="17">
        <f t="shared" si="14"/>
        <v>1800</v>
      </c>
      <c r="M208" s="18">
        <f t="shared" si="15"/>
        <v>1800</v>
      </c>
      <c r="N208" s="14">
        <v>45818</v>
      </c>
      <c r="O208" s="1" t="s">
        <v>48</v>
      </c>
      <c r="P208" s="29" t="s">
        <v>834</v>
      </c>
      <c r="Q208" s="30"/>
      <c r="R208" s="1" t="s">
        <v>835</v>
      </c>
      <c r="S208" s="1" t="s">
        <v>29</v>
      </c>
      <c r="T208" s="8"/>
      <c r="U208" s="5">
        <f>1000+100</f>
        <v>1100</v>
      </c>
      <c r="V208" s="5"/>
      <c r="W208" s="1" t="s">
        <v>80</v>
      </c>
    </row>
    <row r="209" spans="1:25" ht="48" customHeight="1" x14ac:dyDescent="0.2">
      <c r="A209" s="7" t="s">
        <v>830</v>
      </c>
      <c r="B209" s="70">
        <v>45799</v>
      </c>
      <c r="C209" s="134" t="s">
        <v>831</v>
      </c>
      <c r="D209" s="1" t="s">
        <v>50</v>
      </c>
      <c r="E209" s="45" t="s">
        <v>836</v>
      </c>
      <c r="F209" s="10" t="s">
        <v>837</v>
      </c>
      <c r="G209" s="57"/>
      <c r="H209" s="57">
        <f>6*100</f>
        <v>600</v>
      </c>
      <c r="I209" s="57">
        <v>90</v>
      </c>
      <c r="J209" s="57"/>
      <c r="K209" s="57">
        <v>1600</v>
      </c>
      <c r="L209" s="17">
        <f t="shared" si="14"/>
        <v>2290</v>
      </c>
      <c r="M209" s="18">
        <f t="shared" si="15"/>
        <v>2290</v>
      </c>
      <c r="N209" s="14">
        <v>45818</v>
      </c>
      <c r="O209" s="1" t="s">
        <v>48</v>
      </c>
      <c r="P209" s="29" t="s">
        <v>838</v>
      </c>
      <c r="Q209" s="30"/>
      <c r="R209" s="1" t="s">
        <v>835</v>
      </c>
      <c r="S209" s="1" t="s">
        <v>29</v>
      </c>
      <c r="T209" s="8"/>
      <c r="U209" s="5">
        <f>1000+90+6*80</f>
        <v>1570</v>
      </c>
      <c r="V209" s="5"/>
      <c r="W209" s="1" t="s">
        <v>80</v>
      </c>
    </row>
    <row r="210" spans="1:25" ht="48" customHeight="1" x14ac:dyDescent="0.2">
      <c r="A210" s="7" t="s">
        <v>839</v>
      </c>
      <c r="B210" s="70">
        <v>45799</v>
      </c>
      <c r="C210" s="134" t="s">
        <v>467</v>
      </c>
      <c r="D210" s="1" t="s">
        <v>23</v>
      </c>
      <c r="E210" s="45" t="s">
        <v>840</v>
      </c>
      <c r="F210" s="52" t="s">
        <v>841</v>
      </c>
      <c r="G210" s="57"/>
      <c r="H210" s="57"/>
      <c r="I210" s="57"/>
      <c r="J210" s="57"/>
      <c r="K210" s="57">
        <v>400</v>
      </c>
      <c r="L210" s="17">
        <f t="shared" si="14"/>
        <v>400</v>
      </c>
      <c r="M210" s="18">
        <f t="shared" si="15"/>
        <v>400</v>
      </c>
      <c r="N210" s="14"/>
      <c r="O210" s="1"/>
      <c r="P210" s="29" t="s">
        <v>842</v>
      </c>
      <c r="Q210" s="30"/>
      <c r="R210" s="1" t="s">
        <v>472</v>
      </c>
      <c r="S210" s="1" t="s">
        <v>134</v>
      </c>
      <c r="T210" s="8"/>
      <c r="U210" s="5">
        <v>300</v>
      </c>
      <c r="V210" s="5"/>
      <c r="W210" s="1"/>
    </row>
    <row r="211" spans="1:25" ht="48" customHeight="1" x14ac:dyDescent="0.2">
      <c r="A211" s="7" t="s">
        <v>839</v>
      </c>
      <c r="B211" s="70">
        <v>45800</v>
      </c>
      <c r="C211" s="134" t="s">
        <v>467</v>
      </c>
      <c r="D211" s="1" t="s">
        <v>23</v>
      </c>
      <c r="E211" s="48" t="s">
        <v>843</v>
      </c>
      <c r="F211" s="52" t="s">
        <v>844</v>
      </c>
      <c r="G211" s="57"/>
      <c r="H211" s="57"/>
      <c r="I211" s="57"/>
      <c r="J211" s="57"/>
      <c r="K211" s="57">
        <v>450</v>
      </c>
      <c r="L211" s="17">
        <f t="shared" si="14"/>
        <v>450</v>
      </c>
      <c r="M211" s="18">
        <f t="shared" si="15"/>
        <v>450</v>
      </c>
      <c r="N211" s="1"/>
      <c r="O211" s="1"/>
      <c r="P211" s="29" t="s">
        <v>845</v>
      </c>
      <c r="Q211" s="30"/>
      <c r="R211" s="1" t="s">
        <v>472</v>
      </c>
      <c r="S211" s="1" t="s">
        <v>134</v>
      </c>
      <c r="T211" s="8"/>
      <c r="U211" s="5">
        <v>300</v>
      </c>
      <c r="V211" s="5"/>
      <c r="W211" s="1"/>
    </row>
    <row r="212" spans="1:25" ht="48" customHeight="1" x14ac:dyDescent="0.2">
      <c r="A212" s="7" t="s">
        <v>142</v>
      </c>
      <c r="B212" s="70">
        <v>45802</v>
      </c>
      <c r="C212" s="134" t="s">
        <v>846</v>
      </c>
      <c r="D212" s="1" t="s">
        <v>23</v>
      </c>
      <c r="E212" s="48" t="s">
        <v>847</v>
      </c>
      <c r="F212" s="64" t="s">
        <v>848</v>
      </c>
      <c r="G212" s="57">
        <f>130*5</f>
        <v>650</v>
      </c>
      <c r="H212" s="57">
        <f>2*80</f>
        <v>160</v>
      </c>
      <c r="I212" s="57"/>
      <c r="J212" s="57"/>
      <c r="K212" s="57">
        <v>950</v>
      </c>
      <c r="L212" s="17">
        <f t="shared" si="14"/>
        <v>1760</v>
      </c>
      <c r="M212" s="18">
        <f t="shared" si="15"/>
        <v>1760</v>
      </c>
      <c r="N212" s="19" t="s">
        <v>849</v>
      </c>
      <c r="O212" s="1"/>
      <c r="P212" s="29" t="s">
        <v>850</v>
      </c>
      <c r="Q212" s="30"/>
      <c r="R212" s="1" t="s">
        <v>851</v>
      </c>
      <c r="S212" s="1" t="s">
        <v>29</v>
      </c>
      <c r="T212" s="8"/>
      <c r="U212" s="5">
        <f>600+130*5+2*50</f>
        <v>1350</v>
      </c>
      <c r="V212" s="5"/>
      <c r="W212" s="1"/>
    </row>
    <row r="213" spans="1:25" ht="48" customHeight="1" x14ac:dyDescent="0.2">
      <c r="A213" s="7" t="s">
        <v>455</v>
      </c>
      <c r="B213" s="70">
        <v>45803</v>
      </c>
      <c r="C213" s="134" t="s">
        <v>286</v>
      </c>
      <c r="D213" s="10" t="s">
        <v>111</v>
      </c>
      <c r="E213" s="48" t="s">
        <v>852</v>
      </c>
      <c r="F213" s="52" t="s">
        <v>853</v>
      </c>
      <c r="G213" s="57"/>
      <c r="H213" s="57"/>
      <c r="I213" s="57">
        <v>30</v>
      </c>
      <c r="J213" s="57"/>
      <c r="K213" s="57">
        <v>400</v>
      </c>
      <c r="L213" s="17">
        <f t="shared" si="14"/>
        <v>430</v>
      </c>
      <c r="M213" s="18">
        <v>800</v>
      </c>
      <c r="N213" s="8">
        <v>45807</v>
      </c>
      <c r="O213" s="1" t="s">
        <v>30</v>
      </c>
      <c r="P213" s="29" t="s">
        <v>854</v>
      </c>
      <c r="Q213" s="30"/>
      <c r="R213" s="1" t="s">
        <v>61</v>
      </c>
      <c r="S213" s="1" t="s">
        <v>29</v>
      </c>
      <c r="T213" s="8"/>
      <c r="U213" s="13"/>
      <c r="V213" s="5"/>
      <c r="W213" s="1"/>
    </row>
    <row r="214" spans="1:25" ht="48" customHeight="1" x14ac:dyDescent="0.2">
      <c r="A214" s="7" t="s">
        <v>455</v>
      </c>
      <c r="B214" s="70">
        <v>45804</v>
      </c>
      <c r="C214" s="134" t="s">
        <v>286</v>
      </c>
      <c r="D214" s="10" t="s">
        <v>111</v>
      </c>
      <c r="E214" s="48" t="s">
        <v>855</v>
      </c>
      <c r="F214" s="52" t="s">
        <v>856</v>
      </c>
      <c r="G214" s="57">
        <f>65*5</f>
        <v>325</v>
      </c>
      <c r="H214" s="57">
        <f>0.5*80</f>
        <v>40</v>
      </c>
      <c r="I214" s="57">
        <v>95</v>
      </c>
      <c r="J214" s="57"/>
      <c r="K214" s="57">
        <v>850</v>
      </c>
      <c r="L214" s="17">
        <v>1535</v>
      </c>
      <c r="M214" s="131">
        <f>1535-588</f>
        <v>947</v>
      </c>
      <c r="N214" s="8">
        <v>45807</v>
      </c>
      <c r="O214" s="1" t="s">
        <v>30</v>
      </c>
      <c r="P214" s="29" t="s">
        <v>857</v>
      </c>
      <c r="Q214" s="30"/>
      <c r="R214" s="1" t="s">
        <v>61</v>
      </c>
      <c r="S214" s="1" t="s">
        <v>29</v>
      </c>
      <c r="T214" s="8"/>
      <c r="U214" s="13"/>
      <c r="V214" s="5"/>
      <c r="W214" s="1"/>
    </row>
    <row r="215" spans="1:25" ht="48" customHeight="1" x14ac:dyDescent="0.2">
      <c r="A215" s="7" t="s">
        <v>455</v>
      </c>
      <c r="B215" s="70">
        <v>45806</v>
      </c>
      <c r="C215" s="134" t="s">
        <v>286</v>
      </c>
      <c r="D215" s="10" t="s">
        <v>111</v>
      </c>
      <c r="E215" s="48" t="s">
        <v>858</v>
      </c>
      <c r="F215" s="52" t="s">
        <v>859</v>
      </c>
      <c r="G215" s="57"/>
      <c r="H215" s="57"/>
      <c r="I215" s="57"/>
      <c r="J215" s="57"/>
      <c r="K215" s="57">
        <v>400</v>
      </c>
      <c r="L215" s="17">
        <f>G215+H215+I215+J215+K215</f>
        <v>400</v>
      </c>
      <c r="M215" s="131">
        <v>800</v>
      </c>
      <c r="N215" s="8">
        <v>45807</v>
      </c>
      <c r="O215" s="1" t="s">
        <v>30</v>
      </c>
      <c r="P215" s="29" t="s">
        <v>860</v>
      </c>
      <c r="Q215" s="30"/>
      <c r="R215" s="1" t="s">
        <v>61</v>
      </c>
      <c r="S215" s="1" t="s">
        <v>29</v>
      </c>
      <c r="T215" s="8"/>
      <c r="U215" s="13"/>
      <c r="V215" s="5"/>
      <c r="W215" s="1"/>
    </row>
    <row r="216" spans="1:25" ht="48" customHeight="1" x14ac:dyDescent="0.2">
      <c r="A216" s="7" t="s">
        <v>182</v>
      </c>
      <c r="B216" s="70">
        <v>45805</v>
      </c>
      <c r="C216" s="134" t="s">
        <v>861</v>
      </c>
      <c r="D216" s="1" t="s">
        <v>862</v>
      </c>
      <c r="E216" s="45">
        <v>0.57291666666666663</v>
      </c>
      <c r="F216" s="52" t="s">
        <v>863</v>
      </c>
      <c r="G216" s="57"/>
      <c r="H216" s="57"/>
      <c r="I216" s="57">
        <v>3.5</v>
      </c>
      <c r="J216" s="57"/>
      <c r="K216" s="57">
        <v>900</v>
      </c>
      <c r="L216" s="17">
        <f>G216+H216+I216+J216+K216</f>
        <v>903.5</v>
      </c>
      <c r="M216" s="3">
        <v>903.5</v>
      </c>
      <c r="N216" s="8">
        <v>45817</v>
      </c>
      <c r="O216" s="1" t="s">
        <v>30</v>
      </c>
      <c r="P216" s="29" t="s">
        <v>864</v>
      </c>
      <c r="Q216" s="34" t="s">
        <v>865</v>
      </c>
      <c r="R216" s="1" t="s">
        <v>866</v>
      </c>
      <c r="S216" s="1" t="s">
        <v>867</v>
      </c>
      <c r="T216" s="8">
        <v>45820</v>
      </c>
      <c r="U216" s="5">
        <v>600</v>
      </c>
      <c r="V216" s="5"/>
      <c r="W216" s="1" t="s">
        <v>80</v>
      </c>
      <c r="X216" s="6" t="s">
        <v>868</v>
      </c>
    </row>
    <row r="217" spans="1:25" ht="48" customHeight="1" x14ac:dyDescent="0.2">
      <c r="A217" s="7" t="s">
        <v>869</v>
      </c>
      <c r="B217" s="70">
        <v>45813</v>
      </c>
      <c r="C217" s="134" t="s">
        <v>870</v>
      </c>
      <c r="D217" s="1" t="s">
        <v>871</v>
      </c>
      <c r="E217" s="45" t="s">
        <v>872</v>
      </c>
      <c r="F217" s="119" t="s">
        <v>873</v>
      </c>
      <c r="G217" s="57"/>
      <c r="H217" s="57"/>
      <c r="I217" s="57">
        <f>120+35</f>
        <v>155</v>
      </c>
      <c r="J217" s="57"/>
      <c r="K217" s="57">
        <v>1800</v>
      </c>
      <c r="L217" s="17">
        <f>G217+H217+I217+J217+K217</f>
        <v>1955</v>
      </c>
      <c r="M217" s="18">
        <f t="shared" ref="M217:M225" si="16">L217</f>
        <v>1955</v>
      </c>
      <c r="N217" s="19" t="s">
        <v>874</v>
      </c>
      <c r="O217" s="1"/>
      <c r="P217" s="29" t="s">
        <v>875</v>
      </c>
      <c r="Q217" s="34" t="s">
        <v>876</v>
      </c>
      <c r="R217" s="10" t="s">
        <v>877</v>
      </c>
      <c r="S217" s="1" t="s">
        <v>87</v>
      </c>
      <c r="T217" s="8"/>
      <c r="U217" s="5">
        <v>1355</v>
      </c>
      <c r="V217" s="5"/>
      <c r="W217" s="1" t="s">
        <v>80</v>
      </c>
      <c r="X217" s="20" t="s">
        <v>878</v>
      </c>
      <c r="Y217" s="6" t="s">
        <v>879</v>
      </c>
    </row>
    <row r="218" spans="1:25" ht="56.25" customHeight="1" x14ac:dyDescent="0.2">
      <c r="A218" s="7" t="s">
        <v>869</v>
      </c>
      <c r="B218" s="70">
        <v>45814</v>
      </c>
      <c r="C218" s="134" t="s">
        <v>870</v>
      </c>
      <c r="D218" s="1" t="s">
        <v>871</v>
      </c>
      <c r="E218" s="48" t="s">
        <v>880</v>
      </c>
      <c r="F218" s="65" t="s">
        <v>881</v>
      </c>
      <c r="G218" s="57"/>
      <c r="H218" s="57">
        <f>4*350</f>
        <v>1400</v>
      </c>
      <c r="I218" s="57">
        <f>35+80+200</f>
        <v>315</v>
      </c>
      <c r="J218" s="57"/>
      <c r="K218" s="57">
        <v>3600</v>
      </c>
      <c r="L218" s="17">
        <f>G218+H218+I218+J218+K218</f>
        <v>5315</v>
      </c>
      <c r="M218" s="18">
        <f t="shared" si="16"/>
        <v>5315</v>
      </c>
      <c r="N218" s="19" t="s">
        <v>874</v>
      </c>
      <c r="O218" s="1"/>
      <c r="P218" s="29" t="s">
        <v>882</v>
      </c>
      <c r="Q218" s="30"/>
      <c r="R218" s="10" t="s">
        <v>877</v>
      </c>
      <c r="S218" s="1" t="s">
        <v>87</v>
      </c>
      <c r="T218" s="8"/>
      <c r="U218" s="5">
        <v>4315</v>
      </c>
      <c r="V218" s="5"/>
      <c r="W218" s="1" t="s">
        <v>80</v>
      </c>
    </row>
    <row r="219" spans="1:25" ht="48" customHeight="1" x14ac:dyDescent="0.2">
      <c r="A219" s="7" t="s">
        <v>869</v>
      </c>
      <c r="B219" s="70">
        <v>45815</v>
      </c>
      <c r="C219" s="134" t="s">
        <v>870</v>
      </c>
      <c r="D219" s="1" t="s">
        <v>871</v>
      </c>
      <c r="E219" s="45">
        <v>0.85416666666666663</v>
      </c>
      <c r="F219" s="52" t="s">
        <v>883</v>
      </c>
      <c r="G219" s="57"/>
      <c r="H219" s="57"/>
      <c r="I219" s="57">
        <v>100</v>
      </c>
      <c r="J219" s="57"/>
      <c r="K219" s="57">
        <v>1200</v>
      </c>
      <c r="L219" s="17">
        <f>G219+H219+I219+J219+K219</f>
        <v>1300</v>
      </c>
      <c r="M219" s="18">
        <f t="shared" si="16"/>
        <v>1300</v>
      </c>
      <c r="N219" s="19" t="s">
        <v>874</v>
      </c>
      <c r="O219" s="1"/>
      <c r="P219" s="29" t="s">
        <v>884</v>
      </c>
      <c r="Q219" s="30"/>
      <c r="R219" s="10" t="s">
        <v>877</v>
      </c>
      <c r="S219" s="1" t="s">
        <v>87</v>
      </c>
      <c r="T219" s="8"/>
      <c r="U219" s="5">
        <v>650</v>
      </c>
      <c r="V219" s="5"/>
      <c r="W219" s="1" t="s">
        <v>80</v>
      </c>
    </row>
    <row r="220" spans="1:25" ht="48" customHeight="1" x14ac:dyDescent="0.2">
      <c r="A220" s="7" t="s">
        <v>885</v>
      </c>
      <c r="B220" s="70">
        <v>45821</v>
      </c>
      <c r="C220" s="134" t="s">
        <v>286</v>
      </c>
      <c r="D220" s="1" t="s">
        <v>111</v>
      </c>
      <c r="E220" s="45" t="s">
        <v>886</v>
      </c>
      <c r="F220" s="52" t="s">
        <v>887</v>
      </c>
      <c r="G220" s="57"/>
      <c r="H220" s="57"/>
      <c r="I220" s="57">
        <f>13.5+5</f>
        <v>18.5</v>
      </c>
      <c r="J220" s="57"/>
      <c r="K220" s="57"/>
      <c r="L220" s="17">
        <v>200</v>
      </c>
      <c r="M220" s="18">
        <f t="shared" si="16"/>
        <v>200</v>
      </c>
      <c r="N220" s="1"/>
      <c r="O220" s="1"/>
      <c r="P220" s="29" t="s">
        <v>888</v>
      </c>
      <c r="Q220" s="30"/>
      <c r="R220" s="1" t="s">
        <v>61</v>
      </c>
      <c r="S220" s="1" t="s">
        <v>29</v>
      </c>
      <c r="T220" s="8"/>
      <c r="U220" s="13"/>
      <c r="V220" s="5"/>
      <c r="W220" s="1"/>
    </row>
    <row r="221" spans="1:25" ht="48" customHeight="1" x14ac:dyDescent="0.2">
      <c r="A221" s="7" t="s">
        <v>885</v>
      </c>
      <c r="B221" s="70">
        <v>45822</v>
      </c>
      <c r="C221" s="134" t="s">
        <v>286</v>
      </c>
      <c r="D221" s="1" t="s">
        <v>111</v>
      </c>
      <c r="E221" s="45" t="s">
        <v>889</v>
      </c>
      <c r="F221" s="52" t="s">
        <v>890</v>
      </c>
      <c r="G221" s="57"/>
      <c r="H221" s="57">
        <f>3</f>
        <v>3</v>
      </c>
      <c r="I221" s="57">
        <v>46</v>
      </c>
      <c r="J221" s="57"/>
      <c r="K221" s="57"/>
      <c r="L221" s="17">
        <f>G221+H221+I221+J221+K221</f>
        <v>49</v>
      </c>
      <c r="M221" s="18">
        <f t="shared" si="16"/>
        <v>49</v>
      </c>
      <c r="N221" s="1"/>
      <c r="O221" s="1"/>
      <c r="P221" s="29" t="s">
        <v>891</v>
      </c>
      <c r="Q221" s="30"/>
      <c r="R221" s="1" t="s">
        <v>61</v>
      </c>
      <c r="S221" s="1" t="s">
        <v>29</v>
      </c>
      <c r="T221" s="8"/>
      <c r="U221" s="13"/>
      <c r="V221" s="5"/>
      <c r="W221" s="1"/>
    </row>
    <row r="222" spans="1:25" ht="48" customHeight="1" x14ac:dyDescent="0.2">
      <c r="A222" s="7" t="s">
        <v>885</v>
      </c>
      <c r="B222" s="70">
        <v>45823</v>
      </c>
      <c r="C222" s="134" t="s">
        <v>286</v>
      </c>
      <c r="D222" s="1" t="s">
        <v>111</v>
      </c>
      <c r="E222" s="45" t="s">
        <v>892</v>
      </c>
      <c r="F222" s="52" t="s">
        <v>893</v>
      </c>
      <c r="G222" s="57"/>
      <c r="H222" s="57">
        <f>3</f>
        <v>3</v>
      </c>
      <c r="I222" s="57">
        <v>93</v>
      </c>
      <c r="J222" s="57"/>
      <c r="K222" s="57"/>
      <c r="L222" s="17">
        <f>G222+H222+I222+J222+K222</f>
        <v>96</v>
      </c>
      <c r="M222" s="18">
        <f t="shared" si="16"/>
        <v>96</v>
      </c>
      <c r="N222" s="1"/>
      <c r="O222" s="1"/>
      <c r="P222" s="29" t="s">
        <v>894</v>
      </c>
      <c r="Q222" s="30"/>
      <c r="R222" s="1" t="s">
        <v>61</v>
      </c>
      <c r="S222" s="1" t="s">
        <v>29</v>
      </c>
      <c r="T222" s="8"/>
      <c r="U222" s="13"/>
      <c r="V222" s="5"/>
      <c r="W222" s="1"/>
    </row>
    <row r="223" spans="1:25" ht="48" customHeight="1" x14ac:dyDescent="0.2">
      <c r="A223" s="7" t="s">
        <v>98</v>
      </c>
      <c r="B223" s="70">
        <v>45821</v>
      </c>
      <c r="C223" s="134" t="s">
        <v>895</v>
      </c>
      <c r="D223" s="1" t="s">
        <v>896</v>
      </c>
      <c r="E223" s="45" t="s">
        <v>897</v>
      </c>
      <c r="F223" s="52" t="s">
        <v>898</v>
      </c>
      <c r="G223" s="57"/>
      <c r="H223" s="57"/>
      <c r="I223" s="57">
        <v>15</v>
      </c>
      <c r="J223" s="57">
        <v>98.31</v>
      </c>
      <c r="K223" s="57">
        <v>700</v>
      </c>
      <c r="L223" s="17">
        <f>G223+H223+I223+J223+K223</f>
        <v>813.31</v>
      </c>
      <c r="M223" s="18">
        <f t="shared" si="16"/>
        <v>813.31</v>
      </c>
      <c r="N223" s="19" t="s">
        <v>899</v>
      </c>
      <c r="O223" s="1"/>
      <c r="P223" s="29" t="s">
        <v>900</v>
      </c>
      <c r="Q223" s="30"/>
      <c r="R223" s="1" t="s">
        <v>901</v>
      </c>
      <c r="S223" s="1" t="s">
        <v>29</v>
      </c>
      <c r="T223" s="8">
        <v>45842</v>
      </c>
      <c r="U223" s="5">
        <v>350</v>
      </c>
      <c r="V223" s="5"/>
      <c r="W223" s="1"/>
    </row>
    <row r="224" spans="1:25" ht="48" customHeight="1" x14ac:dyDescent="0.2">
      <c r="A224" s="7" t="s">
        <v>98</v>
      </c>
      <c r="B224" s="70">
        <v>45822</v>
      </c>
      <c r="C224" s="134" t="s">
        <v>895</v>
      </c>
      <c r="D224" s="1" t="s">
        <v>896</v>
      </c>
      <c r="E224" s="45" t="s">
        <v>902</v>
      </c>
      <c r="F224" s="52" t="s">
        <v>903</v>
      </c>
      <c r="G224" s="57"/>
      <c r="H224" s="57"/>
      <c r="I224" s="57">
        <v>20</v>
      </c>
      <c r="J224" s="57">
        <v>109.14</v>
      </c>
      <c r="K224" s="57">
        <v>700</v>
      </c>
      <c r="L224" s="17">
        <f>G224+H224+I224+J224+K224</f>
        <v>829.14</v>
      </c>
      <c r="M224" s="18">
        <f t="shared" si="16"/>
        <v>829.14</v>
      </c>
      <c r="N224" s="19" t="s">
        <v>899</v>
      </c>
      <c r="O224" s="1"/>
      <c r="P224" s="29" t="s">
        <v>904</v>
      </c>
      <c r="Q224" s="30"/>
      <c r="R224" s="1" t="s">
        <v>901</v>
      </c>
      <c r="S224" s="1" t="s">
        <v>29</v>
      </c>
      <c r="T224" s="8">
        <v>45842</v>
      </c>
      <c r="U224" s="5">
        <v>350</v>
      </c>
      <c r="V224" s="5"/>
      <c r="W224" s="1"/>
    </row>
    <row r="225" spans="1:24" ht="48" customHeight="1" x14ac:dyDescent="0.2">
      <c r="A225" s="7" t="s">
        <v>98</v>
      </c>
      <c r="B225" s="70">
        <v>45826</v>
      </c>
      <c r="C225" s="134" t="s">
        <v>895</v>
      </c>
      <c r="D225" s="1" t="s">
        <v>896</v>
      </c>
      <c r="E225" s="45" t="s">
        <v>905</v>
      </c>
      <c r="F225" s="52" t="s">
        <v>906</v>
      </c>
      <c r="G225" s="57"/>
      <c r="H225" s="57"/>
      <c r="I225" s="57">
        <v>22</v>
      </c>
      <c r="J225" s="57">
        <v>185</v>
      </c>
      <c r="K225" s="57">
        <v>700</v>
      </c>
      <c r="L225" s="17">
        <f>G225+H225+I225+J225+K225</f>
        <v>907</v>
      </c>
      <c r="M225" s="18">
        <f t="shared" si="16"/>
        <v>907</v>
      </c>
      <c r="N225" s="19" t="s">
        <v>899</v>
      </c>
      <c r="O225" s="1"/>
      <c r="P225" s="29" t="s">
        <v>907</v>
      </c>
      <c r="Q225" s="30"/>
      <c r="R225" s="1" t="s">
        <v>901</v>
      </c>
      <c r="S225" s="1" t="s">
        <v>29</v>
      </c>
      <c r="T225" s="8">
        <v>45842</v>
      </c>
      <c r="U225" s="5">
        <v>350</v>
      </c>
      <c r="V225" s="5"/>
      <c r="W225" s="1"/>
    </row>
    <row r="226" spans="1:24" ht="48" customHeight="1" x14ac:dyDescent="0.2">
      <c r="A226" s="7" t="s">
        <v>167</v>
      </c>
      <c r="B226" s="70">
        <v>45823</v>
      </c>
      <c r="C226" s="134" t="s">
        <v>286</v>
      </c>
      <c r="D226" s="1" t="s">
        <v>111</v>
      </c>
      <c r="E226" s="45" t="s">
        <v>908</v>
      </c>
      <c r="F226" s="52" t="s">
        <v>909</v>
      </c>
      <c r="G226" s="57"/>
      <c r="H226" s="57"/>
      <c r="I226" s="57">
        <v>10</v>
      </c>
      <c r="J226" s="57"/>
      <c r="K226" s="57"/>
      <c r="L226" s="17">
        <v>400</v>
      </c>
      <c r="M226" s="18">
        <v>400</v>
      </c>
      <c r="N226" s="19" t="s">
        <v>910</v>
      </c>
      <c r="O226" s="1"/>
      <c r="P226" s="29" t="s">
        <v>911</v>
      </c>
      <c r="Q226" s="30"/>
      <c r="R226" s="1" t="s">
        <v>61</v>
      </c>
      <c r="S226" s="1" t="s">
        <v>29</v>
      </c>
      <c r="T226" s="8"/>
      <c r="U226" s="13"/>
      <c r="V226" s="5"/>
      <c r="W226" s="1" t="s">
        <v>80</v>
      </c>
    </row>
    <row r="227" spans="1:24" ht="48" customHeight="1" x14ac:dyDescent="0.2">
      <c r="A227" s="7" t="s">
        <v>167</v>
      </c>
      <c r="B227" s="70">
        <v>45826</v>
      </c>
      <c r="C227" s="134" t="s">
        <v>286</v>
      </c>
      <c r="D227" s="1" t="s">
        <v>111</v>
      </c>
      <c r="E227" s="45" t="s">
        <v>912</v>
      </c>
      <c r="F227" s="52" t="s">
        <v>913</v>
      </c>
      <c r="G227" s="57"/>
      <c r="H227" s="57"/>
      <c r="I227" s="57">
        <v>13</v>
      </c>
      <c r="J227" s="57"/>
      <c r="K227" s="57"/>
      <c r="L227" s="17">
        <v>400</v>
      </c>
      <c r="M227" s="18">
        <v>400</v>
      </c>
      <c r="N227" s="19" t="s">
        <v>910</v>
      </c>
      <c r="O227" s="1"/>
      <c r="P227" s="29" t="s">
        <v>914</v>
      </c>
      <c r="Q227" s="30"/>
      <c r="R227" s="1" t="s">
        <v>61</v>
      </c>
      <c r="S227" s="1" t="s">
        <v>29</v>
      </c>
      <c r="T227" s="8"/>
      <c r="U227" s="13"/>
      <c r="V227" s="5"/>
      <c r="W227" s="1" t="s">
        <v>80</v>
      </c>
    </row>
    <row r="228" spans="1:24" ht="48" customHeight="1" x14ac:dyDescent="0.2">
      <c r="A228" s="7" t="s">
        <v>167</v>
      </c>
      <c r="B228" s="70">
        <v>45824</v>
      </c>
      <c r="C228" s="134" t="s">
        <v>915</v>
      </c>
      <c r="D228" s="1" t="s">
        <v>23</v>
      </c>
      <c r="E228" s="45" t="s">
        <v>916</v>
      </c>
      <c r="F228" s="52" t="s">
        <v>917</v>
      </c>
      <c r="G228" s="57"/>
      <c r="H228" s="57">
        <f>2.5*90</f>
        <v>225</v>
      </c>
      <c r="I228" s="57">
        <v>38</v>
      </c>
      <c r="J228" s="57"/>
      <c r="K228" s="57">
        <v>850</v>
      </c>
      <c r="L228" s="17">
        <f t="shared" ref="L228:L239" si="17">G228+H228+I228+J228+K228</f>
        <v>1113</v>
      </c>
      <c r="M228" s="18">
        <f t="shared" ref="M228:M247" si="18">L228</f>
        <v>1113</v>
      </c>
      <c r="N228" s="19" t="s">
        <v>918</v>
      </c>
      <c r="O228" s="1"/>
      <c r="P228" s="29" t="s">
        <v>919</v>
      </c>
      <c r="Q228" s="30"/>
      <c r="R228" s="1" t="s">
        <v>920</v>
      </c>
      <c r="S228" s="1" t="s">
        <v>134</v>
      </c>
      <c r="T228" s="8"/>
      <c r="U228" s="5">
        <v>763</v>
      </c>
      <c r="V228" s="5"/>
      <c r="W228" s="1" t="s">
        <v>80</v>
      </c>
    </row>
    <row r="229" spans="1:24" ht="48" customHeight="1" x14ac:dyDescent="0.2">
      <c r="A229" s="7" t="s">
        <v>167</v>
      </c>
      <c r="B229" s="70">
        <v>45825</v>
      </c>
      <c r="C229" s="134" t="s">
        <v>915</v>
      </c>
      <c r="D229" s="1" t="s">
        <v>23</v>
      </c>
      <c r="E229" s="45" t="s">
        <v>921</v>
      </c>
      <c r="F229" s="52" t="s">
        <v>922</v>
      </c>
      <c r="G229" s="57"/>
      <c r="H229" s="57">
        <f>6*90</f>
        <v>540</v>
      </c>
      <c r="I229" s="57">
        <v>64</v>
      </c>
      <c r="J229" s="57"/>
      <c r="K229" s="57">
        <v>850</v>
      </c>
      <c r="L229" s="17">
        <f t="shared" si="17"/>
        <v>1454</v>
      </c>
      <c r="M229" s="18">
        <f t="shared" si="18"/>
        <v>1454</v>
      </c>
      <c r="N229" s="19" t="s">
        <v>918</v>
      </c>
      <c r="O229" s="1"/>
      <c r="P229" s="29" t="s">
        <v>923</v>
      </c>
      <c r="Q229" s="30"/>
      <c r="R229" s="1" t="s">
        <v>920</v>
      </c>
      <c r="S229" s="1" t="s">
        <v>134</v>
      </c>
      <c r="T229" s="8"/>
      <c r="U229" s="5">
        <v>894</v>
      </c>
      <c r="V229" s="5"/>
      <c r="W229" s="1" t="s">
        <v>80</v>
      </c>
      <c r="X229" s="6" t="s">
        <v>924</v>
      </c>
    </row>
    <row r="230" spans="1:24" ht="48" customHeight="1" x14ac:dyDescent="0.2">
      <c r="A230" s="7" t="s">
        <v>167</v>
      </c>
      <c r="B230" s="70">
        <v>45826</v>
      </c>
      <c r="C230" s="134" t="s">
        <v>915</v>
      </c>
      <c r="D230" s="1" t="s">
        <v>23</v>
      </c>
      <c r="E230" s="45" t="s">
        <v>925</v>
      </c>
      <c r="F230" s="52" t="s">
        <v>926</v>
      </c>
      <c r="G230" s="57"/>
      <c r="H230" s="57">
        <f>2.7*90</f>
        <v>243.00000000000003</v>
      </c>
      <c r="I230" s="57">
        <v>64</v>
      </c>
      <c r="J230" s="57"/>
      <c r="K230" s="57">
        <v>850</v>
      </c>
      <c r="L230" s="17">
        <f t="shared" si="17"/>
        <v>1157</v>
      </c>
      <c r="M230" s="18">
        <f t="shared" si="18"/>
        <v>1157</v>
      </c>
      <c r="N230" s="19" t="s">
        <v>918</v>
      </c>
      <c r="O230" s="1"/>
      <c r="P230" s="29" t="s">
        <v>927</v>
      </c>
      <c r="Q230" s="30"/>
      <c r="R230" s="1" t="s">
        <v>920</v>
      </c>
      <c r="S230" s="1" t="s">
        <v>134</v>
      </c>
      <c r="T230" s="8"/>
      <c r="U230" s="5">
        <v>804</v>
      </c>
      <c r="V230" s="5"/>
      <c r="W230" s="1" t="s">
        <v>80</v>
      </c>
    </row>
    <row r="231" spans="1:24" ht="48" customHeight="1" x14ac:dyDescent="0.2">
      <c r="A231" s="7" t="s">
        <v>167</v>
      </c>
      <c r="B231" s="70">
        <v>45829</v>
      </c>
      <c r="C231" s="134" t="s">
        <v>915</v>
      </c>
      <c r="D231" s="1" t="s">
        <v>23</v>
      </c>
      <c r="E231" s="45" t="s">
        <v>928</v>
      </c>
      <c r="F231" s="52" t="s">
        <v>929</v>
      </c>
      <c r="G231" s="57"/>
      <c r="H231" s="57"/>
      <c r="I231" s="57"/>
      <c r="J231" s="57"/>
      <c r="K231" s="57">
        <v>450</v>
      </c>
      <c r="L231" s="17">
        <f t="shared" si="17"/>
        <v>450</v>
      </c>
      <c r="M231" s="18">
        <f t="shared" si="18"/>
        <v>450</v>
      </c>
      <c r="N231" s="19" t="s">
        <v>918</v>
      </c>
      <c r="O231" s="1"/>
      <c r="P231" s="29" t="s">
        <v>930</v>
      </c>
      <c r="Q231" s="30"/>
      <c r="R231" s="1" t="s">
        <v>920</v>
      </c>
      <c r="S231" s="1" t="s">
        <v>134</v>
      </c>
      <c r="T231" s="8"/>
      <c r="U231" s="5">
        <v>300</v>
      </c>
      <c r="V231" s="5"/>
      <c r="W231" s="1" t="s">
        <v>80</v>
      </c>
    </row>
    <row r="232" spans="1:24" ht="48" customHeight="1" x14ac:dyDescent="0.2">
      <c r="A232" s="7" t="s">
        <v>182</v>
      </c>
      <c r="B232" s="70">
        <v>45826</v>
      </c>
      <c r="C232" s="134" t="s">
        <v>931</v>
      </c>
      <c r="D232" s="1" t="s">
        <v>862</v>
      </c>
      <c r="E232" s="45" t="s">
        <v>932</v>
      </c>
      <c r="F232" s="52" t="s">
        <v>933</v>
      </c>
      <c r="G232" s="57"/>
      <c r="H232" s="57"/>
      <c r="I232" s="57">
        <f>34+200</f>
        <v>234</v>
      </c>
      <c r="J232" s="57"/>
      <c r="K232" s="57">
        <v>1200</v>
      </c>
      <c r="L232" s="17">
        <f t="shared" si="17"/>
        <v>1434</v>
      </c>
      <c r="M232" s="3">
        <f t="shared" si="18"/>
        <v>1434</v>
      </c>
      <c r="N232" s="8">
        <v>45847</v>
      </c>
      <c r="O232" s="1" t="s">
        <v>30</v>
      </c>
      <c r="P232" s="29" t="s">
        <v>934</v>
      </c>
      <c r="Q232" s="34" t="s">
        <v>935</v>
      </c>
      <c r="R232" s="1" t="s">
        <v>936</v>
      </c>
      <c r="S232" s="1" t="s">
        <v>937</v>
      </c>
      <c r="T232" s="8"/>
      <c r="U232" s="5">
        <v>992</v>
      </c>
      <c r="V232" s="5"/>
      <c r="W232" s="1" t="s">
        <v>80</v>
      </c>
    </row>
    <row r="233" spans="1:24" ht="48" customHeight="1" x14ac:dyDescent="0.2">
      <c r="A233" s="7" t="s">
        <v>182</v>
      </c>
      <c r="B233" s="70">
        <v>45827</v>
      </c>
      <c r="C233" s="134" t="s">
        <v>931</v>
      </c>
      <c r="D233" s="1" t="s">
        <v>862</v>
      </c>
      <c r="E233" s="45" t="s">
        <v>938</v>
      </c>
      <c r="F233" s="52" t="s">
        <v>939</v>
      </c>
      <c r="G233" s="57"/>
      <c r="H233" s="57"/>
      <c r="I233" s="57"/>
      <c r="J233" s="57"/>
      <c r="K233" s="57">
        <v>800</v>
      </c>
      <c r="L233" s="17">
        <f t="shared" si="17"/>
        <v>800</v>
      </c>
      <c r="M233" s="3">
        <f t="shared" si="18"/>
        <v>800</v>
      </c>
      <c r="N233" s="8">
        <v>45847</v>
      </c>
      <c r="O233" s="1" t="s">
        <v>30</v>
      </c>
      <c r="P233" s="29"/>
      <c r="Q233" s="30"/>
      <c r="R233" s="1" t="s">
        <v>936</v>
      </c>
      <c r="S233" s="1" t="s">
        <v>937</v>
      </c>
      <c r="T233" s="8"/>
      <c r="U233" s="5">
        <v>650</v>
      </c>
      <c r="V233" s="5"/>
      <c r="W233" s="1" t="s">
        <v>80</v>
      </c>
    </row>
    <row r="234" spans="1:24" ht="48" customHeight="1" x14ac:dyDescent="0.2">
      <c r="A234" s="7" t="s">
        <v>869</v>
      </c>
      <c r="B234" s="70">
        <v>45826</v>
      </c>
      <c r="C234" s="134" t="s">
        <v>940</v>
      </c>
      <c r="D234" s="1" t="s">
        <v>941</v>
      </c>
      <c r="E234" s="45" t="s">
        <v>942</v>
      </c>
      <c r="F234" s="52" t="s">
        <v>943</v>
      </c>
      <c r="G234" s="57"/>
      <c r="H234" s="57"/>
      <c r="I234" s="57"/>
      <c r="J234" s="57"/>
      <c r="K234" s="57">
        <v>750</v>
      </c>
      <c r="L234" s="17">
        <f t="shared" si="17"/>
        <v>750</v>
      </c>
      <c r="M234" s="18">
        <f t="shared" si="18"/>
        <v>750</v>
      </c>
      <c r="N234" s="19" t="s">
        <v>944</v>
      </c>
      <c r="O234" s="1"/>
      <c r="P234" s="29" t="s">
        <v>945</v>
      </c>
      <c r="Q234" s="30"/>
      <c r="R234" s="10" t="s">
        <v>946</v>
      </c>
      <c r="S234" s="1" t="s">
        <v>29</v>
      </c>
      <c r="T234" s="8"/>
      <c r="U234" s="5">
        <v>500</v>
      </c>
      <c r="V234" s="5"/>
      <c r="W234" s="1"/>
    </row>
    <row r="235" spans="1:24" ht="48" customHeight="1" x14ac:dyDescent="0.2">
      <c r="A235" s="7" t="s">
        <v>869</v>
      </c>
      <c r="B235" s="70">
        <v>45827</v>
      </c>
      <c r="C235" s="134" t="s">
        <v>940</v>
      </c>
      <c r="D235" s="1" t="s">
        <v>941</v>
      </c>
      <c r="E235" s="45" t="s">
        <v>947</v>
      </c>
      <c r="F235" s="64" t="s">
        <v>948</v>
      </c>
      <c r="G235" s="57"/>
      <c r="H235" s="57">
        <f>2*80</f>
        <v>160</v>
      </c>
      <c r="I235" s="57">
        <v>20</v>
      </c>
      <c r="J235" s="57"/>
      <c r="K235" s="57">
        <v>750</v>
      </c>
      <c r="L235" s="17">
        <f t="shared" si="17"/>
        <v>930</v>
      </c>
      <c r="M235" s="18">
        <f t="shared" si="18"/>
        <v>930</v>
      </c>
      <c r="N235" s="19" t="s">
        <v>944</v>
      </c>
      <c r="O235" s="1"/>
      <c r="P235" s="29" t="s">
        <v>949</v>
      </c>
      <c r="Q235" s="30"/>
      <c r="R235" s="10" t="s">
        <v>946</v>
      </c>
      <c r="S235" s="1" t="s">
        <v>29</v>
      </c>
      <c r="T235" s="8"/>
      <c r="U235" s="5">
        <f>500+20+2*30</f>
        <v>580</v>
      </c>
      <c r="V235" s="5"/>
      <c r="W235" s="1"/>
    </row>
    <row r="236" spans="1:24" ht="48" customHeight="1" x14ac:dyDescent="0.2">
      <c r="A236" s="7" t="s">
        <v>869</v>
      </c>
      <c r="B236" s="70">
        <v>45828</v>
      </c>
      <c r="C236" s="134" t="s">
        <v>940</v>
      </c>
      <c r="D236" s="1" t="s">
        <v>941</v>
      </c>
      <c r="E236" s="45" t="s">
        <v>950</v>
      </c>
      <c r="F236" s="52" t="s">
        <v>951</v>
      </c>
      <c r="G236" s="57"/>
      <c r="H236" s="57">
        <f>2*80</f>
        <v>160</v>
      </c>
      <c r="I236" s="57">
        <v>15</v>
      </c>
      <c r="J236" s="57"/>
      <c r="K236" s="57">
        <v>750</v>
      </c>
      <c r="L236" s="17">
        <f t="shared" si="17"/>
        <v>925</v>
      </c>
      <c r="M236" s="18">
        <f t="shared" si="18"/>
        <v>925</v>
      </c>
      <c r="N236" s="19" t="s">
        <v>944</v>
      </c>
      <c r="O236" s="1"/>
      <c r="P236" s="29" t="s">
        <v>952</v>
      </c>
      <c r="Q236" s="30"/>
      <c r="R236" s="10" t="s">
        <v>946</v>
      </c>
      <c r="S236" s="1" t="s">
        <v>29</v>
      </c>
      <c r="T236" s="8"/>
      <c r="U236" s="5">
        <f>500+15+2*30</f>
        <v>575</v>
      </c>
      <c r="V236" s="5"/>
      <c r="W236" s="1"/>
    </row>
    <row r="237" spans="1:24" ht="48" customHeight="1" x14ac:dyDescent="0.2">
      <c r="A237" s="7" t="s">
        <v>869</v>
      </c>
      <c r="B237" s="70">
        <v>45829</v>
      </c>
      <c r="C237" s="134" t="s">
        <v>940</v>
      </c>
      <c r="D237" s="1" t="s">
        <v>941</v>
      </c>
      <c r="E237" s="45" t="s">
        <v>953</v>
      </c>
      <c r="F237" s="52" t="s">
        <v>954</v>
      </c>
      <c r="G237" s="57"/>
      <c r="H237" s="57">
        <f>3*80</f>
        <v>240</v>
      </c>
      <c r="I237" s="57">
        <v>49.5</v>
      </c>
      <c r="J237" s="57"/>
      <c r="K237" s="57">
        <v>750</v>
      </c>
      <c r="L237" s="17">
        <f t="shared" si="17"/>
        <v>1039.5</v>
      </c>
      <c r="M237" s="18">
        <f t="shared" si="18"/>
        <v>1039.5</v>
      </c>
      <c r="N237" s="19" t="s">
        <v>944</v>
      </c>
      <c r="O237" s="1"/>
      <c r="P237" s="29" t="s">
        <v>955</v>
      </c>
      <c r="Q237" s="30"/>
      <c r="R237" s="10" t="s">
        <v>946</v>
      </c>
      <c r="S237" s="1" t="s">
        <v>29</v>
      </c>
      <c r="T237" s="8"/>
      <c r="U237" s="5">
        <f>500+49.5+3*30</f>
        <v>639.5</v>
      </c>
      <c r="V237" s="5"/>
      <c r="W237" s="1"/>
    </row>
    <row r="238" spans="1:24" ht="48" customHeight="1" x14ac:dyDescent="0.2">
      <c r="A238" s="7" t="s">
        <v>392</v>
      </c>
      <c r="B238" s="70">
        <v>45826</v>
      </c>
      <c r="C238" s="134" t="s">
        <v>956</v>
      </c>
      <c r="D238" s="1" t="s">
        <v>23</v>
      </c>
      <c r="E238" s="45" t="s">
        <v>957</v>
      </c>
      <c r="F238" s="52" t="s">
        <v>958</v>
      </c>
      <c r="G238" s="57"/>
      <c r="H238" s="57"/>
      <c r="I238" s="57">
        <v>10</v>
      </c>
      <c r="J238" s="57"/>
      <c r="K238" s="57">
        <v>600</v>
      </c>
      <c r="L238" s="17">
        <f t="shared" si="17"/>
        <v>610</v>
      </c>
      <c r="M238" s="18">
        <f t="shared" si="18"/>
        <v>610</v>
      </c>
      <c r="N238" s="61" t="s">
        <v>959</v>
      </c>
      <c r="O238" s="1"/>
      <c r="P238" s="29" t="s">
        <v>960</v>
      </c>
      <c r="Q238" s="34" t="s">
        <v>961</v>
      </c>
      <c r="R238" s="10" t="s">
        <v>962</v>
      </c>
      <c r="S238" s="1" t="s">
        <v>134</v>
      </c>
      <c r="T238" s="8"/>
      <c r="U238" s="5">
        <v>660</v>
      </c>
      <c r="V238" s="5"/>
      <c r="W238" s="1"/>
    </row>
    <row r="239" spans="1:24" ht="48" customHeight="1" x14ac:dyDescent="0.2">
      <c r="A239" s="7" t="s">
        <v>392</v>
      </c>
      <c r="B239" s="70">
        <v>45828</v>
      </c>
      <c r="C239" s="134" t="s">
        <v>956</v>
      </c>
      <c r="D239" s="1" t="s">
        <v>23</v>
      </c>
      <c r="E239" s="45" t="s">
        <v>963</v>
      </c>
      <c r="F239" s="52" t="s">
        <v>964</v>
      </c>
      <c r="G239" s="57"/>
      <c r="H239" s="57"/>
      <c r="I239" s="57"/>
      <c r="J239" s="57"/>
      <c r="K239" s="57">
        <v>450</v>
      </c>
      <c r="L239" s="17">
        <f t="shared" si="17"/>
        <v>450</v>
      </c>
      <c r="M239" s="18">
        <f t="shared" si="18"/>
        <v>450</v>
      </c>
      <c r="N239" s="61" t="s">
        <v>959</v>
      </c>
      <c r="O239" s="1"/>
      <c r="P239" s="29" t="s">
        <v>965</v>
      </c>
      <c r="Q239" s="30"/>
      <c r="R239" s="10" t="s">
        <v>962</v>
      </c>
      <c r="S239" s="1" t="s">
        <v>134</v>
      </c>
      <c r="T239" s="8"/>
      <c r="U239" s="5">
        <v>300</v>
      </c>
      <c r="V239" s="5"/>
      <c r="W239" s="1"/>
    </row>
    <row r="240" spans="1:24" ht="48" customHeight="1" x14ac:dyDescent="0.2">
      <c r="A240" s="7" t="s">
        <v>966</v>
      </c>
      <c r="B240" s="70">
        <v>45829</v>
      </c>
      <c r="C240" s="134" t="s">
        <v>967</v>
      </c>
      <c r="D240" s="1" t="s">
        <v>409</v>
      </c>
      <c r="E240" s="45" t="s">
        <v>968</v>
      </c>
      <c r="F240" s="52" t="s">
        <v>969</v>
      </c>
      <c r="G240" s="57"/>
      <c r="H240" s="57"/>
      <c r="I240" s="57">
        <v>18</v>
      </c>
      <c r="J240" s="57"/>
      <c r="K240" s="57">
        <v>350</v>
      </c>
      <c r="L240" s="17">
        <v>350</v>
      </c>
      <c r="M240" s="18">
        <f t="shared" si="18"/>
        <v>350</v>
      </c>
      <c r="N240" s="61" t="s">
        <v>970</v>
      </c>
      <c r="O240" s="1"/>
      <c r="P240" s="29" t="s">
        <v>971</v>
      </c>
      <c r="Q240" s="30"/>
      <c r="R240" s="10" t="s">
        <v>972</v>
      </c>
      <c r="S240" s="1" t="s">
        <v>29</v>
      </c>
      <c r="T240" s="8"/>
      <c r="U240" s="5">
        <v>200</v>
      </c>
      <c r="V240" s="5"/>
      <c r="W240" s="1" t="s">
        <v>80</v>
      </c>
    </row>
    <row r="241" spans="1:23" ht="48" customHeight="1" x14ac:dyDescent="0.2">
      <c r="A241" s="7" t="s">
        <v>966</v>
      </c>
      <c r="B241" s="70">
        <v>45829</v>
      </c>
      <c r="C241" s="134" t="s">
        <v>973</v>
      </c>
      <c r="D241" s="1" t="s">
        <v>409</v>
      </c>
      <c r="E241" s="45">
        <v>0.46875</v>
      </c>
      <c r="F241" s="52" t="s">
        <v>974</v>
      </c>
      <c r="G241" s="57"/>
      <c r="H241" s="57"/>
      <c r="I241" s="57">
        <v>18</v>
      </c>
      <c r="J241" s="57"/>
      <c r="K241" s="57">
        <v>350</v>
      </c>
      <c r="L241" s="17">
        <v>350</v>
      </c>
      <c r="M241" s="18">
        <f t="shared" si="18"/>
        <v>350</v>
      </c>
      <c r="N241" s="61" t="s">
        <v>970</v>
      </c>
      <c r="O241" s="1"/>
      <c r="P241" s="29" t="s">
        <v>975</v>
      </c>
      <c r="Q241" s="34" t="s">
        <v>976</v>
      </c>
      <c r="R241" s="10" t="s">
        <v>977</v>
      </c>
      <c r="S241" s="1" t="s">
        <v>29</v>
      </c>
      <c r="T241" s="8"/>
      <c r="U241" s="5">
        <v>200</v>
      </c>
      <c r="V241" s="5"/>
      <c r="W241" s="1" t="s">
        <v>80</v>
      </c>
    </row>
    <row r="242" spans="1:23" ht="48" customHeight="1" x14ac:dyDescent="0.2">
      <c r="A242" s="7" t="s">
        <v>966</v>
      </c>
      <c r="B242" s="70">
        <v>45830</v>
      </c>
      <c r="C242" s="134" t="s">
        <v>286</v>
      </c>
      <c r="D242" s="1" t="s">
        <v>111</v>
      </c>
      <c r="E242" s="45" t="s">
        <v>978</v>
      </c>
      <c r="F242" s="52" t="s">
        <v>974</v>
      </c>
      <c r="G242" s="57"/>
      <c r="H242" s="57"/>
      <c r="I242" s="57">
        <v>23.5</v>
      </c>
      <c r="J242" s="57"/>
      <c r="K242" s="57">
        <v>350</v>
      </c>
      <c r="L242" s="17">
        <v>350</v>
      </c>
      <c r="M242" s="18">
        <f t="shared" si="18"/>
        <v>350</v>
      </c>
      <c r="N242" s="61" t="s">
        <v>970</v>
      </c>
      <c r="O242" s="1"/>
      <c r="P242" s="29" t="s">
        <v>979</v>
      </c>
      <c r="Q242" s="30"/>
      <c r="R242" s="10" t="s">
        <v>61</v>
      </c>
      <c r="S242" s="1" t="s">
        <v>29</v>
      </c>
      <c r="T242" s="8"/>
      <c r="U242" s="13"/>
      <c r="V242" s="5"/>
      <c r="W242" s="1" t="s">
        <v>80</v>
      </c>
    </row>
    <row r="243" spans="1:23" ht="48" customHeight="1" x14ac:dyDescent="0.2">
      <c r="A243" s="7" t="s">
        <v>966</v>
      </c>
      <c r="B243" s="70">
        <v>45830</v>
      </c>
      <c r="C243" s="134" t="s">
        <v>980</v>
      </c>
      <c r="D243" s="1" t="s">
        <v>111</v>
      </c>
      <c r="E243" s="45" t="s">
        <v>981</v>
      </c>
      <c r="F243" s="52" t="s">
        <v>982</v>
      </c>
      <c r="G243" s="57"/>
      <c r="H243" s="57"/>
      <c r="I243" s="57">
        <v>38</v>
      </c>
      <c r="J243" s="57"/>
      <c r="K243" s="57">
        <f>1300*0.95</f>
        <v>1235</v>
      </c>
      <c r="L243" s="17">
        <f>G243+H243+I243+J243+K243</f>
        <v>1273</v>
      </c>
      <c r="M243" s="18">
        <f t="shared" si="18"/>
        <v>1273</v>
      </c>
      <c r="N243" s="61" t="s">
        <v>983</v>
      </c>
      <c r="O243" s="1"/>
      <c r="P243" s="29" t="s">
        <v>984</v>
      </c>
      <c r="Q243" s="30"/>
      <c r="R243" s="10" t="s">
        <v>61</v>
      </c>
      <c r="S243" s="1" t="s">
        <v>29</v>
      </c>
      <c r="T243" s="8">
        <v>45832</v>
      </c>
      <c r="U243" s="5">
        <v>200</v>
      </c>
      <c r="V243" s="5"/>
      <c r="W243" s="1"/>
    </row>
    <row r="244" spans="1:23" ht="48" customHeight="1" x14ac:dyDescent="0.2">
      <c r="A244" s="7" t="s">
        <v>966</v>
      </c>
      <c r="B244" s="70">
        <v>45834</v>
      </c>
      <c r="C244" s="134"/>
      <c r="D244" s="1" t="s">
        <v>409</v>
      </c>
      <c r="E244" s="45">
        <v>0.35416666666666669</v>
      </c>
      <c r="F244" s="52" t="s">
        <v>985</v>
      </c>
      <c r="G244" s="57"/>
      <c r="H244" s="57"/>
      <c r="I244" s="57"/>
      <c r="J244" s="57"/>
      <c r="K244" s="57">
        <v>350</v>
      </c>
      <c r="L244" s="17">
        <f>G244+H244+I244+J244+K244</f>
        <v>350</v>
      </c>
      <c r="M244" s="18">
        <f t="shared" si="18"/>
        <v>350</v>
      </c>
      <c r="N244" s="1"/>
      <c r="O244" s="1"/>
      <c r="P244" s="29"/>
      <c r="Q244" s="30"/>
      <c r="R244" s="10"/>
      <c r="S244" s="1" t="s">
        <v>29</v>
      </c>
      <c r="T244" s="8"/>
      <c r="U244" s="5">
        <v>200</v>
      </c>
      <c r="V244" s="5"/>
      <c r="W244" s="1"/>
    </row>
    <row r="245" spans="1:23" ht="48" customHeight="1" x14ac:dyDescent="0.2">
      <c r="A245" s="7" t="s">
        <v>986</v>
      </c>
      <c r="B245" s="70">
        <v>45831</v>
      </c>
      <c r="C245" s="134" t="s">
        <v>445</v>
      </c>
      <c r="D245" s="1" t="s">
        <v>111</v>
      </c>
      <c r="E245" s="45" t="s">
        <v>987</v>
      </c>
      <c r="F245" s="52" t="s">
        <v>988</v>
      </c>
      <c r="G245" s="57">
        <f>90</f>
        <v>90</v>
      </c>
      <c r="H245" s="57">
        <f>5</f>
        <v>5</v>
      </c>
      <c r="I245" s="57">
        <v>44</v>
      </c>
      <c r="J245" s="57"/>
      <c r="K245" s="57"/>
      <c r="L245" s="17">
        <f>G245+H245+I245+J245+K245</f>
        <v>139</v>
      </c>
      <c r="M245" s="18">
        <f t="shared" si="18"/>
        <v>139</v>
      </c>
      <c r="N245" s="1"/>
      <c r="O245" s="1"/>
      <c r="P245" s="29" t="s">
        <v>989</v>
      </c>
      <c r="Q245" s="34" t="s">
        <v>990</v>
      </c>
      <c r="R245" s="10" t="s">
        <v>61</v>
      </c>
      <c r="S245" s="1" t="s">
        <v>29</v>
      </c>
      <c r="T245" s="8"/>
      <c r="U245" s="13"/>
      <c r="V245" s="5"/>
      <c r="W245" s="1"/>
    </row>
    <row r="246" spans="1:23" ht="48" customHeight="1" x14ac:dyDescent="0.2">
      <c r="A246" s="7" t="s">
        <v>986</v>
      </c>
      <c r="B246" s="70">
        <v>45832</v>
      </c>
      <c r="C246" s="134" t="s">
        <v>445</v>
      </c>
      <c r="D246" s="1" t="s">
        <v>111</v>
      </c>
      <c r="E246" s="45" t="s">
        <v>991</v>
      </c>
      <c r="F246" s="52" t="s">
        <v>992</v>
      </c>
      <c r="G246" s="57"/>
      <c r="H246" s="57"/>
      <c r="I246" s="57">
        <v>25</v>
      </c>
      <c r="J246" s="57"/>
      <c r="K246" s="57"/>
      <c r="L246" s="17">
        <f>G246+H246+I246+J246+K246</f>
        <v>25</v>
      </c>
      <c r="M246" s="18">
        <f t="shared" si="18"/>
        <v>25</v>
      </c>
      <c r="N246" s="1"/>
      <c r="O246" s="1"/>
      <c r="P246" s="29" t="s">
        <v>993</v>
      </c>
      <c r="Q246" s="30"/>
      <c r="R246" s="10" t="s">
        <v>61</v>
      </c>
      <c r="S246" s="1" t="s">
        <v>29</v>
      </c>
      <c r="T246" s="8"/>
      <c r="U246" s="13"/>
      <c r="V246" s="5"/>
      <c r="W246" s="1"/>
    </row>
    <row r="247" spans="1:23" ht="48" customHeight="1" x14ac:dyDescent="0.2">
      <c r="A247" s="7"/>
      <c r="B247" s="70">
        <v>45832</v>
      </c>
      <c r="C247" s="134" t="s">
        <v>445</v>
      </c>
      <c r="D247" s="1" t="s">
        <v>111</v>
      </c>
      <c r="E247" s="45"/>
      <c r="F247" s="52" t="s">
        <v>994</v>
      </c>
      <c r="G247" s="57"/>
      <c r="H247" s="57"/>
      <c r="I247" s="57"/>
      <c r="J247" s="57"/>
      <c r="K247" s="57"/>
      <c r="L247" s="17">
        <v>200</v>
      </c>
      <c r="M247" s="18">
        <f t="shared" si="18"/>
        <v>200</v>
      </c>
      <c r="N247" s="8">
        <v>45832</v>
      </c>
      <c r="O247" s="1"/>
      <c r="P247" s="29"/>
      <c r="Q247" s="30"/>
      <c r="R247" s="10" t="s">
        <v>61</v>
      </c>
      <c r="S247" s="1" t="s">
        <v>29</v>
      </c>
      <c r="T247" s="8"/>
      <c r="U247" s="13"/>
      <c r="V247" s="5"/>
      <c r="W247" s="1"/>
    </row>
    <row r="248" spans="1:23" ht="48" customHeight="1" x14ac:dyDescent="0.2">
      <c r="A248" s="7" t="s">
        <v>995</v>
      </c>
      <c r="B248" s="70">
        <v>45832</v>
      </c>
      <c r="C248" s="134" t="s">
        <v>996</v>
      </c>
      <c r="D248" s="1" t="s">
        <v>57</v>
      </c>
      <c r="E248" s="45" t="s">
        <v>997</v>
      </c>
      <c r="F248" s="52" t="s">
        <v>998</v>
      </c>
      <c r="G248" s="57"/>
      <c r="H248" s="57"/>
      <c r="I248" s="57">
        <v>7.5</v>
      </c>
      <c r="J248" s="57"/>
      <c r="K248" s="57"/>
      <c r="L248" s="17">
        <v>7.5</v>
      </c>
      <c r="M248" s="18">
        <v>7.5</v>
      </c>
      <c r="N248" s="8"/>
      <c r="O248" s="1"/>
      <c r="P248" s="29" t="s">
        <v>999</v>
      </c>
      <c r="Q248" s="34" t="s">
        <v>1000</v>
      </c>
      <c r="R248" s="10" t="s">
        <v>61</v>
      </c>
      <c r="S248" s="1" t="s">
        <v>502</v>
      </c>
      <c r="T248" s="8"/>
      <c r="U248" s="13"/>
      <c r="V248" s="5"/>
      <c r="W248" s="1"/>
    </row>
    <row r="249" spans="1:23" ht="48" customHeight="1" x14ac:dyDescent="0.2">
      <c r="A249" s="7" t="s">
        <v>995</v>
      </c>
      <c r="B249" s="70">
        <v>45833</v>
      </c>
      <c r="C249" s="134" t="s">
        <v>445</v>
      </c>
      <c r="D249" s="1" t="s">
        <v>111</v>
      </c>
      <c r="E249" s="52" t="s">
        <v>1001</v>
      </c>
      <c r="F249" s="64" t="s">
        <v>1002</v>
      </c>
      <c r="G249" s="57"/>
      <c r="H249" s="57">
        <f>2</f>
        <v>2</v>
      </c>
      <c r="I249" s="57">
        <v>41</v>
      </c>
      <c r="J249" s="57"/>
      <c r="K249" s="57"/>
      <c r="L249" s="17">
        <f>G249+H249+I249+J249+K249</f>
        <v>43</v>
      </c>
      <c r="M249" s="18">
        <f t="shared" ref="M249:M257" si="19">L249</f>
        <v>43</v>
      </c>
      <c r="N249" s="8"/>
      <c r="O249" s="1"/>
      <c r="P249" s="29" t="s">
        <v>1003</v>
      </c>
      <c r="Q249" s="30"/>
      <c r="R249" s="10" t="s">
        <v>61</v>
      </c>
      <c r="S249" s="1" t="s">
        <v>29</v>
      </c>
      <c r="T249" s="8"/>
      <c r="U249" s="13"/>
      <c r="V249" s="5"/>
      <c r="W249" s="1"/>
    </row>
    <row r="250" spans="1:23" ht="48" customHeight="1" x14ac:dyDescent="0.2">
      <c r="A250" s="7" t="s">
        <v>995</v>
      </c>
      <c r="B250" s="70">
        <v>45834</v>
      </c>
      <c r="C250" s="134" t="s">
        <v>445</v>
      </c>
      <c r="D250" s="1" t="s">
        <v>111</v>
      </c>
      <c r="E250" s="45" t="s">
        <v>1004</v>
      </c>
      <c r="F250" s="52" t="s">
        <v>1005</v>
      </c>
      <c r="G250" s="57">
        <f>101</f>
        <v>101</v>
      </c>
      <c r="H250" s="57">
        <f>3.5</f>
        <v>3.5</v>
      </c>
      <c r="I250" s="57">
        <v>45</v>
      </c>
      <c r="J250" s="57"/>
      <c r="K250" s="57"/>
      <c r="L250" s="17">
        <f>G250+H250+I250+J250+K250</f>
        <v>149.5</v>
      </c>
      <c r="M250" s="18">
        <f t="shared" si="19"/>
        <v>149.5</v>
      </c>
      <c r="N250" s="8"/>
      <c r="O250" s="1"/>
      <c r="P250" s="29" t="s">
        <v>1006</v>
      </c>
      <c r="Q250" s="30"/>
      <c r="R250" s="10" t="s">
        <v>61</v>
      </c>
      <c r="S250" s="1" t="s">
        <v>29</v>
      </c>
      <c r="T250" s="8"/>
      <c r="U250" s="13"/>
      <c r="V250" s="5"/>
      <c r="W250" s="1"/>
    </row>
    <row r="251" spans="1:23" ht="48" customHeight="1" x14ac:dyDescent="0.2">
      <c r="A251" s="7" t="s">
        <v>995</v>
      </c>
      <c r="B251" s="70">
        <v>45835</v>
      </c>
      <c r="C251" s="134" t="s">
        <v>445</v>
      </c>
      <c r="D251" s="1" t="s">
        <v>111</v>
      </c>
      <c r="E251" s="45" t="s">
        <v>1007</v>
      </c>
      <c r="F251" s="52" t="s">
        <v>1008</v>
      </c>
      <c r="G251" s="57"/>
      <c r="H251" s="57">
        <v>6</v>
      </c>
      <c r="I251" s="57">
        <v>159</v>
      </c>
      <c r="J251" s="57"/>
      <c r="K251" s="57"/>
      <c r="L251" s="17">
        <f>G251+H251+I251+J251+K251</f>
        <v>165</v>
      </c>
      <c r="M251" s="18">
        <f t="shared" si="19"/>
        <v>165</v>
      </c>
      <c r="N251" s="8"/>
      <c r="O251" s="1"/>
      <c r="P251" s="29" t="s">
        <v>1009</v>
      </c>
      <c r="Q251" s="30"/>
      <c r="R251" s="10" t="s">
        <v>61</v>
      </c>
      <c r="S251" s="1" t="s">
        <v>29</v>
      </c>
      <c r="T251" s="8"/>
      <c r="U251" s="13"/>
      <c r="V251" s="5"/>
      <c r="W251" s="1"/>
    </row>
    <row r="252" spans="1:23" ht="48" customHeight="1" x14ac:dyDescent="0.2">
      <c r="A252" s="7" t="s">
        <v>995</v>
      </c>
      <c r="B252" s="70">
        <v>45836</v>
      </c>
      <c r="C252" s="134" t="s">
        <v>445</v>
      </c>
      <c r="D252" s="1" t="s">
        <v>111</v>
      </c>
      <c r="E252" s="45" t="s">
        <v>1010</v>
      </c>
      <c r="F252" s="52" t="s">
        <v>1011</v>
      </c>
      <c r="G252" s="57"/>
      <c r="H252" s="57">
        <f>1</f>
        <v>1</v>
      </c>
      <c r="I252" s="57">
        <v>50</v>
      </c>
      <c r="J252" s="57"/>
      <c r="K252" s="57"/>
      <c r="L252" s="17">
        <f>G252+H252+I252+J252+K252</f>
        <v>51</v>
      </c>
      <c r="M252" s="18">
        <f t="shared" si="19"/>
        <v>51</v>
      </c>
      <c r="N252" s="8"/>
      <c r="O252" s="1"/>
      <c r="P252" s="29" t="s">
        <v>1012</v>
      </c>
      <c r="Q252" s="30"/>
      <c r="R252" s="10" t="s">
        <v>61</v>
      </c>
      <c r="S252" s="1" t="s">
        <v>29</v>
      </c>
      <c r="T252" s="8"/>
      <c r="U252" s="13"/>
      <c r="V252" s="5"/>
      <c r="W252" s="1"/>
    </row>
    <row r="253" spans="1:23" ht="48" customHeight="1" x14ac:dyDescent="0.2">
      <c r="A253" s="7" t="s">
        <v>995</v>
      </c>
      <c r="B253" s="70">
        <v>45837</v>
      </c>
      <c r="C253" s="134" t="s">
        <v>445</v>
      </c>
      <c r="D253" s="1" t="s">
        <v>111</v>
      </c>
      <c r="E253" s="45" t="s">
        <v>1013</v>
      </c>
      <c r="F253" s="52" t="s">
        <v>1014</v>
      </c>
      <c r="G253" s="57"/>
      <c r="H253" s="57"/>
      <c r="I253" s="57">
        <v>20</v>
      </c>
      <c r="J253" s="57"/>
      <c r="K253" s="57"/>
      <c r="L253" s="17">
        <f>G253+H253+I253+J253+K253</f>
        <v>20</v>
      </c>
      <c r="M253" s="18">
        <f t="shared" si="19"/>
        <v>20</v>
      </c>
      <c r="N253" s="8"/>
      <c r="O253" s="1"/>
      <c r="P253" s="29" t="s">
        <v>1015</v>
      </c>
      <c r="Q253" s="30"/>
      <c r="R253" s="10" t="s">
        <v>61</v>
      </c>
      <c r="S253" s="1" t="s">
        <v>29</v>
      </c>
      <c r="T253" s="8"/>
      <c r="U253" s="13"/>
      <c r="V253" s="5"/>
      <c r="W253" s="1"/>
    </row>
    <row r="254" spans="1:23" ht="48" customHeight="1" x14ac:dyDescent="0.2">
      <c r="A254" s="7" t="s">
        <v>189</v>
      </c>
      <c r="B254" s="70">
        <v>45835</v>
      </c>
      <c r="C254" s="134" t="s">
        <v>1016</v>
      </c>
      <c r="D254" s="1" t="s">
        <v>23</v>
      </c>
      <c r="E254" s="45">
        <v>0.75</v>
      </c>
      <c r="F254" s="52" t="s">
        <v>1017</v>
      </c>
      <c r="G254" s="57"/>
      <c r="H254" s="57"/>
      <c r="I254" s="57"/>
      <c r="J254" s="57"/>
      <c r="K254" s="57"/>
      <c r="L254" s="17">
        <v>2500</v>
      </c>
      <c r="M254" s="3">
        <f t="shared" si="19"/>
        <v>2500</v>
      </c>
      <c r="N254" s="8">
        <v>45835</v>
      </c>
      <c r="O254" s="1" t="s">
        <v>30</v>
      </c>
      <c r="P254" s="29" t="s">
        <v>1018</v>
      </c>
      <c r="Q254" s="30"/>
      <c r="R254" s="10" t="s">
        <v>1019</v>
      </c>
      <c r="S254" s="1" t="s">
        <v>29</v>
      </c>
      <c r="T254" s="8">
        <v>45843</v>
      </c>
      <c r="U254" s="5">
        <v>1200</v>
      </c>
      <c r="V254" s="5" t="s">
        <v>30</v>
      </c>
      <c r="W254" s="1"/>
    </row>
    <row r="255" spans="1:23" ht="48" customHeight="1" x14ac:dyDescent="0.2">
      <c r="A255" s="7" t="s">
        <v>466</v>
      </c>
      <c r="B255" s="70">
        <v>45835</v>
      </c>
      <c r="C255" s="134" t="s">
        <v>473</v>
      </c>
      <c r="D255" s="1" t="s">
        <v>23</v>
      </c>
      <c r="E255" s="45" t="s">
        <v>1020</v>
      </c>
      <c r="F255" s="52" t="s">
        <v>1021</v>
      </c>
      <c r="G255" s="57"/>
      <c r="H255" s="57"/>
      <c r="I255" s="57"/>
      <c r="J255" s="57"/>
      <c r="K255" s="57"/>
      <c r="L255" s="17">
        <v>1000</v>
      </c>
      <c r="M255" s="18">
        <f t="shared" si="19"/>
        <v>1000</v>
      </c>
      <c r="N255" s="8">
        <v>45850</v>
      </c>
      <c r="O255" s="1" t="s">
        <v>48</v>
      </c>
      <c r="P255" s="29" t="s">
        <v>1022</v>
      </c>
      <c r="Q255" s="29" t="s">
        <v>1023</v>
      </c>
      <c r="R255" s="10" t="s">
        <v>1024</v>
      </c>
      <c r="S255" s="1" t="s">
        <v>134</v>
      </c>
      <c r="T255" s="8"/>
      <c r="U255" s="5"/>
      <c r="V255" s="5"/>
      <c r="W255" s="1"/>
    </row>
    <row r="256" spans="1:23" ht="48" customHeight="1" x14ac:dyDescent="0.2">
      <c r="A256" s="7" t="s">
        <v>466</v>
      </c>
      <c r="B256" s="70">
        <v>45838</v>
      </c>
      <c r="C256" s="134" t="s">
        <v>473</v>
      </c>
      <c r="D256" s="1" t="s">
        <v>23</v>
      </c>
      <c r="E256" s="45"/>
      <c r="F256" s="52" t="s">
        <v>1025</v>
      </c>
      <c r="G256" s="57"/>
      <c r="H256" s="57"/>
      <c r="I256" s="57"/>
      <c r="J256" s="57"/>
      <c r="K256" s="57"/>
      <c r="L256" s="17">
        <v>1000</v>
      </c>
      <c r="M256" s="18">
        <f t="shared" si="19"/>
        <v>1000</v>
      </c>
      <c r="N256" s="8">
        <v>45850</v>
      </c>
      <c r="O256" s="1" t="s">
        <v>48</v>
      </c>
      <c r="P256" s="29" t="s">
        <v>1026</v>
      </c>
      <c r="Q256" s="29" t="s">
        <v>1027</v>
      </c>
      <c r="R256" s="10" t="s">
        <v>1024</v>
      </c>
      <c r="S256" s="1" t="s">
        <v>134</v>
      </c>
      <c r="T256" s="8"/>
      <c r="U256" s="5"/>
      <c r="V256" s="5"/>
      <c r="W256" s="1"/>
    </row>
    <row r="257" spans="1:23" ht="48" customHeight="1" x14ac:dyDescent="0.25">
      <c r="A257" s="7" t="s">
        <v>151</v>
      </c>
      <c r="B257" s="70">
        <v>45838</v>
      </c>
      <c r="C257" s="134" t="s">
        <v>1028</v>
      </c>
      <c r="D257" s="120" t="s">
        <v>57</v>
      </c>
      <c r="E257" s="45" t="s">
        <v>1029</v>
      </c>
      <c r="F257" s="52" t="s">
        <v>1030</v>
      </c>
      <c r="G257" s="57"/>
      <c r="H257" s="57"/>
      <c r="I257" s="57">
        <v>28</v>
      </c>
      <c r="J257" s="57"/>
      <c r="K257" s="57">
        <v>950</v>
      </c>
      <c r="L257" s="17">
        <f t="shared" ref="L257:L259" si="20">G257+H257+I257+J257+K257</f>
        <v>978</v>
      </c>
      <c r="M257" s="18">
        <f t="shared" si="19"/>
        <v>978</v>
      </c>
      <c r="N257" s="19" t="s">
        <v>154</v>
      </c>
      <c r="O257" s="1"/>
      <c r="P257" s="29" t="s">
        <v>1031</v>
      </c>
      <c r="Q257" s="34" t="s">
        <v>1032</v>
      </c>
      <c r="R257" s="10" t="s">
        <v>61</v>
      </c>
      <c r="S257" s="1" t="s">
        <v>502</v>
      </c>
      <c r="T257" s="8"/>
      <c r="U257" s="5">
        <v>200</v>
      </c>
      <c r="V257" s="5"/>
      <c r="W257" s="1"/>
    </row>
    <row r="258" spans="1:23" ht="48" customHeight="1" x14ac:dyDescent="0.2">
      <c r="A258" s="7" t="s">
        <v>455</v>
      </c>
      <c r="B258" s="70">
        <v>45838</v>
      </c>
      <c r="C258" s="134" t="s">
        <v>156</v>
      </c>
      <c r="D258" s="1" t="s">
        <v>23</v>
      </c>
      <c r="E258" s="45" t="s">
        <v>1033</v>
      </c>
      <c r="F258" s="52" t="s">
        <v>1034</v>
      </c>
      <c r="G258" s="57"/>
      <c r="H258" s="57"/>
      <c r="I258" s="57">
        <v>13.5</v>
      </c>
      <c r="J258" s="57"/>
      <c r="K258" s="57">
        <v>300</v>
      </c>
      <c r="L258" s="17">
        <f t="shared" si="20"/>
        <v>313.5</v>
      </c>
      <c r="M258" s="18">
        <v>300</v>
      </c>
      <c r="N258" s="66">
        <v>45845</v>
      </c>
      <c r="O258" s="1" t="s">
        <v>30</v>
      </c>
      <c r="P258" s="67" t="s">
        <v>1035</v>
      </c>
      <c r="Q258" s="117"/>
      <c r="R258" s="68" t="s">
        <v>160</v>
      </c>
      <c r="S258" s="1" t="s">
        <v>29</v>
      </c>
      <c r="T258" s="69">
        <v>45849</v>
      </c>
      <c r="U258" s="71">
        <v>233.5</v>
      </c>
      <c r="V258" s="5" t="s">
        <v>30</v>
      </c>
      <c r="W258" s="1"/>
    </row>
    <row r="259" spans="1:23" ht="48" customHeight="1" x14ac:dyDescent="0.2">
      <c r="A259" s="7" t="s">
        <v>455</v>
      </c>
      <c r="B259" s="70">
        <v>45839</v>
      </c>
      <c r="C259" s="134" t="s">
        <v>156</v>
      </c>
      <c r="D259" s="1" t="s">
        <v>23</v>
      </c>
      <c r="E259" s="45" t="s">
        <v>1036</v>
      </c>
      <c r="F259" s="52" t="s">
        <v>1037</v>
      </c>
      <c r="G259" s="57"/>
      <c r="H259" s="57"/>
      <c r="I259" s="57">
        <v>48</v>
      </c>
      <c r="J259" s="57"/>
      <c r="K259" s="57">
        <v>600</v>
      </c>
      <c r="L259" s="17">
        <f t="shared" si="20"/>
        <v>648</v>
      </c>
      <c r="M259" s="18">
        <f>L259</f>
        <v>648</v>
      </c>
      <c r="N259" s="66">
        <v>45845</v>
      </c>
      <c r="O259" s="1" t="s">
        <v>30</v>
      </c>
      <c r="P259" s="29" t="s">
        <v>1038</v>
      </c>
      <c r="Q259" s="30"/>
      <c r="R259" s="10" t="s">
        <v>160</v>
      </c>
      <c r="S259" s="1" t="s">
        <v>29</v>
      </c>
      <c r="T259" s="69">
        <v>45849</v>
      </c>
      <c r="U259" s="5">
        <v>648</v>
      </c>
      <c r="V259" s="5" t="s">
        <v>30</v>
      </c>
      <c r="W259" s="1"/>
    </row>
    <row r="260" spans="1:23" ht="48" customHeight="1" x14ac:dyDescent="0.2">
      <c r="A260" s="7"/>
      <c r="B260" s="121"/>
      <c r="C260" s="134"/>
      <c r="D260" s="10"/>
      <c r="E260" s="48"/>
      <c r="F260" s="52"/>
      <c r="G260" s="57"/>
      <c r="H260" s="57"/>
      <c r="I260" s="57"/>
      <c r="J260" s="57"/>
      <c r="K260" s="57"/>
      <c r="L260" s="17"/>
      <c r="M260" s="3">
        <f>SUM(M2:M259)</f>
        <v>221998.91000000003</v>
      </c>
      <c r="N260" s="14"/>
      <c r="O260" s="1"/>
      <c r="P260" s="29"/>
      <c r="Q260" s="30"/>
      <c r="R260" s="1"/>
      <c r="S260" s="1"/>
      <c r="T260" s="8"/>
      <c r="U260" s="5">
        <f>SUM(U2:U259)</f>
        <v>116611.5</v>
      </c>
      <c r="V260" s="5"/>
      <c r="W260" s="1"/>
    </row>
    <row r="261" spans="1:23" ht="48" customHeight="1" x14ac:dyDescent="0.2">
      <c r="A261" s="7"/>
      <c r="B261" s="122"/>
      <c r="C261" s="137"/>
      <c r="D261" s="10"/>
      <c r="E261" s="48"/>
      <c r="F261" s="52"/>
      <c r="G261" s="11"/>
      <c r="H261" s="57"/>
      <c r="I261" s="57"/>
      <c r="J261" s="57"/>
      <c r="K261" s="57"/>
      <c r="L261" s="17"/>
      <c r="M261" s="3"/>
      <c r="N261" s="1"/>
      <c r="O261" s="1"/>
      <c r="P261" s="72"/>
      <c r="Q261" s="30"/>
      <c r="R261" s="1"/>
      <c r="S261" s="1"/>
      <c r="T261" s="1"/>
      <c r="U261" s="5"/>
      <c r="V261" s="5"/>
      <c r="W261" s="1"/>
    </row>
    <row r="262" spans="1:23" ht="48" customHeight="1" x14ac:dyDescent="0.2">
      <c r="A262" s="7"/>
      <c r="B262" s="70"/>
      <c r="C262" s="136"/>
      <c r="D262" s="10"/>
      <c r="E262" s="45"/>
      <c r="F262" s="52"/>
      <c r="G262" s="11"/>
      <c r="H262" s="57"/>
      <c r="I262" s="57"/>
      <c r="J262" s="57"/>
      <c r="K262" s="57"/>
      <c r="L262" s="17"/>
      <c r="M262" s="3"/>
      <c r="N262" s="14"/>
      <c r="O262" s="1"/>
      <c r="P262" s="29"/>
      <c r="Q262" s="30"/>
      <c r="R262" s="1"/>
      <c r="S262" s="1"/>
      <c r="T262" s="8"/>
      <c r="U262" s="5"/>
      <c r="V262" s="5"/>
      <c r="W262" s="1"/>
    </row>
    <row r="263" spans="1:23" ht="48" customHeight="1" x14ac:dyDescent="0.2">
      <c r="A263" s="7"/>
      <c r="B263" s="70"/>
      <c r="C263" s="134"/>
      <c r="D263" s="10"/>
      <c r="E263" s="48"/>
      <c r="F263" s="52"/>
      <c r="G263" s="11"/>
      <c r="H263" s="57"/>
      <c r="I263" s="57"/>
      <c r="J263" s="57"/>
      <c r="K263" s="57"/>
      <c r="L263" s="17"/>
      <c r="M263" s="3"/>
      <c r="N263" s="14"/>
      <c r="O263" s="1"/>
      <c r="P263" s="29"/>
      <c r="Q263" s="30"/>
      <c r="R263" s="1"/>
      <c r="S263" s="1"/>
      <c r="T263" s="8"/>
      <c r="U263" s="5"/>
      <c r="V263" s="5"/>
      <c r="W263" s="1"/>
    </row>
    <row r="264" spans="1:23" ht="48" customHeight="1" x14ac:dyDescent="0.2">
      <c r="A264" s="7"/>
      <c r="B264" s="70"/>
      <c r="C264" s="134"/>
      <c r="D264" s="10"/>
      <c r="E264" s="48"/>
      <c r="F264" s="52"/>
      <c r="G264" s="11"/>
      <c r="H264" s="57"/>
      <c r="I264" s="57"/>
      <c r="J264" s="57"/>
      <c r="K264" s="57"/>
      <c r="L264" s="17"/>
      <c r="M264" s="3"/>
      <c r="N264" s="1"/>
      <c r="O264" s="1"/>
      <c r="P264" s="29"/>
      <c r="Q264" s="30"/>
      <c r="R264" s="1"/>
      <c r="S264" s="1"/>
      <c r="T264" s="8"/>
      <c r="U264" s="5"/>
      <c r="V264" s="5"/>
      <c r="W264" s="1"/>
    </row>
    <row r="265" spans="1:23" ht="48" customHeight="1" x14ac:dyDescent="0.2">
      <c r="A265" s="7"/>
      <c r="B265" s="70"/>
      <c r="C265" s="134"/>
      <c r="D265" s="10"/>
      <c r="E265" s="48"/>
      <c r="F265" s="52"/>
      <c r="G265" s="11"/>
      <c r="H265" s="57"/>
      <c r="I265" s="57"/>
      <c r="J265" s="57"/>
      <c r="K265" s="57"/>
      <c r="L265" s="17"/>
      <c r="M265" s="3"/>
      <c r="N265" s="1"/>
      <c r="O265" s="1"/>
      <c r="P265" s="29"/>
      <c r="Q265" s="30"/>
      <c r="R265" s="1"/>
      <c r="S265" s="1"/>
      <c r="T265" s="8"/>
      <c r="U265" s="5"/>
      <c r="V265" s="5"/>
      <c r="W265" s="1"/>
    </row>
    <row r="266" spans="1:23" ht="48" customHeight="1" x14ac:dyDescent="0.2">
      <c r="A266" s="7"/>
      <c r="B266" s="70"/>
      <c r="C266" s="134"/>
      <c r="D266" s="10"/>
      <c r="E266" s="48"/>
      <c r="F266" s="52"/>
      <c r="G266" s="11"/>
      <c r="H266" s="57"/>
      <c r="I266" s="57"/>
      <c r="J266" s="57"/>
      <c r="K266" s="57"/>
      <c r="L266" s="17"/>
      <c r="M266" s="3"/>
      <c r="N266" s="1"/>
      <c r="O266" s="1"/>
      <c r="P266" s="29"/>
      <c r="Q266" s="30"/>
      <c r="R266" s="1"/>
      <c r="S266" s="1"/>
      <c r="T266" s="8"/>
      <c r="U266" s="5"/>
      <c r="V266" s="5"/>
      <c r="W266" s="1"/>
    </row>
    <row r="267" spans="1:23" ht="48" customHeight="1" x14ac:dyDescent="0.2">
      <c r="A267" s="7"/>
      <c r="B267" s="70"/>
      <c r="C267" s="134"/>
      <c r="D267" s="1"/>
      <c r="E267" s="48"/>
      <c r="F267" s="52"/>
      <c r="G267" s="11"/>
      <c r="H267" s="57"/>
      <c r="I267" s="57"/>
      <c r="J267" s="57"/>
      <c r="K267" s="57"/>
      <c r="L267" s="17"/>
      <c r="M267" s="3"/>
      <c r="N267" s="1"/>
      <c r="O267" s="1"/>
      <c r="P267" s="29"/>
      <c r="Q267" s="30"/>
      <c r="R267" s="1"/>
      <c r="S267" s="1"/>
      <c r="T267" s="8"/>
      <c r="U267" s="5"/>
      <c r="V267" s="5"/>
      <c r="W267" s="1"/>
    </row>
    <row r="268" spans="1:23" ht="48" customHeight="1" x14ac:dyDescent="0.2">
      <c r="A268" s="7"/>
      <c r="B268" s="70"/>
      <c r="C268" s="134"/>
      <c r="D268" s="1"/>
      <c r="E268" s="48"/>
      <c r="F268" s="52"/>
      <c r="G268" s="11"/>
      <c r="H268" s="57"/>
      <c r="I268" s="57"/>
      <c r="J268" s="57"/>
      <c r="K268" s="57"/>
      <c r="L268" s="17"/>
      <c r="M268" s="3"/>
      <c r="N268" s="1"/>
      <c r="O268" s="1"/>
      <c r="P268" s="29"/>
      <c r="Q268" s="30"/>
      <c r="R268" s="1"/>
      <c r="S268" s="1"/>
      <c r="T268" s="8"/>
      <c r="U268" s="5"/>
      <c r="V268" s="5"/>
      <c r="W268" s="1"/>
    </row>
    <row r="269" spans="1:23" ht="48" customHeight="1" x14ac:dyDescent="0.2">
      <c r="A269" s="7"/>
      <c r="B269" s="70"/>
      <c r="C269" s="134"/>
      <c r="D269" s="1"/>
      <c r="E269" s="48"/>
      <c r="F269" s="52"/>
      <c r="G269" s="11"/>
      <c r="H269" s="57"/>
      <c r="I269" s="57"/>
      <c r="J269" s="57"/>
      <c r="K269" s="57"/>
      <c r="L269" s="17"/>
      <c r="M269" s="3"/>
      <c r="N269" s="1"/>
      <c r="O269" s="1"/>
      <c r="P269" s="29"/>
      <c r="Q269" s="30"/>
      <c r="R269" s="1"/>
      <c r="S269" s="1"/>
      <c r="T269" s="8"/>
      <c r="U269" s="5"/>
      <c r="V269" s="5"/>
      <c r="W269" s="1"/>
    </row>
    <row r="270" spans="1:23" ht="48" customHeight="1" x14ac:dyDescent="0.2">
      <c r="A270" s="7"/>
      <c r="B270" s="70"/>
      <c r="C270" s="134"/>
      <c r="D270" s="1"/>
      <c r="E270" s="48"/>
      <c r="F270" s="52"/>
      <c r="G270" s="11"/>
      <c r="H270" s="57"/>
      <c r="I270" s="57"/>
      <c r="J270" s="57"/>
      <c r="K270" s="57"/>
      <c r="L270" s="17"/>
      <c r="M270" s="3"/>
      <c r="N270" s="1"/>
      <c r="O270" s="1"/>
      <c r="P270" s="29"/>
      <c r="Q270" s="30"/>
      <c r="R270" s="1"/>
      <c r="S270" s="1"/>
      <c r="T270" s="8"/>
      <c r="U270" s="5"/>
      <c r="V270" s="5"/>
      <c r="W270" s="1"/>
    </row>
    <row r="271" spans="1:23" ht="48" customHeight="1" x14ac:dyDescent="0.2">
      <c r="A271" s="7"/>
      <c r="B271" s="70"/>
      <c r="C271" s="134"/>
      <c r="D271" s="1"/>
      <c r="E271" s="48"/>
      <c r="F271" s="52"/>
      <c r="G271" s="11"/>
      <c r="H271" s="57"/>
      <c r="I271" s="57"/>
      <c r="J271" s="57"/>
      <c r="K271" s="57"/>
      <c r="L271" s="17"/>
      <c r="M271" s="3"/>
      <c r="N271" s="8"/>
      <c r="O271" s="1"/>
      <c r="P271" s="29"/>
      <c r="Q271" s="30"/>
      <c r="R271" s="1"/>
      <c r="S271" s="1"/>
      <c r="T271" s="8"/>
      <c r="U271" s="5"/>
      <c r="V271" s="5"/>
      <c r="W271" s="1"/>
    </row>
    <row r="272" spans="1:23" ht="48" customHeight="1" x14ac:dyDescent="0.2">
      <c r="A272" s="7"/>
      <c r="B272" s="70"/>
      <c r="C272" s="134"/>
      <c r="D272" s="1"/>
      <c r="E272" s="48"/>
      <c r="F272" s="123"/>
      <c r="G272" s="11"/>
      <c r="H272" s="57"/>
      <c r="I272" s="57"/>
      <c r="J272" s="57"/>
      <c r="K272" s="57"/>
      <c r="L272" s="17"/>
      <c r="M272" s="3"/>
      <c r="N272" s="8"/>
      <c r="O272" s="1"/>
      <c r="P272" s="29"/>
      <c r="Q272" s="30"/>
      <c r="R272" s="1"/>
      <c r="S272" s="1"/>
      <c r="T272" s="8"/>
      <c r="U272" s="5"/>
      <c r="V272" s="5"/>
      <c r="W272" s="1"/>
    </row>
    <row r="273" spans="1:23" ht="48" customHeight="1" x14ac:dyDescent="0.2">
      <c r="A273" s="7"/>
      <c r="B273" s="70"/>
      <c r="C273" s="134"/>
      <c r="D273" s="1"/>
      <c r="E273" s="48"/>
      <c r="F273" s="123"/>
      <c r="G273" s="11"/>
      <c r="H273" s="57"/>
      <c r="I273" s="57"/>
      <c r="J273" s="57"/>
      <c r="K273" s="57"/>
      <c r="L273" s="17"/>
      <c r="M273" s="3"/>
      <c r="N273" s="1"/>
      <c r="O273" s="1"/>
      <c r="P273" s="29"/>
      <c r="Q273" s="30"/>
      <c r="R273" s="1"/>
      <c r="S273" s="1"/>
      <c r="T273" s="8"/>
      <c r="U273" s="5"/>
      <c r="V273" s="5"/>
      <c r="W273" s="1"/>
    </row>
    <row r="274" spans="1:23" ht="48" customHeight="1" x14ac:dyDescent="0.2">
      <c r="A274" s="7"/>
      <c r="B274" s="70"/>
      <c r="C274" s="134"/>
      <c r="D274" s="1"/>
      <c r="E274" s="48"/>
      <c r="F274" s="123"/>
      <c r="G274" s="11"/>
      <c r="H274" s="57"/>
      <c r="I274" s="57"/>
      <c r="J274" s="57"/>
      <c r="K274" s="57"/>
      <c r="L274" s="17"/>
      <c r="M274" s="3"/>
      <c r="N274" s="1"/>
      <c r="O274" s="1"/>
      <c r="P274" s="29"/>
      <c r="Q274" s="30"/>
      <c r="R274" s="1"/>
      <c r="S274" s="1"/>
      <c r="T274" s="8"/>
      <c r="U274" s="5"/>
      <c r="V274" s="5"/>
      <c r="W274" s="1"/>
    </row>
    <row r="275" spans="1:23" ht="48" customHeight="1" x14ac:dyDescent="0.2">
      <c r="A275" s="7"/>
      <c r="B275" s="28"/>
      <c r="C275" s="134"/>
      <c r="D275" s="1"/>
      <c r="E275" s="48"/>
      <c r="F275" s="123"/>
      <c r="G275" s="11"/>
      <c r="H275" s="57"/>
      <c r="I275" s="57"/>
      <c r="J275" s="57"/>
      <c r="K275" s="57"/>
      <c r="L275" s="17"/>
      <c r="M275" s="3"/>
      <c r="N275" s="1"/>
      <c r="O275" s="1"/>
      <c r="P275" s="29"/>
      <c r="Q275" s="30"/>
      <c r="R275" s="1"/>
      <c r="S275" s="1"/>
      <c r="T275" s="8"/>
      <c r="U275" s="5"/>
      <c r="V275" s="5"/>
      <c r="W275" s="1"/>
    </row>
    <row r="276" spans="1:23" ht="48" customHeight="1" x14ac:dyDescent="0.2">
      <c r="A276" s="7"/>
      <c r="B276" s="28"/>
      <c r="C276" s="134"/>
      <c r="D276" s="1"/>
      <c r="E276" s="48"/>
      <c r="F276" s="123"/>
      <c r="G276" s="11"/>
      <c r="H276" s="57"/>
      <c r="I276" s="57"/>
      <c r="J276" s="57"/>
      <c r="K276" s="57"/>
      <c r="L276" s="17"/>
      <c r="M276" s="3"/>
      <c r="N276" s="1"/>
      <c r="O276" s="1"/>
      <c r="P276" s="29"/>
      <c r="Q276" s="30"/>
      <c r="R276" s="1"/>
      <c r="S276" s="1"/>
      <c r="T276" s="8"/>
      <c r="U276" s="5"/>
      <c r="V276" s="5"/>
      <c r="W276" s="1"/>
    </row>
    <row r="277" spans="1:23" ht="48" customHeight="1" x14ac:dyDescent="0.2">
      <c r="A277" s="25"/>
      <c r="B277" s="28"/>
      <c r="C277" s="132"/>
      <c r="D277" s="1"/>
      <c r="E277" s="1"/>
      <c r="F277" s="10"/>
      <c r="G277" s="57"/>
      <c r="H277" s="57"/>
      <c r="I277" s="57"/>
      <c r="J277" s="57"/>
      <c r="K277" s="57"/>
      <c r="L277" s="17"/>
      <c r="M277" s="3"/>
      <c r="N277" s="8"/>
      <c r="O277" s="8"/>
      <c r="P277" s="29"/>
      <c r="Q277" s="34"/>
      <c r="R277" s="1"/>
      <c r="S277" s="1"/>
      <c r="T277" s="1"/>
      <c r="U277" s="5"/>
      <c r="V277" s="5"/>
      <c r="W277" s="1"/>
    </row>
    <row r="278" spans="1:23" ht="48" customHeight="1" x14ac:dyDescent="0.2">
      <c r="A278" s="25"/>
      <c r="B278" s="28"/>
      <c r="C278" s="132"/>
      <c r="D278" s="1"/>
      <c r="E278" s="1"/>
      <c r="F278" s="10"/>
      <c r="G278" s="17"/>
      <c r="H278" s="17"/>
      <c r="I278" s="17"/>
      <c r="J278" s="17"/>
      <c r="K278" s="17"/>
      <c r="L278" s="17"/>
      <c r="M278" s="3"/>
      <c r="N278" s="8"/>
      <c r="O278" s="8"/>
      <c r="P278" s="29"/>
      <c r="Q278" s="34"/>
      <c r="R278" s="1"/>
      <c r="S278" s="1"/>
      <c r="T278" s="1"/>
      <c r="U278" s="5"/>
      <c r="V278" s="5"/>
      <c r="W278" s="1"/>
    </row>
    <row r="279" spans="1:23" ht="48" customHeight="1" x14ac:dyDescent="0.2">
      <c r="A279" s="7"/>
      <c r="B279" s="70"/>
      <c r="C279" s="134"/>
      <c r="D279" s="1"/>
      <c r="E279" s="1"/>
      <c r="F279" s="10"/>
      <c r="G279" s="17"/>
      <c r="H279" s="17"/>
      <c r="I279" s="17"/>
      <c r="J279" s="17"/>
      <c r="K279" s="17"/>
      <c r="L279" s="17"/>
      <c r="M279" s="3"/>
      <c r="N279" s="8"/>
      <c r="O279" s="1"/>
      <c r="P279" s="29"/>
      <c r="Q279" s="34"/>
      <c r="R279" s="1"/>
      <c r="S279" s="1"/>
      <c r="T279" s="8"/>
      <c r="U279" s="5"/>
      <c r="V279" s="5"/>
      <c r="W279" s="1"/>
    </row>
    <row r="280" spans="1:23" ht="48" customHeight="1" x14ac:dyDescent="0.2">
      <c r="A280" s="7"/>
      <c r="B280" s="70"/>
      <c r="C280" s="132"/>
      <c r="D280" s="1"/>
      <c r="E280" s="31"/>
      <c r="F280" s="10"/>
      <c r="G280" s="57"/>
      <c r="H280" s="57"/>
      <c r="I280" s="57"/>
      <c r="J280" s="57"/>
      <c r="K280" s="57"/>
      <c r="L280" s="17"/>
      <c r="M280" s="3"/>
      <c r="N280" s="8"/>
      <c r="O280" s="1"/>
      <c r="P280" s="29"/>
      <c r="Q280" s="30"/>
      <c r="R280" s="1"/>
      <c r="S280" s="1"/>
      <c r="T280" s="8"/>
      <c r="U280" s="5"/>
      <c r="V280" s="5"/>
      <c r="W280" s="1"/>
    </row>
    <row r="281" spans="1:23" ht="48" customHeight="1" x14ac:dyDescent="0.2">
      <c r="A281" s="7"/>
      <c r="B281" s="70"/>
      <c r="C281" s="132"/>
      <c r="D281" s="1"/>
      <c r="E281" s="31"/>
      <c r="F281" s="10"/>
      <c r="G281" s="57"/>
      <c r="H281" s="57"/>
      <c r="I281" s="57"/>
      <c r="J281" s="57"/>
      <c r="K281" s="57"/>
      <c r="L281" s="17"/>
      <c r="M281" s="3"/>
      <c r="N281" s="8"/>
      <c r="O281" s="1"/>
      <c r="P281" s="29"/>
      <c r="Q281" s="30"/>
      <c r="R281" s="1"/>
      <c r="S281" s="1"/>
      <c r="T281" s="8"/>
      <c r="U281" s="5"/>
      <c r="V281" s="5"/>
      <c r="W281" s="1"/>
    </row>
    <row r="282" spans="1:23" ht="48" customHeight="1" x14ac:dyDescent="0.2">
      <c r="A282" s="7"/>
      <c r="B282" s="70"/>
      <c r="C282" s="132"/>
      <c r="D282" s="1"/>
      <c r="E282" s="31"/>
      <c r="F282" s="10"/>
      <c r="G282" s="57"/>
      <c r="H282" s="57"/>
      <c r="I282" s="57"/>
      <c r="J282" s="57"/>
      <c r="K282" s="57"/>
      <c r="L282" s="17"/>
      <c r="M282" s="3"/>
      <c r="N282" s="8"/>
      <c r="O282" s="1"/>
      <c r="P282" s="29"/>
      <c r="Q282" s="30"/>
      <c r="R282" s="1"/>
      <c r="S282" s="1"/>
      <c r="T282" s="8"/>
      <c r="U282" s="5"/>
      <c r="V282" s="5"/>
      <c r="W282" s="1"/>
    </row>
    <row r="283" spans="1:23" ht="48" customHeight="1" x14ac:dyDescent="0.2">
      <c r="A283" s="7"/>
      <c r="B283" s="70"/>
      <c r="C283" s="132"/>
      <c r="D283" s="1"/>
      <c r="E283" s="31"/>
      <c r="F283" s="10"/>
      <c r="G283" s="57"/>
      <c r="H283" s="57"/>
      <c r="I283" s="57"/>
      <c r="J283" s="57"/>
      <c r="K283" s="57"/>
      <c r="L283" s="17"/>
      <c r="M283" s="3"/>
      <c r="N283" s="8"/>
      <c r="O283" s="1"/>
      <c r="P283" s="29"/>
      <c r="Q283" s="30"/>
      <c r="R283" s="1"/>
      <c r="S283" s="1"/>
      <c r="T283" s="8"/>
      <c r="U283" s="5"/>
      <c r="V283" s="5"/>
      <c r="W283" s="1"/>
    </row>
    <row r="284" spans="1:23" ht="48" customHeight="1" x14ac:dyDescent="0.2">
      <c r="A284" s="7"/>
      <c r="B284" s="70"/>
      <c r="C284" s="134"/>
      <c r="D284" s="1"/>
      <c r="E284" s="31"/>
      <c r="F284" s="10"/>
      <c r="G284" s="57"/>
      <c r="H284" s="57"/>
      <c r="I284" s="57"/>
      <c r="J284" s="57"/>
      <c r="K284" s="57"/>
      <c r="L284" s="17"/>
      <c r="M284" s="3"/>
      <c r="N284" s="8"/>
      <c r="O284" s="1"/>
      <c r="P284" s="29"/>
      <c r="Q284" s="30"/>
      <c r="R284" s="1"/>
      <c r="S284" s="1"/>
      <c r="T284" s="8"/>
      <c r="U284" s="5"/>
      <c r="V284" s="5"/>
      <c r="W284" s="1"/>
    </row>
    <row r="285" spans="1:23" ht="48" customHeight="1" x14ac:dyDescent="0.2">
      <c r="A285" s="7"/>
      <c r="B285" s="70"/>
      <c r="C285" s="134"/>
      <c r="D285" s="1"/>
      <c r="E285" s="31"/>
      <c r="F285" s="10"/>
      <c r="G285" s="57"/>
      <c r="H285" s="57"/>
      <c r="I285" s="57"/>
      <c r="J285" s="57"/>
      <c r="K285" s="57"/>
      <c r="L285" s="17"/>
      <c r="M285" s="3"/>
      <c r="N285" s="8"/>
      <c r="O285" s="1"/>
      <c r="P285" s="29"/>
      <c r="Q285" s="30"/>
      <c r="R285" s="1"/>
      <c r="S285" s="1"/>
      <c r="T285" s="8"/>
      <c r="U285" s="5"/>
      <c r="V285" s="5"/>
      <c r="W285" s="1"/>
    </row>
    <row r="286" spans="1:23" ht="48" customHeight="1" x14ac:dyDescent="0.2">
      <c r="A286" s="7"/>
      <c r="B286" s="70"/>
      <c r="C286" s="134"/>
      <c r="D286" s="1"/>
      <c r="E286" s="31"/>
      <c r="F286" s="10"/>
      <c r="G286" s="57"/>
      <c r="H286" s="57"/>
      <c r="I286" s="57"/>
      <c r="J286" s="57"/>
      <c r="K286" s="57"/>
      <c r="L286" s="17"/>
      <c r="M286" s="3"/>
      <c r="N286" s="8"/>
      <c r="O286" s="1"/>
      <c r="P286" s="29"/>
      <c r="Q286" s="30"/>
      <c r="R286" s="1"/>
      <c r="S286" s="1"/>
      <c r="T286" s="8"/>
      <c r="U286" s="5"/>
      <c r="V286" s="5"/>
      <c r="W286" s="1"/>
    </row>
    <row r="287" spans="1:23" ht="48" customHeight="1" x14ac:dyDescent="0.2">
      <c r="A287" s="7"/>
      <c r="B287" s="70"/>
      <c r="C287" s="134"/>
      <c r="D287" s="1"/>
      <c r="E287" s="31"/>
      <c r="F287" s="10"/>
      <c r="G287" s="57"/>
      <c r="H287" s="57"/>
      <c r="I287" s="57"/>
      <c r="J287" s="57"/>
      <c r="K287" s="57"/>
      <c r="L287" s="17"/>
      <c r="M287" s="3"/>
      <c r="N287" s="8"/>
      <c r="O287" s="1"/>
      <c r="P287" s="29"/>
      <c r="Q287" s="30"/>
      <c r="R287" s="1"/>
      <c r="S287" s="1"/>
      <c r="T287" s="8"/>
      <c r="U287" s="5"/>
      <c r="V287" s="5"/>
      <c r="W287" s="1"/>
    </row>
    <row r="288" spans="1:23" ht="48" customHeight="1" x14ac:dyDescent="0.2">
      <c r="A288" s="7"/>
      <c r="B288" s="70"/>
      <c r="C288" s="134"/>
      <c r="D288" s="1"/>
      <c r="E288" s="31"/>
      <c r="F288" s="10"/>
      <c r="G288" s="57"/>
      <c r="H288" s="57"/>
      <c r="I288" s="57"/>
      <c r="J288" s="57"/>
      <c r="K288" s="57"/>
      <c r="L288" s="17"/>
      <c r="M288" s="3"/>
      <c r="N288" s="8"/>
      <c r="O288" s="1"/>
      <c r="P288" s="29"/>
      <c r="Q288" s="30"/>
      <c r="R288" s="1"/>
      <c r="S288" s="1"/>
      <c r="T288" s="8"/>
      <c r="U288" s="5"/>
      <c r="V288" s="5"/>
      <c r="W288" s="1"/>
    </row>
    <row r="289" spans="1:23" ht="48" customHeight="1" x14ac:dyDescent="0.2">
      <c r="A289" s="7"/>
      <c r="B289" s="70"/>
      <c r="C289" s="134"/>
      <c r="D289" s="1"/>
      <c r="E289" s="31"/>
      <c r="F289" s="10"/>
      <c r="G289" s="57"/>
      <c r="H289" s="57"/>
      <c r="I289" s="57"/>
      <c r="J289" s="57"/>
      <c r="K289" s="57"/>
      <c r="L289" s="17"/>
      <c r="M289" s="3"/>
      <c r="N289" s="8"/>
      <c r="O289" s="1"/>
      <c r="P289" s="29"/>
      <c r="Q289" s="30"/>
      <c r="R289" s="1"/>
      <c r="S289" s="1"/>
      <c r="T289" s="8"/>
      <c r="U289" s="5"/>
      <c r="V289" s="5"/>
      <c r="W289" s="1"/>
    </row>
    <row r="290" spans="1:23" ht="48" customHeight="1" x14ac:dyDescent="0.2">
      <c r="A290" s="7"/>
      <c r="B290" s="70"/>
      <c r="C290" s="134"/>
      <c r="D290" s="1"/>
      <c r="E290" s="31"/>
      <c r="F290" s="10"/>
      <c r="G290" s="57"/>
      <c r="H290" s="57"/>
      <c r="I290" s="57"/>
      <c r="J290" s="57"/>
      <c r="K290" s="57"/>
      <c r="L290" s="17"/>
      <c r="M290" s="3"/>
      <c r="N290" s="8"/>
      <c r="O290" s="1"/>
      <c r="P290" s="29"/>
      <c r="Q290" s="30"/>
      <c r="R290" s="1"/>
      <c r="S290" s="1"/>
      <c r="T290" s="8"/>
      <c r="U290" s="5"/>
      <c r="V290" s="5"/>
      <c r="W290" s="1"/>
    </row>
    <row r="291" spans="1:23" ht="48" customHeight="1" x14ac:dyDescent="0.2">
      <c r="A291" s="7"/>
      <c r="B291" s="70"/>
      <c r="C291" s="134"/>
      <c r="D291" s="1"/>
      <c r="E291" s="31"/>
      <c r="F291" s="10"/>
      <c r="G291" s="57"/>
      <c r="H291" s="57"/>
      <c r="I291" s="57"/>
      <c r="J291" s="57"/>
      <c r="K291" s="57"/>
      <c r="L291" s="17"/>
      <c r="M291" s="3"/>
      <c r="N291" s="8"/>
      <c r="O291" s="1"/>
      <c r="P291" s="29"/>
      <c r="Q291" s="30"/>
      <c r="R291" s="1"/>
      <c r="S291" s="1"/>
      <c r="T291" s="8"/>
      <c r="U291" s="5"/>
      <c r="V291" s="5"/>
      <c r="W291" s="1"/>
    </row>
    <row r="292" spans="1:23" ht="48" customHeight="1" x14ac:dyDescent="0.2">
      <c r="A292" s="7"/>
      <c r="B292" s="70"/>
      <c r="C292" s="134"/>
      <c r="D292" s="1"/>
      <c r="E292" s="31"/>
      <c r="F292" s="10"/>
      <c r="G292" s="57"/>
      <c r="H292" s="57"/>
      <c r="I292" s="57"/>
      <c r="J292" s="57"/>
      <c r="K292" s="57"/>
      <c r="L292" s="17"/>
      <c r="M292" s="3"/>
      <c r="N292" s="8"/>
      <c r="O292" s="1"/>
      <c r="P292" s="29"/>
      <c r="Q292" s="30"/>
      <c r="R292" s="1"/>
      <c r="S292" s="1"/>
      <c r="T292" s="8"/>
      <c r="U292" s="5"/>
      <c r="V292" s="5"/>
      <c r="W292" s="1"/>
    </row>
    <row r="293" spans="1:23" ht="48" customHeight="1" x14ac:dyDescent="0.2">
      <c r="A293" s="7"/>
      <c r="B293" s="70"/>
      <c r="C293" s="134"/>
      <c r="D293" s="1"/>
      <c r="E293" s="31"/>
      <c r="F293" s="10"/>
      <c r="G293" s="57"/>
      <c r="H293" s="57"/>
      <c r="I293" s="57"/>
      <c r="J293" s="57"/>
      <c r="K293" s="57"/>
      <c r="L293" s="17"/>
      <c r="M293" s="3"/>
      <c r="N293" s="8"/>
      <c r="O293" s="1"/>
      <c r="P293" s="29"/>
      <c r="Q293" s="30"/>
      <c r="R293" s="1"/>
      <c r="S293" s="1"/>
      <c r="T293" s="8"/>
      <c r="U293" s="5"/>
      <c r="V293" s="5"/>
      <c r="W293" s="1"/>
    </row>
    <row r="294" spans="1:23" ht="48" customHeight="1" x14ac:dyDescent="0.2">
      <c r="A294" s="7"/>
      <c r="B294" s="70"/>
      <c r="C294" s="134"/>
      <c r="D294" s="1"/>
      <c r="E294" s="31"/>
      <c r="F294" s="10"/>
      <c r="G294" s="57"/>
      <c r="H294" s="57"/>
      <c r="I294" s="57"/>
      <c r="J294" s="57"/>
      <c r="K294" s="57"/>
      <c r="L294" s="17"/>
      <c r="M294" s="3"/>
      <c r="N294" s="8"/>
      <c r="O294" s="1"/>
      <c r="P294" s="29"/>
      <c r="Q294" s="30"/>
      <c r="R294" s="1"/>
      <c r="S294" s="1"/>
      <c r="T294" s="8"/>
      <c r="U294" s="5"/>
      <c r="V294" s="5"/>
      <c r="W294" s="1"/>
    </row>
    <row r="295" spans="1:23" ht="48" customHeight="1" x14ac:dyDescent="0.2">
      <c r="A295" s="7"/>
      <c r="B295" s="70"/>
      <c r="C295" s="134"/>
      <c r="D295" s="1"/>
      <c r="E295" s="31"/>
      <c r="F295" s="10"/>
      <c r="G295" s="57"/>
      <c r="H295" s="57"/>
      <c r="I295" s="57"/>
      <c r="J295" s="57"/>
      <c r="K295" s="57"/>
      <c r="L295" s="17"/>
      <c r="M295" s="3"/>
      <c r="N295" s="8"/>
      <c r="O295" s="1"/>
      <c r="P295" s="29"/>
      <c r="Q295" s="30"/>
      <c r="R295" s="1"/>
      <c r="S295" s="1"/>
      <c r="T295" s="8"/>
      <c r="U295" s="5"/>
      <c r="V295" s="5"/>
      <c r="W295" s="1"/>
    </row>
    <row r="296" spans="1:23" ht="48" customHeight="1" x14ac:dyDescent="0.2">
      <c r="A296" s="7"/>
      <c r="B296" s="70"/>
      <c r="C296" s="134"/>
      <c r="D296" s="1"/>
      <c r="E296" s="31"/>
      <c r="F296" s="10"/>
      <c r="G296" s="57"/>
      <c r="H296" s="57"/>
      <c r="I296" s="57"/>
      <c r="J296" s="57"/>
      <c r="K296" s="57"/>
      <c r="L296" s="17"/>
      <c r="M296" s="3"/>
      <c r="N296" s="8"/>
      <c r="O296" s="1"/>
      <c r="P296" s="29"/>
      <c r="Q296" s="30"/>
      <c r="R296" s="1"/>
      <c r="S296" s="1"/>
      <c r="T296" s="8"/>
      <c r="U296" s="5"/>
      <c r="V296" s="5"/>
      <c r="W296" s="1"/>
    </row>
    <row r="297" spans="1:23" ht="48" customHeight="1" x14ac:dyDescent="0.2">
      <c r="A297" s="7"/>
      <c r="B297" s="70"/>
      <c r="C297" s="134"/>
      <c r="D297" s="1"/>
      <c r="E297" s="31"/>
      <c r="F297" s="10"/>
      <c r="G297" s="57"/>
      <c r="H297" s="57"/>
      <c r="I297" s="57"/>
      <c r="J297" s="57"/>
      <c r="K297" s="57"/>
      <c r="L297" s="17"/>
      <c r="M297" s="3"/>
      <c r="N297" s="8"/>
      <c r="O297" s="1"/>
      <c r="P297" s="29"/>
      <c r="Q297" s="30"/>
      <c r="R297" s="1"/>
      <c r="S297" s="1"/>
      <c r="T297" s="8"/>
      <c r="U297" s="5"/>
      <c r="V297" s="5"/>
      <c r="W297" s="1"/>
    </row>
    <row r="298" spans="1:23" ht="48" customHeight="1" x14ac:dyDescent="0.2">
      <c r="A298" s="7"/>
      <c r="B298" s="70"/>
      <c r="C298" s="134"/>
      <c r="D298" s="1"/>
      <c r="E298" s="31"/>
      <c r="F298" s="10"/>
      <c r="G298" s="57"/>
      <c r="H298" s="57"/>
      <c r="I298" s="57"/>
      <c r="J298" s="57"/>
      <c r="K298" s="57"/>
      <c r="L298" s="17"/>
      <c r="M298" s="3"/>
      <c r="N298" s="8"/>
      <c r="O298" s="1"/>
      <c r="P298" s="29"/>
      <c r="Q298" s="30"/>
      <c r="R298" s="1"/>
      <c r="S298" s="1"/>
      <c r="T298" s="8"/>
      <c r="U298" s="5"/>
      <c r="V298" s="5"/>
      <c r="W298" s="1"/>
    </row>
    <row r="299" spans="1:23" ht="48" customHeight="1" x14ac:dyDescent="0.2">
      <c r="A299" s="7"/>
      <c r="B299" s="70"/>
      <c r="C299" s="134"/>
      <c r="D299" s="1"/>
      <c r="E299" s="31"/>
      <c r="F299" s="10"/>
      <c r="G299" s="57"/>
      <c r="H299" s="57"/>
      <c r="I299" s="57"/>
      <c r="J299" s="57"/>
      <c r="K299" s="57"/>
      <c r="L299" s="17"/>
      <c r="M299" s="3"/>
      <c r="N299" s="8"/>
      <c r="O299" s="1"/>
      <c r="P299" s="29"/>
      <c r="Q299" s="30"/>
      <c r="R299" s="1"/>
      <c r="S299" s="1"/>
      <c r="T299" s="8"/>
      <c r="U299" s="5"/>
      <c r="V299" s="5"/>
      <c r="W299" s="1"/>
    </row>
    <row r="300" spans="1:23" ht="48" customHeight="1" x14ac:dyDescent="0.2">
      <c r="A300" s="7"/>
      <c r="B300" s="70"/>
      <c r="C300" s="134"/>
      <c r="D300" s="1"/>
      <c r="E300" s="31"/>
      <c r="F300" s="10"/>
      <c r="G300" s="57"/>
      <c r="H300" s="57"/>
      <c r="I300" s="57"/>
      <c r="J300" s="57"/>
      <c r="K300" s="57"/>
      <c r="L300" s="17"/>
      <c r="M300" s="3"/>
      <c r="N300" s="8"/>
      <c r="O300" s="1"/>
      <c r="P300" s="29"/>
      <c r="Q300" s="30"/>
      <c r="R300" s="1"/>
      <c r="S300" s="1"/>
      <c r="T300" s="8"/>
      <c r="U300" s="5"/>
      <c r="V300" s="5"/>
      <c r="W300" s="1"/>
    </row>
    <row r="301" spans="1:23" ht="48" customHeight="1" x14ac:dyDescent="0.2">
      <c r="A301" s="7"/>
      <c r="B301" s="70"/>
      <c r="C301" s="134"/>
      <c r="D301" s="1"/>
      <c r="E301" s="31"/>
      <c r="F301" s="10"/>
      <c r="G301" s="57"/>
      <c r="H301" s="57"/>
      <c r="I301" s="57"/>
      <c r="J301" s="57"/>
      <c r="K301" s="57"/>
      <c r="L301" s="17"/>
      <c r="M301" s="3"/>
      <c r="N301" s="8"/>
      <c r="O301" s="1"/>
      <c r="P301" s="29"/>
      <c r="Q301" s="30"/>
      <c r="R301" s="1"/>
      <c r="S301" s="1"/>
      <c r="T301" s="8"/>
      <c r="U301" s="5"/>
      <c r="V301" s="5"/>
      <c r="W301" s="1"/>
    </row>
    <row r="302" spans="1:23" ht="48" customHeight="1" x14ac:dyDescent="0.2">
      <c r="A302" s="7"/>
      <c r="B302" s="70"/>
      <c r="C302" s="134"/>
      <c r="D302" s="1"/>
      <c r="E302" s="31"/>
      <c r="F302" s="10"/>
      <c r="G302" s="57"/>
      <c r="H302" s="57"/>
      <c r="I302" s="57"/>
      <c r="J302" s="57"/>
      <c r="K302" s="57"/>
      <c r="L302" s="17"/>
      <c r="M302" s="3"/>
      <c r="N302" s="8"/>
      <c r="O302" s="1"/>
      <c r="P302" s="29"/>
      <c r="Q302" s="30"/>
      <c r="R302" s="1"/>
      <c r="S302" s="1"/>
      <c r="T302" s="8"/>
      <c r="U302" s="5"/>
      <c r="V302" s="5"/>
      <c r="W302" s="1"/>
    </row>
    <row r="303" spans="1:23" ht="48" customHeight="1" x14ac:dyDescent="0.2">
      <c r="A303" s="7"/>
      <c r="B303" s="70"/>
      <c r="C303" s="134"/>
      <c r="D303" s="1"/>
      <c r="E303" s="31"/>
      <c r="F303" s="10"/>
      <c r="G303" s="57"/>
      <c r="H303" s="57"/>
      <c r="I303" s="57"/>
      <c r="J303" s="57"/>
      <c r="K303" s="57"/>
      <c r="L303" s="17"/>
      <c r="M303" s="3"/>
      <c r="N303" s="8"/>
      <c r="O303" s="1"/>
      <c r="P303" s="29"/>
      <c r="Q303" s="30"/>
      <c r="R303" s="1"/>
      <c r="S303" s="1"/>
      <c r="T303" s="8"/>
      <c r="U303" s="5"/>
      <c r="V303" s="5"/>
      <c r="W303" s="1"/>
    </row>
    <row r="304" spans="1:23" ht="48" customHeight="1" x14ac:dyDescent="0.2">
      <c r="A304" s="7"/>
      <c r="B304" s="70"/>
      <c r="C304" s="134"/>
      <c r="D304" s="1"/>
      <c r="E304" s="31"/>
      <c r="F304" s="10"/>
      <c r="G304" s="57"/>
      <c r="H304" s="57"/>
      <c r="I304" s="57"/>
      <c r="J304" s="57"/>
      <c r="K304" s="57"/>
      <c r="L304" s="17"/>
      <c r="M304" s="3"/>
      <c r="N304" s="8"/>
      <c r="O304" s="1"/>
      <c r="P304" s="29"/>
      <c r="Q304" s="30"/>
      <c r="R304" s="1"/>
      <c r="S304" s="1"/>
      <c r="T304" s="8"/>
      <c r="U304" s="5"/>
      <c r="V304" s="5"/>
      <c r="W304" s="1"/>
    </row>
    <row r="305" spans="1:23" ht="48" customHeight="1" x14ac:dyDescent="0.2">
      <c r="A305" s="7"/>
      <c r="B305" s="70"/>
      <c r="C305" s="134"/>
      <c r="D305" s="1"/>
      <c r="E305" s="31"/>
      <c r="F305" s="10"/>
      <c r="G305" s="57"/>
      <c r="H305" s="57"/>
      <c r="I305" s="57"/>
      <c r="J305" s="57"/>
      <c r="K305" s="57"/>
      <c r="L305" s="17"/>
      <c r="M305" s="3"/>
      <c r="N305" s="8"/>
      <c r="O305" s="1"/>
      <c r="P305" s="29"/>
      <c r="Q305" s="30"/>
      <c r="R305" s="1"/>
      <c r="S305" s="1"/>
      <c r="T305" s="8"/>
      <c r="U305" s="5"/>
      <c r="V305" s="5"/>
      <c r="W305" s="1"/>
    </row>
    <row r="306" spans="1:23" ht="48" customHeight="1" x14ac:dyDescent="0.2">
      <c r="A306" s="7"/>
      <c r="B306" s="70"/>
      <c r="C306" s="134"/>
      <c r="D306" s="1"/>
      <c r="E306" s="31"/>
      <c r="F306" s="10"/>
      <c r="G306" s="57"/>
      <c r="H306" s="57"/>
      <c r="I306" s="57"/>
      <c r="J306" s="57"/>
      <c r="K306" s="57"/>
      <c r="L306" s="17"/>
      <c r="M306" s="3"/>
      <c r="N306" s="8"/>
      <c r="O306" s="1"/>
      <c r="P306" s="29"/>
      <c r="Q306" s="30"/>
      <c r="R306" s="1"/>
      <c r="S306" s="1"/>
      <c r="T306" s="8"/>
      <c r="U306" s="5"/>
      <c r="V306" s="5"/>
      <c r="W306" s="1"/>
    </row>
    <row r="307" spans="1:23" ht="48" customHeight="1" x14ac:dyDescent="0.2">
      <c r="A307" s="7"/>
      <c r="B307" s="70"/>
      <c r="C307" s="134"/>
      <c r="D307" s="10"/>
      <c r="E307" s="31"/>
      <c r="F307" s="10"/>
      <c r="G307" s="57"/>
      <c r="H307" s="57"/>
      <c r="I307" s="57"/>
      <c r="J307" s="57"/>
      <c r="K307" s="57"/>
      <c r="L307" s="17"/>
      <c r="M307" s="3"/>
      <c r="N307" s="8"/>
      <c r="O307" s="1"/>
      <c r="P307" s="29"/>
      <c r="Q307" s="30"/>
      <c r="R307" s="1"/>
      <c r="S307" s="1"/>
      <c r="T307" s="8"/>
      <c r="U307" s="5"/>
      <c r="V307" s="5"/>
      <c r="W307" s="1"/>
    </row>
    <row r="308" spans="1:23" ht="48" customHeight="1" x14ac:dyDescent="0.2">
      <c r="A308" s="7"/>
      <c r="B308" s="70"/>
      <c r="C308" s="134"/>
      <c r="D308" s="10"/>
      <c r="E308" s="31"/>
      <c r="F308" s="10"/>
      <c r="G308" s="57"/>
      <c r="H308" s="57"/>
      <c r="I308" s="57"/>
      <c r="J308" s="57"/>
      <c r="K308" s="57"/>
      <c r="L308" s="17"/>
      <c r="M308" s="3"/>
      <c r="N308" s="8"/>
      <c r="O308" s="1"/>
      <c r="P308" s="29"/>
      <c r="Q308" s="30"/>
      <c r="R308" s="1"/>
      <c r="S308" s="1"/>
      <c r="T308" s="8"/>
      <c r="U308" s="5"/>
      <c r="V308" s="5"/>
      <c r="W308" s="1"/>
    </row>
    <row r="309" spans="1:23" ht="48" customHeight="1" x14ac:dyDescent="0.2">
      <c r="A309" s="7"/>
      <c r="B309" s="70"/>
      <c r="C309" s="134"/>
      <c r="D309" s="10"/>
      <c r="E309" s="31"/>
      <c r="F309" s="10"/>
      <c r="G309" s="57"/>
      <c r="H309" s="57"/>
      <c r="I309" s="57"/>
      <c r="J309" s="57"/>
      <c r="K309" s="57"/>
      <c r="L309" s="17"/>
      <c r="M309" s="3"/>
      <c r="N309" s="8"/>
      <c r="O309" s="1"/>
      <c r="P309" s="29"/>
      <c r="Q309" s="30"/>
      <c r="R309" s="1"/>
      <c r="S309" s="1"/>
      <c r="T309" s="8"/>
      <c r="U309" s="5"/>
      <c r="V309" s="5"/>
      <c r="W309" s="1"/>
    </row>
    <row r="310" spans="1:23" ht="48" customHeight="1" x14ac:dyDescent="0.2">
      <c r="A310" s="7"/>
      <c r="B310" s="70"/>
      <c r="C310" s="134"/>
      <c r="D310" s="10"/>
      <c r="E310" s="31"/>
      <c r="F310" s="10"/>
      <c r="G310" s="57"/>
      <c r="H310" s="57"/>
      <c r="I310" s="57"/>
      <c r="J310" s="57"/>
      <c r="K310" s="57"/>
      <c r="L310" s="17"/>
      <c r="M310" s="3"/>
      <c r="N310" s="8"/>
      <c r="O310" s="1"/>
      <c r="P310" s="29"/>
      <c r="Q310" s="30"/>
      <c r="R310" s="1"/>
      <c r="S310" s="1"/>
      <c r="T310" s="8"/>
      <c r="U310" s="5"/>
      <c r="V310" s="5"/>
      <c r="W310" s="1"/>
    </row>
    <row r="311" spans="1:23" ht="48" customHeight="1" x14ac:dyDescent="0.2">
      <c r="A311" s="7"/>
      <c r="B311" s="70"/>
      <c r="C311" s="134"/>
      <c r="D311" s="10"/>
      <c r="E311" s="31"/>
      <c r="F311" s="10"/>
      <c r="G311" s="57"/>
      <c r="H311" s="57"/>
      <c r="I311" s="57"/>
      <c r="J311" s="57"/>
      <c r="K311" s="57"/>
      <c r="L311" s="17"/>
      <c r="M311" s="3"/>
      <c r="N311" s="8"/>
      <c r="O311" s="1"/>
      <c r="P311" s="29"/>
      <c r="Q311" s="30"/>
      <c r="R311" s="1"/>
      <c r="S311" s="1"/>
      <c r="T311" s="8"/>
      <c r="U311" s="5"/>
      <c r="V311" s="5"/>
      <c r="W311" s="1"/>
    </row>
    <row r="312" spans="1:23" ht="48" customHeight="1" x14ac:dyDescent="0.2">
      <c r="A312" s="7"/>
      <c r="B312" s="70"/>
      <c r="C312" s="134"/>
      <c r="D312" s="1"/>
      <c r="E312" s="31"/>
      <c r="F312" s="10"/>
      <c r="G312" s="57"/>
      <c r="H312" s="57"/>
      <c r="I312" s="57"/>
      <c r="J312" s="57"/>
      <c r="K312" s="57"/>
      <c r="L312" s="17"/>
      <c r="M312" s="3"/>
      <c r="N312" s="1"/>
      <c r="O312" s="1"/>
      <c r="P312" s="29"/>
      <c r="Q312" s="30"/>
      <c r="R312" s="1"/>
      <c r="S312" s="1"/>
      <c r="T312" s="8"/>
      <c r="U312" s="5"/>
      <c r="V312" s="5"/>
      <c r="W312" s="1"/>
    </row>
    <row r="313" spans="1:23" ht="48" customHeight="1" x14ac:dyDescent="0.2">
      <c r="A313" s="7"/>
      <c r="B313" s="70"/>
      <c r="C313" s="134"/>
      <c r="D313" s="10"/>
      <c r="E313" s="31"/>
      <c r="F313" s="10"/>
      <c r="G313" s="57"/>
      <c r="H313" s="57"/>
      <c r="I313" s="57"/>
      <c r="J313" s="57"/>
      <c r="K313" s="57"/>
      <c r="L313" s="17"/>
      <c r="M313" s="3"/>
      <c r="N313" s="1"/>
      <c r="O313" s="1"/>
      <c r="P313" s="29"/>
      <c r="Q313" s="30"/>
      <c r="R313" s="1"/>
      <c r="S313" s="1"/>
      <c r="T313" s="8"/>
      <c r="U313" s="5"/>
      <c r="V313" s="5"/>
      <c r="W313" s="1"/>
    </row>
    <row r="314" spans="1:23" ht="48" customHeight="1" x14ac:dyDescent="0.2">
      <c r="A314" s="7"/>
      <c r="B314" s="70"/>
      <c r="C314" s="134"/>
      <c r="D314" s="1"/>
      <c r="E314" s="31"/>
      <c r="F314" s="10"/>
      <c r="G314" s="57"/>
      <c r="H314" s="57"/>
      <c r="I314" s="57"/>
      <c r="J314" s="57"/>
      <c r="K314" s="57"/>
      <c r="L314" s="17"/>
      <c r="M314" s="3"/>
      <c r="N314" s="1"/>
      <c r="O314" s="1"/>
      <c r="P314" s="29"/>
      <c r="Q314" s="30"/>
      <c r="R314" s="1"/>
      <c r="S314" s="1"/>
      <c r="T314" s="8"/>
      <c r="U314" s="5"/>
      <c r="V314" s="5"/>
      <c r="W314" s="1"/>
    </row>
    <row r="315" spans="1:23" ht="48" customHeight="1" x14ac:dyDescent="0.2">
      <c r="A315" s="7"/>
      <c r="B315" s="70"/>
      <c r="C315" s="134"/>
      <c r="D315" s="1"/>
      <c r="E315" s="31"/>
      <c r="F315" s="10"/>
      <c r="G315" s="57"/>
      <c r="H315" s="57"/>
      <c r="I315" s="57"/>
      <c r="J315" s="57"/>
      <c r="K315" s="57"/>
      <c r="L315" s="17"/>
      <c r="M315" s="3"/>
      <c r="N315" s="1"/>
      <c r="O315" s="1"/>
      <c r="P315" s="29"/>
      <c r="Q315" s="30"/>
      <c r="R315" s="1"/>
      <c r="S315" s="1"/>
      <c r="T315" s="8"/>
      <c r="U315" s="5"/>
      <c r="V315" s="5"/>
      <c r="W315" s="1"/>
    </row>
    <row r="316" spans="1:23" ht="48" customHeight="1" x14ac:dyDescent="0.2">
      <c r="A316" s="7"/>
      <c r="B316" s="70"/>
      <c r="C316" s="134"/>
      <c r="D316" s="1"/>
      <c r="E316" s="31"/>
      <c r="F316" s="10"/>
      <c r="G316" s="57"/>
      <c r="H316" s="57"/>
      <c r="I316" s="57"/>
      <c r="J316" s="57"/>
      <c r="K316" s="57"/>
      <c r="L316" s="17"/>
      <c r="M316" s="3"/>
      <c r="N316" s="1"/>
      <c r="O316" s="1"/>
      <c r="P316" s="29"/>
      <c r="Q316" s="30"/>
      <c r="R316" s="1"/>
      <c r="S316" s="1"/>
      <c r="T316" s="8"/>
      <c r="U316" s="1"/>
      <c r="V316" s="1"/>
      <c r="W316" s="1"/>
    </row>
    <row r="317" spans="1:23" ht="48" customHeight="1" x14ac:dyDescent="0.2">
      <c r="A317" s="7"/>
      <c r="B317" s="70"/>
      <c r="C317" s="134"/>
      <c r="D317" s="1"/>
      <c r="E317" s="31"/>
      <c r="F317" s="10"/>
      <c r="G317" s="57"/>
      <c r="H317" s="57"/>
      <c r="I317" s="57"/>
      <c r="J317" s="57"/>
      <c r="K317" s="57"/>
      <c r="L317" s="17"/>
      <c r="M317" s="3"/>
      <c r="N317" s="1"/>
      <c r="O317" s="1"/>
      <c r="P317" s="29"/>
      <c r="Q317" s="30"/>
      <c r="R317" s="1"/>
      <c r="S317" s="1"/>
      <c r="T317" s="8"/>
      <c r="U317" s="1"/>
      <c r="V317" s="1"/>
      <c r="W317" s="1"/>
    </row>
    <row r="318" spans="1:23" ht="48" customHeight="1" x14ac:dyDescent="0.2">
      <c r="A318" s="7"/>
      <c r="B318" s="70"/>
      <c r="C318" s="134"/>
      <c r="D318" s="1"/>
      <c r="E318" s="31"/>
      <c r="F318" s="10"/>
      <c r="G318" s="57"/>
      <c r="H318" s="57"/>
      <c r="I318" s="57"/>
      <c r="J318" s="57"/>
      <c r="K318" s="57"/>
      <c r="L318" s="17"/>
      <c r="M318" s="3"/>
      <c r="N318" s="1"/>
      <c r="O318" s="1"/>
      <c r="P318" s="29"/>
      <c r="Q318" s="30"/>
      <c r="R318" s="1"/>
      <c r="S318" s="1"/>
      <c r="T318" s="8"/>
      <c r="U318" s="1"/>
      <c r="V318" s="1"/>
      <c r="W318" s="1"/>
    </row>
    <row r="319" spans="1:23" ht="48" customHeight="1" x14ac:dyDescent="0.2">
      <c r="A319" s="7"/>
      <c r="B319" s="70"/>
      <c r="C319" s="134"/>
      <c r="D319" s="1"/>
      <c r="E319" s="31"/>
      <c r="F319" s="10"/>
      <c r="G319" s="57"/>
      <c r="H319" s="57"/>
      <c r="I319" s="57"/>
      <c r="J319" s="57"/>
      <c r="K319" s="57"/>
      <c r="L319" s="17"/>
      <c r="M319" s="3"/>
      <c r="N319" s="1"/>
      <c r="O319" s="1"/>
      <c r="P319" s="29"/>
      <c r="Q319" s="30"/>
      <c r="R319" s="1"/>
      <c r="S319" s="1"/>
      <c r="T319" s="8"/>
      <c r="U319" s="1"/>
      <c r="V319" s="1"/>
      <c r="W319" s="1"/>
    </row>
    <row r="320" spans="1:23" ht="48" customHeight="1" x14ac:dyDescent="0.2">
      <c r="A320" s="7"/>
      <c r="B320" s="70"/>
      <c r="C320" s="134"/>
      <c r="D320" s="1"/>
      <c r="E320" s="31"/>
      <c r="F320" s="10"/>
      <c r="G320" s="57"/>
      <c r="H320" s="57"/>
      <c r="I320" s="57"/>
      <c r="J320" s="57"/>
      <c r="K320" s="57"/>
      <c r="L320" s="17"/>
      <c r="M320" s="3"/>
      <c r="N320" s="1"/>
      <c r="O320" s="1"/>
      <c r="P320" s="29"/>
      <c r="Q320" s="30"/>
      <c r="R320" s="1"/>
      <c r="S320" s="1"/>
      <c r="T320" s="8"/>
      <c r="U320" s="1"/>
      <c r="V320" s="1"/>
      <c r="W320" s="1"/>
    </row>
    <row r="321" spans="1:23" ht="48" customHeight="1" x14ac:dyDescent="0.2">
      <c r="A321" s="7"/>
      <c r="B321" s="70"/>
      <c r="C321" s="134"/>
      <c r="D321" s="1"/>
      <c r="E321" s="31"/>
      <c r="F321" s="10"/>
      <c r="G321" s="57"/>
      <c r="H321" s="57"/>
      <c r="I321" s="57"/>
      <c r="J321" s="57"/>
      <c r="K321" s="57"/>
      <c r="L321" s="17"/>
      <c r="M321" s="3"/>
      <c r="N321" s="1"/>
      <c r="O321" s="1"/>
      <c r="P321" s="29"/>
      <c r="Q321" s="30"/>
      <c r="R321" s="1"/>
      <c r="S321" s="1"/>
      <c r="T321" s="8"/>
      <c r="U321" s="1"/>
      <c r="V321" s="1"/>
      <c r="W321" s="1"/>
    </row>
    <row r="322" spans="1:23" ht="48" customHeight="1" x14ac:dyDescent="0.2">
      <c r="A322" s="7"/>
      <c r="B322" s="70"/>
      <c r="C322" s="134"/>
      <c r="D322" s="10"/>
      <c r="E322" s="31"/>
      <c r="F322" s="10"/>
      <c r="G322" s="57"/>
      <c r="H322" s="57"/>
      <c r="I322" s="57"/>
      <c r="J322" s="57"/>
      <c r="K322" s="57"/>
      <c r="L322" s="17"/>
      <c r="M322" s="3"/>
      <c r="N322" s="1"/>
      <c r="O322" s="1"/>
      <c r="P322" s="29"/>
      <c r="Q322" s="30"/>
      <c r="R322" s="1"/>
      <c r="S322" s="1"/>
      <c r="T322" s="8"/>
      <c r="U322" s="1"/>
      <c r="V322" s="1"/>
      <c r="W322" s="1"/>
    </row>
    <row r="323" spans="1:23" ht="48" customHeight="1" x14ac:dyDescent="0.2">
      <c r="A323" s="7"/>
      <c r="B323" s="70"/>
      <c r="C323" s="134"/>
      <c r="D323" s="10"/>
      <c r="E323" s="31"/>
      <c r="F323" s="10"/>
      <c r="G323" s="57"/>
      <c r="H323" s="57"/>
      <c r="I323" s="57"/>
      <c r="J323" s="57"/>
      <c r="K323" s="57"/>
      <c r="L323" s="17"/>
      <c r="M323" s="3"/>
      <c r="N323" s="1"/>
      <c r="O323" s="1"/>
      <c r="P323" s="29"/>
      <c r="Q323" s="30"/>
      <c r="R323" s="1"/>
      <c r="S323" s="1"/>
      <c r="T323" s="8"/>
      <c r="U323" s="1"/>
      <c r="V323" s="1"/>
      <c r="W323" s="1"/>
    </row>
    <row r="324" spans="1:23" ht="48" customHeight="1" x14ac:dyDescent="0.2">
      <c r="A324" s="7"/>
      <c r="B324" s="70"/>
      <c r="C324" s="134"/>
      <c r="D324" s="10"/>
      <c r="E324" s="31"/>
      <c r="F324" s="10"/>
      <c r="G324" s="57"/>
      <c r="H324" s="57"/>
      <c r="I324" s="57"/>
      <c r="J324" s="57"/>
      <c r="K324" s="57"/>
      <c r="L324" s="17"/>
      <c r="M324" s="3"/>
      <c r="N324" s="1"/>
      <c r="O324" s="1"/>
      <c r="P324" s="29"/>
      <c r="Q324" s="30"/>
      <c r="R324" s="1"/>
      <c r="S324" s="1"/>
      <c r="T324" s="8"/>
      <c r="U324" s="1"/>
      <c r="V324" s="1"/>
      <c r="W324" s="1"/>
    </row>
    <row r="325" spans="1:23" ht="30" customHeight="1" x14ac:dyDescent="0.2">
      <c r="A325" s="7"/>
      <c r="B325" s="70"/>
      <c r="C325" s="138"/>
      <c r="D325" s="10"/>
      <c r="E325" s="31"/>
      <c r="F325" s="10"/>
      <c r="G325" s="57"/>
      <c r="H325" s="57"/>
      <c r="I325" s="57"/>
      <c r="J325" s="57"/>
      <c r="K325" s="57"/>
      <c r="L325" s="17"/>
      <c r="M325" s="3"/>
      <c r="N325" s="1"/>
      <c r="O325" s="1"/>
      <c r="P325" s="29"/>
      <c r="Q325" s="30"/>
      <c r="R325" s="1"/>
      <c r="S325" s="1"/>
      <c r="T325" s="8"/>
      <c r="U325" s="1"/>
      <c r="V325" s="1"/>
      <c r="W325" s="1"/>
    </row>
    <row r="326" spans="1:23" ht="48" customHeight="1" x14ac:dyDescent="0.2">
      <c r="A326" s="7"/>
      <c r="B326" s="70"/>
      <c r="C326" s="132"/>
      <c r="D326" s="10"/>
      <c r="E326" s="31"/>
      <c r="F326" s="10"/>
      <c r="G326" s="57"/>
      <c r="H326" s="57"/>
      <c r="I326" s="57"/>
      <c r="J326" s="57"/>
      <c r="K326" s="57"/>
      <c r="L326" s="17"/>
      <c r="M326" s="3"/>
      <c r="N326" s="1"/>
      <c r="O326" s="1"/>
      <c r="P326" s="29"/>
      <c r="Q326" s="29"/>
      <c r="R326" s="1"/>
      <c r="S326" s="1"/>
      <c r="T326" s="8"/>
      <c r="U326" s="5"/>
      <c r="V326" s="5"/>
      <c r="W326" s="1"/>
    </row>
    <row r="327" spans="1:23" ht="48" customHeight="1" x14ac:dyDescent="0.2">
      <c r="A327" s="7"/>
      <c r="B327" s="70"/>
      <c r="C327" s="132"/>
      <c r="D327" s="10"/>
      <c r="E327" s="31"/>
      <c r="F327" s="10"/>
      <c r="G327" s="57"/>
      <c r="H327" s="57"/>
      <c r="I327" s="57"/>
      <c r="J327" s="57"/>
      <c r="K327" s="57"/>
      <c r="L327" s="17"/>
      <c r="M327" s="3"/>
      <c r="N327" s="1"/>
      <c r="O327" s="1"/>
      <c r="P327" s="29"/>
      <c r="Q327" s="30"/>
      <c r="R327" s="1"/>
      <c r="S327" s="1"/>
      <c r="T327" s="8"/>
      <c r="U327" s="5"/>
      <c r="V327" s="5"/>
      <c r="W327" s="1"/>
    </row>
    <row r="328" spans="1:23" ht="41.25" customHeight="1" x14ac:dyDescent="0.2">
      <c r="A328" s="7"/>
      <c r="B328" s="70"/>
      <c r="C328" s="132"/>
      <c r="D328" s="10"/>
      <c r="E328" s="31"/>
      <c r="F328" s="10"/>
      <c r="G328" s="57"/>
      <c r="H328" s="57"/>
      <c r="I328" s="57"/>
      <c r="J328" s="57"/>
      <c r="K328" s="57"/>
      <c r="L328" s="17"/>
      <c r="M328" s="3"/>
      <c r="N328" s="1"/>
      <c r="O328" s="1"/>
      <c r="P328" s="29"/>
      <c r="Q328" s="30"/>
      <c r="R328" s="1"/>
      <c r="S328" s="1"/>
      <c r="T328" s="8"/>
      <c r="U328" s="5"/>
      <c r="V328" s="5"/>
      <c r="W328" s="1"/>
    </row>
    <row r="329" spans="1:23" ht="41.25" customHeight="1" x14ac:dyDescent="0.2">
      <c r="A329" s="7"/>
      <c r="B329" s="70"/>
      <c r="C329" s="132"/>
      <c r="D329" s="10"/>
      <c r="E329" s="31"/>
      <c r="F329" s="10"/>
      <c r="G329" s="57"/>
      <c r="H329" s="57"/>
      <c r="I329" s="57"/>
      <c r="J329" s="57"/>
      <c r="K329" s="57"/>
      <c r="L329" s="17"/>
      <c r="M329" s="3"/>
      <c r="N329" s="1"/>
      <c r="O329" s="1"/>
      <c r="P329" s="29"/>
      <c r="Q329" s="30"/>
      <c r="R329" s="1"/>
      <c r="S329" s="1"/>
      <c r="T329" s="8"/>
      <c r="U329" s="5"/>
      <c r="V329" s="5"/>
      <c r="W329" s="1"/>
    </row>
    <row r="330" spans="1:23" ht="48" customHeight="1" x14ac:dyDescent="0.2">
      <c r="A330" s="7"/>
      <c r="B330" s="70"/>
      <c r="C330" s="132"/>
      <c r="D330" s="10"/>
      <c r="E330" s="31"/>
      <c r="F330" s="16"/>
      <c r="G330" s="57"/>
      <c r="H330" s="57"/>
      <c r="I330" s="57"/>
      <c r="J330" s="57"/>
      <c r="K330" s="57"/>
      <c r="L330" s="17"/>
      <c r="M330" s="3"/>
      <c r="N330" s="1"/>
      <c r="O330" s="1"/>
      <c r="P330" s="29"/>
      <c r="Q330" s="30"/>
      <c r="R330" s="1"/>
      <c r="S330" s="1"/>
      <c r="T330" s="1"/>
      <c r="U330" s="5"/>
      <c r="V330" s="5"/>
      <c r="W330" s="1"/>
    </row>
    <row r="331" spans="1:23" ht="48" customHeight="1" x14ac:dyDescent="0.2">
      <c r="A331" s="7"/>
      <c r="B331" s="70"/>
      <c r="C331" s="133"/>
      <c r="D331" s="10"/>
      <c r="E331" s="31"/>
      <c r="F331" s="10"/>
      <c r="G331" s="57"/>
      <c r="H331" s="57"/>
      <c r="I331" s="57"/>
      <c r="J331" s="57"/>
      <c r="K331" s="57"/>
      <c r="L331" s="17"/>
      <c r="M331" s="3"/>
      <c r="N331" s="1"/>
      <c r="O331" s="1"/>
      <c r="P331" s="29"/>
      <c r="Q331" s="30"/>
      <c r="R331" s="1"/>
      <c r="S331" s="1"/>
      <c r="T331" s="1"/>
      <c r="U331" s="5"/>
      <c r="V331" s="5"/>
      <c r="W331" s="1"/>
    </row>
    <row r="332" spans="1:23" ht="48" customHeight="1" x14ac:dyDescent="0.2">
      <c r="A332" s="7"/>
      <c r="B332" s="70"/>
      <c r="C332" s="133"/>
      <c r="D332" s="10"/>
      <c r="E332" s="31"/>
      <c r="F332" s="10"/>
      <c r="G332" s="57"/>
      <c r="H332" s="57"/>
      <c r="I332" s="57"/>
      <c r="J332" s="57"/>
      <c r="K332" s="57"/>
      <c r="L332" s="17"/>
      <c r="M332" s="3"/>
      <c r="N332" s="1"/>
      <c r="O332" s="1"/>
      <c r="P332" s="29"/>
      <c r="Q332" s="30"/>
      <c r="R332" s="1"/>
      <c r="S332" s="1"/>
      <c r="T332" s="8"/>
      <c r="U332" s="5"/>
      <c r="V332" s="5"/>
      <c r="W332" s="1"/>
    </row>
    <row r="333" spans="1:23" ht="48" customHeight="1" x14ac:dyDescent="0.2">
      <c r="A333" s="7"/>
      <c r="B333" s="70"/>
      <c r="C333" s="132"/>
      <c r="D333" s="10"/>
      <c r="E333" s="31"/>
      <c r="F333" s="10"/>
      <c r="G333" s="57"/>
      <c r="H333" s="57"/>
      <c r="I333" s="57"/>
      <c r="J333" s="57"/>
      <c r="K333" s="57"/>
      <c r="L333" s="17"/>
      <c r="M333" s="3"/>
      <c r="N333" s="1"/>
      <c r="O333" s="1"/>
      <c r="P333" s="29"/>
      <c r="Q333" s="30"/>
      <c r="R333" s="1"/>
      <c r="S333" s="1"/>
      <c r="T333" s="1"/>
      <c r="U333" s="5"/>
      <c r="V333" s="5"/>
      <c r="W333" s="1"/>
    </row>
    <row r="334" spans="1:23" ht="48" customHeight="1" x14ac:dyDescent="0.2">
      <c r="A334" s="7"/>
      <c r="B334" s="70"/>
      <c r="C334" s="132"/>
      <c r="D334" s="10"/>
      <c r="E334" s="31"/>
      <c r="F334" s="10"/>
      <c r="G334" s="57"/>
      <c r="H334" s="57"/>
      <c r="I334" s="57"/>
      <c r="J334" s="57"/>
      <c r="K334" s="57"/>
      <c r="L334" s="17"/>
      <c r="M334" s="3"/>
      <c r="N334" s="1"/>
      <c r="O334" s="1"/>
      <c r="P334" s="29"/>
      <c r="Q334" s="30"/>
      <c r="R334" s="10"/>
      <c r="S334" s="1"/>
      <c r="T334" s="1"/>
      <c r="U334" s="5"/>
      <c r="V334" s="5"/>
      <c r="W334" s="1"/>
    </row>
    <row r="335" spans="1:23" ht="48" customHeight="1" x14ac:dyDescent="0.2">
      <c r="A335" s="7"/>
      <c r="B335" s="70"/>
      <c r="C335" s="133"/>
      <c r="D335" s="1"/>
      <c r="E335" s="31"/>
      <c r="F335" s="10"/>
      <c r="G335" s="57"/>
      <c r="H335" s="57"/>
      <c r="I335" s="57"/>
      <c r="J335" s="57"/>
      <c r="K335" s="57"/>
      <c r="L335" s="17"/>
      <c r="M335" s="3"/>
      <c r="N335" s="1"/>
      <c r="O335" s="1"/>
      <c r="P335" s="29"/>
      <c r="Q335" s="34"/>
      <c r="R335" s="10"/>
      <c r="S335" s="1"/>
      <c r="T335" s="1"/>
      <c r="U335" s="5"/>
      <c r="V335" s="5"/>
      <c r="W335" s="1"/>
    </row>
    <row r="336" spans="1:23" ht="48" customHeight="1" x14ac:dyDescent="0.2">
      <c r="A336" s="7"/>
      <c r="B336" s="28"/>
      <c r="C336" s="132"/>
      <c r="D336" s="1"/>
      <c r="E336" s="1"/>
      <c r="F336" s="10"/>
      <c r="G336" s="17"/>
      <c r="H336" s="17"/>
      <c r="I336" s="17"/>
      <c r="J336" s="17"/>
      <c r="K336" s="17"/>
      <c r="L336" s="17"/>
      <c r="M336" s="3"/>
      <c r="N336" s="14"/>
      <c r="O336" s="1"/>
      <c r="P336" s="29"/>
      <c r="Q336" s="73"/>
      <c r="R336" s="1"/>
      <c r="S336" s="1"/>
      <c r="T336" s="74"/>
      <c r="U336" s="75"/>
      <c r="V336" s="154"/>
      <c r="W336" s="1"/>
    </row>
    <row r="337" spans="1:23" ht="48" customHeight="1" x14ac:dyDescent="0.2">
      <c r="A337" s="7"/>
      <c r="B337" s="28"/>
      <c r="C337" s="132"/>
      <c r="D337" s="1"/>
      <c r="E337" s="1"/>
      <c r="F337" s="10"/>
      <c r="G337" s="57"/>
      <c r="H337" s="57"/>
      <c r="I337" s="57"/>
      <c r="J337" s="57"/>
      <c r="K337" s="57"/>
      <c r="L337" s="17"/>
      <c r="M337" s="3"/>
      <c r="N337" s="14"/>
      <c r="O337" s="1"/>
      <c r="P337" s="29"/>
      <c r="Q337" s="73"/>
      <c r="R337" s="1"/>
      <c r="S337" s="1"/>
      <c r="T337" s="76"/>
      <c r="U337" s="75"/>
      <c r="V337" s="154"/>
      <c r="W337" s="1"/>
    </row>
    <row r="338" spans="1:23" ht="48" customHeight="1" x14ac:dyDescent="0.2">
      <c r="A338" s="7"/>
      <c r="B338" s="28"/>
      <c r="C338" s="132"/>
      <c r="D338" s="1"/>
      <c r="E338" s="10"/>
      <c r="F338" s="10"/>
      <c r="G338" s="57"/>
      <c r="H338" s="57"/>
      <c r="I338" s="57"/>
      <c r="J338" s="57"/>
      <c r="K338" s="57"/>
      <c r="L338" s="17"/>
      <c r="M338" s="3"/>
      <c r="N338" s="14"/>
      <c r="O338" s="1"/>
      <c r="P338" s="29"/>
      <c r="Q338" s="73"/>
      <c r="R338" s="1"/>
      <c r="S338" s="1"/>
      <c r="T338" s="76"/>
      <c r="U338" s="75"/>
      <c r="V338" s="154"/>
      <c r="W338" s="1"/>
    </row>
    <row r="339" spans="1:23" ht="48" customHeight="1" x14ac:dyDescent="0.2">
      <c r="A339" s="7"/>
      <c r="B339" s="28"/>
      <c r="C339" s="132"/>
      <c r="D339" s="1"/>
      <c r="E339" s="1"/>
      <c r="F339" s="10"/>
      <c r="G339" s="17"/>
      <c r="H339" s="17"/>
      <c r="I339" s="17"/>
      <c r="J339" s="17"/>
      <c r="K339" s="17"/>
      <c r="L339" s="17"/>
      <c r="M339" s="3"/>
      <c r="N339" s="14"/>
      <c r="O339" s="1"/>
      <c r="P339" s="29"/>
      <c r="Q339" s="73"/>
      <c r="R339" s="1"/>
      <c r="S339" s="1"/>
      <c r="T339" s="76"/>
      <c r="U339" s="75"/>
      <c r="V339" s="154"/>
      <c r="W339" s="1"/>
    </row>
    <row r="340" spans="1:23" ht="48" customHeight="1" x14ac:dyDescent="0.2">
      <c r="A340" s="7"/>
      <c r="B340" s="28"/>
      <c r="C340" s="132"/>
      <c r="D340" s="1"/>
      <c r="E340" s="1"/>
      <c r="F340" s="10"/>
      <c r="G340" s="17"/>
      <c r="H340" s="17"/>
      <c r="I340" s="17"/>
      <c r="J340" s="17"/>
      <c r="K340" s="17"/>
      <c r="L340" s="17"/>
      <c r="M340" s="3"/>
      <c r="N340" s="14"/>
      <c r="O340" s="1"/>
      <c r="P340" s="29"/>
      <c r="Q340" s="73"/>
      <c r="R340" s="1"/>
      <c r="S340" s="1"/>
      <c r="T340" s="76"/>
      <c r="U340" s="75"/>
      <c r="V340" s="154"/>
      <c r="W340" s="1"/>
    </row>
    <row r="341" spans="1:23" ht="48" customHeight="1" x14ac:dyDescent="0.2">
      <c r="A341" s="7"/>
      <c r="B341" s="28"/>
      <c r="C341" s="134"/>
      <c r="D341" s="1"/>
      <c r="E341" s="1"/>
      <c r="F341" s="124"/>
      <c r="G341" s="17"/>
      <c r="H341" s="17"/>
      <c r="I341" s="17"/>
      <c r="J341" s="17"/>
      <c r="K341" s="17"/>
      <c r="L341" s="17"/>
      <c r="M341" s="3"/>
      <c r="N341" s="48"/>
      <c r="O341" s="48"/>
      <c r="P341" s="29"/>
      <c r="Q341" s="25"/>
      <c r="R341" s="1"/>
      <c r="S341" s="1"/>
      <c r="T341" s="8"/>
      <c r="U341" s="5"/>
      <c r="V341" s="5"/>
      <c r="W341" s="1"/>
    </row>
    <row r="342" spans="1:23" ht="48" customHeight="1" x14ac:dyDescent="0.2">
      <c r="A342" s="7"/>
      <c r="B342" s="28"/>
      <c r="C342" s="134"/>
      <c r="D342" s="1"/>
      <c r="E342" s="1"/>
      <c r="F342" s="124"/>
      <c r="G342" s="17"/>
      <c r="H342" s="17"/>
      <c r="I342" s="17"/>
      <c r="J342" s="17"/>
      <c r="K342" s="17"/>
      <c r="L342" s="17"/>
      <c r="M342" s="3"/>
      <c r="N342" s="48"/>
      <c r="O342" s="48"/>
      <c r="P342" s="29"/>
      <c r="Q342" s="25"/>
      <c r="R342" s="1"/>
      <c r="S342" s="1"/>
      <c r="T342" s="8"/>
      <c r="U342" s="5"/>
      <c r="V342" s="5"/>
      <c r="W342" s="1"/>
    </row>
    <row r="343" spans="1:23" ht="48" customHeight="1" x14ac:dyDescent="0.2">
      <c r="A343" s="7"/>
      <c r="B343" s="28"/>
      <c r="C343" s="132"/>
      <c r="D343" s="1"/>
      <c r="E343" s="1"/>
      <c r="F343" s="10"/>
      <c r="G343" s="57"/>
      <c r="H343" s="57"/>
      <c r="I343" s="57"/>
      <c r="J343" s="57"/>
      <c r="K343" s="57"/>
      <c r="L343" s="17"/>
      <c r="M343" s="77"/>
      <c r="N343" s="78"/>
      <c r="O343" s="79"/>
      <c r="P343" s="29"/>
      <c r="Q343" s="80"/>
      <c r="R343" s="1"/>
      <c r="S343" s="1"/>
      <c r="T343" s="8"/>
      <c r="U343" s="5"/>
      <c r="V343" s="5"/>
      <c r="W343" s="1"/>
    </row>
    <row r="344" spans="1:23" ht="48" customHeight="1" x14ac:dyDescent="0.2">
      <c r="A344" s="7"/>
      <c r="B344" s="28"/>
      <c r="C344" s="132"/>
      <c r="D344" s="1"/>
      <c r="E344" s="1"/>
      <c r="F344" s="10"/>
      <c r="G344" s="17"/>
      <c r="H344" s="17"/>
      <c r="I344" s="17"/>
      <c r="J344" s="17"/>
      <c r="K344" s="17"/>
      <c r="L344" s="17"/>
      <c r="M344" s="81"/>
      <c r="N344" s="82"/>
      <c r="O344" s="83"/>
      <c r="P344" s="29"/>
      <c r="Q344" s="80"/>
      <c r="R344" s="1"/>
      <c r="S344" s="1"/>
      <c r="T344" s="8"/>
      <c r="U344" s="5"/>
      <c r="V344" s="5"/>
      <c r="W344" s="1"/>
    </row>
    <row r="345" spans="1:23" ht="47.25" customHeight="1" x14ac:dyDescent="0.2">
      <c r="A345" s="7"/>
      <c r="B345" s="28"/>
      <c r="C345" s="132"/>
      <c r="D345" s="1"/>
      <c r="E345" s="1"/>
      <c r="F345" s="10"/>
      <c r="G345" s="17"/>
      <c r="H345" s="17"/>
      <c r="I345" s="17"/>
      <c r="J345" s="17"/>
      <c r="K345" s="17"/>
      <c r="L345" s="17"/>
      <c r="M345" s="81"/>
      <c r="N345" s="82"/>
      <c r="O345" s="83"/>
      <c r="P345" s="29"/>
      <c r="Q345" s="80"/>
      <c r="R345" s="1"/>
      <c r="S345" s="1"/>
      <c r="T345" s="8"/>
      <c r="U345" s="5"/>
      <c r="V345" s="5"/>
      <c r="W345" s="1"/>
    </row>
    <row r="346" spans="1:23" ht="45" customHeight="1" x14ac:dyDescent="0.2">
      <c r="A346" s="7"/>
      <c r="B346" s="28"/>
      <c r="C346" s="132"/>
      <c r="D346" s="1"/>
      <c r="E346" s="1"/>
      <c r="F346" s="10"/>
      <c r="G346" s="17"/>
      <c r="H346" s="17"/>
      <c r="I346" s="17"/>
      <c r="J346" s="17"/>
      <c r="K346" s="17"/>
      <c r="L346" s="17"/>
      <c r="M346" s="81"/>
      <c r="N346" s="82"/>
      <c r="O346" s="83"/>
      <c r="P346" s="29"/>
      <c r="Q346" s="80"/>
      <c r="R346" s="1"/>
      <c r="S346" s="1"/>
      <c r="T346" s="8"/>
      <c r="U346" s="5"/>
      <c r="V346" s="5"/>
      <c r="W346" s="1"/>
    </row>
    <row r="347" spans="1:23" ht="29.25" customHeight="1" x14ac:dyDescent="0.2">
      <c r="A347" s="7"/>
      <c r="B347" s="28"/>
      <c r="C347" s="132"/>
      <c r="D347" s="1"/>
      <c r="E347" s="10"/>
      <c r="F347" s="10"/>
      <c r="G347" s="57"/>
      <c r="H347" s="57"/>
      <c r="I347" s="57"/>
      <c r="J347" s="57"/>
      <c r="K347" s="57"/>
      <c r="L347" s="17"/>
      <c r="M347" s="84"/>
      <c r="N347" s="85"/>
      <c r="O347" s="86"/>
      <c r="P347" s="29"/>
      <c r="Q347" s="80"/>
      <c r="R347" s="1"/>
      <c r="S347" s="1"/>
      <c r="T347" s="8"/>
      <c r="U347" s="5"/>
      <c r="V347" s="5"/>
      <c r="W347" s="1"/>
    </row>
    <row r="348" spans="1:23" ht="48" customHeight="1" x14ac:dyDescent="0.2">
      <c r="A348" s="7"/>
      <c r="B348" s="28"/>
      <c r="C348" s="132"/>
      <c r="D348" s="1"/>
      <c r="E348" s="1"/>
      <c r="F348" s="10"/>
      <c r="G348" s="17"/>
      <c r="H348" s="17"/>
      <c r="I348" s="17"/>
      <c r="J348" s="17"/>
      <c r="K348" s="17"/>
      <c r="L348" s="17"/>
      <c r="M348" s="77"/>
      <c r="N348" s="1"/>
      <c r="O348" s="1"/>
      <c r="P348" s="29"/>
      <c r="Q348" s="25"/>
      <c r="R348" s="1"/>
      <c r="S348" s="1"/>
      <c r="T348" s="1"/>
      <c r="U348" s="5"/>
      <c r="V348" s="5"/>
      <c r="W348" s="1"/>
    </row>
    <row r="349" spans="1:23" ht="48" customHeight="1" x14ac:dyDescent="0.2">
      <c r="A349" s="7"/>
      <c r="B349" s="122"/>
      <c r="C349" s="133"/>
      <c r="D349" s="10"/>
      <c r="E349" s="1"/>
      <c r="F349" s="125"/>
      <c r="G349" s="17"/>
      <c r="H349" s="17"/>
      <c r="I349" s="11"/>
      <c r="J349" s="11"/>
      <c r="K349" s="17"/>
      <c r="L349" s="17"/>
      <c r="M349" s="81"/>
      <c r="N349" s="1"/>
      <c r="O349" s="1"/>
      <c r="P349" s="29"/>
      <c r="Q349" s="25"/>
      <c r="R349" s="1"/>
      <c r="S349" s="1"/>
      <c r="T349" s="1"/>
      <c r="U349" s="5"/>
      <c r="V349" s="5"/>
      <c r="W349" s="1"/>
    </row>
    <row r="350" spans="1:23" ht="33.75" customHeight="1" x14ac:dyDescent="0.2">
      <c r="A350" s="7"/>
      <c r="B350" s="28"/>
      <c r="C350" s="133"/>
      <c r="D350" s="1"/>
      <c r="E350" s="1"/>
      <c r="F350" s="10"/>
      <c r="G350" s="57"/>
      <c r="H350" s="57"/>
      <c r="I350" s="57"/>
      <c r="J350" s="57"/>
      <c r="K350" s="57"/>
      <c r="L350" s="17"/>
      <c r="M350" s="81"/>
      <c r="N350" s="1"/>
      <c r="O350" s="1"/>
      <c r="P350" s="29"/>
      <c r="Q350" s="25"/>
      <c r="R350" s="1"/>
      <c r="S350" s="1"/>
      <c r="T350" s="1"/>
      <c r="U350" s="5"/>
      <c r="V350" s="5"/>
      <c r="W350" s="1"/>
    </row>
    <row r="351" spans="1:23" ht="48" customHeight="1" x14ac:dyDescent="0.2">
      <c r="A351" s="7"/>
      <c r="B351" s="28"/>
      <c r="C351" s="132"/>
      <c r="D351" s="1"/>
      <c r="E351" s="10"/>
      <c r="F351" s="10"/>
      <c r="G351" s="57"/>
      <c r="H351" s="57"/>
      <c r="I351" s="57"/>
      <c r="J351" s="57"/>
      <c r="K351" s="57"/>
      <c r="L351" s="17"/>
      <c r="M351" s="84"/>
      <c r="N351" s="1"/>
      <c r="O351" s="1"/>
      <c r="P351" s="29"/>
      <c r="Q351" s="25"/>
      <c r="R351" s="1"/>
      <c r="S351" s="1"/>
      <c r="T351" s="1"/>
      <c r="U351" s="5"/>
      <c r="V351" s="5"/>
      <c r="W351" s="1"/>
    </row>
    <row r="352" spans="1:23" ht="57.75" customHeight="1" x14ac:dyDescent="0.2">
      <c r="A352" s="7"/>
      <c r="B352" s="28"/>
      <c r="C352" s="132"/>
      <c r="D352" s="1"/>
      <c r="E352" s="1"/>
      <c r="F352" s="10"/>
      <c r="G352" s="17"/>
      <c r="H352" s="17"/>
      <c r="I352" s="17"/>
      <c r="J352" s="17"/>
      <c r="K352" s="17"/>
      <c r="L352" s="17"/>
      <c r="M352" s="3"/>
      <c r="N352" s="8"/>
      <c r="O352" s="8"/>
      <c r="P352" s="29"/>
      <c r="Q352" s="12"/>
      <c r="R352" s="1"/>
      <c r="S352" s="1"/>
      <c r="T352" s="1"/>
      <c r="U352" s="5"/>
      <c r="V352" s="5"/>
      <c r="W352" s="1"/>
    </row>
    <row r="353" spans="1:23" ht="48" customHeight="1" x14ac:dyDescent="0.2">
      <c r="A353" s="7"/>
      <c r="B353" s="28"/>
      <c r="C353" s="132"/>
      <c r="D353" s="1"/>
      <c r="E353" s="31"/>
      <c r="F353" s="10"/>
      <c r="G353" s="17"/>
      <c r="H353" s="17"/>
      <c r="I353" s="17"/>
      <c r="J353" s="17"/>
      <c r="K353" s="17"/>
      <c r="L353" s="17"/>
      <c r="M353" s="87"/>
      <c r="N353" s="8"/>
      <c r="O353" s="8"/>
      <c r="P353" s="88"/>
      <c r="Q353" s="7"/>
      <c r="R353" s="1"/>
      <c r="S353" s="1"/>
      <c r="T353" s="8"/>
      <c r="U353" s="5"/>
      <c r="V353" s="5"/>
      <c r="W353" s="1"/>
    </row>
    <row r="354" spans="1:23" ht="48" customHeight="1" x14ac:dyDescent="0.2">
      <c r="A354" s="7"/>
      <c r="B354" s="28"/>
      <c r="C354" s="132"/>
      <c r="D354" s="1"/>
      <c r="E354" s="31"/>
      <c r="F354" s="10"/>
      <c r="G354" s="17"/>
      <c r="H354" s="17"/>
      <c r="I354" s="17"/>
      <c r="J354" s="17"/>
      <c r="K354" s="17"/>
      <c r="L354" s="17"/>
      <c r="M354" s="87"/>
      <c r="N354" s="8"/>
      <c r="O354" s="8"/>
      <c r="P354" s="89"/>
      <c r="Q354" s="30"/>
      <c r="R354" s="1"/>
      <c r="S354" s="1"/>
      <c r="T354" s="8"/>
      <c r="U354" s="5"/>
      <c r="V354" s="5"/>
      <c r="W354" s="1"/>
    </row>
    <row r="355" spans="1:23" ht="48" customHeight="1" x14ac:dyDescent="0.2">
      <c r="A355" s="7"/>
      <c r="B355" s="28"/>
      <c r="C355" s="132"/>
      <c r="D355" s="1"/>
      <c r="E355" s="31"/>
      <c r="F355" s="10"/>
      <c r="G355" s="17"/>
      <c r="H355" s="17"/>
      <c r="I355" s="17"/>
      <c r="J355" s="17"/>
      <c r="K355" s="17"/>
      <c r="L355" s="17"/>
      <c r="M355" s="3"/>
      <c r="N355" s="8"/>
      <c r="O355" s="8"/>
      <c r="P355" s="16"/>
      <c r="Q355" s="30"/>
      <c r="R355" s="1"/>
      <c r="S355" s="1"/>
      <c r="T355" s="8"/>
      <c r="U355" s="5"/>
      <c r="V355" s="5"/>
      <c r="W355" s="1"/>
    </row>
    <row r="356" spans="1:23" ht="48" customHeight="1" x14ac:dyDescent="0.2">
      <c r="A356" s="7"/>
      <c r="B356" s="28"/>
      <c r="C356" s="132"/>
      <c r="D356" s="1"/>
      <c r="E356" s="31"/>
      <c r="F356" s="16"/>
      <c r="G356" s="17"/>
      <c r="H356" s="17"/>
      <c r="I356" s="17"/>
      <c r="J356" s="17"/>
      <c r="K356" s="17"/>
      <c r="L356" s="17"/>
      <c r="M356" s="3"/>
      <c r="N356" s="8"/>
      <c r="O356" s="79"/>
      <c r="P356" s="90"/>
      <c r="Q356" s="30"/>
      <c r="R356" s="1"/>
      <c r="S356" s="1"/>
      <c r="T356" s="8"/>
      <c r="U356" s="5"/>
      <c r="V356" s="5"/>
      <c r="W356" s="1"/>
    </row>
    <row r="357" spans="1:23" ht="48" customHeight="1" x14ac:dyDescent="0.2">
      <c r="A357" s="7"/>
      <c r="B357" s="28"/>
      <c r="C357" s="132"/>
      <c r="D357" s="1"/>
      <c r="E357" s="31"/>
      <c r="F357" s="10"/>
      <c r="G357" s="17"/>
      <c r="H357" s="17"/>
      <c r="I357" s="17"/>
      <c r="J357" s="17"/>
      <c r="K357" s="17"/>
      <c r="L357" s="17"/>
      <c r="M357" s="3"/>
      <c r="N357" s="8"/>
      <c r="O357" s="79"/>
      <c r="P357" s="90"/>
      <c r="Q357" s="30"/>
      <c r="R357" s="1"/>
      <c r="S357" s="1"/>
      <c r="T357" s="8"/>
      <c r="U357" s="5"/>
      <c r="V357" s="5"/>
      <c r="W357" s="1"/>
    </row>
    <row r="358" spans="1:23" ht="48" customHeight="1" x14ac:dyDescent="0.2">
      <c r="A358" s="7"/>
      <c r="B358" s="28"/>
      <c r="C358" s="132"/>
      <c r="D358" s="1"/>
      <c r="E358" s="31"/>
      <c r="F358" s="10"/>
      <c r="G358" s="17"/>
      <c r="H358" s="17"/>
      <c r="I358" s="17"/>
      <c r="J358" s="17"/>
      <c r="K358" s="17"/>
      <c r="L358" s="17"/>
      <c r="M358" s="3"/>
      <c r="N358" s="8"/>
      <c r="O358" s="79"/>
      <c r="P358" s="90"/>
      <c r="Q358" s="30"/>
      <c r="R358" s="1"/>
      <c r="S358" s="1"/>
      <c r="T358" s="8"/>
      <c r="U358" s="5"/>
      <c r="V358" s="5"/>
      <c r="W358" s="1"/>
    </row>
    <row r="359" spans="1:23" ht="48" customHeight="1" x14ac:dyDescent="0.2">
      <c r="A359" s="7"/>
      <c r="B359" s="28"/>
      <c r="C359" s="132"/>
      <c r="D359" s="1"/>
      <c r="E359" s="31"/>
      <c r="F359" s="10"/>
      <c r="G359" s="17"/>
      <c r="H359" s="17"/>
      <c r="I359" s="17"/>
      <c r="J359" s="17"/>
      <c r="K359" s="17"/>
      <c r="L359" s="17"/>
      <c r="M359" s="3"/>
      <c r="N359" s="8"/>
      <c r="O359" s="79"/>
      <c r="P359" s="90"/>
      <c r="Q359" s="30"/>
      <c r="R359" s="1"/>
      <c r="S359" s="1"/>
      <c r="T359" s="8"/>
      <c r="U359" s="5"/>
      <c r="V359" s="5"/>
      <c r="W359" s="1"/>
    </row>
    <row r="360" spans="1:23" ht="48" customHeight="1" x14ac:dyDescent="0.2">
      <c r="A360" s="7"/>
      <c r="B360" s="28"/>
      <c r="C360" s="132"/>
      <c r="D360" s="1"/>
      <c r="E360" s="31"/>
      <c r="F360" s="10"/>
      <c r="G360" s="17"/>
      <c r="H360" s="17"/>
      <c r="I360" s="17"/>
      <c r="J360" s="17"/>
      <c r="K360" s="17"/>
      <c r="L360" s="17"/>
      <c r="M360" s="3"/>
      <c r="N360" s="8"/>
      <c r="O360" s="79"/>
      <c r="P360" s="90"/>
      <c r="Q360" s="30"/>
      <c r="R360" s="1"/>
      <c r="S360" s="1"/>
      <c r="T360" s="8"/>
      <c r="U360" s="5"/>
      <c r="V360" s="5"/>
      <c r="W360" s="1"/>
    </row>
    <row r="361" spans="1:23" ht="48" customHeight="1" x14ac:dyDescent="0.2">
      <c r="A361" s="7"/>
      <c r="B361" s="28"/>
      <c r="C361" s="132"/>
      <c r="D361" s="1"/>
      <c r="E361" s="31"/>
      <c r="F361" s="10"/>
      <c r="G361" s="17"/>
      <c r="H361" s="17"/>
      <c r="I361" s="17"/>
      <c r="J361" s="17"/>
      <c r="K361" s="17"/>
      <c r="L361" s="17"/>
      <c r="M361" s="3"/>
      <c r="N361" s="8"/>
      <c r="O361" s="79"/>
      <c r="P361" s="90"/>
      <c r="Q361" s="30"/>
      <c r="R361" s="1"/>
      <c r="S361" s="1"/>
      <c r="T361" s="8"/>
      <c r="U361" s="5"/>
      <c r="V361" s="5"/>
      <c r="W361" s="1"/>
    </row>
    <row r="362" spans="1:23" ht="48" customHeight="1" x14ac:dyDescent="0.2">
      <c r="A362" s="7"/>
      <c r="B362" s="28"/>
      <c r="C362" s="132"/>
      <c r="D362" s="1"/>
      <c r="E362" s="31"/>
      <c r="F362" s="10"/>
      <c r="G362" s="17"/>
      <c r="H362" s="17"/>
      <c r="I362" s="17"/>
      <c r="J362" s="17"/>
      <c r="K362" s="17"/>
      <c r="L362" s="17"/>
      <c r="M362" s="3"/>
      <c r="N362" s="8"/>
      <c r="O362" s="79"/>
      <c r="P362" s="90"/>
      <c r="Q362" s="30"/>
      <c r="R362" s="1"/>
      <c r="S362" s="1"/>
      <c r="T362" s="8"/>
      <c r="U362" s="5"/>
      <c r="V362" s="5"/>
      <c r="W362" s="1"/>
    </row>
    <row r="363" spans="1:23" ht="48" customHeight="1" x14ac:dyDescent="0.2">
      <c r="A363" s="7"/>
      <c r="B363" s="28"/>
      <c r="C363" s="132"/>
      <c r="D363" s="1"/>
      <c r="E363" s="31"/>
      <c r="F363" s="10"/>
      <c r="G363" s="17"/>
      <c r="H363" s="17"/>
      <c r="I363" s="17"/>
      <c r="J363" s="17"/>
      <c r="K363" s="17"/>
      <c r="L363" s="17"/>
      <c r="M363" s="3"/>
      <c r="N363" s="8"/>
      <c r="O363" s="79"/>
      <c r="P363" s="90"/>
      <c r="Q363" s="30"/>
      <c r="R363" s="1"/>
      <c r="S363" s="1"/>
      <c r="T363" s="8"/>
      <c r="U363" s="5"/>
      <c r="V363" s="5"/>
      <c r="W363" s="1"/>
    </row>
    <row r="364" spans="1:23" ht="48" customHeight="1" x14ac:dyDescent="0.2">
      <c r="A364" s="7"/>
      <c r="B364" s="28"/>
      <c r="C364" s="132"/>
      <c r="D364" s="1"/>
      <c r="E364" s="31"/>
      <c r="F364" s="10"/>
      <c r="G364" s="17"/>
      <c r="H364" s="17"/>
      <c r="I364" s="17"/>
      <c r="J364" s="17"/>
      <c r="K364" s="17"/>
      <c r="L364" s="17"/>
      <c r="M364" s="3"/>
      <c r="N364" s="8"/>
      <c r="O364" s="79"/>
      <c r="P364" s="90"/>
      <c r="Q364" s="30"/>
      <c r="R364" s="1"/>
      <c r="S364" s="1"/>
      <c r="T364" s="8"/>
      <c r="U364" s="5"/>
      <c r="V364" s="5"/>
      <c r="W364" s="1"/>
    </row>
    <row r="365" spans="1:23" ht="48" customHeight="1" x14ac:dyDescent="0.2">
      <c r="A365" s="7"/>
      <c r="B365" s="28"/>
      <c r="C365" s="132"/>
      <c r="D365" s="1"/>
      <c r="E365" s="31"/>
      <c r="F365" s="10"/>
      <c r="G365" s="17"/>
      <c r="H365" s="17"/>
      <c r="I365" s="17"/>
      <c r="J365" s="17"/>
      <c r="K365" s="17"/>
      <c r="L365" s="17"/>
      <c r="M365" s="3"/>
      <c r="N365" s="8"/>
      <c r="O365" s="79"/>
      <c r="P365" s="90"/>
      <c r="Q365" s="30"/>
      <c r="R365" s="1"/>
      <c r="S365" s="1"/>
      <c r="T365" s="8"/>
      <c r="U365" s="5"/>
      <c r="V365" s="5"/>
      <c r="W365" s="1"/>
    </row>
    <row r="366" spans="1:23" ht="48" customHeight="1" x14ac:dyDescent="0.2">
      <c r="A366" s="7"/>
      <c r="B366" s="28"/>
      <c r="C366" s="139"/>
      <c r="D366" s="1"/>
      <c r="E366" s="31"/>
      <c r="F366" s="124"/>
      <c r="G366" s="17"/>
      <c r="H366" s="17"/>
      <c r="I366" s="17"/>
      <c r="J366" s="17"/>
      <c r="K366" s="17"/>
      <c r="L366" s="17"/>
      <c r="M366" s="3"/>
      <c r="N366" s="8"/>
      <c r="O366" s="79"/>
      <c r="P366" s="90"/>
      <c r="Q366" s="30"/>
      <c r="R366" s="1"/>
      <c r="S366" s="1"/>
      <c r="T366" s="8"/>
      <c r="U366" s="5"/>
      <c r="V366" s="5"/>
      <c r="W366" s="1"/>
    </row>
    <row r="367" spans="1:23" ht="48" customHeight="1" x14ac:dyDescent="0.2">
      <c r="A367" s="7"/>
      <c r="B367" s="28"/>
      <c r="C367" s="139"/>
      <c r="D367" s="1"/>
      <c r="E367" s="31"/>
      <c r="F367" s="124"/>
      <c r="G367" s="17"/>
      <c r="H367" s="17"/>
      <c r="I367" s="17"/>
      <c r="J367" s="17"/>
      <c r="K367" s="17"/>
      <c r="L367" s="17"/>
      <c r="M367" s="3"/>
      <c r="N367" s="8"/>
      <c r="O367" s="79"/>
      <c r="P367" s="90"/>
      <c r="Q367" s="30"/>
      <c r="R367" s="1"/>
      <c r="S367" s="1"/>
      <c r="T367" s="8"/>
      <c r="U367" s="5"/>
      <c r="V367" s="5"/>
      <c r="W367" s="1"/>
    </row>
    <row r="368" spans="1:23" ht="48" customHeight="1" x14ac:dyDescent="0.2">
      <c r="A368" s="7"/>
      <c r="B368" s="28"/>
      <c r="C368" s="132"/>
      <c r="D368" s="1"/>
      <c r="E368" s="31"/>
      <c r="F368" s="10"/>
      <c r="G368" s="17"/>
      <c r="H368" s="17"/>
      <c r="I368" s="17"/>
      <c r="J368" s="17"/>
      <c r="K368" s="17"/>
      <c r="L368" s="17"/>
      <c r="M368" s="3"/>
      <c r="N368" s="14"/>
      <c r="O368" s="1"/>
      <c r="P368" s="90"/>
      <c r="Q368" s="30"/>
      <c r="R368" s="1"/>
      <c r="S368" s="1"/>
      <c r="T368" s="8"/>
      <c r="U368" s="5"/>
      <c r="V368" s="5"/>
      <c r="W368" s="1"/>
    </row>
    <row r="369" spans="1:23" ht="48" customHeight="1" x14ac:dyDescent="0.2">
      <c r="A369" s="7"/>
      <c r="B369" s="28"/>
      <c r="C369" s="132"/>
      <c r="D369" s="1"/>
      <c r="E369" s="31"/>
      <c r="F369" s="10"/>
      <c r="G369" s="17"/>
      <c r="H369" s="17"/>
      <c r="I369" s="17"/>
      <c r="J369" s="17"/>
      <c r="K369" s="68"/>
      <c r="L369" s="17"/>
      <c r="M369" s="3"/>
      <c r="N369" s="1"/>
      <c r="O369" s="48"/>
      <c r="P369" s="88"/>
      <c r="Q369" s="30"/>
      <c r="R369" s="1"/>
      <c r="S369" s="1"/>
      <c r="T369" s="8"/>
      <c r="U369" s="5"/>
      <c r="V369" s="5"/>
      <c r="W369" s="1"/>
    </row>
    <row r="370" spans="1:23" ht="32.25" customHeight="1" x14ac:dyDescent="0.2">
      <c r="A370" s="7"/>
      <c r="B370" s="28"/>
      <c r="C370" s="132"/>
      <c r="D370" s="1"/>
      <c r="E370" s="1"/>
      <c r="F370" s="10"/>
      <c r="G370" s="57"/>
      <c r="H370" s="57"/>
      <c r="I370" s="57"/>
      <c r="J370" s="57"/>
      <c r="K370" s="68"/>
      <c r="L370" s="17"/>
      <c r="M370" s="3"/>
      <c r="N370" s="1"/>
      <c r="O370" s="86"/>
      <c r="P370" s="89"/>
      <c r="Q370" s="30"/>
      <c r="R370" s="1"/>
      <c r="S370" s="1"/>
      <c r="T370" s="8"/>
      <c r="U370" s="5"/>
      <c r="V370" s="5"/>
      <c r="W370" s="1"/>
    </row>
    <row r="371" spans="1:23" ht="32.25" customHeight="1" x14ac:dyDescent="0.2">
      <c r="A371" s="25"/>
      <c r="B371" s="28"/>
      <c r="C371" s="132"/>
      <c r="D371" s="1"/>
      <c r="E371" s="31"/>
      <c r="F371" s="10"/>
      <c r="G371" s="57"/>
      <c r="H371" s="57"/>
      <c r="I371" s="57"/>
      <c r="J371" s="57"/>
      <c r="K371" s="68"/>
      <c r="L371" s="17"/>
      <c r="M371" s="3"/>
      <c r="N371" s="8"/>
      <c r="O371" s="86"/>
      <c r="P371" s="91"/>
      <c r="Q371" s="30"/>
      <c r="R371" s="1"/>
      <c r="S371" s="1"/>
      <c r="T371" s="8"/>
      <c r="U371" s="5"/>
      <c r="V371" s="5"/>
      <c r="W371" s="1"/>
    </row>
    <row r="372" spans="1:23" ht="32.25" customHeight="1" x14ac:dyDescent="0.2">
      <c r="A372" s="25"/>
      <c r="B372" s="28"/>
      <c r="C372" s="132"/>
      <c r="D372" s="1"/>
      <c r="E372" s="1"/>
      <c r="F372" s="10"/>
      <c r="G372" s="57"/>
      <c r="H372" s="57"/>
      <c r="I372" s="57"/>
      <c r="J372" s="57"/>
      <c r="K372" s="68"/>
      <c r="L372" s="17"/>
      <c r="M372" s="3"/>
      <c r="N372" s="8"/>
      <c r="O372" s="86"/>
      <c r="P372" s="91"/>
      <c r="Q372" s="30"/>
      <c r="R372" s="1"/>
      <c r="S372" s="1"/>
      <c r="T372" s="8"/>
      <c r="U372" s="5"/>
      <c r="V372" s="5"/>
      <c r="W372" s="1"/>
    </row>
    <row r="373" spans="1:23" ht="32.25" customHeight="1" x14ac:dyDescent="0.2">
      <c r="A373" s="25"/>
      <c r="B373" s="28"/>
      <c r="C373" s="132"/>
      <c r="D373" s="1"/>
      <c r="E373" s="1"/>
      <c r="F373" s="10"/>
      <c r="G373" s="57"/>
      <c r="H373" s="57"/>
      <c r="I373" s="57"/>
      <c r="J373" s="57"/>
      <c r="K373" s="68"/>
      <c r="L373" s="17"/>
      <c r="M373" s="3"/>
      <c r="N373" s="8"/>
      <c r="O373" s="86"/>
      <c r="P373" s="91"/>
      <c r="Q373" s="30"/>
      <c r="R373" s="1"/>
      <c r="S373" s="1"/>
      <c r="T373" s="8"/>
      <c r="U373" s="5"/>
      <c r="V373" s="5"/>
      <c r="W373" s="1"/>
    </row>
    <row r="374" spans="1:23" ht="32.25" customHeight="1" x14ac:dyDescent="0.2">
      <c r="A374" s="25"/>
      <c r="B374" s="28"/>
      <c r="C374" s="132"/>
      <c r="D374" s="1"/>
      <c r="E374" s="1"/>
      <c r="F374" s="10"/>
      <c r="G374" s="57"/>
      <c r="H374" s="57"/>
      <c r="I374" s="57"/>
      <c r="J374" s="57"/>
      <c r="K374" s="68"/>
      <c r="L374" s="17"/>
      <c r="M374" s="3"/>
      <c r="N374" s="8"/>
      <c r="O374" s="86"/>
      <c r="P374" s="91"/>
      <c r="Q374" s="30"/>
      <c r="R374" s="1"/>
      <c r="S374" s="1"/>
      <c r="T374" s="8"/>
      <c r="U374" s="5"/>
      <c r="V374" s="5"/>
      <c r="W374" s="1"/>
    </row>
    <row r="375" spans="1:23" ht="32.25" customHeight="1" x14ac:dyDescent="0.2">
      <c r="A375" s="25"/>
      <c r="B375" s="28"/>
      <c r="C375" s="132"/>
      <c r="D375" s="1"/>
      <c r="E375" s="1"/>
      <c r="F375" s="10"/>
      <c r="G375" s="57"/>
      <c r="H375" s="57"/>
      <c r="I375" s="57"/>
      <c r="J375" s="57"/>
      <c r="K375" s="68"/>
      <c r="L375" s="17"/>
      <c r="M375" s="3"/>
      <c r="N375" s="8"/>
      <c r="O375" s="86"/>
      <c r="P375" s="91"/>
      <c r="Q375" s="30"/>
      <c r="R375" s="1"/>
      <c r="S375" s="1"/>
      <c r="T375" s="8"/>
      <c r="U375" s="5"/>
      <c r="V375" s="5"/>
      <c r="W375" s="1"/>
    </row>
    <row r="376" spans="1:23" ht="32.25" customHeight="1" x14ac:dyDescent="0.2">
      <c r="A376" s="25"/>
      <c r="B376" s="28"/>
      <c r="C376" s="132"/>
      <c r="D376" s="1"/>
      <c r="E376" s="1"/>
      <c r="F376" s="10"/>
      <c r="G376" s="57"/>
      <c r="H376" s="57"/>
      <c r="I376" s="57"/>
      <c r="J376" s="57"/>
      <c r="K376" s="68"/>
      <c r="L376" s="17"/>
      <c r="M376" s="3"/>
      <c r="N376" s="8"/>
      <c r="O376" s="86"/>
      <c r="P376" s="91"/>
      <c r="Q376" s="30"/>
      <c r="R376" s="1"/>
      <c r="S376" s="1"/>
      <c r="T376" s="8"/>
      <c r="U376" s="5"/>
      <c r="V376" s="5"/>
      <c r="W376" s="1"/>
    </row>
    <row r="377" spans="1:23" ht="32.25" customHeight="1" x14ac:dyDescent="0.2">
      <c r="A377" s="25"/>
      <c r="B377" s="28"/>
      <c r="C377" s="132"/>
      <c r="D377" s="1"/>
      <c r="E377" s="1"/>
      <c r="F377" s="10"/>
      <c r="G377" s="57"/>
      <c r="H377" s="57"/>
      <c r="I377" s="57"/>
      <c r="J377" s="57"/>
      <c r="K377" s="68"/>
      <c r="L377" s="17"/>
      <c r="M377" s="3"/>
      <c r="N377" s="8"/>
      <c r="O377" s="86"/>
      <c r="P377" s="91"/>
      <c r="Q377" s="30"/>
      <c r="R377" s="1"/>
      <c r="S377" s="1"/>
      <c r="T377" s="1"/>
      <c r="U377" s="5"/>
      <c r="V377" s="5"/>
      <c r="W377" s="1"/>
    </row>
    <row r="378" spans="1:23" ht="32.25" customHeight="1" x14ac:dyDescent="0.2">
      <c r="A378" s="25"/>
      <c r="B378" s="28"/>
      <c r="C378" s="132"/>
      <c r="D378" s="1"/>
      <c r="E378" s="1"/>
      <c r="F378" s="10"/>
      <c r="G378" s="57"/>
      <c r="H378" s="57"/>
      <c r="I378" s="57"/>
      <c r="J378" s="57"/>
      <c r="K378" s="68"/>
      <c r="L378" s="17"/>
      <c r="M378" s="3"/>
      <c r="N378" s="8"/>
      <c r="O378" s="86"/>
      <c r="P378" s="91"/>
      <c r="Q378" s="30"/>
      <c r="R378" s="1"/>
      <c r="S378" s="1"/>
      <c r="T378" s="1"/>
      <c r="U378" s="5"/>
      <c r="V378" s="5"/>
      <c r="W378" s="1"/>
    </row>
    <row r="379" spans="1:23" ht="32.25" customHeight="1" x14ac:dyDescent="0.2">
      <c r="A379" s="25"/>
      <c r="B379" s="28"/>
      <c r="C379" s="132"/>
      <c r="D379" s="1"/>
      <c r="E379" s="1"/>
      <c r="F379" s="10"/>
      <c r="G379" s="57"/>
      <c r="H379" s="57"/>
      <c r="I379" s="57"/>
      <c r="J379" s="57"/>
      <c r="K379" s="68"/>
      <c r="L379" s="17"/>
      <c r="M379" s="3"/>
      <c r="N379" s="8"/>
      <c r="O379" s="86"/>
      <c r="P379" s="91"/>
      <c r="Q379" s="30"/>
      <c r="R379" s="1"/>
      <c r="S379" s="1"/>
      <c r="T379" s="1"/>
      <c r="U379" s="5"/>
      <c r="V379" s="5"/>
      <c r="W379" s="1"/>
    </row>
    <row r="380" spans="1:23" ht="32.25" customHeight="1" x14ac:dyDescent="0.2">
      <c r="A380" s="25"/>
      <c r="B380" s="28"/>
      <c r="C380" s="132"/>
      <c r="D380" s="1"/>
      <c r="E380" s="1"/>
      <c r="F380" s="10"/>
      <c r="G380" s="57"/>
      <c r="H380" s="57"/>
      <c r="I380" s="57"/>
      <c r="J380" s="57"/>
      <c r="K380" s="68"/>
      <c r="L380" s="17"/>
      <c r="M380" s="3"/>
      <c r="N380" s="8"/>
      <c r="O380" s="86"/>
      <c r="P380" s="91"/>
      <c r="Q380" s="30"/>
      <c r="R380" s="1"/>
      <c r="S380" s="1"/>
      <c r="T380" s="1"/>
      <c r="U380" s="5"/>
      <c r="V380" s="5"/>
      <c r="W380" s="1"/>
    </row>
    <row r="381" spans="1:23" ht="32.25" customHeight="1" x14ac:dyDescent="0.2">
      <c r="A381" s="25"/>
      <c r="B381" s="28"/>
      <c r="C381" s="132"/>
      <c r="D381" s="1"/>
      <c r="E381" s="1"/>
      <c r="F381" s="10"/>
      <c r="G381" s="57"/>
      <c r="H381" s="57"/>
      <c r="I381" s="57"/>
      <c r="J381" s="57"/>
      <c r="K381" s="68"/>
      <c r="L381" s="17"/>
      <c r="M381" s="3"/>
      <c r="N381" s="8"/>
      <c r="O381" s="86"/>
      <c r="P381" s="91"/>
      <c r="Q381" s="30"/>
      <c r="R381" s="1"/>
      <c r="S381" s="1"/>
      <c r="T381" s="1"/>
      <c r="U381" s="5"/>
      <c r="V381" s="5"/>
      <c r="W381" s="1"/>
    </row>
    <row r="382" spans="1:23" ht="32.25" customHeight="1" x14ac:dyDescent="0.2">
      <c r="A382" s="25"/>
      <c r="B382" s="28"/>
      <c r="C382" s="132"/>
      <c r="D382" s="1"/>
      <c r="E382" s="1"/>
      <c r="F382" s="10"/>
      <c r="G382" s="57"/>
      <c r="H382" s="57"/>
      <c r="I382" s="57"/>
      <c r="J382" s="57"/>
      <c r="K382" s="68"/>
      <c r="L382" s="17"/>
      <c r="M382" s="3"/>
      <c r="N382" s="8"/>
      <c r="O382" s="86"/>
      <c r="P382" s="91"/>
      <c r="Q382" s="30"/>
      <c r="R382" s="1"/>
      <c r="S382" s="1"/>
      <c r="T382" s="1"/>
      <c r="U382" s="5"/>
      <c r="V382" s="5"/>
      <c r="W382" s="1"/>
    </row>
    <row r="383" spans="1:23" ht="45" customHeight="1" x14ac:dyDescent="0.2">
      <c r="A383" s="25"/>
      <c r="B383" s="28"/>
      <c r="C383" s="132"/>
      <c r="D383" s="1"/>
      <c r="E383" s="31"/>
      <c r="F383" s="10"/>
      <c r="G383" s="68"/>
      <c r="H383" s="68"/>
      <c r="I383" s="68"/>
      <c r="J383" s="68"/>
      <c r="K383" s="68"/>
      <c r="L383" s="17"/>
      <c r="M383" s="3"/>
      <c r="N383" s="8"/>
      <c r="O383" s="86"/>
      <c r="P383" s="29"/>
      <c r="Q383" s="30"/>
      <c r="R383" s="1"/>
      <c r="S383" s="1"/>
      <c r="T383" s="8"/>
      <c r="U383" s="5"/>
      <c r="V383" s="5"/>
      <c r="W383" s="1"/>
    </row>
    <row r="384" spans="1:23" ht="45" customHeight="1" x14ac:dyDescent="0.2">
      <c r="A384" s="25"/>
      <c r="B384" s="28"/>
      <c r="C384" s="132"/>
      <c r="D384" s="1"/>
      <c r="E384" s="31"/>
      <c r="F384" s="10"/>
      <c r="G384" s="68"/>
      <c r="H384" s="68"/>
      <c r="I384" s="68"/>
      <c r="J384" s="68"/>
      <c r="K384" s="68"/>
      <c r="L384" s="17"/>
      <c r="M384" s="3"/>
      <c r="N384" s="8"/>
      <c r="O384" s="86"/>
      <c r="P384" s="29"/>
      <c r="Q384" s="30"/>
      <c r="R384" s="1"/>
      <c r="S384" s="1"/>
      <c r="T384" s="8"/>
      <c r="U384" s="5"/>
      <c r="V384" s="5"/>
      <c r="W384" s="1"/>
    </row>
    <row r="385" spans="1:23" ht="45" customHeight="1" x14ac:dyDescent="0.2">
      <c r="A385" s="25"/>
      <c r="B385" s="28"/>
      <c r="C385" s="140"/>
      <c r="D385" s="1"/>
      <c r="E385" s="31"/>
      <c r="F385" s="10"/>
      <c r="G385" s="68"/>
      <c r="H385" s="68"/>
      <c r="I385" s="68"/>
      <c r="J385" s="68"/>
      <c r="K385" s="68"/>
      <c r="L385" s="17"/>
      <c r="M385" s="3"/>
      <c r="N385" s="1"/>
      <c r="O385" s="1"/>
      <c r="P385" s="29"/>
      <c r="Q385" s="30"/>
      <c r="R385" s="1"/>
      <c r="S385" s="1"/>
      <c r="T385" s="8"/>
      <c r="U385" s="5"/>
      <c r="V385" s="5"/>
      <c r="W385" s="1"/>
    </row>
    <row r="386" spans="1:23" ht="56.25" customHeight="1" x14ac:dyDescent="0.2">
      <c r="A386" s="25"/>
      <c r="B386" s="28"/>
      <c r="C386" s="140"/>
      <c r="D386" s="1"/>
      <c r="E386" s="1"/>
      <c r="F386" s="125"/>
      <c r="G386" s="11"/>
      <c r="H386" s="11"/>
      <c r="I386" s="71"/>
      <c r="J386" s="11"/>
      <c r="K386" s="68"/>
      <c r="L386" s="17"/>
      <c r="M386" s="3"/>
      <c r="N386" s="8"/>
      <c r="O386" s="8"/>
      <c r="P386" s="29"/>
      <c r="Q386" s="30"/>
      <c r="R386" s="1"/>
      <c r="S386" s="1"/>
      <c r="T386" s="8"/>
      <c r="U386" s="5"/>
      <c r="V386" s="5"/>
      <c r="W386" s="1"/>
    </row>
    <row r="387" spans="1:23" ht="56.25" customHeight="1" x14ac:dyDescent="0.2">
      <c r="A387" s="25"/>
      <c r="B387" s="28"/>
      <c r="C387" s="139"/>
      <c r="D387" s="1"/>
      <c r="E387" s="1"/>
      <c r="F387" s="10"/>
      <c r="G387" s="11"/>
      <c r="H387" s="11"/>
      <c r="I387" s="71"/>
      <c r="J387" s="11"/>
      <c r="K387" s="68"/>
      <c r="L387" s="17"/>
      <c r="M387" s="3"/>
      <c r="N387" s="8"/>
      <c r="O387" s="8"/>
      <c r="P387" s="29"/>
      <c r="Q387" s="30"/>
      <c r="R387" s="1"/>
      <c r="S387" s="1"/>
      <c r="T387" s="8"/>
      <c r="U387" s="5"/>
      <c r="V387" s="5"/>
      <c r="W387" s="1"/>
    </row>
    <row r="388" spans="1:23" ht="52.5" customHeight="1" x14ac:dyDescent="0.2">
      <c r="A388" s="25"/>
      <c r="B388" s="28"/>
      <c r="C388" s="139"/>
      <c r="D388" s="1"/>
      <c r="E388" s="1"/>
      <c r="F388" s="10"/>
      <c r="G388" s="68"/>
      <c r="H388" s="68"/>
      <c r="I388" s="68"/>
      <c r="J388" s="68"/>
      <c r="K388" s="68"/>
      <c r="L388" s="17"/>
      <c r="M388" s="3"/>
      <c r="N388" s="1"/>
      <c r="O388" s="1"/>
      <c r="P388" s="29"/>
      <c r="Q388" s="30"/>
      <c r="R388" s="1"/>
      <c r="S388" s="1"/>
      <c r="T388" s="1"/>
      <c r="U388" s="5"/>
      <c r="V388" s="5"/>
      <c r="W388" s="1"/>
    </row>
    <row r="389" spans="1:23" ht="52.5" customHeight="1" x14ac:dyDescent="0.2">
      <c r="A389" s="7"/>
      <c r="B389" s="28"/>
      <c r="C389" s="139"/>
      <c r="D389" s="1"/>
      <c r="E389" s="1"/>
      <c r="F389" s="10"/>
      <c r="G389" s="68"/>
      <c r="H389" s="68"/>
      <c r="I389" s="68"/>
      <c r="J389" s="68"/>
      <c r="K389" s="68"/>
      <c r="L389" s="17"/>
      <c r="M389" s="3"/>
      <c r="N389" s="1"/>
      <c r="O389" s="1"/>
      <c r="P389" s="29"/>
      <c r="Q389" s="34"/>
      <c r="R389" s="1"/>
      <c r="S389" s="1"/>
      <c r="T389" s="8"/>
      <c r="U389" s="5"/>
      <c r="V389" s="5"/>
      <c r="W389" s="1"/>
    </row>
    <row r="390" spans="1:23" ht="45.75" customHeight="1" x14ac:dyDescent="0.2">
      <c r="A390" s="7"/>
      <c r="B390" s="28"/>
      <c r="C390" s="139"/>
      <c r="D390" s="1"/>
      <c r="E390" s="1"/>
      <c r="F390" s="10"/>
      <c r="G390" s="68"/>
      <c r="H390" s="68"/>
      <c r="I390" s="68"/>
      <c r="J390" s="68"/>
      <c r="K390" s="68"/>
      <c r="L390" s="17"/>
      <c r="M390" s="3"/>
      <c r="N390" s="1"/>
      <c r="O390" s="1"/>
      <c r="P390" s="29"/>
      <c r="Q390" s="30"/>
      <c r="R390" s="1"/>
      <c r="S390" s="1"/>
      <c r="T390" s="1"/>
      <c r="U390" s="5"/>
      <c r="V390" s="5"/>
      <c r="W390" s="1"/>
    </row>
    <row r="391" spans="1:23" ht="45.75" customHeight="1" x14ac:dyDescent="0.2">
      <c r="A391" s="25"/>
      <c r="B391" s="28"/>
      <c r="C391" s="139"/>
      <c r="D391" s="1"/>
      <c r="E391" s="1"/>
      <c r="F391" s="10"/>
      <c r="G391" s="68"/>
      <c r="H391" s="68"/>
      <c r="I391" s="68"/>
      <c r="J391" s="68"/>
      <c r="K391" s="68"/>
      <c r="L391" s="17"/>
      <c r="M391" s="3"/>
      <c r="N391" s="8"/>
      <c r="O391" s="8"/>
      <c r="P391" s="29"/>
      <c r="Q391" s="30"/>
      <c r="R391" s="1"/>
      <c r="S391" s="1"/>
      <c r="T391" s="1"/>
      <c r="U391" s="5"/>
      <c r="V391" s="5"/>
      <c r="W391" s="1"/>
    </row>
    <row r="392" spans="1:23" ht="45.75" customHeight="1" x14ac:dyDescent="0.2">
      <c r="A392" s="7"/>
      <c r="B392" s="28"/>
      <c r="C392" s="139"/>
      <c r="D392" s="1"/>
      <c r="E392" s="1"/>
      <c r="F392" s="10"/>
      <c r="G392" s="68"/>
      <c r="H392" s="68"/>
      <c r="I392" s="68"/>
      <c r="J392" s="68"/>
      <c r="K392" s="68"/>
      <c r="L392" s="17"/>
      <c r="M392" s="3"/>
      <c r="N392" s="14"/>
      <c r="O392" s="1"/>
      <c r="P392" s="29"/>
      <c r="Q392" s="30"/>
      <c r="R392" s="1"/>
      <c r="S392" s="1"/>
      <c r="T392" s="1"/>
      <c r="U392" s="5"/>
      <c r="V392" s="5"/>
      <c r="W392" s="1"/>
    </row>
    <row r="393" spans="1:23" ht="48.75" customHeight="1" x14ac:dyDescent="0.2">
      <c r="A393" s="7"/>
      <c r="B393" s="28"/>
      <c r="C393" s="139"/>
      <c r="D393" s="1"/>
      <c r="E393" s="1"/>
      <c r="F393" s="10"/>
      <c r="G393" s="68"/>
      <c r="H393" s="68"/>
      <c r="I393" s="68"/>
      <c r="J393" s="68"/>
      <c r="K393" s="68"/>
      <c r="L393" s="17"/>
      <c r="M393" s="3"/>
      <c r="N393" s="92"/>
      <c r="O393" s="1"/>
      <c r="P393" s="29"/>
      <c r="Q393" s="30"/>
      <c r="R393" s="1"/>
      <c r="S393" s="1"/>
      <c r="T393" s="8"/>
      <c r="U393" s="5"/>
      <c r="V393" s="5"/>
      <c r="W393" s="1"/>
    </row>
    <row r="394" spans="1:23" ht="54.6" customHeight="1" x14ac:dyDescent="0.2">
      <c r="A394" s="7"/>
      <c r="B394" s="28"/>
      <c r="C394" s="139"/>
      <c r="D394" s="1"/>
      <c r="E394" s="1"/>
      <c r="F394" s="10"/>
      <c r="G394" s="68"/>
      <c r="H394" s="68"/>
      <c r="I394" s="68"/>
      <c r="J394" s="68"/>
      <c r="K394" s="68"/>
      <c r="L394" s="68"/>
      <c r="M394" s="3"/>
      <c r="N394" s="92"/>
      <c r="O394" s="1"/>
      <c r="P394" s="29"/>
      <c r="Q394" s="30"/>
      <c r="R394" s="1"/>
      <c r="S394" s="1"/>
      <c r="T394" s="8"/>
      <c r="U394" s="5"/>
      <c r="V394" s="5"/>
      <c r="W394" s="1"/>
    </row>
    <row r="395" spans="1:23" ht="54.6" customHeight="1" x14ac:dyDescent="0.2">
      <c r="A395" s="25"/>
      <c r="B395" s="28"/>
      <c r="C395" s="139"/>
      <c r="D395" s="10"/>
      <c r="E395" s="1"/>
      <c r="F395" s="10"/>
      <c r="G395" s="68"/>
      <c r="H395" s="68"/>
      <c r="I395" s="68"/>
      <c r="J395" s="68"/>
      <c r="K395" s="68"/>
      <c r="L395" s="17"/>
      <c r="M395" s="3"/>
      <c r="N395" s="8"/>
      <c r="O395" s="8"/>
      <c r="P395" s="29"/>
      <c r="Q395" s="30"/>
      <c r="R395" s="1"/>
      <c r="S395" s="1"/>
      <c r="T395" s="8"/>
      <c r="U395" s="5"/>
      <c r="V395" s="5"/>
      <c r="W395" s="1"/>
    </row>
    <row r="396" spans="1:23" ht="60.6" customHeight="1" x14ac:dyDescent="0.2">
      <c r="A396" s="7"/>
      <c r="B396" s="28"/>
      <c r="C396" s="139"/>
      <c r="D396" s="1"/>
      <c r="E396" s="1"/>
      <c r="F396" s="10"/>
      <c r="G396" s="68"/>
      <c r="H396" s="68"/>
      <c r="I396" s="68"/>
      <c r="J396" s="68"/>
      <c r="K396" s="68"/>
      <c r="L396" s="68"/>
      <c r="M396" s="3"/>
      <c r="N396" s="1"/>
      <c r="O396" s="1"/>
      <c r="P396" s="29"/>
      <c r="Q396" s="30"/>
      <c r="R396" s="1"/>
      <c r="S396" s="1"/>
      <c r="T396" s="1"/>
      <c r="U396" s="5"/>
      <c r="V396" s="5"/>
      <c r="W396" s="1"/>
    </row>
    <row r="397" spans="1:23" ht="50.45" customHeight="1" x14ac:dyDescent="0.2">
      <c r="A397" s="7"/>
      <c r="B397" s="28"/>
      <c r="C397" s="139"/>
      <c r="D397" s="1"/>
      <c r="E397" s="1"/>
      <c r="F397" s="10"/>
      <c r="G397" s="68"/>
      <c r="H397" s="68"/>
      <c r="I397" s="68"/>
      <c r="J397" s="68"/>
      <c r="K397" s="68"/>
      <c r="L397" s="68"/>
      <c r="M397" s="3"/>
      <c r="N397" s="1"/>
      <c r="O397" s="1"/>
      <c r="P397" s="29"/>
      <c r="Q397" s="30"/>
      <c r="R397" s="1"/>
      <c r="S397" s="1"/>
      <c r="T397" s="1"/>
      <c r="U397" s="5"/>
      <c r="V397" s="5"/>
      <c r="W397" s="1"/>
    </row>
    <row r="398" spans="1:23" ht="57.75" customHeight="1" x14ac:dyDescent="0.2">
      <c r="A398" s="7"/>
      <c r="B398" s="28"/>
      <c r="C398" s="139"/>
      <c r="D398" s="1"/>
      <c r="E398" s="1"/>
      <c r="F398" s="10"/>
      <c r="G398" s="68"/>
      <c r="H398" s="68"/>
      <c r="I398" s="68"/>
      <c r="J398" s="68"/>
      <c r="K398" s="68"/>
      <c r="L398" s="68"/>
      <c r="M398" s="3"/>
      <c r="N398" s="1"/>
      <c r="O398" s="1"/>
      <c r="P398" s="29"/>
      <c r="Q398" s="30"/>
      <c r="R398" s="1"/>
      <c r="S398" s="1"/>
      <c r="T398" s="1"/>
      <c r="U398" s="5"/>
      <c r="V398" s="5"/>
      <c r="W398" s="1"/>
    </row>
    <row r="399" spans="1:23" ht="43.9" customHeight="1" x14ac:dyDescent="0.2">
      <c r="A399" s="7"/>
      <c r="B399" s="28"/>
      <c r="C399" s="139"/>
      <c r="D399" s="1"/>
      <c r="E399" s="93"/>
      <c r="F399" s="10"/>
      <c r="G399" s="68"/>
      <c r="H399" s="68"/>
      <c r="I399" s="68"/>
      <c r="J399" s="68"/>
      <c r="K399" s="68"/>
      <c r="L399" s="17"/>
      <c r="M399" s="3"/>
      <c r="N399" s="1"/>
      <c r="O399" s="1"/>
      <c r="P399" s="29"/>
      <c r="Q399" s="30"/>
      <c r="R399" s="1"/>
      <c r="S399" s="1"/>
      <c r="T399" s="1"/>
      <c r="U399" s="5"/>
      <c r="V399" s="5"/>
      <c r="W399" s="1"/>
    </row>
    <row r="400" spans="1:23" ht="42" customHeight="1" x14ac:dyDescent="0.2">
      <c r="A400" s="7"/>
      <c r="B400" s="28"/>
      <c r="C400" s="139"/>
      <c r="D400" s="1"/>
      <c r="E400" s="1"/>
      <c r="F400" s="10"/>
      <c r="G400" s="68"/>
      <c r="H400" s="68"/>
      <c r="I400" s="68"/>
      <c r="J400" s="68"/>
      <c r="K400" s="68"/>
      <c r="L400" s="68"/>
      <c r="M400" s="3"/>
      <c r="N400" s="14"/>
      <c r="O400" s="1"/>
      <c r="P400" s="29"/>
      <c r="Q400" s="30"/>
      <c r="R400" s="1"/>
      <c r="S400" s="1"/>
      <c r="T400" s="8"/>
      <c r="U400" s="5"/>
      <c r="V400" s="5"/>
      <c r="W400" s="1"/>
    </row>
    <row r="401" spans="1:23" ht="42" customHeight="1" x14ac:dyDescent="0.2">
      <c r="A401" s="7"/>
      <c r="B401" s="28"/>
      <c r="C401" s="139"/>
      <c r="D401" s="1"/>
      <c r="E401" s="1"/>
      <c r="F401" s="10"/>
      <c r="G401" s="68"/>
      <c r="H401" s="68"/>
      <c r="I401" s="68"/>
      <c r="J401" s="68"/>
      <c r="K401" s="68"/>
      <c r="L401" s="68"/>
      <c r="M401" s="3"/>
      <c r="N401" s="1"/>
      <c r="O401" s="1"/>
      <c r="P401" s="29"/>
      <c r="Q401" s="30"/>
      <c r="R401" s="1"/>
      <c r="S401" s="1"/>
      <c r="T401" s="8"/>
      <c r="U401" s="5"/>
      <c r="V401" s="5"/>
      <c r="W401" s="1"/>
    </row>
    <row r="402" spans="1:23" ht="42" customHeight="1" x14ac:dyDescent="0.2">
      <c r="A402" s="7"/>
      <c r="B402" s="28"/>
      <c r="C402" s="139"/>
      <c r="D402" s="1"/>
      <c r="E402" s="1"/>
      <c r="F402" s="10"/>
      <c r="G402" s="68"/>
      <c r="H402" s="68"/>
      <c r="I402" s="68"/>
      <c r="J402" s="68"/>
      <c r="K402" s="68"/>
      <c r="L402" s="68"/>
      <c r="M402" s="3"/>
      <c r="N402" s="1"/>
      <c r="O402" s="1"/>
      <c r="P402" s="29"/>
      <c r="Q402" s="30"/>
      <c r="R402" s="1"/>
      <c r="S402" s="1"/>
      <c r="T402" s="8"/>
      <c r="U402" s="5"/>
      <c r="V402" s="5"/>
      <c r="W402" s="1"/>
    </row>
    <row r="403" spans="1:23" ht="42.75" customHeight="1" x14ac:dyDescent="0.2">
      <c r="A403" s="25"/>
      <c r="B403" s="28"/>
      <c r="C403" s="139"/>
      <c r="D403" s="1"/>
      <c r="E403" s="31"/>
      <c r="F403" s="10"/>
      <c r="G403" s="68"/>
      <c r="H403" s="68"/>
      <c r="I403" s="68"/>
      <c r="J403" s="68"/>
      <c r="K403" s="68"/>
      <c r="L403" s="68"/>
      <c r="M403" s="3"/>
      <c r="N403" s="8"/>
      <c r="O403" s="8"/>
      <c r="P403" s="29"/>
      <c r="Q403" s="30"/>
      <c r="R403" s="1"/>
      <c r="S403" s="1"/>
      <c r="T403" s="1"/>
      <c r="U403" s="5"/>
      <c r="V403" s="5"/>
      <c r="W403" s="1"/>
    </row>
    <row r="404" spans="1:23" ht="42.75" customHeight="1" x14ac:dyDescent="0.2">
      <c r="A404" s="25"/>
      <c r="B404" s="28"/>
      <c r="C404" s="139"/>
      <c r="D404" s="1"/>
      <c r="E404" s="31"/>
      <c r="F404" s="10"/>
      <c r="G404" s="68"/>
      <c r="H404" s="68"/>
      <c r="I404" s="68"/>
      <c r="J404" s="68"/>
      <c r="K404" s="68"/>
      <c r="L404" s="68"/>
      <c r="M404" s="3"/>
      <c r="N404" s="8"/>
      <c r="O404" s="8"/>
      <c r="P404" s="29"/>
      <c r="Q404" s="30"/>
      <c r="R404" s="1"/>
      <c r="S404" s="1"/>
      <c r="T404" s="8"/>
      <c r="U404" s="5"/>
      <c r="V404" s="5"/>
      <c r="W404" s="1"/>
    </row>
    <row r="405" spans="1:23" ht="42.75" customHeight="1" x14ac:dyDescent="0.2">
      <c r="A405" s="25"/>
      <c r="B405" s="28"/>
      <c r="C405" s="139"/>
      <c r="D405" s="1"/>
      <c r="E405" s="31"/>
      <c r="F405" s="10"/>
      <c r="G405" s="68"/>
      <c r="H405" s="68"/>
      <c r="I405" s="68"/>
      <c r="J405" s="68"/>
      <c r="K405" s="68"/>
      <c r="L405" s="68"/>
      <c r="M405" s="3"/>
      <c r="N405" s="8"/>
      <c r="O405" s="8"/>
      <c r="P405" s="29"/>
      <c r="Q405" s="30"/>
      <c r="R405" s="1"/>
      <c r="S405" s="1"/>
      <c r="T405" s="8"/>
      <c r="U405" s="5"/>
      <c r="V405" s="5"/>
      <c r="W405" s="1"/>
    </row>
    <row r="406" spans="1:23" ht="42.75" customHeight="1" x14ac:dyDescent="0.2">
      <c r="A406" s="25"/>
      <c r="B406" s="28"/>
      <c r="C406" s="139"/>
      <c r="D406" s="1"/>
      <c r="E406" s="31"/>
      <c r="F406" s="10"/>
      <c r="G406" s="68"/>
      <c r="H406" s="68"/>
      <c r="I406" s="68"/>
      <c r="J406" s="68"/>
      <c r="K406" s="68"/>
      <c r="L406" s="68"/>
      <c r="M406" s="3"/>
      <c r="N406" s="8"/>
      <c r="O406" s="8"/>
      <c r="P406" s="29"/>
      <c r="Q406" s="30"/>
      <c r="R406" s="1"/>
      <c r="S406" s="1"/>
      <c r="T406" s="8"/>
      <c r="U406" s="5"/>
      <c r="V406" s="5"/>
      <c r="W406" s="1"/>
    </row>
    <row r="407" spans="1:23" ht="43.5" customHeight="1" x14ac:dyDescent="0.2">
      <c r="A407" s="7"/>
      <c r="B407" s="28"/>
      <c r="C407" s="139"/>
      <c r="D407" s="1"/>
      <c r="E407" s="31"/>
      <c r="F407" s="10"/>
      <c r="G407" s="68"/>
      <c r="H407" s="68"/>
      <c r="I407" s="68"/>
      <c r="J407" s="68"/>
      <c r="K407" s="68"/>
      <c r="L407" s="68"/>
      <c r="M407" s="3"/>
      <c r="N407" s="14"/>
      <c r="O407" s="1"/>
      <c r="P407" s="29"/>
      <c r="Q407" s="30"/>
      <c r="R407" s="1"/>
      <c r="S407" s="1"/>
      <c r="T407" s="1"/>
      <c r="U407" s="5"/>
      <c r="V407" s="5"/>
      <c r="W407" s="1"/>
    </row>
    <row r="408" spans="1:23" ht="43.5" customHeight="1" x14ac:dyDescent="0.2">
      <c r="A408" s="7"/>
      <c r="B408" s="28"/>
      <c r="C408" s="139"/>
      <c r="D408" s="1"/>
      <c r="E408" s="31"/>
      <c r="F408" s="10"/>
      <c r="G408" s="68"/>
      <c r="H408" s="68"/>
      <c r="I408" s="68"/>
      <c r="J408" s="68"/>
      <c r="K408" s="68"/>
      <c r="L408" s="68"/>
      <c r="M408" s="3"/>
      <c r="N408" s="1"/>
      <c r="O408" s="1"/>
      <c r="P408" s="29"/>
      <c r="Q408" s="30"/>
      <c r="R408" s="1"/>
      <c r="S408" s="1"/>
      <c r="T408" s="1"/>
      <c r="U408" s="5"/>
      <c r="V408" s="5"/>
      <c r="W408" s="1"/>
    </row>
    <row r="409" spans="1:23" ht="43.5" customHeight="1" x14ac:dyDescent="0.2">
      <c r="A409" s="7"/>
      <c r="B409" s="28"/>
      <c r="C409" s="139"/>
      <c r="D409" s="1"/>
      <c r="E409" s="31"/>
      <c r="F409" s="10"/>
      <c r="G409" s="68"/>
      <c r="H409" s="68"/>
      <c r="I409" s="68"/>
      <c r="J409" s="68"/>
      <c r="K409" s="68"/>
      <c r="L409" s="68"/>
      <c r="M409" s="3"/>
      <c r="N409" s="1"/>
      <c r="O409" s="1"/>
      <c r="P409" s="29"/>
      <c r="Q409" s="30"/>
      <c r="R409" s="1"/>
      <c r="S409" s="1"/>
      <c r="T409" s="1"/>
      <c r="U409" s="5"/>
      <c r="V409" s="5"/>
      <c r="W409" s="1"/>
    </row>
    <row r="410" spans="1:23" ht="43.5" customHeight="1" x14ac:dyDescent="0.2">
      <c r="A410" s="7"/>
      <c r="B410" s="28"/>
      <c r="C410" s="139"/>
      <c r="D410" s="1"/>
      <c r="E410" s="31"/>
      <c r="F410" s="10"/>
      <c r="G410" s="68"/>
      <c r="H410" s="68"/>
      <c r="I410" s="68"/>
      <c r="J410" s="68"/>
      <c r="K410" s="68"/>
      <c r="L410" s="68"/>
      <c r="M410" s="3"/>
      <c r="N410" s="1"/>
      <c r="O410" s="1"/>
      <c r="P410" s="29"/>
      <c r="Q410" s="30"/>
      <c r="R410" s="1"/>
      <c r="S410" s="1"/>
      <c r="T410" s="1"/>
      <c r="U410" s="5"/>
      <c r="V410" s="5"/>
      <c r="W410" s="1"/>
    </row>
    <row r="411" spans="1:23" ht="43.5" customHeight="1" x14ac:dyDescent="0.2">
      <c r="A411" s="7"/>
      <c r="B411" s="28"/>
      <c r="C411" s="139"/>
      <c r="D411" s="1"/>
      <c r="E411" s="31"/>
      <c r="F411" s="10"/>
      <c r="G411" s="68"/>
      <c r="H411" s="68"/>
      <c r="I411" s="68"/>
      <c r="J411" s="68"/>
      <c r="K411" s="68"/>
      <c r="L411" s="68"/>
      <c r="M411" s="3"/>
      <c r="N411" s="1"/>
      <c r="O411" s="1"/>
      <c r="P411" s="29"/>
      <c r="Q411" s="30"/>
      <c r="R411" s="1"/>
      <c r="S411" s="1"/>
      <c r="T411" s="1"/>
      <c r="U411" s="5"/>
      <c r="V411" s="5"/>
      <c r="W411" s="1"/>
    </row>
    <row r="412" spans="1:23" ht="43.5" customHeight="1" x14ac:dyDescent="0.2">
      <c r="A412" s="25"/>
      <c r="B412" s="28"/>
      <c r="C412" s="139"/>
      <c r="D412" s="1"/>
      <c r="E412" s="31"/>
      <c r="F412" s="10"/>
      <c r="G412" s="68"/>
      <c r="H412" s="68"/>
      <c r="I412" s="68"/>
      <c r="J412" s="68"/>
      <c r="K412" s="68"/>
      <c r="L412" s="68"/>
      <c r="M412" s="3"/>
      <c r="N412" s="8"/>
      <c r="O412" s="8"/>
      <c r="P412" s="29"/>
      <c r="Q412" s="30"/>
      <c r="R412" s="1"/>
      <c r="S412" s="1"/>
      <c r="T412" s="8"/>
      <c r="U412" s="5"/>
      <c r="V412" s="5"/>
      <c r="W412" s="1"/>
    </row>
    <row r="413" spans="1:23" ht="48.75" customHeight="1" x14ac:dyDescent="0.2">
      <c r="A413" s="7"/>
      <c r="B413" s="28"/>
      <c r="C413" s="139"/>
      <c r="D413" s="1"/>
      <c r="E413" s="1"/>
      <c r="F413" s="10"/>
      <c r="G413" s="68"/>
      <c r="H413" s="68"/>
      <c r="I413" s="68"/>
      <c r="J413" s="68"/>
      <c r="K413" s="68"/>
      <c r="L413" s="68"/>
      <c r="M413" s="3"/>
      <c r="N413" s="8"/>
      <c r="O413" s="8"/>
      <c r="P413" s="29"/>
      <c r="Q413" s="30"/>
      <c r="R413" s="1"/>
      <c r="S413" s="1"/>
      <c r="T413" s="8"/>
      <c r="U413" s="5"/>
      <c r="V413" s="5"/>
      <c r="W413" s="1"/>
    </row>
    <row r="414" spans="1:23" ht="42" customHeight="1" x14ac:dyDescent="0.2">
      <c r="A414" s="7"/>
      <c r="B414" s="28"/>
      <c r="C414" s="139"/>
      <c r="D414" s="1"/>
      <c r="E414" s="1"/>
      <c r="F414" s="10"/>
      <c r="G414" s="68"/>
      <c r="H414" s="68"/>
      <c r="I414" s="68"/>
      <c r="J414" s="68"/>
      <c r="K414" s="68"/>
      <c r="L414" s="68"/>
      <c r="M414" s="3"/>
      <c r="N414" s="8"/>
      <c r="O414" s="8"/>
      <c r="P414" s="29"/>
      <c r="Q414" s="30"/>
      <c r="R414" s="1"/>
      <c r="S414" s="1"/>
      <c r="T414" s="8"/>
      <c r="U414" s="5"/>
      <c r="V414" s="5"/>
      <c r="W414" s="1"/>
    </row>
    <row r="415" spans="1:23" ht="36" customHeight="1" x14ac:dyDescent="0.2">
      <c r="A415" s="7"/>
      <c r="B415" s="28"/>
      <c r="C415" s="139"/>
      <c r="D415" s="1"/>
      <c r="E415" s="1"/>
      <c r="F415" s="10"/>
      <c r="G415" s="68"/>
      <c r="H415" s="68"/>
      <c r="I415" s="68"/>
      <c r="J415" s="68"/>
      <c r="K415" s="68"/>
      <c r="L415" s="68"/>
      <c r="M415" s="3"/>
      <c r="N415" s="8"/>
      <c r="O415" s="8"/>
      <c r="P415" s="29"/>
      <c r="Q415" s="30"/>
      <c r="R415" s="1"/>
      <c r="S415" s="1"/>
      <c r="T415" s="8"/>
      <c r="U415" s="5"/>
      <c r="V415" s="5"/>
      <c r="W415" s="1"/>
    </row>
    <row r="416" spans="1:23" ht="36" customHeight="1" x14ac:dyDescent="0.2">
      <c r="A416" s="25"/>
      <c r="B416" s="28"/>
      <c r="C416" s="139"/>
      <c r="D416" s="1"/>
      <c r="E416" s="1"/>
      <c r="F416" s="10"/>
      <c r="G416" s="68"/>
      <c r="H416" s="68"/>
      <c r="I416" s="68"/>
      <c r="J416" s="68"/>
      <c r="K416" s="68"/>
      <c r="L416" s="68"/>
      <c r="M416" s="3"/>
      <c r="N416" s="8"/>
      <c r="O416" s="8"/>
      <c r="P416" s="29"/>
      <c r="Q416" s="30"/>
      <c r="R416" s="1"/>
      <c r="S416" s="1"/>
      <c r="T416" s="8"/>
      <c r="U416" s="5"/>
      <c r="V416" s="5"/>
      <c r="W416" s="1"/>
    </row>
    <row r="417" spans="1:23" ht="28.5" customHeight="1" x14ac:dyDescent="0.2">
      <c r="A417" s="25"/>
      <c r="B417" s="28"/>
      <c r="C417" s="139"/>
      <c r="D417" s="1"/>
      <c r="E417" s="1"/>
      <c r="F417" s="10"/>
      <c r="G417" s="68"/>
      <c r="H417" s="68"/>
      <c r="I417" s="68"/>
      <c r="J417" s="68"/>
      <c r="K417" s="68"/>
      <c r="L417" s="68"/>
      <c r="M417" s="3"/>
      <c r="N417" s="8"/>
      <c r="O417" s="8"/>
      <c r="P417" s="72"/>
      <c r="Q417" s="30"/>
      <c r="R417" s="1"/>
      <c r="S417" s="1"/>
      <c r="T417" s="1"/>
      <c r="U417" s="5"/>
      <c r="V417" s="5"/>
      <c r="W417" s="1"/>
    </row>
    <row r="418" spans="1:23" ht="36" customHeight="1" x14ac:dyDescent="0.2">
      <c r="A418" s="7"/>
      <c r="B418" s="28"/>
      <c r="C418" s="139"/>
      <c r="D418" s="1"/>
      <c r="E418" s="1"/>
      <c r="F418" s="16"/>
      <c r="G418" s="68"/>
      <c r="H418" s="68"/>
      <c r="I418" s="68"/>
      <c r="J418" s="68"/>
      <c r="K418" s="68"/>
      <c r="L418" s="68"/>
      <c r="M418" s="3"/>
      <c r="N418" s="8"/>
      <c r="O418" s="8"/>
      <c r="P418" s="29"/>
      <c r="Q418" s="34"/>
      <c r="R418" s="1"/>
      <c r="S418" s="1"/>
      <c r="T418" s="8"/>
      <c r="U418" s="5"/>
      <c r="V418" s="5"/>
      <c r="W418" s="1"/>
    </row>
    <row r="419" spans="1:23" ht="36" customHeight="1" x14ac:dyDescent="0.2">
      <c r="A419" s="7"/>
      <c r="B419" s="28"/>
      <c r="C419" s="139"/>
      <c r="D419" s="1"/>
      <c r="E419" s="1"/>
      <c r="F419" s="16"/>
      <c r="G419" s="68"/>
      <c r="H419" s="68"/>
      <c r="I419" s="68"/>
      <c r="J419" s="68"/>
      <c r="K419" s="68"/>
      <c r="L419" s="68"/>
      <c r="M419" s="3"/>
      <c r="N419" s="8"/>
      <c r="O419" s="8"/>
      <c r="P419" s="29"/>
      <c r="Q419" s="34"/>
      <c r="R419" s="1"/>
      <c r="S419" s="1"/>
      <c r="T419" s="8"/>
      <c r="U419" s="5"/>
      <c r="V419" s="5"/>
      <c r="W419" s="1"/>
    </row>
    <row r="420" spans="1:23" ht="36" customHeight="1" x14ac:dyDescent="0.2">
      <c r="A420" s="7"/>
      <c r="B420" s="28"/>
      <c r="C420" s="139"/>
      <c r="D420" s="1"/>
      <c r="E420" s="1"/>
      <c r="F420" s="16"/>
      <c r="G420" s="68"/>
      <c r="H420" s="68"/>
      <c r="I420" s="68"/>
      <c r="J420" s="68"/>
      <c r="K420" s="68"/>
      <c r="L420" s="68"/>
      <c r="M420" s="3"/>
      <c r="N420" s="8"/>
      <c r="O420" s="8"/>
      <c r="P420" s="29"/>
      <c r="Q420" s="30"/>
      <c r="R420" s="1"/>
      <c r="S420" s="1"/>
      <c r="T420" s="8"/>
      <c r="U420" s="5"/>
      <c r="V420" s="5"/>
      <c r="W420" s="1"/>
    </row>
    <row r="421" spans="1:23" ht="36" customHeight="1" x14ac:dyDescent="0.2">
      <c r="A421" s="7"/>
      <c r="B421" s="28"/>
      <c r="C421" s="141"/>
      <c r="D421" s="1"/>
      <c r="E421" s="1"/>
      <c r="F421" s="10"/>
      <c r="G421" s="68"/>
      <c r="H421" s="68"/>
      <c r="I421" s="68"/>
      <c r="J421" s="68"/>
      <c r="K421" s="68"/>
      <c r="L421" s="68"/>
      <c r="M421" s="3"/>
      <c r="N421" s="8"/>
      <c r="O421" s="8"/>
      <c r="P421" s="29"/>
      <c r="Q421" s="30"/>
      <c r="R421" s="1"/>
      <c r="S421" s="1"/>
      <c r="T421" s="8"/>
      <c r="U421" s="5"/>
      <c r="V421" s="5"/>
      <c r="W421" s="1"/>
    </row>
    <row r="422" spans="1:23" ht="36" customHeight="1" x14ac:dyDescent="0.2">
      <c r="A422" s="7"/>
      <c r="B422" s="28"/>
      <c r="C422" s="139"/>
      <c r="D422" s="1"/>
      <c r="E422" s="1"/>
      <c r="F422" s="10"/>
      <c r="G422" s="68"/>
      <c r="H422" s="68"/>
      <c r="I422" s="68"/>
      <c r="J422" s="68"/>
      <c r="K422" s="68"/>
      <c r="L422" s="68"/>
      <c r="M422" s="3"/>
      <c r="N422" s="8"/>
      <c r="O422" s="8"/>
      <c r="P422" s="29"/>
      <c r="Q422" s="30"/>
      <c r="R422" s="1"/>
      <c r="S422" s="1"/>
      <c r="T422" s="8"/>
      <c r="U422" s="5"/>
      <c r="V422" s="5"/>
      <c r="W422" s="1"/>
    </row>
    <row r="423" spans="1:23" ht="36" customHeight="1" x14ac:dyDescent="0.2">
      <c r="A423" s="7"/>
      <c r="B423" s="28"/>
      <c r="C423" s="139"/>
      <c r="D423" s="1"/>
      <c r="E423" s="1"/>
      <c r="F423" s="10"/>
      <c r="G423" s="68"/>
      <c r="H423" s="68"/>
      <c r="I423" s="68"/>
      <c r="J423" s="68"/>
      <c r="K423" s="68"/>
      <c r="L423" s="68"/>
      <c r="M423" s="3"/>
      <c r="N423" s="8"/>
      <c r="O423" s="8"/>
      <c r="P423" s="29"/>
      <c r="Q423" s="34"/>
      <c r="R423" s="1"/>
      <c r="S423" s="1"/>
      <c r="T423" s="8"/>
      <c r="U423" s="5"/>
      <c r="V423" s="5"/>
      <c r="W423" s="1"/>
    </row>
    <row r="424" spans="1:23" ht="36" customHeight="1" x14ac:dyDescent="0.2">
      <c r="A424" s="7"/>
      <c r="B424" s="28"/>
      <c r="C424" s="139"/>
      <c r="D424" s="1"/>
      <c r="E424" s="1"/>
      <c r="F424" s="10"/>
      <c r="G424" s="68"/>
      <c r="H424" s="68"/>
      <c r="I424" s="68"/>
      <c r="J424" s="68"/>
      <c r="K424" s="68"/>
      <c r="L424" s="68"/>
      <c r="M424" s="3"/>
      <c r="N424" s="8"/>
      <c r="O424" s="8"/>
      <c r="P424" s="29"/>
      <c r="Q424" s="30"/>
      <c r="R424" s="1"/>
      <c r="S424" s="1"/>
      <c r="T424" s="8"/>
      <c r="U424" s="5"/>
      <c r="V424" s="5"/>
      <c r="W424" s="1"/>
    </row>
    <row r="425" spans="1:23" ht="36" customHeight="1" x14ac:dyDescent="0.2">
      <c r="A425" s="7"/>
      <c r="B425" s="28"/>
      <c r="C425" s="139"/>
      <c r="D425" s="1"/>
      <c r="E425" s="1"/>
      <c r="F425" s="10"/>
      <c r="G425" s="68"/>
      <c r="H425" s="68"/>
      <c r="I425" s="68"/>
      <c r="J425" s="68"/>
      <c r="K425" s="68"/>
      <c r="L425" s="68"/>
      <c r="M425" s="3"/>
      <c r="N425" s="8"/>
      <c r="O425" s="8"/>
      <c r="P425" s="29"/>
      <c r="Q425" s="30"/>
      <c r="R425" s="1"/>
      <c r="S425" s="1"/>
      <c r="T425" s="8"/>
      <c r="U425" s="5"/>
      <c r="V425" s="5"/>
      <c r="W425" s="1"/>
    </row>
    <row r="426" spans="1:23" ht="36" customHeight="1" x14ac:dyDescent="0.2">
      <c r="A426" s="7"/>
      <c r="B426" s="28"/>
      <c r="C426" s="139"/>
      <c r="D426" s="1"/>
      <c r="E426" s="1"/>
      <c r="F426" s="10"/>
      <c r="G426" s="68"/>
      <c r="H426" s="68"/>
      <c r="I426" s="68"/>
      <c r="J426" s="68"/>
      <c r="K426" s="68"/>
      <c r="L426" s="68"/>
      <c r="M426" s="3"/>
      <c r="N426" s="8"/>
      <c r="O426" s="1"/>
      <c r="P426" s="29"/>
      <c r="Q426" s="30"/>
      <c r="R426" s="1"/>
      <c r="S426" s="1"/>
      <c r="T426" s="8"/>
      <c r="U426" s="5"/>
      <c r="V426" s="5"/>
      <c r="W426" s="1"/>
    </row>
    <row r="427" spans="1:23" ht="36" customHeight="1" x14ac:dyDescent="0.2">
      <c r="A427" s="7"/>
      <c r="B427" s="28"/>
      <c r="C427" s="139"/>
      <c r="D427" s="1"/>
      <c r="E427" s="1"/>
      <c r="F427" s="10"/>
      <c r="G427" s="68"/>
      <c r="H427" s="68"/>
      <c r="I427" s="68"/>
      <c r="J427" s="68"/>
      <c r="K427" s="68"/>
      <c r="L427" s="68"/>
      <c r="M427" s="3"/>
      <c r="N427" s="8"/>
      <c r="O427" s="8"/>
      <c r="P427" s="29"/>
      <c r="Q427" s="30"/>
      <c r="R427" s="1"/>
      <c r="S427" s="1"/>
      <c r="T427" s="8"/>
      <c r="U427" s="5"/>
      <c r="V427" s="5"/>
      <c r="W427" s="1"/>
    </row>
    <row r="428" spans="1:23" ht="36" customHeight="1" x14ac:dyDescent="0.2">
      <c r="A428" s="7"/>
      <c r="B428" s="28"/>
      <c r="C428" s="139"/>
      <c r="D428" s="1"/>
      <c r="E428" s="1"/>
      <c r="F428" s="10"/>
      <c r="G428" s="68"/>
      <c r="H428" s="68"/>
      <c r="I428" s="68"/>
      <c r="J428" s="68"/>
      <c r="K428" s="68"/>
      <c r="L428" s="68"/>
      <c r="M428" s="3"/>
      <c r="N428" s="8"/>
      <c r="O428" s="8"/>
      <c r="P428" s="29"/>
      <c r="Q428" s="30"/>
      <c r="R428" s="1"/>
      <c r="S428" s="1"/>
      <c r="T428" s="8"/>
      <c r="U428" s="5"/>
      <c r="V428" s="5"/>
      <c r="W428" s="1"/>
    </row>
    <row r="429" spans="1:23" ht="36" customHeight="1" x14ac:dyDescent="0.2">
      <c r="A429" s="7"/>
      <c r="B429" s="28"/>
      <c r="C429" s="139"/>
      <c r="D429" s="1"/>
      <c r="E429" s="1"/>
      <c r="F429" s="10"/>
      <c r="G429" s="68"/>
      <c r="H429" s="68"/>
      <c r="I429" s="68"/>
      <c r="J429" s="68"/>
      <c r="K429" s="68"/>
      <c r="L429" s="68"/>
      <c r="M429" s="3"/>
      <c r="N429" s="8"/>
      <c r="O429" s="8"/>
      <c r="P429" s="29"/>
      <c r="Q429" s="30"/>
      <c r="R429" s="1"/>
      <c r="S429" s="1"/>
      <c r="T429" s="8"/>
      <c r="U429" s="5"/>
      <c r="V429" s="5"/>
      <c r="W429" s="1"/>
    </row>
    <row r="430" spans="1:23" ht="36" customHeight="1" x14ac:dyDescent="0.2">
      <c r="A430" s="7"/>
      <c r="B430" s="28"/>
      <c r="C430" s="139"/>
      <c r="D430" s="1"/>
      <c r="E430" s="1"/>
      <c r="F430" s="10"/>
      <c r="G430" s="68"/>
      <c r="H430" s="68"/>
      <c r="I430" s="68"/>
      <c r="J430" s="68"/>
      <c r="K430" s="68"/>
      <c r="L430" s="68"/>
      <c r="M430" s="3"/>
      <c r="N430" s="8"/>
      <c r="O430" s="8"/>
      <c r="P430" s="29"/>
      <c r="Q430" s="30"/>
      <c r="R430" s="1"/>
      <c r="S430" s="1"/>
      <c r="T430" s="8"/>
      <c r="U430" s="5"/>
      <c r="V430" s="5"/>
      <c r="W430" s="1"/>
    </row>
    <row r="431" spans="1:23" ht="36" customHeight="1" x14ac:dyDescent="0.2">
      <c r="A431" s="7"/>
      <c r="B431" s="28"/>
      <c r="C431" s="139"/>
      <c r="D431" s="1"/>
      <c r="E431" s="1"/>
      <c r="F431" s="10"/>
      <c r="G431" s="68"/>
      <c r="H431" s="68"/>
      <c r="I431" s="68"/>
      <c r="J431" s="68"/>
      <c r="K431" s="68"/>
      <c r="L431" s="68"/>
      <c r="M431" s="3"/>
      <c r="N431" s="8"/>
      <c r="O431" s="8"/>
      <c r="P431" s="29"/>
      <c r="Q431" s="30"/>
      <c r="R431" s="1"/>
      <c r="S431" s="1"/>
      <c r="T431" s="8"/>
      <c r="U431" s="5"/>
      <c r="V431" s="5"/>
      <c r="W431" s="1"/>
    </row>
    <row r="432" spans="1:23" ht="36" customHeight="1" x14ac:dyDescent="0.2">
      <c r="A432" s="7"/>
      <c r="B432" s="28"/>
      <c r="C432" s="139"/>
      <c r="D432" s="1"/>
      <c r="E432" s="1"/>
      <c r="F432" s="10"/>
      <c r="G432" s="68"/>
      <c r="H432" s="68"/>
      <c r="I432" s="68"/>
      <c r="J432" s="68"/>
      <c r="K432" s="68"/>
      <c r="L432" s="68"/>
      <c r="M432" s="3"/>
      <c r="N432" s="8"/>
      <c r="O432" s="8"/>
      <c r="P432" s="29"/>
      <c r="Q432" s="30"/>
      <c r="R432" s="1"/>
      <c r="S432" s="1"/>
      <c r="T432" s="8"/>
      <c r="U432" s="5"/>
      <c r="V432" s="5"/>
      <c r="W432" s="1"/>
    </row>
    <row r="433" spans="1:23" ht="36" customHeight="1" x14ac:dyDescent="0.2">
      <c r="A433" s="7"/>
      <c r="B433" s="28"/>
      <c r="C433" s="139"/>
      <c r="D433" s="1"/>
      <c r="E433" s="1"/>
      <c r="F433" s="10"/>
      <c r="G433" s="68"/>
      <c r="H433" s="68"/>
      <c r="I433" s="68"/>
      <c r="J433" s="68"/>
      <c r="K433" s="68"/>
      <c r="L433" s="68"/>
      <c r="M433" s="3"/>
      <c r="N433" s="8"/>
      <c r="O433" s="8"/>
      <c r="P433" s="29"/>
      <c r="Q433" s="30"/>
      <c r="R433" s="1"/>
      <c r="S433" s="1"/>
      <c r="T433" s="8"/>
      <c r="U433" s="5"/>
      <c r="V433" s="5"/>
      <c r="W433" s="1"/>
    </row>
    <row r="434" spans="1:23" ht="36" customHeight="1" x14ac:dyDescent="0.2">
      <c r="A434" s="7"/>
      <c r="B434" s="28"/>
      <c r="C434" s="139"/>
      <c r="D434" s="1"/>
      <c r="E434" s="1"/>
      <c r="F434" s="10"/>
      <c r="G434" s="68"/>
      <c r="H434" s="68"/>
      <c r="I434" s="68"/>
      <c r="J434" s="68"/>
      <c r="K434" s="68"/>
      <c r="L434" s="68"/>
      <c r="M434" s="3"/>
      <c r="N434" s="8"/>
      <c r="O434" s="8"/>
      <c r="P434" s="29"/>
      <c r="Q434" s="30"/>
      <c r="R434" s="1"/>
      <c r="S434" s="1"/>
      <c r="T434" s="8"/>
      <c r="U434" s="5"/>
      <c r="V434" s="5"/>
      <c r="W434" s="1"/>
    </row>
    <row r="435" spans="1:23" ht="36" customHeight="1" x14ac:dyDescent="0.2">
      <c r="A435" s="7"/>
      <c r="B435" s="28"/>
      <c r="C435" s="139"/>
      <c r="D435" s="1"/>
      <c r="E435" s="1"/>
      <c r="F435" s="10"/>
      <c r="G435" s="68"/>
      <c r="H435" s="68"/>
      <c r="I435" s="68"/>
      <c r="J435" s="68"/>
      <c r="K435" s="68"/>
      <c r="L435" s="68"/>
      <c r="M435" s="3"/>
      <c r="N435" s="8"/>
      <c r="O435" s="8"/>
      <c r="P435" s="29"/>
      <c r="Q435" s="30"/>
      <c r="R435" s="1"/>
      <c r="S435" s="1"/>
      <c r="T435" s="8"/>
      <c r="U435" s="5"/>
      <c r="V435" s="5"/>
      <c r="W435" s="1"/>
    </row>
    <row r="436" spans="1:23" ht="36" customHeight="1" x14ac:dyDescent="0.2">
      <c r="A436" s="7"/>
      <c r="B436" s="28"/>
      <c r="C436" s="139"/>
      <c r="D436" s="1"/>
      <c r="E436" s="1"/>
      <c r="F436" s="10"/>
      <c r="G436" s="68"/>
      <c r="H436" s="68"/>
      <c r="I436" s="68"/>
      <c r="J436" s="68"/>
      <c r="K436" s="68"/>
      <c r="L436" s="68"/>
      <c r="M436" s="3"/>
      <c r="N436" s="8"/>
      <c r="O436" s="8"/>
      <c r="P436" s="29"/>
      <c r="Q436" s="30"/>
      <c r="R436" s="1"/>
      <c r="S436" s="1"/>
      <c r="T436" s="8"/>
      <c r="U436" s="5"/>
      <c r="V436" s="5"/>
      <c r="W436" s="1"/>
    </row>
    <row r="437" spans="1:23" ht="36" customHeight="1" x14ac:dyDescent="0.2">
      <c r="A437" s="7"/>
      <c r="B437" s="28"/>
      <c r="C437" s="139"/>
      <c r="D437" s="1"/>
      <c r="E437" s="1"/>
      <c r="F437" s="10"/>
      <c r="G437" s="68"/>
      <c r="H437" s="68"/>
      <c r="I437" s="68"/>
      <c r="J437" s="68"/>
      <c r="K437" s="68"/>
      <c r="L437" s="68"/>
      <c r="M437" s="3"/>
      <c r="N437" s="8"/>
      <c r="O437" s="8"/>
      <c r="P437" s="29"/>
      <c r="Q437" s="30"/>
      <c r="R437" s="1"/>
      <c r="S437" s="1"/>
      <c r="T437" s="8"/>
      <c r="U437" s="5"/>
      <c r="V437" s="5"/>
      <c r="W437" s="1"/>
    </row>
    <row r="438" spans="1:23" ht="36" customHeight="1" x14ac:dyDescent="0.2">
      <c r="A438" s="7"/>
      <c r="B438" s="28"/>
      <c r="C438" s="139"/>
      <c r="D438" s="1"/>
      <c r="E438" s="1"/>
      <c r="F438" s="10"/>
      <c r="G438" s="68"/>
      <c r="H438" s="68"/>
      <c r="I438" s="68"/>
      <c r="J438" s="68"/>
      <c r="K438" s="68"/>
      <c r="L438" s="68"/>
      <c r="M438" s="3"/>
      <c r="N438" s="8"/>
      <c r="O438" s="8"/>
      <c r="P438" s="29"/>
      <c r="Q438" s="30"/>
      <c r="R438" s="1"/>
      <c r="S438" s="1"/>
      <c r="T438" s="8"/>
      <c r="U438" s="5"/>
      <c r="V438" s="5"/>
      <c r="W438" s="1"/>
    </row>
    <row r="439" spans="1:23" ht="36" customHeight="1" x14ac:dyDescent="0.2">
      <c r="A439" s="7"/>
      <c r="B439" s="28"/>
      <c r="C439" s="139"/>
      <c r="D439" s="1"/>
      <c r="E439" s="1"/>
      <c r="F439" s="10"/>
      <c r="G439" s="68"/>
      <c r="H439" s="68"/>
      <c r="I439" s="68"/>
      <c r="J439" s="68"/>
      <c r="K439" s="68"/>
      <c r="L439" s="68"/>
      <c r="M439" s="3"/>
      <c r="N439" s="8"/>
      <c r="O439" s="8"/>
      <c r="P439" s="29"/>
      <c r="Q439" s="30"/>
      <c r="R439" s="1"/>
      <c r="S439" s="1"/>
      <c r="T439" s="8"/>
      <c r="U439" s="5"/>
      <c r="V439" s="5"/>
      <c r="W439" s="1"/>
    </row>
    <row r="440" spans="1:23" ht="36" customHeight="1" x14ac:dyDescent="0.2">
      <c r="A440" s="7"/>
      <c r="B440" s="28"/>
      <c r="C440" s="139"/>
      <c r="D440" s="1"/>
      <c r="E440" s="1"/>
      <c r="F440" s="10"/>
      <c r="G440" s="68"/>
      <c r="H440" s="68"/>
      <c r="I440" s="68"/>
      <c r="J440" s="68"/>
      <c r="K440" s="68"/>
      <c r="L440" s="68"/>
      <c r="M440" s="3"/>
      <c r="N440" s="8"/>
      <c r="O440" s="8"/>
      <c r="P440" s="29"/>
      <c r="Q440" s="30"/>
      <c r="R440" s="1"/>
      <c r="S440" s="1"/>
      <c r="T440" s="8"/>
      <c r="U440" s="5"/>
      <c r="V440" s="5"/>
      <c r="W440" s="1"/>
    </row>
    <row r="441" spans="1:23" ht="36" customHeight="1" x14ac:dyDescent="0.2">
      <c r="A441" s="7"/>
      <c r="B441" s="28"/>
      <c r="C441" s="139"/>
      <c r="D441" s="1"/>
      <c r="E441" s="1"/>
      <c r="F441" s="10"/>
      <c r="G441" s="68"/>
      <c r="H441" s="68"/>
      <c r="I441" s="68"/>
      <c r="J441" s="68"/>
      <c r="K441" s="68"/>
      <c r="L441" s="68"/>
      <c r="M441" s="3"/>
      <c r="N441" s="8"/>
      <c r="O441" s="8"/>
      <c r="P441" s="29"/>
      <c r="Q441" s="30"/>
      <c r="R441" s="1"/>
      <c r="S441" s="1"/>
      <c r="T441" s="8"/>
      <c r="U441" s="5"/>
      <c r="V441" s="5"/>
      <c r="W441" s="1"/>
    </row>
    <row r="442" spans="1:23" ht="36" customHeight="1" x14ac:dyDescent="0.2">
      <c r="A442" s="7"/>
      <c r="B442" s="28"/>
      <c r="C442" s="139"/>
      <c r="D442" s="1"/>
      <c r="E442" s="1"/>
      <c r="F442" s="10"/>
      <c r="G442" s="68"/>
      <c r="H442" s="68"/>
      <c r="I442" s="68"/>
      <c r="J442" s="68"/>
      <c r="K442" s="68"/>
      <c r="L442" s="68"/>
      <c r="M442" s="3"/>
      <c r="N442" s="8"/>
      <c r="O442" s="8"/>
      <c r="P442" s="29"/>
      <c r="Q442" s="30"/>
      <c r="R442" s="1"/>
      <c r="S442" s="1"/>
      <c r="T442" s="8"/>
      <c r="U442" s="5"/>
      <c r="V442" s="5"/>
      <c r="W442" s="1"/>
    </row>
    <row r="443" spans="1:23" ht="36" customHeight="1" x14ac:dyDescent="0.2">
      <c r="A443" s="7"/>
      <c r="B443" s="28"/>
      <c r="C443" s="139"/>
      <c r="D443" s="1"/>
      <c r="E443" s="1"/>
      <c r="F443" s="10"/>
      <c r="G443" s="68"/>
      <c r="H443" s="68"/>
      <c r="I443" s="68"/>
      <c r="J443" s="68"/>
      <c r="K443" s="68"/>
      <c r="L443" s="68"/>
      <c r="M443" s="3"/>
      <c r="N443" s="8"/>
      <c r="O443" s="8"/>
      <c r="P443" s="29"/>
      <c r="Q443" s="30"/>
      <c r="R443" s="1"/>
      <c r="S443" s="1"/>
      <c r="T443" s="8"/>
      <c r="U443" s="5"/>
      <c r="V443" s="5"/>
      <c r="W443" s="1"/>
    </row>
    <row r="444" spans="1:23" ht="36" customHeight="1" x14ac:dyDescent="0.2">
      <c r="A444" s="7"/>
      <c r="B444" s="28"/>
      <c r="C444" s="142"/>
      <c r="D444" s="1"/>
      <c r="E444" s="1"/>
      <c r="F444" s="10"/>
      <c r="G444" s="68"/>
      <c r="H444" s="68"/>
      <c r="I444" s="96"/>
      <c r="J444" s="96"/>
      <c r="K444" s="96"/>
      <c r="L444" s="68"/>
      <c r="M444" s="3"/>
      <c r="N444" s="8"/>
      <c r="O444" s="8"/>
      <c r="P444" s="29"/>
      <c r="Q444" s="30"/>
      <c r="R444" s="1"/>
      <c r="S444" s="1"/>
      <c r="T444" s="8"/>
      <c r="U444" s="5"/>
      <c r="V444" s="5"/>
      <c r="W444" s="1"/>
    </row>
    <row r="445" spans="1:23" ht="36" customHeight="1" x14ac:dyDescent="0.2">
      <c r="A445" s="7"/>
      <c r="B445" s="28"/>
      <c r="C445" s="139"/>
      <c r="D445" s="1"/>
      <c r="E445" s="31"/>
      <c r="F445" s="10"/>
      <c r="G445" s="68"/>
      <c r="H445" s="68"/>
      <c r="I445" s="68"/>
      <c r="J445" s="68"/>
      <c r="K445" s="68"/>
      <c r="L445" s="68"/>
      <c r="M445" s="3"/>
      <c r="N445" s="8"/>
      <c r="O445" s="8"/>
      <c r="P445" s="29"/>
      <c r="Q445" s="30"/>
      <c r="R445" s="1"/>
      <c r="S445" s="1"/>
      <c r="T445" s="8"/>
      <c r="U445" s="1"/>
      <c r="V445" s="1"/>
      <c r="W445" s="1"/>
    </row>
    <row r="446" spans="1:23" ht="36" customHeight="1" x14ac:dyDescent="0.2">
      <c r="A446" s="7"/>
      <c r="B446" s="28"/>
      <c r="C446" s="139"/>
      <c r="D446" s="1"/>
      <c r="E446" s="31"/>
      <c r="F446" s="10"/>
      <c r="G446" s="68"/>
      <c r="H446" s="68"/>
      <c r="I446" s="68"/>
      <c r="J446" s="68"/>
      <c r="K446" s="68"/>
      <c r="L446" s="68"/>
      <c r="M446" s="3"/>
      <c r="N446" s="8"/>
      <c r="O446" s="8"/>
      <c r="P446" s="29"/>
      <c r="Q446" s="30"/>
      <c r="R446" s="1"/>
      <c r="S446" s="1"/>
      <c r="T446" s="8"/>
      <c r="U446" s="1"/>
      <c r="V446" s="1"/>
      <c r="W446" s="1"/>
    </row>
    <row r="447" spans="1:23" ht="36" customHeight="1" x14ac:dyDescent="0.2">
      <c r="A447" s="7"/>
      <c r="B447" s="28"/>
      <c r="C447" s="139"/>
      <c r="D447" s="1"/>
      <c r="E447" s="31"/>
      <c r="F447" s="10"/>
      <c r="G447" s="68"/>
      <c r="H447" s="68"/>
      <c r="I447" s="68"/>
      <c r="J447" s="68"/>
      <c r="K447" s="68"/>
      <c r="L447" s="68"/>
      <c r="M447" s="3"/>
      <c r="N447" s="14"/>
      <c r="O447" s="1"/>
      <c r="P447" s="29"/>
      <c r="Q447" s="30"/>
      <c r="R447" s="1"/>
      <c r="S447" s="1"/>
      <c r="T447" s="8"/>
      <c r="U447" s="5"/>
      <c r="V447" s="5"/>
      <c r="W447" s="1"/>
    </row>
    <row r="448" spans="1:23" ht="36" customHeight="1" x14ac:dyDescent="0.2">
      <c r="A448" s="7"/>
      <c r="B448" s="28"/>
      <c r="C448" s="139"/>
      <c r="D448" s="1"/>
      <c r="E448" s="31"/>
      <c r="F448" s="10"/>
      <c r="G448" s="68"/>
      <c r="H448" s="68"/>
      <c r="I448" s="68"/>
      <c r="J448" s="68"/>
      <c r="K448" s="68"/>
      <c r="L448" s="68"/>
      <c r="M448" s="3"/>
      <c r="N448" s="8"/>
      <c r="O448" s="1"/>
      <c r="P448" s="29"/>
      <c r="Q448" s="30"/>
      <c r="R448" s="1"/>
      <c r="S448" s="1"/>
      <c r="T448" s="8"/>
      <c r="U448" s="5"/>
      <c r="V448" s="5"/>
      <c r="W448" s="1"/>
    </row>
    <row r="449" spans="1:23" ht="36" customHeight="1" x14ac:dyDescent="0.2">
      <c r="A449" s="25"/>
      <c r="B449" s="28"/>
      <c r="C449" s="139"/>
      <c r="D449" s="1"/>
      <c r="E449" s="31"/>
      <c r="F449" s="10"/>
      <c r="G449" s="68"/>
      <c r="H449" s="68"/>
      <c r="I449" s="68"/>
      <c r="J449" s="68"/>
      <c r="K449" s="68"/>
      <c r="L449" s="68"/>
      <c r="M449" s="3"/>
      <c r="N449" s="8"/>
      <c r="O449" s="8"/>
      <c r="P449" s="29"/>
      <c r="Q449" s="30"/>
      <c r="R449" s="1"/>
      <c r="S449" s="1"/>
      <c r="T449" s="8"/>
      <c r="U449" s="5"/>
      <c r="V449" s="5"/>
      <c r="W449" s="1"/>
    </row>
    <row r="450" spans="1:23" ht="36" customHeight="1" x14ac:dyDescent="0.2">
      <c r="A450" s="7"/>
      <c r="B450" s="28"/>
      <c r="C450" s="139"/>
      <c r="D450" s="1"/>
      <c r="E450" s="31"/>
      <c r="F450" s="10"/>
      <c r="G450" s="68"/>
      <c r="H450" s="68"/>
      <c r="I450" s="68"/>
      <c r="J450" s="68"/>
      <c r="K450" s="68"/>
      <c r="L450" s="68"/>
      <c r="M450" s="3"/>
      <c r="N450" s="8"/>
      <c r="O450" s="8"/>
      <c r="P450" s="29"/>
      <c r="Q450" s="30"/>
      <c r="R450" s="1"/>
      <c r="S450" s="1"/>
      <c r="T450" s="8"/>
      <c r="U450" s="5"/>
      <c r="V450" s="5"/>
      <c r="W450" s="1"/>
    </row>
    <row r="451" spans="1:23" ht="36" customHeight="1" x14ac:dyDescent="0.2">
      <c r="A451" s="7"/>
      <c r="B451" s="28"/>
      <c r="C451" s="139"/>
      <c r="D451" s="1"/>
      <c r="E451" s="31"/>
      <c r="F451" s="10"/>
      <c r="G451" s="68"/>
      <c r="H451" s="68"/>
      <c r="I451" s="68"/>
      <c r="J451" s="68"/>
      <c r="K451" s="68"/>
      <c r="L451" s="68"/>
      <c r="M451" s="3"/>
      <c r="N451" s="8"/>
      <c r="O451" s="8"/>
      <c r="P451" s="29"/>
      <c r="Q451" s="30"/>
      <c r="R451" s="1"/>
      <c r="S451" s="1"/>
      <c r="T451" s="8"/>
      <c r="U451" s="5"/>
      <c r="V451" s="5"/>
      <c r="W451" s="1"/>
    </row>
    <row r="452" spans="1:23" ht="36" customHeight="1" x14ac:dyDescent="0.2">
      <c r="A452" s="7"/>
      <c r="B452" s="28"/>
      <c r="C452" s="139"/>
      <c r="D452" s="1"/>
      <c r="E452" s="31"/>
      <c r="F452" s="10"/>
      <c r="G452" s="68"/>
      <c r="H452" s="68"/>
      <c r="I452" s="68"/>
      <c r="J452" s="68"/>
      <c r="K452" s="68"/>
      <c r="L452" s="68"/>
      <c r="M452" s="3"/>
      <c r="N452" s="8"/>
      <c r="O452" s="8"/>
      <c r="P452" s="29"/>
      <c r="Q452" s="30"/>
      <c r="R452" s="1"/>
      <c r="S452" s="1"/>
      <c r="T452" s="8"/>
      <c r="U452" s="5"/>
      <c r="V452" s="5"/>
      <c r="W452" s="1"/>
    </row>
    <row r="453" spans="1:23" ht="36" customHeight="1" x14ac:dyDescent="0.2">
      <c r="A453" s="7"/>
      <c r="B453" s="28"/>
      <c r="C453" s="139"/>
      <c r="D453" s="1"/>
      <c r="E453" s="31"/>
      <c r="F453" s="10"/>
      <c r="G453" s="68"/>
      <c r="H453" s="68"/>
      <c r="I453" s="68"/>
      <c r="J453" s="68"/>
      <c r="K453" s="68"/>
      <c r="L453" s="68"/>
      <c r="M453" s="3"/>
      <c r="N453" s="8"/>
      <c r="O453" s="8"/>
      <c r="P453" s="29"/>
      <c r="Q453" s="30"/>
      <c r="R453" s="1"/>
      <c r="S453" s="1"/>
      <c r="T453" s="8"/>
      <c r="U453" s="5"/>
      <c r="V453" s="5"/>
      <c r="W453" s="1"/>
    </row>
    <row r="454" spans="1:23" ht="36" customHeight="1" x14ac:dyDescent="0.2">
      <c r="A454" s="7"/>
      <c r="B454" s="28"/>
      <c r="C454" s="139"/>
      <c r="D454" s="1"/>
      <c r="E454" s="31"/>
      <c r="F454" s="10"/>
      <c r="G454" s="68"/>
      <c r="H454" s="68"/>
      <c r="I454" s="68"/>
      <c r="J454" s="68"/>
      <c r="K454" s="68"/>
      <c r="L454" s="68"/>
      <c r="M454" s="3"/>
      <c r="N454" s="8"/>
      <c r="O454" s="1"/>
      <c r="P454" s="29"/>
      <c r="Q454" s="30"/>
      <c r="R454" s="1"/>
      <c r="S454" s="1"/>
      <c r="T454" s="8"/>
      <c r="U454" s="5"/>
      <c r="V454" s="5"/>
      <c r="W454" s="1"/>
    </row>
    <row r="455" spans="1:23" ht="36" customHeight="1" x14ac:dyDescent="0.2">
      <c r="A455" s="7"/>
      <c r="B455" s="28"/>
      <c r="C455" s="139"/>
      <c r="D455" s="1"/>
      <c r="E455" s="31"/>
      <c r="F455" s="10"/>
      <c r="G455" s="68"/>
      <c r="H455" s="68"/>
      <c r="I455" s="68"/>
      <c r="J455" s="68"/>
      <c r="K455" s="68"/>
      <c r="L455" s="68"/>
      <c r="M455" s="3"/>
      <c r="N455" s="8"/>
      <c r="O455" s="8"/>
      <c r="P455" s="29"/>
      <c r="Q455" s="30"/>
      <c r="R455" s="1"/>
      <c r="S455" s="1"/>
      <c r="T455" s="8"/>
      <c r="U455" s="5"/>
      <c r="V455" s="5"/>
      <c r="W455" s="1"/>
    </row>
    <row r="456" spans="1:23" ht="36" customHeight="1" x14ac:dyDescent="0.2">
      <c r="A456" s="7"/>
      <c r="B456" s="28"/>
      <c r="C456" s="139"/>
      <c r="D456" s="1"/>
      <c r="E456" s="31"/>
      <c r="F456" s="10"/>
      <c r="G456" s="68"/>
      <c r="H456" s="68"/>
      <c r="I456" s="68"/>
      <c r="J456" s="68"/>
      <c r="K456" s="68"/>
      <c r="L456" s="68"/>
      <c r="M456" s="3"/>
      <c r="N456" s="8"/>
      <c r="O456" s="8"/>
      <c r="P456" s="29"/>
      <c r="Q456" s="30"/>
      <c r="R456" s="1"/>
      <c r="S456" s="1"/>
      <c r="T456" s="8"/>
      <c r="U456" s="5"/>
      <c r="V456" s="5"/>
      <c r="W456" s="1"/>
    </row>
    <row r="457" spans="1:23" ht="36" customHeight="1" x14ac:dyDescent="0.2">
      <c r="A457" s="7"/>
      <c r="B457" s="28"/>
      <c r="C457" s="139"/>
      <c r="D457" s="1"/>
      <c r="E457" s="31"/>
      <c r="F457" s="10"/>
      <c r="G457" s="68"/>
      <c r="H457" s="68"/>
      <c r="I457" s="68"/>
      <c r="J457" s="68"/>
      <c r="K457" s="68"/>
      <c r="L457" s="68"/>
      <c r="M457" s="3"/>
      <c r="N457" s="8"/>
      <c r="O457" s="8"/>
      <c r="P457" s="29"/>
      <c r="Q457" s="30"/>
      <c r="R457" s="1"/>
      <c r="S457" s="1"/>
      <c r="T457" s="8"/>
      <c r="U457" s="5"/>
      <c r="V457" s="5"/>
      <c r="W457" s="1"/>
    </row>
    <row r="458" spans="1:23" ht="36" customHeight="1" x14ac:dyDescent="0.2">
      <c r="A458" s="7"/>
      <c r="B458" s="28"/>
      <c r="C458" s="139"/>
      <c r="D458" s="1"/>
      <c r="E458" s="31"/>
      <c r="F458" s="10"/>
      <c r="G458" s="68"/>
      <c r="H458" s="68"/>
      <c r="I458" s="68"/>
      <c r="J458" s="68"/>
      <c r="K458" s="68"/>
      <c r="L458" s="68"/>
      <c r="M458" s="3"/>
      <c r="N458" s="8"/>
      <c r="O458" s="8"/>
      <c r="P458" s="29"/>
      <c r="Q458" s="30"/>
      <c r="R458" s="1"/>
      <c r="S458" s="1"/>
      <c r="T458" s="8"/>
      <c r="U458" s="5"/>
      <c r="V458" s="5"/>
      <c r="W458" s="1"/>
    </row>
    <row r="459" spans="1:23" ht="36" customHeight="1" x14ac:dyDescent="0.2">
      <c r="A459" s="7"/>
      <c r="B459" s="28"/>
      <c r="C459" s="139"/>
      <c r="D459" s="1"/>
      <c r="E459" s="31"/>
      <c r="F459" s="10"/>
      <c r="G459" s="68"/>
      <c r="H459" s="68"/>
      <c r="I459" s="68"/>
      <c r="J459" s="68"/>
      <c r="K459" s="68"/>
      <c r="L459" s="68"/>
      <c r="M459" s="3"/>
      <c r="N459" s="8"/>
      <c r="O459" s="8"/>
      <c r="P459" s="29"/>
      <c r="Q459" s="30"/>
      <c r="R459" s="1"/>
      <c r="S459" s="1"/>
      <c r="T459" s="8"/>
      <c r="U459" s="5"/>
      <c r="V459" s="5"/>
      <c r="W459" s="1"/>
    </row>
    <row r="460" spans="1:23" ht="36" customHeight="1" x14ac:dyDescent="0.2">
      <c r="A460" s="7"/>
      <c r="B460" s="28"/>
      <c r="C460" s="139"/>
      <c r="D460" s="1"/>
      <c r="E460" s="31"/>
      <c r="F460" s="10"/>
      <c r="G460" s="68"/>
      <c r="H460" s="68"/>
      <c r="I460" s="68"/>
      <c r="J460" s="68"/>
      <c r="K460" s="68"/>
      <c r="L460" s="68"/>
      <c r="M460" s="3"/>
      <c r="N460" s="8"/>
      <c r="O460" s="8"/>
      <c r="P460" s="29"/>
      <c r="Q460" s="30"/>
      <c r="R460" s="1"/>
      <c r="S460" s="1"/>
      <c r="T460" s="8"/>
      <c r="U460" s="5"/>
      <c r="V460" s="5"/>
      <c r="W460" s="1"/>
    </row>
    <row r="461" spans="1:23" ht="36" customHeight="1" x14ac:dyDescent="0.2">
      <c r="A461" s="7"/>
      <c r="B461" s="28"/>
      <c r="C461" s="139"/>
      <c r="D461" s="1"/>
      <c r="E461" s="31"/>
      <c r="F461" s="10"/>
      <c r="G461" s="68"/>
      <c r="H461" s="68"/>
      <c r="I461" s="68"/>
      <c r="J461" s="68"/>
      <c r="K461" s="68"/>
      <c r="L461" s="68"/>
      <c r="M461" s="3"/>
      <c r="N461" s="8"/>
      <c r="O461" s="8"/>
      <c r="P461" s="29"/>
      <c r="Q461" s="30"/>
      <c r="R461" s="1"/>
      <c r="S461" s="1"/>
      <c r="T461" s="8"/>
      <c r="U461" s="5"/>
      <c r="V461" s="5"/>
      <c r="W461" s="1"/>
    </row>
    <row r="462" spans="1:23" ht="38.25" customHeight="1" x14ac:dyDescent="0.2">
      <c r="A462" s="7"/>
      <c r="B462" s="28"/>
      <c r="C462" s="139"/>
      <c r="D462" s="1"/>
      <c r="E462" s="31"/>
      <c r="F462" s="10"/>
      <c r="G462" s="68"/>
      <c r="H462" s="68"/>
      <c r="I462" s="68"/>
      <c r="J462" s="68"/>
      <c r="K462" s="68"/>
      <c r="L462" s="68"/>
      <c r="M462" s="3"/>
      <c r="N462" s="8"/>
      <c r="O462" s="1"/>
      <c r="P462" s="29"/>
      <c r="Q462" s="30"/>
      <c r="R462" s="1"/>
      <c r="S462" s="1"/>
      <c r="T462" s="8"/>
      <c r="U462" s="5"/>
      <c r="V462" s="5"/>
      <c r="W462" s="1"/>
    </row>
    <row r="463" spans="1:23" ht="36" customHeight="1" x14ac:dyDescent="0.2">
      <c r="A463" s="7"/>
      <c r="B463" s="28"/>
      <c r="C463" s="139"/>
      <c r="D463" s="1"/>
      <c r="E463" s="31"/>
      <c r="F463" s="10"/>
      <c r="G463" s="68"/>
      <c r="H463" s="68"/>
      <c r="I463" s="68"/>
      <c r="J463" s="68"/>
      <c r="K463" s="68"/>
      <c r="L463" s="68"/>
      <c r="M463" s="3"/>
      <c r="N463" s="8"/>
      <c r="O463" s="1"/>
      <c r="P463" s="29"/>
      <c r="Q463" s="30"/>
      <c r="R463" s="1"/>
      <c r="S463" s="1"/>
      <c r="T463" s="8"/>
      <c r="U463" s="5"/>
      <c r="V463" s="5"/>
      <c r="W463" s="1"/>
    </row>
    <row r="464" spans="1:23" ht="36" customHeight="1" x14ac:dyDescent="0.2">
      <c r="A464" s="25"/>
      <c r="B464" s="28"/>
      <c r="C464" s="139"/>
      <c r="D464" s="1"/>
      <c r="E464" s="31"/>
      <c r="F464" s="10"/>
      <c r="G464" s="68"/>
      <c r="H464" s="68"/>
      <c r="I464" s="68"/>
      <c r="J464" s="68"/>
      <c r="K464" s="68"/>
      <c r="L464" s="68"/>
      <c r="M464" s="3"/>
      <c r="N464" s="8"/>
      <c r="O464" s="8"/>
      <c r="P464" s="29"/>
      <c r="Q464" s="30"/>
      <c r="R464" s="1"/>
      <c r="S464" s="1"/>
      <c r="T464" s="8"/>
      <c r="U464" s="5"/>
      <c r="V464" s="5"/>
      <c r="W464" s="1"/>
    </row>
    <row r="465" spans="1:23" ht="36" customHeight="1" x14ac:dyDescent="0.2">
      <c r="A465" s="7"/>
      <c r="B465" s="28"/>
      <c r="C465" s="139"/>
      <c r="D465" s="1"/>
      <c r="E465" s="31"/>
      <c r="F465" s="10"/>
      <c r="G465" s="68"/>
      <c r="H465" s="68"/>
      <c r="I465" s="68"/>
      <c r="J465" s="68"/>
      <c r="K465" s="68"/>
      <c r="L465" s="68"/>
      <c r="M465" s="3"/>
      <c r="N465" s="14"/>
      <c r="O465" s="1"/>
      <c r="P465" s="126"/>
      <c r="Q465" s="30"/>
      <c r="R465" s="1"/>
      <c r="S465" s="1"/>
      <c r="T465" s="8"/>
      <c r="U465" s="5"/>
      <c r="V465" s="5"/>
      <c r="W465" s="1"/>
    </row>
    <row r="466" spans="1:23" ht="36" customHeight="1" x14ac:dyDescent="0.2">
      <c r="A466" s="7"/>
      <c r="B466" s="28"/>
      <c r="C466" s="139"/>
      <c r="D466" s="1"/>
      <c r="E466" s="31"/>
      <c r="F466" s="10"/>
      <c r="G466" s="68"/>
      <c r="H466" s="68"/>
      <c r="I466" s="68"/>
      <c r="J466" s="68"/>
      <c r="K466" s="68"/>
      <c r="L466" s="68"/>
      <c r="M466" s="3"/>
      <c r="N466" s="8"/>
      <c r="O466" s="8"/>
      <c r="P466" s="29"/>
      <c r="Q466" s="30"/>
      <c r="R466" s="1"/>
      <c r="S466" s="1"/>
      <c r="T466" s="8"/>
      <c r="U466" s="5"/>
      <c r="V466" s="5"/>
      <c r="W466" s="1"/>
    </row>
    <row r="467" spans="1:23" ht="36" customHeight="1" x14ac:dyDescent="0.2">
      <c r="A467" s="7"/>
      <c r="B467" s="28"/>
      <c r="C467" s="139"/>
      <c r="D467" s="1"/>
      <c r="E467" s="31"/>
      <c r="F467" s="10"/>
      <c r="G467" s="68"/>
      <c r="H467" s="68"/>
      <c r="I467" s="68"/>
      <c r="J467" s="68"/>
      <c r="K467" s="68"/>
      <c r="L467" s="68"/>
      <c r="M467" s="3"/>
      <c r="N467" s="8"/>
      <c r="O467" s="1"/>
      <c r="P467" s="29"/>
      <c r="Q467" s="30"/>
      <c r="R467" s="1"/>
      <c r="S467" s="1"/>
      <c r="T467" s="8"/>
      <c r="U467" s="5"/>
      <c r="V467" s="5"/>
      <c r="W467" s="1"/>
    </row>
    <row r="468" spans="1:23" ht="36" customHeight="1" x14ac:dyDescent="0.2">
      <c r="A468" s="7"/>
      <c r="B468" s="28"/>
      <c r="C468" s="139"/>
      <c r="D468" s="1"/>
      <c r="E468" s="31"/>
      <c r="F468" s="10"/>
      <c r="G468" s="68"/>
      <c r="H468" s="68"/>
      <c r="I468" s="68"/>
      <c r="J468" s="68"/>
      <c r="K468" s="68"/>
      <c r="L468" s="68"/>
      <c r="M468" s="3"/>
      <c r="N468" s="8"/>
      <c r="O468" s="8"/>
      <c r="P468" s="29"/>
      <c r="Q468" s="30"/>
      <c r="R468" s="1"/>
      <c r="S468" s="1"/>
      <c r="T468" s="8"/>
      <c r="U468" s="5"/>
      <c r="V468" s="5"/>
      <c r="W468" s="1"/>
    </row>
    <row r="469" spans="1:23" ht="36" customHeight="1" x14ac:dyDescent="0.2">
      <c r="A469" s="7"/>
      <c r="B469" s="28"/>
      <c r="C469" s="139"/>
      <c r="D469" s="1"/>
      <c r="E469" s="31"/>
      <c r="F469" s="10"/>
      <c r="G469" s="68"/>
      <c r="H469" s="68"/>
      <c r="I469" s="68"/>
      <c r="J469" s="68"/>
      <c r="K469" s="68"/>
      <c r="L469" s="68"/>
      <c r="M469" s="3"/>
      <c r="N469" s="8"/>
      <c r="O469" s="8"/>
      <c r="P469" s="29"/>
      <c r="Q469" s="30"/>
      <c r="R469" s="1"/>
      <c r="S469" s="1"/>
      <c r="T469" s="8"/>
      <c r="U469" s="5"/>
      <c r="V469" s="5"/>
      <c r="W469" s="1"/>
    </row>
    <row r="470" spans="1:23" ht="36" customHeight="1" x14ac:dyDescent="0.2">
      <c r="A470" s="7"/>
      <c r="B470" s="28"/>
      <c r="C470" s="139"/>
      <c r="D470" s="1"/>
      <c r="E470" s="31"/>
      <c r="F470" s="10"/>
      <c r="G470" s="68"/>
      <c r="H470" s="68"/>
      <c r="I470" s="68"/>
      <c r="J470" s="68"/>
      <c r="K470" s="68"/>
      <c r="L470" s="68"/>
      <c r="M470" s="3"/>
      <c r="N470" s="8"/>
      <c r="O470" s="8"/>
      <c r="P470" s="29"/>
      <c r="Q470" s="30"/>
      <c r="R470" s="1"/>
      <c r="S470" s="1"/>
      <c r="T470" s="8"/>
      <c r="U470" s="5"/>
      <c r="V470" s="5"/>
      <c r="W470" s="1"/>
    </row>
    <row r="471" spans="1:23" ht="36" customHeight="1" x14ac:dyDescent="0.2">
      <c r="A471" s="7"/>
      <c r="B471" s="28"/>
      <c r="C471" s="139"/>
      <c r="D471" s="1"/>
      <c r="E471" s="31"/>
      <c r="F471" s="10"/>
      <c r="G471" s="68"/>
      <c r="H471" s="68"/>
      <c r="I471" s="68"/>
      <c r="J471" s="68"/>
      <c r="K471" s="68"/>
      <c r="L471" s="68"/>
      <c r="M471" s="3"/>
      <c r="N471" s="8"/>
      <c r="O471" s="8"/>
      <c r="P471" s="29"/>
      <c r="Q471" s="30"/>
      <c r="R471" s="1"/>
      <c r="S471" s="1"/>
      <c r="T471" s="8"/>
      <c r="U471" s="5"/>
      <c r="V471" s="5"/>
      <c r="W471" s="1"/>
    </row>
    <row r="472" spans="1:23" ht="44.25" customHeight="1" x14ac:dyDescent="0.2">
      <c r="A472" s="7"/>
      <c r="B472" s="28"/>
      <c r="C472" s="139"/>
      <c r="D472" s="1"/>
      <c r="E472" s="31"/>
      <c r="F472" s="10"/>
      <c r="G472" s="68"/>
      <c r="H472" s="68"/>
      <c r="I472" s="68"/>
      <c r="J472" s="68"/>
      <c r="K472" s="68"/>
      <c r="L472" s="68"/>
      <c r="M472" s="3"/>
      <c r="N472" s="8"/>
      <c r="O472" s="8"/>
      <c r="P472" s="29"/>
      <c r="Q472" s="30"/>
      <c r="R472" s="1"/>
      <c r="S472" s="1"/>
      <c r="T472" s="8"/>
      <c r="U472" s="5"/>
      <c r="V472" s="5"/>
      <c r="W472" s="1"/>
    </row>
    <row r="473" spans="1:23" ht="36" customHeight="1" x14ac:dyDescent="0.2">
      <c r="A473" s="7"/>
      <c r="B473" s="28"/>
      <c r="C473" s="139"/>
      <c r="D473" s="1"/>
      <c r="E473" s="31"/>
      <c r="F473" s="10"/>
      <c r="G473" s="68"/>
      <c r="H473" s="68"/>
      <c r="I473" s="68"/>
      <c r="J473" s="68"/>
      <c r="K473" s="68"/>
      <c r="L473" s="68"/>
      <c r="M473" s="3"/>
      <c r="N473" s="8"/>
      <c r="O473" s="8"/>
      <c r="P473" s="29"/>
      <c r="Q473" s="30"/>
      <c r="R473" s="1"/>
      <c r="S473" s="1"/>
      <c r="T473" s="8"/>
      <c r="U473" s="5"/>
      <c r="V473" s="5"/>
      <c r="W473" s="1"/>
    </row>
    <row r="474" spans="1:23" ht="36" customHeight="1" x14ac:dyDescent="0.2">
      <c r="A474" s="7"/>
      <c r="B474" s="28"/>
      <c r="C474" s="143"/>
      <c r="D474" s="1"/>
      <c r="E474" s="31"/>
      <c r="F474" s="10"/>
      <c r="G474" s="68"/>
      <c r="H474" s="68"/>
      <c r="I474" s="68"/>
      <c r="J474" s="68"/>
      <c r="K474" s="68"/>
      <c r="L474" s="68"/>
      <c r="M474" s="3"/>
      <c r="N474" s="8"/>
      <c r="O474" s="8"/>
      <c r="P474" s="29"/>
      <c r="Q474" s="30"/>
      <c r="R474" s="1"/>
      <c r="S474" s="1"/>
      <c r="T474" s="8"/>
      <c r="U474" s="5"/>
      <c r="V474" s="5"/>
      <c r="W474" s="1"/>
    </row>
    <row r="475" spans="1:23" ht="36" customHeight="1" x14ac:dyDescent="0.2">
      <c r="A475" s="7"/>
      <c r="B475" s="28"/>
      <c r="C475" s="139"/>
      <c r="D475" s="1"/>
      <c r="E475" s="31"/>
      <c r="F475" s="10"/>
      <c r="G475" s="68"/>
      <c r="H475" s="68"/>
      <c r="I475" s="68"/>
      <c r="J475" s="68"/>
      <c r="K475" s="68"/>
      <c r="L475" s="68"/>
      <c r="M475" s="3"/>
      <c r="N475" s="8"/>
      <c r="O475" s="8"/>
      <c r="P475" s="29"/>
      <c r="Q475" s="30"/>
      <c r="R475" s="1"/>
      <c r="S475" s="1"/>
      <c r="T475" s="8"/>
      <c r="U475" s="5"/>
      <c r="V475" s="5"/>
      <c r="W475" s="1"/>
    </row>
    <row r="476" spans="1:23" ht="36" customHeight="1" x14ac:dyDescent="0.2">
      <c r="A476" s="7"/>
      <c r="B476" s="28"/>
      <c r="C476" s="139"/>
      <c r="D476" s="1"/>
      <c r="E476" s="31"/>
      <c r="F476" s="16"/>
      <c r="G476" s="68"/>
      <c r="H476" s="68"/>
      <c r="I476" s="68"/>
      <c r="J476" s="68"/>
      <c r="K476" s="68"/>
      <c r="L476" s="68"/>
      <c r="M476" s="3"/>
      <c r="N476" s="8"/>
      <c r="O476" s="8"/>
      <c r="P476" s="29"/>
      <c r="Q476" s="30"/>
      <c r="R476" s="1"/>
      <c r="S476" s="1"/>
      <c r="T476" s="8"/>
      <c r="U476" s="5"/>
      <c r="V476" s="5"/>
      <c r="W476" s="1"/>
    </row>
    <row r="477" spans="1:23" ht="36" customHeight="1" x14ac:dyDescent="0.2">
      <c r="A477" s="7"/>
      <c r="B477" s="28"/>
      <c r="C477" s="139"/>
      <c r="D477" s="1"/>
      <c r="E477" s="31"/>
      <c r="F477" s="10"/>
      <c r="G477" s="68"/>
      <c r="H477" s="68"/>
      <c r="I477" s="68"/>
      <c r="J477" s="68"/>
      <c r="K477" s="68"/>
      <c r="L477" s="68"/>
      <c r="M477" s="3"/>
      <c r="N477" s="8"/>
      <c r="O477" s="8"/>
      <c r="P477" s="29"/>
      <c r="Q477" s="30"/>
      <c r="R477" s="1"/>
      <c r="S477" s="1"/>
      <c r="T477" s="8"/>
      <c r="U477" s="5"/>
      <c r="V477" s="5"/>
      <c r="W477" s="1"/>
    </row>
    <row r="478" spans="1:23" ht="36" customHeight="1" x14ac:dyDescent="0.2">
      <c r="A478" s="7"/>
      <c r="B478" s="28"/>
      <c r="C478" s="139"/>
      <c r="D478" s="1"/>
      <c r="E478" s="1"/>
      <c r="F478" s="10"/>
      <c r="G478" s="68"/>
      <c r="H478" s="68"/>
      <c r="I478" s="68"/>
      <c r="J478" s="68"/>
      <c r="K478" s="68"/>
      <c r="L478" s="68"/>
      <c r="M478" s="3"/>
      <c r="N478" s="8"/>
      <c r="O478" s="8"/>
      <c r="P478" s="29"/>
      <c r="Q478" s="30"/>
      <c r="R478" s="1"/>
      <c r="S478" s="1"/>
      <c r="T478" s="8"/>
      <c r="U478" s="5"/>
      <c r="V478" s="5"/>
      <c r="W478" s="1"/>
    </row>
    <row r="479" spans="1:23" ht="36" customHeight="1" x14ac:dyDescent="0.2">
      <c r="A479" s="7"/>
      <c r="B479" s="28"/>
      <c r="C479" s="139"/>
      <c r="D479" s="1"/>
      <c r="E479" s="31"/>
      <c r="F479" s="10"/>
      <c r="G479" s="68"/>
      <c r="H479" s="68"/>
      <c r="I479" s="68"/>
      <c r="J479" s="68"/>
      <c r="K479" s="68"/>
      <c r="L479" s="68"/>
      <c r="M479" s="3"/>
      <c r="N479" s="8"/>
      <c r="O479" s="8"/>
      <c r="P479" s="29"/>
      <c r="Q479" s="30"/>
      <c r="R479" s="1"/>
      <c r="S479" s="1"/>
      <c r="T479" s="8"/>
      <c r="U479" s="5"/>
      <c r="V479" s="5"/>
      <c r="W479" s="1"/>
    </row>
    <row r="480" spans="1:23" ht="36" customHeight="1" x14ac:dyDescent="0.2">
      <c r="A480" s="7"/>
      <c r="B480" s="28"/>
      <c r="C480" s="139"/>
      <c r="D480" s="1"/>
      <c r="E480" s="31"/>
      <c r="F480" s="10"/>
      <c r="G480" s="68"/>
      <c r="H480" s="68"/>
      <c r="I480" s="68"/>
      <c r="J480" s="68"/>
      <c r="K480" s="68"/>
      <c r="L480" s="68"/>
      <c r="M480" s="3"/>
      <c r="N480" s="8"/>
      <c r="O480" s="8"/>
      <c r="P480" s="29"/>
      <c r="Q480" s="30"/>
      <c r="R480" s="1"/>
      <c r="S480" s="1"/>
      <c r="T480" s="8"/>
      <c r="U480" s="5"/>
      <c r="V480" s="5"/>
      <c r="W480" s="1"/>
    </row>
    <row r="481" spans="1:23" ht="36" customHeight="1" x14ac:dyDescent="0.2">
      <c r="A481" s="7"/>
      <c r="B481" s="28"/>
      <c r="C481" s="139"/>
      <c r="D481" s="1"/>
      <c r="E481" s="31"/>
      <c r="F481" s="10"/>
      <c r="G481" s="68"/>
      <c r="H481" s="68"/>
      <c r="I481" s="68"/>
      <c r="J481" s="68"/>
      <c r="K481" s="68"/>
      <c r="L481" s="68"/>
      <c r="M481" s="3"/>
      <c r="N481" s="8"/>
      <c r="O481" s="8"/>
      <c r="P481" s="29"/>
      <c r="Q481" s="30"/>
      <c r="R481" s="1"/>
      <c r="S481" s="1"/>
      <c r="T481" s="8"/>
      <c r="U481" s="5"/>
      <c r="V481" s="5"/>
      <c r="W481" s="1"/>
    </row>
    <row r="482" spans="1:23" ht="36" customHeight="1" x14ac:dyDescent="0.2">
      <c r="A482" s="7"/>
      <c r="B482" s="28"/>
      <c r="C482" s="139"/>
      <c r="D482" s="1"/>
      <c r="E482" s="31"/>
      <c r="F482" s="10"/>
      <c r="G482" s="68"/>
      <c r="H482" s="68"/>
      <c r="I482" s="68"/>
      <c r="J482" s="68"/>
      <c r="K482" s="68"/>
      <c r="L482" s="68"/>
      <c r="M482" s="3"/>
      <c r="N482" s="8"/>
      <c r="O482" s="8"/>
      <c r="P482" s="29"/>
      <c r="Q482" s="30"/>
      <c r="R482" s="1"/>
      <c r="S482" s="1"/>
      <c r="T482" s="8"/>
      <c r="U482" s="5"/>
      <c r="V482" s="5"/>
      <c r="W482" s="1"/>
    </row>
    <row r="483" spans="1:23" ht="36" customHeight="1" x14ac:dyDescent="0.2">
      <c r="A483" s="7"/>
      <c r="B483" s="28"/>
      <c r="C483" s="143"/>
      <c r="D483" s="1"/>
      <c r="E483" s="31"/>
      <c r="F483" s="16"/>
      <c r="G483" s="68"/>
      <c r="H483" s="68"/>
      <c r="I483" s="68"/>
      <c r="J483" s="68"/>
      <c r="K483" s="68"/>
      <c r="L483" s="68"/>
      <c r="M483" s="3"/>
      <c r="N483" s="8"/>
      <c r="O483" s="8"/>
      <c r="P483" s="29"/>
      <c r="Q483" s="30"/>
      <c r="R483" s="1"/>
      <c r="S483" s="1"/>
      <c r="T483" s="8"/>
      <c r="U483" s="5"/>
      <c r="V483" s="5"/>
      <c r="W483" s="1"/>
    </row>
    <row r="484" spans="1:23" ht="36" customHeight="1" x14ac:dyDescent="0.2">
      <c r="A484" s="7"/>
      <c r="B484" s="28"/>
      <c r="C484" s="139"/>
      <c r="D484" s="1"/>
      <c r="E484" s="31"/>
      <c r="F484" s="16"/>
      <c r="G484" s="68"/>
      <c r="H484" s="68"/>
      <c r="I484" s="68"/>
      <c r="J484" s="68"/>
      <c r="K484" s="68"/>
      <c r="L484" s="68"/>
      <c r="M484" s="3"/>
      <c r="N484" s="8"/>
      <c r="O484" s="8"/>
      <c r="P484" s="29"/>
      <c r="Q484" s="30"/>
      <c r="R484" s="1"/>
      <c r="S484" s="1"/>
      <c r="T484" s="8"/>
      <c r="U484" s="5"/>
      <c r="V484" s="5"/>
      <c r="W484" s="1"/>
    </row>
    <row r="485" spans="1:23" ht="36" customHeight="1" x14ac:dyDescent="0.2">
      <c r="A485" s="25"/>
      <c r="B485" s="28"/>
      <c r="C485" s="139"/>
      <c r="D485" s="1"/>
      <c r="E485" s="31"/>
      <c r="F485" s="10"/>
      <c r="G485" s="68"/>
      <c r="H485" s="68"/>
      <c r="I485" s="68"/>
      <c r="J485" s="68"/>
      <c r="K485" s="68"/>
      <c r="L485" s="68"/>
      <c r="M485" s="3"/>
      <c r="N485" s="8"/>
      <c r="O485" s="8"/>
      <c r="P485" s="29"/>
      <c r="Q485" s="30"/>
      <c r="R485" s="1"/>
      <c r="S485" s="1"/>
      <c r="T485" s="8"/>
      <c r="U485" s="5"/>
      <c r="V485" s="5"/>
      <c r="W485" s="1"/>
    </row>
    <row r="486" spans="1:23" ht="36" customHeight="1" x14ac:dyDescent="0.2">
      <c r="A486" s="25"/>
      <c r="B486" s="28"/>
      <c r="C486" s="139"/>
      <c r="D486" s="1"/>
      <c r="E486" s="31"/>
      <c r="F486" s="10"/>
      <c r="G486" s="68"/>
      <c r="H486" s="68"/>
      <c r="I486" s="68"/>
      <c r="J486" s="68"/>
      <c r="K486" s="68"/>
      <c r="L486" s="68"/>
      <c r="M486" s="3"/>
      <c r="N486" s="8"/>
      <c r="O486" s="8"/>
      <c r="P486" s="29"/>
      <c r="Q486" s="30"/>
      <c r="R486" s="1"/>
      <c r="S486" s="1"/>
      <c r="T486" s="8"/>
      <c r="U486" s="5"/>
      <c r="V486" s="5"/>
      <c r="W486" s="1"/>
    </row>
    <row r="487" spans="1:23" ht="36" customHeight="1" x14ac:dyDescent="0.2">
      <c r="A487" s="25"/>
      <c r="B487" s="28"/>
      <c r="C487" s="139"/>
      <c r="D487" s="1"/>
      <c r="E487" s="31"/>
      <c r="F487" s="10"/>
      <c r="G487" s="68"/>
      <c r="H487" s="68"/>
      <c r="I487" s="68"/>
      <c r="J487" s="68"/>
      <c r="K487" s="68"/>
      <c r="L487" s="68"/>
      <c r="M487" s="3"/>
      <c r="N487" s="8"/>
      <c r="O487" s="8"/>
      <c r="P487" s="29"/>
      <c r="Q487" s="30"/>
      <c r="R487" s="1"/>
      <c r="S487" s="1"/>
      <c r="T487" s="8"/>
      <c r="U487" s="5"/>
      <c r="V487" s="5"/>
      <c r="W487" s="1"/>
    </row>
    <row r="488" spans="1:23" ht="36" customHeight="1" x14ac:dyDescent="0.2">
      <c r="A488" s="12"/>
      <c r="B488" s="28"/>
      <c r="C488" s="139"/>
      <c r="D488" s="1"/>
      <c r="E488" s="31"/>
      <c r="F488" s="16"/>
      <c r="G488" s="68"/>
      <c r="H488" s="68"/>
      <c r="I488" s="68"/>
      <c r="J488" s="68"/>
      <c r="K488" s="68"/>
      <c r="L488" s="68"/>
      <c r="M488" s="3"/>
      <c r="N488" s="8"/>
      <c r="O488" s="8"/>
      <c r="P488" s="29"/>
      <c r="Q488" s="30"/>
      <c r="R488" s="1"/>
      <c r="S488" s="1"/>
      <c r="T488" s="8"/>
      <c r="U488" s="5"/>
      <c r="V488" s="5"/>
      <c r="W488" s="1"/>
    </row>
    <row r="489" spans="1:23" ht="36" customHeight="1" x14ac:dyDescent="0.2">
      <c r="A489" s="12"/>
      <c r="B489" s="28"/>
      <c r="C489" s="139"/>
      <c r="D489" s="1"/>
      <c r="E489" s="31"/>
      <c r="F489" s="10"/>
      <c r="G489" s="68"/>
      <c r="H489" s="68"/>
      <c r="I489" s="68"/>
      <c r="J489" s="68"/>
      <c r="K489" s="68"/>
      <c r="L489" s="68"/>
      <c r="M489" s="3"/>
      <c r="N489" s="8"/>
      <c r="O489" s="8"/>
      <c r="P489" s="29"/>
      <c r="Q489" s="30"/>
      <c r="R489" s="1"/>
      <c r="S489" s="1"/>
      <c r="T489" s="8"/>
      <c r="U489" s="5"/>
      <c r="V489" s="5"/>
      <c r="W489" s="1"/>
    </row>
    <row r="490" spans="1:23" ht="36" customHeight="1" x14ac:dyDescent="0.2">
      <c r="A490" s="12"/>
      <c r="B490" s="28"/>
      <c r="C490" s="139"/>
      <c r="D490" s="1"/>
      <c r="E490" s="31"/>
      <c r="F490" s="16"/>
      <c r="G490" s="68"/>
      <c r="H490" s="68"/>
      <c r="I490" s="68"/>
      <c r="J490" s="68"/>
      <c r="K490" s="68"/>
      <c r="L490" s="68"/>
      <c r="M490" s="3"/>
      <c r="N490" s="8"/>
      <c r="O490" s="8"/>
      <c r="P490" s="29"/>
      <c r="Q490" s="30"/>
      <c r="R490" s="1"/>
      <c r="S490" s="1"/>
      <c r="T490" s="8"/>
      <c r="U490" s="5"/>
      <c r="V490" s="5"/>
      <c r="W490" s="1"/>
    </row>
    <row r="491" spans="1:23" ht="36" customHeight="1" x14ac:dyDescent="0.2">
      <c r="A491" s="25"/>
      <c r="B491" s="28"/>
      <c r="C491" s="139"/>
      <c r="D491" s="1"/>
      <c r="E491" s="31"/>
      <c r="F491" s="10"/>
      <c r="G491" s="68"/>
      <c r="H491" s="68"/>
      <c r="I491" s="68"/>
      <c r="J491" s="68"/>
      <c r="K491" s="68"/>
      <c r="L491" s="68"/>
      <c r="M491" s="3"/>
      <c r="N491" s="8"/>
      <c r="O491" s="8"/>
      <c r="P491" s="29"/>
      <c r="Q491" s="34"/>
      <c r="R491" s="1"/>
      <c r="S491" s="1"/>
      <c r="T491" s="8"/>
      <c r="U491" s="5"/>
      <c r="V491" s="5"/>
      <c r="W491" s="1"/>
    </row>
    <row r="492" spans="1:23" ht="36" customHeight="1" x14ac:dyDescent="0.2">
      <c r="A492" s="25"/>
      <c r="B492" s="28"/>
      <c r="C492" s="139"/>
      <c r="D492" s="1"/>
      <c r="E492" s="31"/>
      <c r="F492" s="10"/>
      <c r="G492" s="68"/>
      <c r="H492" s="68"/>
      <c r="I492" s="68"/>
      <c r="J492" s="68"/>
      <c r="K492" s="68"/>
      <c r="L492" s="68"/>
      <c r="M492" s="3"/>
      <c r="N492" s="8"/>
      <c r="O492" s="8"/>
      <c r="P492" s="29"/>
      <c r="Q492" s="34"/>
      <c r="R492" s="1"/>
      <c r="S492" s="1"/>
      <c r="T492" s="8"/>
      <c r="U492" s="5"/>
      <c r="V492" s="5"/>
      <c r="W492" s="1"/>
    </row>
    <row r="493" spans="1:23" ht="36" customHeight="1" x14ac:dyDescent="0.2">
      <c r="A493" s="25"/>
      <c r="B493" s="28"/>
      <c r="C493" s="139"/>
      <c r="D493" s="1"/>
      <c r="E493" s="31"/>
      <c r="F493" s="10"/>
      <c r="G493" s="68"/>
      <c r="H493" s="68"/>
      <c r="I493" s="68"/>
      <c r="J493" s="68"/>
      <c r="K493" s="68"/>
      <c r="L493" s="68"/>
      <c r="M493" s="3"/>
      <c r="N493" s="8"/>
      <c r="O493" s="8"/>
      <c r="P493" s="29"/>
      <c r="Q493" s="34"/>
      <c r="R493" s="1"/>
      <c r="S493" s="1"/>
      <c r="T493" s="8"/>
      <c r="U493" s="5"/>
      <c r="V493" s="5"/>
      <c r="W493" s="1"/>
    </row>
    <row r="494" spans="1:23" ht="36" customHeight="1" x14ac:dyDescent="0.2">
      <c r="A494" s="25"/>
      <c r="B494" s="28"/>
      <c r="C494" s="139"/>
      <c r="D494" s="1"/>
      <c r="E494" s="31"/>
      <c r="F494" s="10"/>
      <c r="G494" s="68"/>
      <c r="H494" s="68"/>
      <c r="I494" s="68"/>
      <c r="J494" s="68"/>
      <c r="K494" s="68"/>
      <c r="L494" s="68"/>
      <c r="M494" s="3"/>
      <c r="N494" s="8"/>
      <c r="O494" s="8"/>
      <c r="P494" s="29"/>
      <c r="Q494" s="34"/>
      <c r="R494" s="1"/>
      <c r="S494" s="1"/>
      <c r="T494" s="8"/>
      <c r="U494" s="5"/>
      <c r="V494" s="5"/>
      <c r="W494" s="1"/>
    </row>
    <row r="495" spans="1:23" ht="36" customHeight="1" x14ac:dyDescent="0.2">
      <c r="A495" s="7"/>
      <c r="B495" s="28"/>
      <c r="C495" s="139"/>
      <c r="D495" s="10"/>
      <c r="E495" s="31"/>
      <c r="F495" s="10"/>
      <c r="G495" s="68"/>
      <c r="H495" s="68"/>
      <c r="I495" s="68"/>
      <c r="J495" s="68"/>
      <c r="K495" s="68"/>
      <c r="L495" s="68"/>
      <c r="M495" s="3"/>
      <c r="N495" s="14"/>
      <c r="O495" s="1"/>
      <c r="P495" s="29"/>
      <c r="Q495" s="34"/>
      <c r="R495" s="1"/>
      <c r="S495" s="1"/>
      <c r="T495" s="8"/>
      <c r="U495" s="5"/>
      <c r="V495" s="5"/>
      <c r="W495" s="1"/>
    </row>
    <row r="496" spans="1:23" ht="36" customHeight="1" x14ac:dyDescent="0.2">
      <c r="A496" s="7"/>
      <c r="B496" s="28"/>
      <c r="C496" s="139"/>
      <c r="D496" s="10"/>
      <c r="E496" s="31"/>
      <c r="F496" s="10"/>
      <c r="G496" s="68"/>
      <c r="H496" s="68"/>
      <c r="I496" s="68"/>
      <c r="J496" s="68"/>
      <c r="K496" s="68"/>
      <c r="L496" s="68"/>
      <c r="M496" s="3"/>
      <c r="N496" s="14"/>
      <c r="O496" s="1"/>
      <c r="P496" s="29"/>
      <c r="Q496" s="34"/>
      <c r="R496" s="1"/>
      <c r="S496" s="1"/>
      <c r="T496" s="8"/>
      <c r="U496" s="5"/>
      <c r="V496" s="5"/>
      <c r="W496" s="1"/>
    </row>
    <row r="497" spans="1:23" ht="36" customHeight="1" x14ac:dyDescent="0.2">
      <c r="A497" s="7"/>
      <c r="B497" s="28"/>
      <c r="C497" s="139"/>
      <c r="D497" s="10"/>
      <c r="E497" s="31"/>
      <c r="F497" s="10"/>
      <c r="G497" s="68"/>
      <c r="H497" s="68"/>
      <c r="I497" s="68"/>
      <c r="J497" s="68"/>
      <c r="K497" s="68"/>
      <c r="L497" s="68"/>
      <c r="M497" s="3"/>
      <c r="N497" s="14"/>
      <c r="O497" s="1"/>
      <c r="P497" s="29"/>
      <c r="Q497" s="34"/>
      <c r="R497" s="1"/>
      <c r="S497" s="1"/>
      <c r="T497" s="8"/>
      <c r="U497" s="5"/>
      <c r="V497" s="5"/>
      <c r="W497" s="1"/>
    </row>
    <row r="498" spans="1:23" ht="36" customHeight="1" x14ac:dyDescent="0.2">
      <c r="A498" s="7"/>
      <c r="B498" s="28"/>
      <c r="C498" s="139"/>
      <c r="D498" s="10"/>
      <c r="E498" s="31"/>
      <c r="F498" s="10"/>
      <c r="G498" s="68"/>
      <c r="H498" s="68"/>
      <c r="I498" s="68"/>
      <c r="J498" s="68"/>
      <c r="K498" s="68"/>
      <c r="L498" s="68"/>
      <c r="M498" s="3"/>
      <c r="N498" s="14"/>
      <c r="O498" s="1"/>
      <c r="P498" s="29"/>
      <c r="Q498" s="34"/>
      <c r="R498" s="1"/>
      <c r="S498" s="1"/>
      <c r="T498" s="8"/>
      <c r="U498" s="5"/>
      <c r="V498" s="5"/>
      <c r="W498" s="1"/>
    </row>
    <row r="499" spans="1:23" ht="36" customHeight="1" x14ac:dyDescent="0.2">
      <c r="A499" s="7"/>
      <c r="B499" s="28"/>
      <c r="C499" s="139"/>
      <c r="D499" s="10"/>
      <c r="E499" s="31"/>
      <c r="F499" s="10"/>
      <c r="G499" s="68"/>
      <c r="H499" s="68"/>
      <c r="I499" s="68"/>
      <c r="J499" s="68"/>
      <c r="K499" s="68"/>
      <c r="L499" s="68"/>
      <c r="M499" s="3"/>
      <c r="N499" s="14"/>
      <c r="O499" s="1"/>
      <c r="P499" s="29"/>
      <c r="Q499" s="34"/>
      <c r="R499" s="1"/>
      <c r="S499" s="1"/>
      <c r="T499" s="8"/>
      <c r="U499" s="5"/>
      <c r="V499" s="5"/>
      <c r="W499" s="1"/>
    </row>
    <row r="500" spans="1:23" ht="36" customHeight="1" x14ac:dyDescent="0.2">
      <c r="A500" s="7"/>
      <c r="B500" s="28"/>
      <c r="C500" s="139"/>
      <c r="D500" s="10"/>
      <c r="E500" s="31"/>
      <c r="F500" s="10"/>
      <c r="G500" s="68"/>
      <c r="H500" s="68"/>
      <c r="I500" s="68"/>
      <c r="J500" s="68"/>
      <c r="K500" s="68"/>
      <c r="L500" s="68"/>
      <c r="M500" s="3"/>
      <c r="N500" s="14"/>
      <c r="O500" s="1"/>
      <c r="P500" s="29"/>
      <c r="Q500" s="34"/>
      <c r="R500" s="1"/>
      <c r="S500" s="1"/>
      <c r="T500" s="8"/>
      <c r="U500" s="5"/>
      <c r="V500" s="5"/>
      <c r="W500" s="1"/>
    </row>
    <row r="501" spans="1:23" ht="36" customHeight="1" x14ac:dyDescent="0.2">
      <c r="A501" s="7"/>
      <c r="B501" s="28"/>
      <c r="C501" s="139"/>
      <c r="D501" s="10"/>
      <c r="E501" s="31"/>
      <c r="F501" s="10"/>
      <c r="G501" s="68"/>
      <c r="H501" s="68"/>
      <c r="I501" s="68"/>
      <c r="J501" s="68"/>
      <c r="K501" s="68"/>
      <c r="L501" s="68"/>
      <c r="M501" s="3"/>
      <c r="N501" s="14"/>
      <c r="O501" s="1"/>
      <c r="P501" s="29"/>
      <c r="Q501" s="34"/>
      <c r="R501" s="1"/>
      <c r="S501" s="1"/>
      <c r="T501" s="8"/>
      <c r="U501" s="5"/>
      <c r="V501" s="5"/>
      <c r="W501" s="1"/>
    </row>
    <row r="502" spans="1:23" ht="36" customHeight="1" x14ac:dyDescent="0.2">
      <c r="A502" s="7"/>
      <c r="B502" s="28"/>
      <c r="C502" s="139"/>
      <c r="D502" s="10"/>
      <c r="E502" s="31"/>
      <c r="F502" s="10"/>
      <c r="G502" s="68"/>
      <c r="H502" s="68"/>
      <c r="I502" s="68"/>
      <c r="J502" s="68"/>
      <c r="K502" s="68"/>
      <c r="L502" s="68"/>
      <c r="M502" s="3"/>
      <c r="N502" s="14"/>
      <c r="O502" s="1"/>
      <c r="P502" s="29"/>
      <c r="Q502" s="34"/>
      <c r="R502" s="1"/>
      <c r="S502" s="1"/>
      <c r="T502" s="8"/>
      <c r="U502" s="5"/>
      <c r="V502" s="5"/>
      <c r="W502" s="1"/>
    </row>
    <row r="503" spans="1:23" ht="36" customHeight="1" x14ac:dyDescent="0.2">
      <c r="A503" s="7"/>
      <c r="B503" s="28"/>
      <c r="C503" s="139"/>
      <c r="D503" s="10"/>
      <c r="E503" s="31"/>
      <c r="F503" s="10"/>
      <c r="G503" s="68"/>
      <c r="H503" s="68"/>
      <c r="I503" s="68"/>
      <c r="J503" s="68"/>
      <c r="K503" s="68"/>
      <c r="L503" s="68"/>
      <c r="M503" s="3"/>
      <c r="N503" s="14"/>
      <c r="O503" s="1"/>
      <c r="P503" s="29"/>
      <c r="Q503" s="34"/>
      <c r="R503" s="1"/>
      <c r="S503" s="1"/>
      <c r="T503" s="8"/>
      <c r="U503" s="5"/>
      <c r="V503" s="5"/>
      <c r="W503" s="1"/>
    </row>
    <row r="504" spans="1:23" ht="36" customHeight="1" x14ac:dyDescent="0.2">
      <c r="A504" s="7"/>
      <c r="B504" s="28"/>
      <c r="C504" s="139"/>
      <c r="D504" s="10"/>
      <c r="E504" s="31"/>
      <c r="F504" s="10"/>
      <c r="G504" s="68"/>
      <c r="H504" s="68"/>
      <c r="I504" s="68"/>
      <c r="J504" s="68"/>
      <c r="K504" s="68"/>
      <c r="L504" s="68"/>
      <c r="M504" s="3"/>
      <c r="N504" s="14"/>
      <c r="O504" s="1"/>
      <c r="P504" s="29"/>
      <c r="Q504" s="34"/>
      <c r="R504" s="1"/>
      <c r="S504" s="1"/>
      <c r="T504" s="8"/>
      <c r="U504" s="5"/>
      <c r="V504" s="5"/>
      <c r="W504" s="1"/>
    </row>
    <row r="505" spans="1:23" ht="36" customHeight="1" x14ac:dyDescent="0.2">
      <c r="A505" s="7"/>
      <c r="B505" s="28"/>
      <c r="C505" s="139"/>
      <c r="D505" s="10"/>
      <c r="E505" s="31"/>
      <c r="F505" s="10"/>
      <c r="G505" s="68"/>
      <c r="H505" s="68"/>
      <c r="I505" s="68"/>
      <c r="J505" s="68"/>
      <c r="K505" s="68"/>
      <c r="L505" s="68"/>
      <c r="M505" s="3"/>
      <c r="N505" s="14"/>
      <c r="O505" s="1"/>
      <c r="P505" s="29"/>
      <c r="Q505" s="34"/>
      <c r="R505" s="1"/>
      <c r="S505" s="1"/>
      <c r="T505" s="8"/>
      <c r="U505" s="5"/>
      <c r="V505" s="5"/>
      <c r="W505" s="1"/>
    </row>
    <row r="506" spans="1:23" ht="36" customHeight="1" x14ac:dyDescent="0.2">
      <c r="A506" s="7"/>
      <c r="B506" s="28"/>
      <c r="C506" s="139"/>
      <c r="D506" s="10"/>
      <c r="E506" s="31"/>
      <c r="F506" s="10"/>
      <c r="G506" s="68"/>
      <c r="H506" s="68"/>
      <c r="I506" s="68"/>
      <c r="J506" s="68"/>
      <c r="K506" s="68"/>
      <c r="L506" s="68"/>
      <c r="M506" s="3"/>
      <c r="N506" s="14"/>
      <c r="O506" s="1"/>
      <c r="P506" s="29"/>
      <c r="Q506" s="34"/>
      <c r="R506" s="1"/>
      <c r="S506" s="1"/>
      <c r="T506" s="8"/>
      <c r="U506" s="5"/>
      <c r="V506" s="5"/>
      <c r="W506" s="1"/>
    </row>
    <row r="507" spans="1:23" ht="36" customHeight="1" x14ac:dyDescent="0.2">
      <c r="A507" s="7"/>
      <c r="B507" s="28"/>
      <c r="C507" s="139"/>
      <c r="D507" s="10"/>
      <c r="E507" s="31"/>
      <c r="F507" s="10"/>
      <c r="G507" s="68"/>
      <c r="H507" s="68"/>
      <c r="I507" s="68"/>
      <c r="J507" s="68"/>
      <c r="K507" s="68"/>
      <c r="L507" s="68"/>
      <c r="M507" s="3"/>
      <c r="N507" s="14"/>
      <c r="O507" s="1"/>
      <c r="P507" s="29"/>
      <c r="Q507" s="34"/>
      <c r="R507" s="1"/>
      <c r="S507" s="1"/>
      <c r="T507" s="8"/>
      <c r="U507" s="5"/>
      <c r="V507" s="5"/>
      <c r="W507" s="1"/>
    </row>
    <row r="508" spans="1:23" ht="36" customHeight="1" x14ac:dyDescent="0.2">
      <c r="A508" s="7"/>
      <c r="B508" s="28"/>
      <c r="C508" s="139"/>
      <c r="D508" s="10"/>
      <c r="E508" s="31"/>
      <c r="F508" s="10"/>
      <c r="G508" s="68"/>
      <c r="H508" s="68"/>
      <c r="I508" s="68"/>
      <c r="J508" s="68"/>
      <c r="K508" s="68"/>
      <c r="L508" s="68"/>
      <c r="M508" s="3"/>
      <c r="N508" s="14"/>
      <c r="O508" s="1"/>
      <c r="P508" s="29"/>
      <c r="Q508" s="34"/>
      <c r="R508" s="1"/>
      <c r="S508" s="1"/>
      <c r="T508" s="8"/>
      <c r="U508" s="5"/>
      <c r="V508" s="5"/>
      <c r="W508" s="1"/>
    </row>
    <row r="509" spans="1:23" ht="36" customHeight="1" x14ac:dyDescent="0.2">
      <c r="A509" s="7"/>
      <c r="B509" s="28"/>
      <c r="C509" s="139"/>
      <c r="D509" s="10"/>
      <c r="E509" s="31"/>
      <c r="F509" s="10"/>
      <c r="G509" s="68"/>
      <c r="H509" s="68"/>
      <c r="I509" s="68"/>
      <c r="J509" s="68"/>
      <c r="K509" s="68"/>
      <c r="L509" s="68"/>
      <c r="M509" s="3"/>
      <c r="N509" s="14"/>
      <c r="O509" s="1"/>
      <c r="P509" s="29"/>
      <c r="Q509" s="34"/>
      <c r="R509" s="1"/>
      <c r="S509" s="1"/>
      <c r="T509" s="8"/>
      <c r="U509" s="5"/>
      <c r="V509" s="5"/>
      <c r="W509" s="1"/>
    </row>
    <row r="510" spans="1:23" ht="36" customHeight="1" x14ac:dyDescent="0.2">
      <c r="A510" s="25"/>
      <c r="B510" s="28"/>
      <c r="C510" s="139"/>
      <c r="D510" s="1"/>
      <c r="E510" s="31"/>
      <c r="F510" s="10"/>
      <c r="G510" s="68"/>
      <c r="H510" s="68"/>
      <c r="I510" s="68"/>
      <c r="J510" s="68"/>
      <c r="K510" s="68"/>
      <c r="L510" s="68"/>
      <c r="M510" s="3"/>
      <c r="N510" s="8"/>
      <c r="O510" s="8"/>
      <c r="P510" s="29"/>
      <c r="Q510" s="34"/>
      <c r="R510" s="1"/>
      <c r="S510" s="1"/>
      <c r="T510" s="94"/>
      <c r="U510" s="5"/>
      <c r="V510" s="5"/>
      <c r="W510" s="1"/>
    </row>
    <row r="511" spans="1:23" ht="36" customHeight="1" x14ac:dyDescent="0.2">
      <c r="A511" s="25"/>
      <c r="B511" s="28"/>
      <c r="C511" s="139"/>
      <c r="D511" s="1"/>
      <c r="E511" s="31"/>
      <c r="F511" s="10"/>
      <c r="G511" s="68"/>
      <c r="H511" s="68"/>
      <c r="I511" s="68"/>
      <c r="J511" s="68"/>
      <c r="K511" s="68"/>
      <c r="L511" s="68"/>
      <c r="M511" s="3"/>
      <c r="N511" s="8"/>
      <c r="O511" s="8"/>
      <c r="P511" s="29"/>
      <c r="Q511" s="30"/>
      <c r="R511" s="1"/>
      <c r="S511" s="1"/>
      <c r="T511" s="94"/>
      <c r="U511" s="5"/>
      <c r="V511" s="5"/>
      <c r="W511" s="1"/>
    </row>
    <row r="512" spans="1:23" ht="36" customHeight="1" x14ac:dyDescent="0.2">
      <c r="A512" s="25"/>
      <c r="B512" s="28"/>
      <c r="C512" s="139"/>
      <c r="D512" s="1"/>
      <c r="E512" s="31"/>
      <c r="F512" s="10"/>
      <c r="G512" s="68"/>
      <c r="H512" s="68"/>
      <c r="I512" s="68"/>
      <c r="J512" s="68"/>
      <c r="K512" s="68"/>
      <c r="L512" s="68"/>
      <c r="M512" s="3"/>
      <c r="N512" s="8"/>
      <c r="O512" s="8"/>
      <c r="P512" s="29"/>
      <c r="Q512" s="30"/>
      <c r="R512" s="1"/>
      <c r="S512" s="1"/>
      <c r="T512" s="94"/>
      <c r="U512" s="5"/>
      <c r="V512" s="5"/>
      <c r="W512" s="1"/>
    </row>
    <row r="513" spans="1:23" ht="36" customHeight="1" x14ac:dyDescent="0.2">
      <c r="A513" s="25"/>
      <c r="B513" s="28"/>
      <c r="C513" s="139"/>
      <c r="D513" s="1"/>
      <c r="E513" s="31"/>
      <c r="F513" s="10"/>
      <c r="G513" s="68"/>
      <c r="H513" s="68"/>
      <c r="I513" s="68"/>
      <c r="J513" s="68"/>
      <c r="K513" s="68"/>
      <c r="L513" s="68"/>
      <c r="M513" s="3"/>
      <c r="N513" s="8"/>
      <c r="O513" s="8"/>
      <c r="P513" s="29"/>
      <c r="Q513" s="30"/>
      <c r="R513" s="1"/>
      <c r="S513" s="1"/>
      <c r="T513" s="94"/>
      <c r="U513" s="5"/>
      <c r="V513" s="5"/>
      <c r="W513" s="1"/>
    </row>
    <row r="514" spans="1:23" ht="36" customHeight="1" x14ac:dyDescent="0.2">
      <c r="A514" s="25"/>
      <c r="B514" s="28"/>
      <c r="C514" s="139"/>
      <c r="D514" s="1"/>
      <c r="E514" s="31"/>
      <c r="F514" s="10"/>
      <c r="G514" s="68"/>
      <c r="H514" s="68"/>
      <c r="I514" s="68"/>
      <c r="J514" s="68"/>
      <c r="K514" s="68"/>
      <c r="L514" s="68"/>
      <c r="M514" s="3"/>
      <c r="N514" s="8"/>
      <c r="O514" s="8"/>
      <c r="P514" s="29"/>
      <c r="Q514" s="30"/>
      <c r="R514" s="1"/>
      <c r="S514" s="1"/>
      <c r="T514" s="94"/>
      <c r="U514" s="5"/>
      <c r="V514" s="5"/>
      <c r="W514" s="1"/>
    </row>
    <row r="515" spans="1:23" ht="36" customHeight="1" x14ac:dyDescent="0.2">
      <c r="A515" s="25"/>
      <c r="B515" s="28"/>
      <c r="C515" s="139"/>
      <c r="D515" s="1"/>
      <c r="E515" s="31"/>
      <c r="F515" s="10"/>
      <c r="G515" s="68"/>
      <c r="H515" s="68"/>
      <c r="I515" s="68"/>
      <c r="J515" s="68"/>
      <c r="K515" s="68"/>
      <c r="L515" s="68"/>
      <c r="M515" s="3"/>
      <c r="N515" s="8"/>
      <c r="O515" s="8"/>
      <c r="P515" s="29"/>
      <c r="Q515" s="30"/>
      <c r="R515" s="1"/>
      <c r="S515" s="1"/>
      <c r="T515" s="94"/>
      <c r="U515" s="5"/>
      <c r="V515" s="5"/>
      <c r="W515" s="1"/>
    </row>
    <row r="516" spans="1:23" ht="36" customHeight="1" x14ac:dyDescent="0.2">
      <c r="A516" s="25"/>
      <c r="B516" s="28"/>
      <c r="C516" s="139"/>
      <c r="D516" s="1"/>
      <c r="E516" s="31"/>
      <c r="F516" s="10"/>
      <c r="G516" s="68"/>
      <c r="H516" s="68"/>
      <c r="I516" s="68"/>
      <c r="J516" s="68"/>
      <c r="K516" s="68"/>
      <c r="L516" s="68"/>
      <c r="M516" s="3"/>
      <c r="N516" s="8"/>
      <c r="O516" s="8"/>
      <c r="P516" s="29"/>
      <c r="Q516" s="30"/>
      <c r="R516" s="1"/>
      <c r="S516" s="1"/>
      <c r="T516" s="94"/>
      <c r="U516" s="5"/>
      <c r="V516" s="5"/>
      <c r="W516" s="1"/>
    </row>
    <row r="517" spans="1:23" ht="36" customHeight="1" x14ac:dyDescent="0.2">
      <c r="A517" s="25"/>
      <c r="B517" s="28"/>
      <c r="C517" s="139"/>
      <c r="D517" s="1"/>
      <c r="E517" s="31"/>
      <c r="F517" s="16"/>
      <c r="G517" s="68"/>
      <c r="H517" s="68"/>
      <c r="I517" s="68"/>
      <c r="J517" s="68"/>
      <c r="K517" s="68"/>
      <c r="L517" s="68"/>
      <c r="M517" s="3"/>
      <c r="N517" s="8"/>
      <c r="O517" s="8"/>
      <c r="P517" s="29"/>
      <c r="Q517" s="30"/>
      <c r="R517" s="1"/>
      <c r="S517" s="1"/>
      <c r="T517" s="94"/>
      <c r="U517" s="5"/>
      <c r="V517" s="5"/>
      <c r="W517" s="1"/>
    </row>
    <row r="518" spans="1:23" ht="36" customHeight="1" x14ac:dyDescent="0.2">
      <c r="A518" s="25"/>
      <c r="B518" s="28"/>
      <c r="C518" s="139"/>
      <c r="D518" s="1"/>
      <c r="E518" s="31"/>
      <c r="F518" s="10"/>
      <c r="G518" s="68"/>
      <c r="H518" s="68"/>
      <c r="I518" s="68"/>
      <c r="J518" s="68"/>
      <c r="K518" s="68"/>
      <c r="L518" s="68"/>
      <c r="M518" s="3"/>
      <c r="N518" s="8"/>
      <c r="O518" s="8"/>
      <c r="P518" s="29"/>
      <c r="Q518" s="30"/>
      <c r="R518" s="1"/>
      <c r="S518" s="1"/>
      <c r="T518" s="94"/>
      <c r="U518" s="5"/>
      <c r="V518" s="5"/>
      <c r="W518" s="1"/>
    </row>
    <row r="519" spans="1:23" ht="36" customHeight="1" x14ac:dyDescent="0.2">
      <c r="A519" s="25"/>
      <c r="B519" s="28"/>
      <c r="C519" s="139"/>
      <c r="D519" s="1"/>
      <c r="E519" s="31"/>
      <c r="F519" s="10"/>
      <c r="G519" s="68"/>
      <c r="H519" s="68"/>
      <c r="I519" s="68"/>
      <c r="J519" s="68"/>
      <c r="K519" s="68"/>
      <c r="L519" s="68"/>
      <c r="M519" s="3"/>
      <c r="N519" s="8"/>
      <c r="O519" s="8"/>
      <c r="P519" s="29"/>
      <c r="Q519" s="29"/>
      <c r="R519" s="1"/>
      <c r="S519" s="1"/>
      <c r="T519" s="94"/>
      <c r="U519" s="5"/>
      <c r="V519" s="5"/>
      <c r="W519" s="1"/>
    </row>
    <row r="520" spans="1:23" ht="36" customHeight="1" x14ac:dyDescent="0.2">
      <c r="A520" s="25"/>
      <c r="B520" s="28"/>
      <c r="C520" s="139"/>
      <c r="D520" s="1"/>
      <c r="E520" s="31"/>
      <c r="F520" s="10"/>
      <c r="G520" s="68"/>
      <c r="H520" s="68"/>
      <c r="I520" s="68"/>
      <c r="J520" s="68"/>
      <c r="K520" s="68"/>
      <c r="L520" s="68"/>
      <c r="M520" s="3"/>
      <c r="N520" s="8"/>
      <c r="O520" s="8"/>
      <c r="P520" s="29"/>
      <c r="Q520" s="30"/>
      <c r="R520" s="1"/>
      <c r="S520" s="1"/>
      <c r="T520" s="94"/>
      <c r="U520" s="5"/>
      <c r="V520" s="5"/>
      <c r="W520" s="1"/>
    </row>
    <row r="521" spans="1:23" ht="36" customHeight="1" x14ac:dyDescent="0.2">
      <c r="A521" s="25"/>
      <c r="B521" s="28"/>
      <c r="C521" s="139"/>
      <c r="D521" s="1"/>
      <c r="E521" s="31"/>
      <c r="F521" s="10"/>
      <c r="G521" s="68"/>
      <c r="H521" s="68"/>
      <c r="I521" s="68"/>
      <c r="J521" s="68"/>
      <c r="K521" s="68"/>
      <c r="L521" s="68"/>
      <c r="M521" s="3"/>
      <c r="N521" s="8"/>
      <c r="O521" s="8"/>
      <c r="P521" s="29"/>
      <c r="Q521" s="30"/>
      <c r="R521" s="10"/>
      <c r="S521" s="1"/>
      <c r="T521" s="94"/>
      <c r="U521" s="5"/>
      <c r="V521" s="5"/>
      <c r="W521" s="1"/>
    </row>
    <row r="522" spans="1:23" ht="36" customHeight="1" x14ac:dyDescent="0.2">
      <c r="A522" s="25"/>
      <c r="B522" s="28"/>
      <c r="C522" s="139"/>
      <c r="D522" s="1"/>
      <c r="E522" s="31"/>
      <c r="F522" s="10"/>
      <c r="G522" s="68"/>
      <c r="H522" s="68"/>
      <c r="I522" s="68"/>
      <c r="J522" s="68"/>
      <c r="K522" s="68"/>
      <c r="L522" s="68"/>
      <c r="M522" s="3"/>
      <c r="N522" s="8"/>
      <c r="O522" s="8"/>
      <c r="P522" s="29"/>
      <c r="Q522" s="30"/>
      <c r="R522" s="10"/>
      <c r="S522" s="1"/>
      <c r="T522" s="94"/>
      <c r="U522" s="5"/>
      <c r="V522" s="5"/>
      <c r="W522" s="1"/>
    </row>
    <row r="523" spans="1:23" ht="36" customHeight="1" x14ac:dyDescent="0.2">
      <c r="A523" s="25"/>
      <c r="B523" s="28"/>
      <c r="C523" s="139"/>
      <c r="D523" s="1"/>
      <c r="E523" s="31"/>
      <c r="F523" s="10"/>
      <c r="G523" s="68"/>
      <c r="H523" s="68"/>
      <c r="I523" s="68"/>
      <c r="J523" s="68"/>
      <c r="K523" s="68"/>
      <c r="L523" s="68"/>
      <c r="M523" s="3"/>
      <c r="N523" s="8"/>
      <c r="O523" s="8"/>
      <c r="P523" s="29"/>
      <c r="Q523" s="30"/>
      <c r="R523" s="10"/>
      <c r="S523" s="1"/>
      <c r="T523" s="94"/>
      <c r="U523" s="5"/>
      <c r="V523" s="5"/>
      <c r="W523" s="1"/>
    </row>
    <row r="524" spans="1:23" ht="36" customHeight="1" x14ac:dyDescent="0.2">
      <c r="A524" s="25"/>
      <c r="B524" s="28"/>
      <c r="C524" s="139"/>
      <c r="D524" s="1"/>
      <c r="E524" s="31"/>
      <c r="F524" s="10"/>
      <c r="G524" s="68"/>
      <c r="H524" s="68"/>
      <c r="I524" s="68"/>
      <c r="J524" s="68"/>
      <c r="K524" s="68"/>
      <c r="L524" s="68"/>
      <c r="M524" s="3"/>
      <c r="N524" s="8"/>
      <c r="O524" s="8"/>
      <c r="P524" s="29"/>
      <c r="Q524" s="30"/>
      <c r="R524" s="10"/>
      <c r="S524" s="1"/>
      <c r="T524" s="94"/>
      <c r="U524" s="5"/>
      <c r="V524" s="5"/>
      <c r="W524" s="1"/>
    </row>
    <row r="525" spans="1:23" ht="36" customHeight="1" x14ac:dyDescent="0.2">
      <c r="A525" s="25"/>
      <c r="B525" s="28"/>
      <c r="C525" s="139"/>
      <c r="D525" s="1"/>
      <c r="E525" s="31"/>
      <c r="F525" s="16"/>
      <c r="G525" s="68"/>
      <c r="H525" s="68"/>
      <c r="I525" s="68"/>
      <c r="J525" s="68"/>
      <c r="K525" s="68"/>
      <c r="L525" s="68"/>
      <c r="M525" s="3"/>
      <c r="N525" s="8"/>
      <c r="O525" s="8"/>
      <c r="P525" s="29"/>
      <c r="Q525" s="30"/>
      <c r="R525" s="10"/>
      <c r="S525" s="1"/>
      <c r="T525" s="94"/>
      <c r="U525" s="5"/>
      <c r="V525" s="5"/>
      <c r="W525" s="1"/>
    </row>
    <row r="526" spans="1:23" ht="36" customHeight="1" x14ac:dyDescent="0.2">
      <c r="A526" s="25"/>
      <c r="B526" s="28"/>
      <c r="C526" s="139"/>
      <c r="D526" s="1"/>
      <c r="E526" s="31"/>
      <c r="F526" s="10"/>
      <c r="G526" s="68"/>
      <c r="H526" s="68"/>
      <c r="I526" s="68"/>
      <c r="J526" s="68"/>
      <c r="K526" s="68"/>
      <c r="L526" s="68"/>
      <c r="M526" s="3"/>
      <c r="N526" s="8"/>
      <c r="O526" s="8"/>
      <c r="P526" s="29"/>
      <c r="Q526" s="30"/>
      <c r="R526" s="10"/>
      <c r="S526" s="1"/>
      <c r="T526" s="94"/>
      <c r="U526" s="5"/>
      <c r="V526" s="5"/>
      <c r="W526" s="1"/>
    </row>
    <row r="527" spans="1:23" ht="36" customHeight="1" x14ac:dyDescent="0.2">
      <c r="A527" s="7"/>
      <c r="B527" s="28"/>
      <c r="C527" s="139"/>
      <c r="D527" s="1"/>
      <c r="E527" s="31"/>
      <c r="F527" s="16"/>
      <c r="G527" s="68"/>
      <c r="H527" s="68"/>
      <c r="I527" s="68"/>
      <c r="J527" s="68"/>
      <c r="K527" s="68"/>
      <c r="L527" s="68"/>
      <c r="M527" s="3"/>
      <c r="N527" s="8"/>
      <c r="O527" s="8"/>
      <c r="P527" s="29"/>
      <c r="Q527" s="29"/>
      <c r="R527" s="1"/>
      <c r="S527" s="1"/>
      <c r="T527" s="94"/>
      <c r="U527" s="5"/>
      <c r="V527" s="5"/>
      <c r="W527" s="1"/>
    </row>
    <row r="528" spans="1:23" ht="36" customHeight="1" x14ac:dyDescent="0.2">
      <c r="A528" s="7"/>
      <c r="B528" s="28"/>
      <c r="C528" s="139"/>
      <c r="D528" s="1"/>
      <c r="E528" s="31"/>
      <c r="F528" s="16"/>
      <c r="G528" s="68"/>
      <c r="H528" s="68"/>
      <c r="I528" s="68"/>
      <c r="J528" s="68"/>
      <c r="K528" s="68"/>
      <c r="L528" s="68"/>
      <c r="M528" s="3"/>
      <c r="N528" s="8"/>
      <c r="O528" s="8"/>
      <c r="P528" s="29"/>
      <c r="Q528" s="30"/>
      <c r="R528" s="1"/>
      <c r="S528" s="1"/>
      <c r="T528" s="94"/>
      <c r="U528" s="5"/>
      <c r="V528" s="5"/>
      <c r="W528" s="1"/>
    </row>
    <row r="529" spans="1:23" ht="36" customHeight="1" x14ac:dyDescent="0.2">
      <c r="A529" s="7"/>
      <c r="B529" s="28"/>
      <c r="C529" s="139"/>
      <c r="D529" s="1"/>
      <c r="E529" s="31"/>
      <c r="F529" s="16"/>
      <c r="G529" s="68"/>
      <c r="H529" s="68"/>
      <c r="I529" s="68"/>
      <c r="J529" s="68"/>
      <c r="K529" s="68"/>
      <c r="L529" s="68"/>
      <c r="M529" s="3"/>
      <c r="N529" s="8"/>
      <c r="O529" s="8"/>
      <c r="P529" s="29"/>
      <c r="Q529" s="30"/>
      <c r="R529" s="1"/>
      <c r="S529" s="1"/>
      <c r="T529" s="94"/>
      <c r="U529" s="5"/>
      <c r="V529" s="5"/>
      <c r="W529" s="1"/>
    </row>
    <row r="530" spans="1:23" ht="36" customHeight="1" x14ac:dyDescent="0.2">
      <c r="A530" s="7"/>
      <c r="B530" s="28"/>
      <c r="C530" s="139"/>
      <c r="D530" s="1"/>
      <c r="E530" s="31"/>
      <c r="F530" s="10"/>
      <c r="G530" s="68"/>
      <c r="H530" s="68"/>
      <c r="I530" s="68"/>
      <c r="J530" s="68"/>
      <c r="K530" s="68"/>
      <c r="L530" s="68"/>
      <c r="M530" s="3"/>
      <c r="N530" s="8"/>
      <c r="O530" s="8"/>
      <c r="P530" s="29"/>
      <c r="Q530" s="30"/>
      <c r="R530" s="1"/>
      <c r="S530" s="1"/>
      <c r="T530" s="94"/>
      <c r="U530" s="5"/>
      <c r="V530" s="5"/>
      <c r="W530" s="1"/>
    </row>
    <row r="531" spans="1:23" ht="36" customHeight="1" x14ac:dyDescent="0.2">
      <c r="A531" s="25"/>
      <c r="B531" s="28"/>
      <c r="C531" s="139"/>
      <c r="D531" s="1"/>
      <c r="E531" s="31"/>
      <c r="F531" s="16"/>
      <c r="G531" s="68"/>
      <c r="H531" s="68"/>
      <c r="I531" s="68"/>
      <c r="J531" s="68"/>
      <c r="K531" s="68"/>
      <c r="L531" s="68"/>
      <c r="M531" s="3"/>
      <c r="N531" s="8"/>
      <c r="O531" s="8"/>
      <c r="P531" s="29"/>
      <c r="Q531" s="30"/>
      <c r="R531" s="1"/>
      <c r="S531" s="1"/>
      <c r="T531" s="94"/>
      <c r="U531" s="5"/>
      <c r="V531" s="5"/>
      <c r="W531" s="1"/>
    </row>
    <row r="532" spans="1:23" ht="36" customHeight="1" x14ac:dyDescent="0.2">
      <c r="A532" s="25"/>
      <c r="B532" s="28"/>
      <c r="C532" s="139"/>
      <c r="D532" s="1"/>
      <c r="E532" s="31"/>
      <c r="F532" s="10"/>
      <c r="G532" s="68"/>
      <c r="H532" s="68"/>
      <c r="I532" s="68"/>
      <c r="J532" s="68"/>
      <c r="K532" s="68"/>
      <c r="L532" s="68"/>
      <c r="M532" s="3"/>
      <c r="N532" s="8"/>
      <c r="O532" s="8"/>
      <c r="P532" s="29"/>
      <c r="Q532" s="30"/>
      <c r="R532" s="1"/>
      <c r="S532" s="1"/>
      <c r="T532" s="94"/>
      <c r="U532" s="5"/>
      <c r="V532" s="5"/>
      <c r="W532" s="1"/>
    </row>
    <row r="533" spans="1:23" ht="36" customHeight="1" x14ac:dyDescent="0.2">
      <c r="A533" s="25"/>
      <c r="B533" s="28"/>
      <c r="C533" s="139"/>
      <c r="D533" s="1"/>
      <c r="E533" s="31"/>
      <c r="F533" s="10"/>
      <c r="G533" s="68"/>
      <c r="H533" s="68"/>
      <c r="I533" s="68"/>
      <c r="J533" s="68"/>
      <c r="K533" s="68"/>
      <c r="L533" s="68"/>
      <c r="M533" s="3"/>
      <c r="N533" s="8"/>
      <c r="O533" s="8"/>
      <c r="P533" s="29"/>
      <c r="Q533" s="30"/>
      <c r="R533" s="1"/>
      <c r="S533" s="1"/>
      <c r="T533" s="94"/>
      <c r="U533" s="5"/>
      <c r="V533" s="5"/>
      <c r="W533" s="1"/>
    </row>
    <row r="534" spans="1:23" ht="36" customHeight="1" x14ac:dyDescent="0.2">
      <c r="A534" s="25"/>
      <c r="B534" s="28"/>
      <c r="C534" s="139"/>
      <c r="D534" s="1"/>
      <c r="E534" s="31"/>
      <c r="F534" s="10"/>
      <c r="G534" s="68"/>
      <c r="H534" s="68"/>
      <c r="I534" s="68"/>
      <c r="J534" s="68"/>
      <c r="K534" s="68"/>
      <c r="L534" s="68"/>
      <c r="M534" s="3"/>
      <c r="N534" s="8"/>
      <c r="O534" s="8"/>
      <c r="P534" s="29"/>
      <c r="Q534" s="30"/>
      <c r="R534" s="10"/>
      <c r="S534" s="1"/>
      <c r="T534" s="94"/>
      <c r="U534" s="5"/>
      <c r="V534" s="5"/>
      <c r="W534" s="1"/>
    </row>
    <row r="535" spans="1:23" ht="36" customHeight="1" x14ac:dyDescent="0.2">
      <c r="A535" s="25"/>
      <c r="B535" s="28"/>
      <c r="C535" s="139"/>
      <c r="D535" s="1"/>
      <c r="E535" s="31"/>
      <c r="F535" s="10"/>
      <c r="G535" s="68"/>
      <c r="H535" s="68"/>
      <c r="I535" s="68"/>
      <c r="J535" s="68"/>
      <c r="K535" s="68"/>
      <c r="L535" s="68"/>
      <c r="M535" s="3"/>
      <c r="N535" s="8"/>
      <c r="O535" s="8"/>
      <c r="P535" s="29"/>
      <c r="Q535" s="30"/>
      <c r="R535" s="1"/>
      <c r="S535" s="1"/>
      <c r="T535" s="8"/>
      <c r="U535" s="5"/>
      <c r="V535" s="5"/>
      <c r="W535" s="1"/>
    </row>
    <row r="536" spans="1:23" ht="36" customHeight="1" x14ac:dyDescent="0.2">
      <c r="A536" s="25"/>
      <c r="B536" s="28"/>
      <c r="C536" s="139"/>
      <c r="D536" s="1"/>
      <c r="E536" s="31"/>
      <c r="F536" s="10"/>
      <c r="G536" s="68"/>
      <c r="H536" s="68"/>
      <c r="I536" s="68"/>
      <c r="J536" s="68"/>
      <c r="K536" s="68"/>
      <c r="L536" s="68"/>
      <c r="M536" s="3"/>
      <c r="N536" s="8"/>
      <c r="O536" s="8"/>
      <c r="P536" s="29"/>
      <c r="Q536" s="30"/>
      <c r="R536" s="1"/>
      <c r="S536" s="1"/>
      <c r="T536" s="8"/>
      <c r="U536" s="5"/>
      <c r="V536" s="5"/>
      <c r="W536" s="1"/>
    </row>
    <row r="537" spans="1:23" ht="36" customHeight="1" x14ac:dyDescent="0.2">
      <c r="A537" s="25"/>
      <c r="B537" s="28"/>
      <c r="C537" s="139"/>
      <c r="D537" s="1"/>
      <c r="E537" s="31"/>
      <c r="F537" s="10"/>
      <c r="G537" s="68"/>
      <c r="H537" s="68"/>
      <c r="I537" s="68"/>
      <c r="J537" s="68"/>
      <c r="K537" s="68"/>
      <c r="L537" s="68"/>
      <c r="M537" s="3"/>
      <c r="N537" s="14"/>
      <c r="O537" s="1"/>
      <c r="P537" s="29"/>
      <c r="Q537" s="34"/>
      <c r="R537" s="10"/>
      <c r="S537" s="1"/>
      <c r="T537" s="8"/>
      <c r="U537" s="5"/>
      <c r="V537" s="5"/>
      <c r="W537" s="1"/>
    </row>
    <row r="538" spans="1:23" ht="36" customHeight="1" x14ac:dyDescent="0.2">
      <c r="A538" s="25"/>
      <c r="B538" s="28"/>
      <c r="C538" s="139"/>
      <c r="D538" s="1"/>
      <c r="E538" s="31"/>
      <c r="F538" s="16"/>
      <c r="G538" s="68"/>
      <c r="H538" s="68"/>
      <c r="I538" s="68"/>
      <c r="J538" s="68"/>
      <c r="K538" s="68"/>
      <c r="L538" s="68"/>
      <c r="M538" s="3"/>
      <c r="N538" s="14"/>
      <c r="O538" s="1"/>
      <c r="P538" s="29"/>
      <c r="Q538" s="34"/>
      <c r="R538" s="10"/>
      <c r="S538" s="1"/>
      <c r="T538" s="8"/>
      <c r="U538" s="5"/>
      <c r="V538" s="5"/>
      <c r="W538" s="1"/>
    </row>
    <row r="539" spans="1:23" ht="36" customHeight="1" x14ac:dyDescent="0.2">
      <c r="A539" s="25"/>
      <c r="B539" s="28"/>
      <c r="C539" s="139"/>
      <c r="D539" s="1"/>
      <c r="E539" s="31"/>
      <c r="F539" s="10"/>
      <c r="G539" s="68"/>
      <c r="H539" s="68"/>
      <c r="I539" s="68"/>
      <c r="J539" s="68"/>
      <c r="K539" s="68"/>
      <c r="L539" s="68"/>
      <c r="M539" s="3"/>
      <c r="N539" s="14"/>
      <c r="O539" s="1"/>
      <c r="P539" s="29"/>
      <c r="Q539" s="34"/>
      <c r="R539" s="10"/>
      <c r="S539" s="1"/>
      <c r="T539" s="8"/>
      <c r="U539" s="5"/>
      <c r="V539" s="5"/>
      <c r="W539" s="1"/>
    </row>
    <row r="540" spans="1:23" ht="49.5" customHeight="1" x14ac:dyDescent="0.2">
      <c r="A540" s="25"/>
      <c r="B540" s="28"/>
      <c r="C540" s="139"/>
      <c r="D540" s="1"/>
      <c r="E540" s="31"/>
      <c r="F540" s="16"/>
      <c r="G540" s="68"/>
      <c r="H540" s="68"/>
      <c r="I540" s="68"/>
      <c r="J540" s="68"/>
      <c r="K540" s="68"/>
      <c r="L540" s="68"/>
      <c r="M540" s="3"/>
      <c r="N540" s="8"/>
      <c r="O540" s="8"/>
      <c r="P540" s="29"/>
      <c r="Q540" s="30"/>
      <c r="R540" s="10"/>
      <c r="S540" s="1"/>
      <c r="T540" s="8"/>
      <c r="U540" s="5"/>
      <c r="V540" s="5"/>
      <c r="W540" s="1"/>
    </row>
    <row r="541" spans="1:23" ht="36" customHeight="1" x14ac:dyDescent="0.2">
      <c r="A541" s="25"/>
      <c r="B541" s="28"/>
      <c r="C541" s="139"/>
      <c r="D541" s="1"/>
      <c r="E541" s="31"/>
      <c r="F541" s="16"/>
      <c r="G541" s="68"/>
      <c r="H541" s="68"/>
      <c r="I541" s="68"/>
      <c r="J541" s="68"/>
      <c r="K541" s="68"/>
      <c r="L541" s="68"/>
      <c r="M541" s="3"/>
      <c r="N541" s="8"/>
      <c r="O541" s="8"/>
      <c r="P541" s="29"/>
      <c r="Q541" s="30"/>
      <c r="R541" s="10"/>
      <c r="S541" s="1"/>
      <c r="T541" s="8"/>
      <c r="U541" s="5"/>
      <c r="V541" s="5"/>
      <c r="W541" s="1"/>
    </row>
    <row r="542" spans="1:23" ht="36" customHeight="1" x14ac:dyDescent="0.2">
      <c r="A542" s="25"/>
      <c r="B542" s="28"/>
      <c r="C542" s="139"/>
      <c r="D542" s="1"/>
      <c r="E542" s="31"/>
      <c r="F542" s="10"/>
      <c r="G542" s="68"/>
      <c r="H542" s="68"/>
      <c r="I542" s="68"/>
      <c r="J542" s="68"/>
      <c r="K542" s="68"/>
      <c r="L542" s="68"/>
      <c r="M542" s="3"/>
      <c r="N542" s="8"/>
      <c r="O542" s="8"/>
      <c r="P542" s="29"/>
      <c r="Q542" s="30"/>
      <c r="R542" s="10"/>
      <c r="S542" s="1"/>
      <c r="T542" s="8"/>
      <c r="U542" s="5"/>
      <c r="V542" s="5"/>
      <c r="W542" s="1"/>
    </row>
    <row r="543" spans="1:23" ht="36" customHeight="1" x14ac:dyDescent="0.2">
      <c r="A543" s="25"/>
      <c r="B543" s="28"/>
      <c r="C543" s="139"/>
      <c r="D543" s="1"/>
      <c r="E543" s="31"/>
      <c r="F543" s="16"/>
      <c r="G543" s="68"/>
      <c r="H543" s="68"/>
      <c r="I543" s="68"/>
      <c r="J543" s="68"/>
      <c r="K543" s="68"/>
      <c r="L543" s="68"/>
      <c r="M543" s="3"/>
      <c r="N543" s="8"/>
      <c r="O543" s="8"/>
      <c r="P543" s="29"/>
      <c r="Q543" s="30"/>
      <c r="R543" s="10"/>
      <c r="S543" s="1"/>
      <c r="T543" s="8"/>
      <c r="U543" s="5"/>
      <c r="V543" s="5"/>
      <c r="W543" s="1"/>
    </row>
    <row r="544" spans="1:23" ht="36" customHeight="1" x14ac:dyDescent="0.2">
      <c r="A544" s="25"/>
      <c r="B544" s="28"/>
      <c r="C544" s="139"/>
      <c r="D544" s="1"/>
      <c r="E544" s="31"/>
      <c r="F544" s="10"/>
      <c r="G544" s="68"/>
      <c r="H544" s="68"/>
      <c r="I544" s="68"/>
      <c r="J544" s="68"/>
      <c r="K544" s="68"/>
      <c r="L544" s="68"/>
      <c r="M544" s="3"/>
      <c r="N544" s="8"/>
      <c r="O544" s="8"/>
      <c r="P544" s="29"/>
      <c r="Q544" s="30"/>
      <c r="R544" s="10"/>
      <c r="S544" s="1"/>
      <c r="T544" s="8"/>
      <c r="U544" s="5"/>
      <c r="V544" s="5"/>
      <c r="W544" s="1"/>
    </row>
    <row r="545" spans="1:23" ht="36" customHeight="1" x14ac:dyDescent="0.2">
      <c r="A545" s="12"/>
      <c r="B545" s="28"/>
      <c r="C545" s="143"/>
      <c r="D545" s="1"/>
      <c r="E545" s="31"/>
      <c r="F545" s="10"/>
      <c r="G545" s="68"/>
      <c r="H545" s="68"/>
      <c r="I545" s="68"/>
      <c r="J545" s="68"/>
      <c r="K545" s="68"/>
      <c r="L545" s="68"/>
      <c r="M545" s="3"/>
      <c r="N545" s="8"/>
      <c r="O545" s="8"/>
      <c r="P545" s="29"/>
      <c r="Q545" s="30"/>
      <c r="R545" s="10"/>
      <c r="S545" s="1"/>
      <c r="T545" s="8"/>
      <c r="U545" s="5"/>
      <c r="V545" s="5"/>
      <c r="W545" s="1"/>
    </row>
    <row r="546" spans="1:23" ht="36" customHeight="1" x14ac:dyDescent="0.2">
      <c r="A546" s="25"/>
      <c r="B546" s="28"/>
      <c r="C546" s="139"/>
      <c r="D546" s="1"/>
      <c r="E546" s="31"/>
      <c r="F546" s="10"/>
      <c r="G546" s="68"/>
      <c r="H546" s="68"/>
      <c r="I546" s="68"/>
      <c r="J546" s="68"/>
      <c r="K546" s="68"/>
      <c r="L546" s="68"/>
      <c r="M546" s="3"/>
      <c r="N546" s="8"/>
      <c r="O546" s="8"/>
      <c r="P546" s="29"/>
      <c r="Q546" s="30"/>
      <c r="R546" s="10"/>
      <c r="S546" s="1"/>
      <c r="T546" s="8"/>
      <c r="U546" s="5"/>
      <c r="V546" s="5"/>
      <c r="W546" s="1"/>
    </row>
    <row r="547" spans="1:23" ht="36" customHeight="1" x14ac:dyDescent="0.2">
      <c r="A547" s="25"/>
      <c r="B547" s="28"/>
      <c r="C547" s="139"/>
      <c r="D547" s="1"/>
      <c r="E547" s="31"/>
      <c r="F547" s="10"/>
      <c r="G547" s="68"/>
      <c r="H547" s="68"/>
      <c r="I547" s="68"/>
      <c r="J547" s="68"/>
      <c r="K547" s="68"/>
      <c r="L547" s="68"/>
      <c r="M547" s="3"/>
      <c r="N547" s="8"/>
      <c r="O547" s="8"/>
      <c r="P547" s="29"/>
      <c r="Q547" s="30"/>
      <c r="R547" s="10"/>
      <c r="S547" s="1"/>
      <c r="T547" s="8"/>
      <c r="U547" s="5"/>
      <c r="V547" s="5"/>
      <c r="W547" s="1"/>
    </row>
    <row r="548" spans="1:23" ht="36" customHeight="1" x14ac:dyDescent="0.2">
      <c r="A548" s="25"/>
      <c r="B548" s="28"/>
      <c r="C548" s="139"/>
      <c r="D548" s="1"/>
      <c r="E548" s="31"/>
      <c r="F548" s="10"/>
      <c r="G548" s="68"/>
      <c r="H548" s="68"/>
      <c r="I548" s="68"/>
      <c r="J548" s="68"/>
      <c r="K548" s="68"/>
      <c r="L548" s="68"/>
      <c r="M548" s="3"/>
      <c r="N548" s="8"/>
      <c r="O548" s="8"/>
      <c r="P548" s="29"/>
      <c r="Q548" s="30"/>
      <c r="R548" s="10"/>
      <c r="S548" s="1"/>
      <c r="T548" s="8"/>
      <c r="U548" s="5"/>
      <c r="V548" s="5"/>
      <c r="W548" s="1"/>
    </row>
    <row r="549" spans="1:23" ht="36" customHeight="1" x14ac:dyDescent="0.2">
      <c r="A549" s="25"/>
      <c r="B549" s="28"/>
      <c r="C549" s="139"/>
      <c r="D549" s="1"/>
      <c r="E549" s="31"/>
      <c r="F549" s="10"/>
      <c r="G549" s="68"/>
      <c r="H549" s="68"/>
      <c r="I549" s="68"/>
      <c r="J549" s="68"/>
      <c r="K549" s="68"/>
      <c r="L549" s="68"/>
      <c r="M549" s="3"/>
      <c r="N549" s="8"/>
      <c r="O549" s="8"/>
      <c r="P549" s="29"/>
      <c r="Q549" s="30"/>
      <c r="R549" s="10"/>
      <c r="S549" s="1"/>
      <c r="T549" s="8"/>
      <c r="U549" s="5"/>
      <c r="V549" s="5"/>
      <c r="W549" s="1"/>
    </row>
    <row r="550" spans="1:23" ht="36" customHeight="1" x14ac:dyDescent="0.2">
      <c r="A550" s="25"/>
      <c r="B550" s="28"/>
      <c r="C550" s="139"/>
      <c r="D550" s="1"/>
      <c r="E550" s="31"/>
      <c r="F550" s="10"/>
      <c r="G550" s="68"/>
      <c r="H550" s="68"/>
      <c r="I550" s="68"/>
      <c r="J550" s="68"/>
      <c r="K550" s="68"/>
      <c r="L550" s="68"/>
      <c r="M550" s="3"/>
      <c r="N550" s="8"/>
      <c r="O550" s="8"/>
      <c r="P550" s="29"/>
      <c r="Q550" s="30"/>
      <c r="R550" s="10"/>
      <c r="S550" s="1"/>
      <c r="T550" s="8"/>
      <c r="U550" s="5"/>
      <c r="V550" s="5"/>
      <c r="W550" s="1"/>
    </row>
    <row r="551" spans="1:23" ht="36" customHeight="1" x14ac:dyDescent="0.2">
      <c r="A551" s="25"/>
      <c r="B551" s="28"/>
      <c r="C551" s="139"/>
      <c r="D551" s="1"/>
      <c r="E551" s="31"/>
      <c r="F551" s="10"/>
      <c r="G551" s="68"/>
      <c r="H551" s="68"/>
      <c r="I551" s="68"/>
      <c r="J551" s="68"/>
      <c r="K551" s="68"/>
      <c r="L551" s="68"/>
      <c r="M551" s="3"/>
      <c r="N551" s="8"/>
      <c r="O551" s="8"/>
      <c r="P551" s="29"/>
      <c r="Q551" s="30"/>
      <c r="R551" s="10"/>
      <c r="S551" s="1"/>
      <c r="T551" s="8"/>
      <c r="U551" s="5"/>
      <c r="V551" s="5"/>
      <c r="W551" s="1"/>
    </row>
    <row r="552" spans="1:23" ht="36" customHeight="1" x14ac:dyDescent="0.2">
      <c r="A552" s="25"/>
      <c r="B552" s="28"/>
      <c r="C552" s="139"/>
      <c r="D552" s="1"/>
      <c r="E552" s="31"/>
      <c r="F552" s="10"/>
      <c r="G552" s="68"/>
      <c r="H552" s="68"/>
      <c r="I552" s="68"/>
      <c r="J552" s="68"/>
      <c r="K552" s="68"/>
      <c r="L552" s="68"/>
      <c r="M552" s="3"/>
      <c r="N552" s="8"/>
      <c r="O552" s="8"/>
      <c r="P552" s="29"/>
      <c r="Q552" s="30"/>
      <c r="R552" s="10"/>
      <c r="S552" s="1"/>
      <c r="T552" s="8"/>
      <c r="U552" s="5"/>
      <c r="V552" s="5"/>
      <c r="W552" s="1"/>
    </row>
    <row r="553" spans="1:23" ht="36" customHeight="1" x14ac:dyDescent="0.2">
      <c r="A553" s="25"/>
      <c r="B553" s="28"/>
      <c r="C553" s="139"/>
      <c r="D553" s="1"/>
      <c r="E553" s="31"/>
      <c r="F553" s="10"/>
      <c r="G553" s="68"/>
      <c r="H553" s="68"/>
      <c r="I553" s="68"/>
      <c r="J553" s="68"/>
      <c r="K553" s="68"/>
      <c r="L553" s="68"/>
      <c r="M553" s="3"/>
      <c r="N553" s="8"/>
      <c r="O553" s="8"/>
      <c r="P553" s="29"/>
      <c r="Q553" s="30"/>
      <c r="R553" s="10"/>
      <c r="S553" s="1"/>
      <c r="T553" s="8"/>
      <c r="U553" s="5"/>
      <c r="V553" s="5"/>
      <c r="W553" s="1"/>
    </row>
    <row r="554" spans="1:23" ht="36" customHeight="1" x14ac:dyDescent="0.2">
      <c r="A554" s="25"/>
      <c r="B554" s="28"/>
      <c r="C554" s="139"/>
      <c r="D554" s="1"/>
      <c r="E554" s="31"/>
      <c r="F554" s="10"/>
      <c r="G554" s="68"/>
      <c r="H554" s="68"/>
      <c r="I554" s="68"/>
      <c r="J554" s="68"/>
      <c r="K554" s="68"/>
      <c r="L554" s="68"/>
      <c r="M554" s="3"/>
      <c r="N554" s="8"/>
      <c r="O554" s="8"/>
      <c r="P554" s="29"/>
      <c r="Q554" s="30"/>
      <c r="R554" s="10"/>
      <c r="S554" s="1"/>
      <c r="T554" s="8"/>
      <c r="U554" s="5"/>
      <c r="V554" s="5"/>
      <c r="W554" s="1"/>
    </row>
    <row r="555" spans="1:23" ht="36" customHeight="1" x14ac:dyDescent="0.2">
      <c r="A555" s="25"/>
      <c r="B555" s="28"/>
      <c r="C555" s="139"/>
      <c r="D555" s="1"/>
      <c r="E555" s="31"/>
      <c r="F555" s="10"/>
      <c r="G555" s="68"/>
      <c r="H555" s="68"/>
      <c r="I555" s="68"/>
      <c r="J555" s="68"/>
      <c r="K555" s="68"/>
      <c r="L555" s="68"/>
      <c r="M555" s="3"/>
      <c r="N555" s="8"/>
      <c r="O555" s="8"/>
      <c r="P555" s="29"/>
      <c r="Q555" s="30"/>
      <c r="R555" s="10"/>
      <c r="S555" s="1"/>
      <c r="T555" s="8"/>
      <c r="U555" s="5"/>
      <c r="V555" s="5"/>
      <c r="W555" s="1"/>
    </row>
    <row r="556" spans="1:23" ht="36" customHeight="1" x14ac:dyDescent="0.2">
      <c r="A556" s="25"/>
      <c r="B556" s="28"/>
      <c r="C556" s="139"/>
      <c r="D556" s="1"/>
      <c r="E556" s="31"/>
      <c r="F556" s="10"/>
      <c r="G556" s="68"/>
      <c r="H556" s="68"/>
      <c r="I556" s="68"/>
      <c r="J556" s="68"/>
      <c r="K556" s="68"/>
      <c r="L556" s="68"/>
      <c r="M556" s="3"/>
      <c r="N556" s="8"/>
      <c r="O556" s="8"/>
      <c r="P556" s="29"/>
      <c r="Q556" s="30"/>
      <c r="R556" s="10"/>
      <c r="S556" s="1"/>
      <c r="T556" s="8"/>
      <c r="U556" s="5"/>
      <c r="V556" s="5"/>
      <c r="W556" s="1"/>
    </row>
    <row r="557" spans="1:23" ht="36" customHeight="1" x14ac:dyDescent="0.2">
      <c r="A557" s="25"/>
      <c r="B557" s="28"/>
      <c r="C557" s="139"/>
      <c r="D557" s="1"/>
      <c r="E557" s="31"/>
      <c r="F557" s="10"/>
      <c r="G557" s="68"/>
      <c r="H557" s="68"/>
      <c r="I557" s="68"/>
      <c r="J557" s="68"/>
      <c r="K557" s="68"/>
      <c r="L557" s="68"/>
      <c r="M557" s="3"/>
      <c r="N557" s="8"/>
      <c r="O557" s="8"/>
      <c r="P557" s="29"/>
      <c r="Q557" s="30"/>
      <c r="R557" s="10"/>
      <c r="S557" s="1"/>
      <c r="T557" s="8"/>
      <c r="U557" s="5"/>
      <c r="V557" s="5"/>
      <c r="W557" s="1"/>
    </row>
    <row r="558" spans="1:23" ht="36" customHeight="1" x14ac:dyDescent="0.2">
      <c r="A558" s="25"/>
      <c r="B558" s="28"/>
      <c r="C558" s="139"/>
      <c r="D558" s="1"/>
      <c r="E558" s="31"/>
      <c r="F558" s="10"/>
      <c r="G558" s="68"/>
      <c r="H558" s="68"/>
      <c r="I558" s="68"/>
      <c r="J558" s="68"/>
      <c r="K558" s="68"/>
      <c r="L558" s="68"/>
      <c r="M558" s="3"/>
      <c r="N558" s="8"/>
      <c r="O558" s="8"/>
      <c r="P558" s="29"/>
      <c r="Q558" s="30"/>
      <c r="R558" s="10"/>
      <c r="S558" s="1"/>
      <c r="T558" s="8"/>
      <c r="U558" s="5"/>
      <c r="V558" s="5"/>
      <c r="W558" s="1"/>
    </row>
    <row r="559" spans="1:23" ht="36" customHeight="1" x14ac:dyDescent="0.2">
      <c r="A559" s="25"/>
      <c r="B559" s="28"/>
      <c r="C559" s="139"/>
      <c r="D559" s="1"/>
      <c r="E559" s="31"/>
      <c r="F559" s="10"/>
      <c r="G559" s="68"/>
      <c r="H559" s="68"/>
      <c r="I559" s="68"/>
      <c r="J559" s="68"/>
      <c r="K559" s="68"/>
      <c r="L559" s="68"/>
      <c r="M559" s="3"/>
      <c r="N559" s="8"/>
      <c r="O559" s="8"/>
      <c r="P559" s="29"/>
      <c r="Q559" s="30"/>
      <c r="R559" s="1"/>
      <c r="S559" s="1"/>
      <c r="T559" s="8"/>
      <c r="U559" s="5"/>
      <c r="V559" s="5"/>
      <c r="W559" s="1"/>
    </row>
    <row r="560" spans="1:23" ht="36" customHeight="1" x14ac:dyDescent="0.2">
      <c r="A560" s="25"/>
      <c r="B560" s="28"/>
      <c r="C560" s="139"/>
      <c r="D560" s="1"/>
      <c r="E560" s="31"/>
      <c r="F560" s="10"/>
      <c r="G560" s="68"/>
      <c r="H560" s="68"/>
      <c r="I560" s="68"/>
      <c r="J560" s="68"/>
      <c r="K560" s="68"/>
      <c r="L560" s="68"/>
      <c r="M560" s="3"/>
      <c r="N560" s="8"/>
      <c r="O560" s="8"/>
      <c r="P560" s="29"/>
      <c r="Q560" s="30"/>
      <c r="R560" s="10"/>
      <c r="S560" s="1"/>
      <c r="T560" s="8"/>
      <c r="U560" s="5"/>
      <c r="V560" s="5"/>
      <c r="W560" s="1"/>
    </row>
    <row r="561" spans="1:23" ht="36" customHeight="1" x14ac:dyDescent="0.2">
      <c r="A561" s="25"/>
      <c r="B561" s="28"/>
      <c r="C561" s="139"/>
      <c r="D561" s="1"/>
      <c r="E561" s="31"/>
      <c r="F561" s="10"/>
      <c r="G561" s="68"/>
      <c r="H561" s="68"/>
      <c r="I561" s="68"/>
      <c r="J561" s="68"/>
      <c r="K561" s="68"/>
      <c r="L561" s="68"/>
      <c r="M561" s="3"/>
      <c r="N561" s="8"/>
      <c r="O561" s="8"/>
      <c r="P561" s="29"/>
      <c r="Q561" s="34"/>
      <c r="R561" s="10"/>
      <c r="S561" s="1"/>
      <c r="T561" s="8"/>
      <c r="U561" s="5"/>
      <c r="V561" s="5"/>
      <c r="W561" s="1"/>
    </row>
    <row r="562" spans="1:23" ht="36" customHeight="1" x14ac:dyDescent="0.2">
      <c r="A562" s="25"/>
      <c r="B562" s="28"/>
      <c r="C562" s="139"/>
      <c r="D562" s="1"/>
      <c r="E562" s="31"/>
      <c r="F562" s="10"/>
      <c r="G562" s="68"/>
      <c r="H562" s="68"/>
      <c r="I562" s="68"/>
      <c r="J562" s="68"/>
      <c r="K562" s="68"/>
      <c r="L562" s="68"/>
      <c r="M562" s="3"/>
      <c r="N562" s="8"/>
      <c r="O562" s="8"/>
      <c r="P562" s="29"/>
      <c r="Q562" s="30"/>
      <c r="R562" s="10"/>
      <c r="S562" s="1"/>
      <c r="T562" s="8"/>
      <c r="U562" s="5"/>
      <c r="V562" s="5"/>
      <c r="W562" s="1"/>
    </row>
    <row r="563" spans="1:23" ht="36" customHeight="1" x14ac:dyDescent="0.2">
      <c r="A563" s="25"/>
      <c r="B563" s="28"/>
      <c r="C563" s="139"/>
      <c r="D563" s="1"/>
      <c r="E563" s="31"/>
      <c r="F563" s="10"/>
      <c r="G563" s="68"/>
      <c r="H563" s="68"/>
      <c r="I563" s="68"/>
      <c r="J563" s="68"/>
      <c r="K563" s="68"/>
      <c r="L563" s="68"/>
      <c r="M563" s="3"/>
      <c r="N563" s="8"/>
      <c r="O563" s="8"/>
      <c r="P563" s="29"/>
      <c r="Q563" s="30"/>
      <c r="R563" s="10"/>
      <c r="S563" s="1"/>
      <c r="T563" s="8"/>
      <c r="U563" s="5"/>
      <c r="V563" s="5"/>
      <c r="W563" s="1"/>
    </row>
    <row r="564" spans="1:23" ht="36" customHeight="1" x14ac:dyDescent="0.2">
      <c r="A564" s="25"/>
      <c r="B564" s="28"/>
      <c r="C564" s="139"/>
      <c r="D564" s="1"/>
      <c r="E564" s="31"/>
      <c r="F564" s="10"/>
      <c r="G564" s="68"/>
      <c r="H564" s="68"/>
      <c r="I564" s="68"/>
      <c r="J564" s="68"/>
      <c r="K564" s="68"/>
      <c r="L564" s="68"/>
      <c r="M564" s="3"/>
      <c r="N564" s="8"/>
      <c r="O564" s="8"/>
      <c r="P564" s="29"/>
      <c r="Q564" s="30"/>
      <c r="R564" s="10"/>
      <c r="S564" s="1"/>
      <c r="T564" s="8"/>
      <c r="U564" s="5"/>
      <c r="V564" s="5"/>
      <c r="W564" s="1"/>
    </row>
    <row r="565" spans="1:23" ht="36" customHeight="1" x14ac:dyDescent="0.2">
      <c r="A565" s="25"/>
      <c r="B565" s="28"/>
      <c r="C565" s="139"/>
      <c r="D565" s="1"/>
      <c r="E565" s="31"/>
      <c r="F565" s="10"/>
      <c r="G565" s="68"/>
      <c r="H565" s="68"/>
      <c r="I565" s="68"/>
      <c r="J565" s="68"/>
      <c r="K565" s="68"/>
      <c r="L565" s="68"/>
      <c r="M565" s="3"/>
      <c r="N565" s="8"/>
      <c r="O565" s="8"/>
      <c r="P565" s="29"/>
      <c r="Q565" s="29"/>
      <c r="R565" s="10"/>
      <c r="S565" s="1"/>
      <c r="T565" s="8"/>
      <c r="U565" s="5"/>
      <c r="V565" s="5"/>
      <c r="W565" s="1"/>
    </row>
    <row r="566" spans="1:23" ht="36" customHeight="1" x14ac:dyDescent="0.2">
      <c r="A566" s="25"/>
      <c r="B566" s="28"/>
      <c r="C566" s="139"/>
      <c r="D566" s="1"/>
      <c r="E566" s="31"/>
      <c r="F566" s="10"/>
      <c r="G566" s="68"/>
      <c r="H566" s="68"/>
      <c r="I566" s="68"/>
      <c r="J566" s="68"/>
      <c r="K566" s="68"/>
      <c r="L566" s="68"/>
      <c r="M566" s="3"/>
      <c r="N566" s="8"/>
      <c r="O566" s="8"/>
      <c r="P566" s="29"/>
      <c r="Q566" s="30"/>
      <c r="R566" s="10"/>
      <c r="S566" s="1"/>
      <c r="T566" s="8"/>
      <c r="U566" s="5"/>
      <c r="V566" s="5"/>
      <c r="W566" s="1"/>
    </row>
    <row r="567" spans="1:23" ht="36" customHeight="1" x14ac:dyDescent="0.2">
      <c r="A567" s="25"/>
      <c r="B567" s="28"/>
      <c r="C567" s="139"/>
      <c r="D567" s="1"/>
      <c r="E567" s="31"/>
      <c r="F567" s="10"/>
      <c r="G567" s="68"/>
      <c r="H567" s="68"/>
      <c r="I567" s="68"/>
      <c r="J567" s="68"/>
      <c r="K567" s="68"/>
      <c r="L567" s="68"/>
      <c r="M567" s="3"/>
      <c r="N567" s="8"/>
      <c r="O567" s="8"/>
      <c r="P567" s="29"/>
      <c r="Q567" s="30"/>
      <c r="R567" s="10"/>
      <c r="S567" s="1"/>
      <c r="T567" s="8"/>
      <c r="U567" s="5"/>
      <c r="V567" s="5"/>
      <c r="W567" s="1"/>
    </row>
    <row r="568" spans="1:23" ht="36" customHeight="1" x14ac:dyDescent="0.2">
      <c r="A568" s="25"/>
      <c r="B568" s="28"/>
      <c r="C568" s="139"/>
      <c r="D568" s="1"/>
      <c r="E568" s="31"/>
      <c r="F568" s="10"/>
      <c r="G568" s="68"/>
      <c r="H568" s="68"/>
      <c r="I568" s="68"/>
      <c r="J568" s="68"/>
      <c r="K568" s="68"/>
      <c r="L568" s="68"/>
      <c r="M568" s="3"/>
      <c r="N568" s="8"/>
      <c r="O568" s="8"/>
      <c r="P568" s="29"/>
      <c r="Q568" s="30"/>
      <c r="R568" s="10"/>
      <c r="S568" s="1"/>
      <c r="T568" s="8"/>
      <c r="U568" s="5"/>
      <c r="V568" s="5"/>
      <c r="W568" s="1"/>
    </row>
    <row r="569" spans="1:23" ht="36" customHeight="1" x14ac:dyDescent="0.2">
      <c r="A569" s="25"/>
      <c r="B569" s="28"/>
      <c r="C569" s="139"/>
      <c r="D569" s="1"/>
      <c r="E569" s="31"/>
      <c r="F569" s="10"/>
      <c r="G569" s="68"/>
      <c r="H569" s="68"/>
      <c r="I569" s="68"/>
      <c r="J569" s="68"/>
      <c r="K569" s="68"/>
      <c r="L569" s="68"/>
      <c r="M569" s="3"/>
      <c r="N569" s="8"/>
      <c r="O569" s="8"/>
      <c r="P569" s="29"/>
      <c r="Q569" s="30"/>
      <c r="R569" s="10"/>
      <c r="S569" s="1"/>
      <c r="T569" s="8"/>
      <c r="U569" s="5"/>
      <c r="V569" s="5"/>
      <c r="W569" s="1"/>
    </row>
    <row r="570" spans="1:23" ht="36" customHeight="1" x14ac:dyDescent="0.2">
      <c r="A570" s="25"/>
      <c r="B570" s="28"/>
      <c r="C570" s="139"/>
      <c r="D570" s="1"/>
      <c r="E570" s="31"/>
      <c r="F570" s="10"/>
      <c r="G570" s="68"/>
      <c r="H570" s="68"/>
      <c r="I570" s="68"/>
      <c r="J570" s="68"/>
      <c r="K570" s="68"/>
      <c r="L570" s="68"/>
      <c r="M570" s="3"/>
      <c r="N570" s="8"/>
      <c r="O570" s="8"/>
      <c r="P570" s="29"/>
      <c r="Q570" s="30"/>
      <c r="R570" s="1"/>
      <c r="S570" s="1"/>
      <c r="T570" s="8"/>
      <c r="U570" s="5"/>
      <c r="V570" s="5"/>
      <c r="W570" s="1"/>
    </row>
    <row r="571" spans="1:23" ht="36" customHeight="1" x14ac:dyDescent="0.2">
      <c r="A571" s="25"/>
      <c r="B571" s="28"/>
      <c r="C571" s="139"/>
      <c r="D571" s="1"/>
      <c r="E571" s="31"/>
      <c r="F571" s="10"/>
      <c r="G571" s="68"/>
      <c r="H571" s="68"/>
      <c r="I571" s="68"/>
      <c r="J571" s="68"/>
      <c r="K571" s="68"/>
      <c r="L571" s="68"/>
      <c r="M571" s="3"/>
      <c r="N571" s="8"/>
      <c r="O571" s="8"/>
      <c r="P571" s="29"/>
      <c r="Q571" s="30"/>
      <c r="R571" s="1"/>
      <c r="S571" s="1"/>
      <c r="T571" s="8"/>
      <c r="U571" s="5"/>
      <c r="V571" s="5"/>
      <c r="W571" s="1"/>
    </row>
    <row r="572" spans="1:23" ht="36" customHeight="1" x14ac:dyDescent="0.2">
      <c r="A572" s="25"/>
      <c r="B572" s="28"/>
      <c r="C572" s="139"/>
      <c r="D572" s="1"/>
      <c r="E572" s="31"/>
      <c r="F572" s="10"/>
      <c r="G572" s="68"/>
      <c r="H572" s="68"/>
      <c r="I572" s="68"/>
      <c r="J572" s="68"/>
      <c r="K572" s="68"/>
      <c r="L572" s="68"/>
      <c r="M572" s="3"/>
      <c r="N572" s="14"/>
      <c r="O572" s="1"/>
      <c r="P572" s="29"/>
      <c r="Q572" s="34"/>
      <c r="R572" s="1"/>
      <c r="S572" s="1"/>
      <c r="T572" s="8"/>
      <c r="U572" s="5"/>
      <c r="V572" s="5"/>
      <c r="W572" s="1"/>
    </row>
    <row r="573" spans="1:23" ht="36" customHeight="1" x14ac:dyDescent="0.2">
      <c r="A573" s="25"/>
      <c r="B573" s="28"/>
      <c r="C573" s="139"/>
      <c r="D573" s="1"/>
      <c r="E573" s="31"/>
      <c r="F573" s="16"/>
      <c r="G573" s="68"/>
      <c r="H573" s="68"/>
      <c r="I573" s="68"/>
      <c r="J573" s="68"/>
      <c r="K573" s="68"/>
      <c r="L573" s="68"/>
      <c r="M573" s="3"/>
      <c r="N573" s="8"/>
      <c r="O573" s="8"/>
      <c r="P573" s="29"/>
      <c r="Q573" s="30"/>
      <c r="R573" s="10"/>
      <c r="S573" s="1"/>
      <c r="T573" s="8"/>
      <c r="U573" s="5"/>
      <c r="V573" s="5"/>
      <c r="W573" s="1"/>
    </row>
    <row r="574" spans="1:23" ht="36" customHeight="1" x14ac:dyDescent="0.2">
      <c r="A574" s="25"/>
      <c r="B574" s="28"/>
      <c r="C574" s="139"/>
      <c r="D574" s="1"/>
      <c r="E574" s="31"/>
      <c r="F574" s="16"/>
      <c r="G574" s="68"/>
      <c r="H574" s="68"/>
      <c r="I574" s="68"/>
      <c r="J574" s="68"/>
      <c r="K574" s="68"/>
      <c r="L574" s="68"/>
      <c r="M574" s="3"/>
      <c r="N574" s="8"/>
      <c r="O574" s="8"/>
      <c r="P574" s="29"/>
      <c r="Q574" s="30"/>
      <c r="R574" s="10"/>
      <c r="S574" s="1"/>
      <c r="T574" s="8"/>
      <c r="U574" s="5"/>
      <c r="V574" s="5"/>
      <c r="W574" s="1"/>
    </row>
    <row r="575" spans="1:23" ht="36" customHeight="1" x14ac:dyDescent="0.2">
      <c r="A575" s="25"/>
      <c r="B575" s="28"/>
      <c r="C575" s="139"/>
      <c r="D575" s="1"/>
      <c r="E575" s="31"/>
      <c r="F575" s="16"/>
      <c r="G575" s="68"/>
      <c r="H575" s="68"/>
      <c r="I575" s="68"/>
      <c r="J575" s="68"/>
      <c r="K575" s="68"/>
      <c r="L575" s="68"/>
      <c r="M575" s="3"/>
      <c r="N575" s="8"/>
      <c r="O575" s="8"/>
      <c r="P575" s="29"/>
      <c r="Q575" s="30"/>
      <c r="R575" s="10"/>
      <c r="S575" s="1"/>
      <c r="T575" s="8"/>
      <c r="U575" s="5"/>
      <c r="V575" s="5"/>
      <c r="W575" s="1"/>
    </row>
    <row r="576" spans="1:23" ht="36" customHeight="1" x14ac:dyDescent="0.2">
      <c r="A576" s="25"/>
      <c r="B576" s="28"/>
      <c r="C576" s="139"/>
      <c r="D576" s="1"/>
      <c r="E576" s="31"/>
      <c r="F576" s="10"/>
      <c r="G576" s="68"/>
      <c r="H576" s="68"/>
      <c r="I576" s="68"/>
      <c r="J576" s="68"/>
      <c r="K576" s="68"/>
      <c r="L576" s="68"/>
      <c r="M576" s="3"/>
      <c r="N576" s="8"/>
      <c r="O576" s="8"/>
      <c r="P576" s="29"/>
      <c r="Q576" s="30"/>
      <c r="R576" s="10"/>
      <c r="S576" s="1"/>
      <c r="T576" s="8"/>
      <c r="U576" s="5"/>
      <c r="V576" s="5"/>
      <c r="W576" s="1"/>
    </row>
    <row r="577" spans="1:23" ht="29.25" customHeight="1" x14ac:dyDescent="0.2">
      <c r="A577" s="25"/>
      <c r="B577" s="28"/>
      <c r="C577" s="139"/>
      <c r="D577" s="1"/>
      <c r="E577" s="31"/>
      <c r="F577" s="10"/>
      <c r="G577" s="68"/>
      <c r="H577" s="68"/>
      <c r="I577" s="68"/>
      <c r="J577" s="68"/>
      <c r="K577" s="68"/>
      <c r="L577" s="68"/>
      <c r="M577" s="3"/>
      <c r="N577" s="8"/>
      <c r="O577" s="8"/>
      <c r="P577" s="29"/>
      <c r="Q577" s="29"/>
      <c r="R577" s="10"/>
      <c r="S577" s="1"/>
      <c r="T577" s="8"/>
      <c r="U577" s="22"/>
      <c r="V577" s="155"/>
      <c r="W577" s="1"/>
    </row>
    <row r="578" spans="1:23" ht="36" customHeight="1" x14ac:dyDescent="0.2">
      <c r="A578" s="25"/>
      <c r="B578" s="28"/>
      <c r="C578" s="139"/>
      <c r="D578" s="1"/>
      <c r="E578" s="31"/>
      <c r="F578" s="16"/>
      <c r="G578" s="68"/>
      <c r="H578" s="68"/>
      <c r="I578" s="68"/>
      <c r="J578" s="68"/>
      <c r="K578" s="68"/>
      <c r="L578" s="68"/>
      <c r="M578" s="3"/>
      <c r="N578" s="8"/>
      <c r="O578" s="8"/>
      <c r="P578" s="29"/>
      <c r="Q578" s="30"/>
      <c r="R578" s="10"/>
      <c r="S578" s="1"/>
      <c r="T578" s="8"/>
      <c r="U578" s="23"/>
      <c r="V578" s="156"/>
      <c r="W578" s="1"/>
    </row>
    <row r="579" spans="1:23" ht="36" customHeight="1" x14ac:dyDescent="0.2">
      <c r="A579" s="25"/>
      <c r="B579" s="28"/>
      <c r="C579" s="139"/>
      <c r="D579" s="1"/>
      <c r="E579" s="31"/>
      <c r="F579" s="10"/>
      <c r="G579" s="68"/>
      <c r="H579" s="68"/>
      <c r="I579" s="68"/>
      <c r="J579" s="68"/>
      <c r="K579" s="68"/>
      <c r="L579" s="68"/>
      <c r="M579" s="3"/>
      <c r="N579" s="8"/>
      <c r="O579" s="8"/>
      <c r="P579" s="29"/>
      <c r="Q579" s="30"/>
      <c r="R579" s="10"/>
      <c r="S579" s="1"/>
      <c r="T579" s="8"/>
      <c r="U579" s="23"/>
      <c r="V579" s="156"/>
      <c r="W579" s="1"/>
    </row>
    <row r="580" spans="1:23" ht="36" customHeight="1" x14ac:dyDescent="0.2">
      <c r="A580" s="25"/>
      <c r="B580" s="28"/>
      <c r="C580" s="139"/>
      <c r="D580" s="1"/>
      <c r="E580" s="31"/>
      <c r="F580" s="10"/>
      <c r="G580" s="68"/>
      <c r="H580" s="68"/>
      <c r="I580" s="68"/>
      <c r="J580" s="68"/>
      <c r="K580" s="68"/>
      <c r="L580" s="68"/>
      <c r="M580" s="3"/>
      <c r="N580" s="8"/>
      <c r="O580" s="8"/>
      <c r="P580" s="29"/>
      <c r="Q580" s="30"/>
      <c r="R580" s="10"/>
      <c r="S580" s="1"/>
      <c r="T580" s="8"/>
      <c r="U580" s="24"/>
      <c r="V580" s="97"/>
      <c r="W580" s="1"/>
    </row>
    <row r="581" spans="1:23" ht="36" customHeight="1" x14ac:dyDescent="0.2">
      <c r="A581" s="7"/>
      <c r="B581" s="28"/>
      <c r="C581" s="139"/>
      <c r="D581" s="1"/>
      <c r="E581" s="31"/>
      <c r="F581" s="10"/>
      <c r="G581" s="68"/>
      <c r="H581" s="68"/>
      <c r="I581" s="68"/>
      <c r="J581" s="68"/>
      <c r="K581" s="68"/>
      <c r="L581" s="68"/>
      <c r="M581" s="3"/>
      <c r="N581" s="8"/>
      <c r="O581" s="8"/>
      <c r="P581" s="29"/>
      <c r="Q581" s="30"/>
      <c r="R581" s="1"/>
      <c r="S581" s="1"/>
      <c r="T581" s="8"/>
      <c r="U581" s="5"/>
      <c r="V581" s="5"/>
      <c r="W581" s="1"/>
    </row>
    <row r="582" spans="1:23" ht="36" customHeight="1" x14ac:dyDescent="0.2">
      <c r="A582" s="25"/>
      <c r="B582" s="28"/>
      <c r="C582" s="139"/>
      <c r="D582" s="1"/>
      <c r="E582" s="31"/>
      <c r="F582" s="10"/>
      <c r="G582" s="68"/>
      <c r="H582" s="68"/>
      <c r="I582" s="68"/>
      <c r="J582" s="68"/>
      <c r="K582" s="68"/>
      <c r="L582" s="68"/>
      <c r="M582" s="3"/>
      <c r="N582" s="8"/>
      <c r="O582" s="8"/>
      <c r="P582" s="29"/>
      <c r="Q582" s="30"/>
      <c r="R582" s="10"/>
      <c r="S582" s="1"/>
      <c r="T582" s="8"/>
      <c r="U582" s="5"/>
      <c r="V582" s="5"/>
      <c r="W582" s="1"/>
    </row>
    <row r="583" spans="1:23" ht="36" customHeight="1" x14ac:dyDescent="0.2">
      <c r="A583" s="25"/>
      <c r="B583" s="28"/>
      <c r="C583" s="139"/>
      <c r="D583" s="1"/>
      <c r="E583" s="31"/>
      <c r="F583" s="10"/>
      <c r="G583" s="68"/>
      <c r="H583" s="68"/>
      <c r="I583" s="68"/>
      <c r="J583" s="68"/>
      <c r="K583" s="68"/>
      <c r="L583" s="68"/>
      <c r="M583" s="3"/>
      <c r="N583" s="8"/>
      <c r="O583" s="8"/>
      <c r="P583" s="29"/>
      <c r="Q583" s="30"/>
      <c r="R583" s="1"/>
      <c r="S583" s="1"/>
      <c r="T583" s="8"/>
      <c r="U583" s="5"/>
      <c r="V583" s="5"/>
      <c r="W583" s="1"/>
    </row>
    <row r="584" spans="1:23" ht="36" customHeight="1" x14ac:dyDescent="0.2">
      <c r="A584" s="25"/>
      <c r="B584" s="28"/>
      <c r="C584" s="139"/>
      <c r="D584" s="1"/>
      <c r="E584" s="31"/>
      <c r="F584" s="10"/>
      <c r="G584" s="68"/>
      <c r="H584" s="68"/>
      <c r="I584" s="68"/>
      <c r="J584" s="68"/>
      <c r="K584" s="68"/>
      <c r="L584" s="68"/>
      <c r="M584" s="3"/>
      <c r="N584" s="8"/>
      <c r="O584" s="8"/>
      <c r="P584" s="29"/>
      <c r="Q584" s="30"/>
      <c r="R584" s="1"/>
      <c r="S584" s="1"/>
      <c r="T584" s="8"/>
      <c r="U584" s="5"/>
      <c r="V584" s="5"/>
      <c r="W584" s="1"/>
    </row>
    <row r="585" spans="1:23" ht="36" customHeight="1" x14ac:dyDescent="0.2">
      <c r="A585" s="25"/>
      <c r="B585" s="28"/>
      <c r="C585" s="139"/>
      <c r="D585" s="1"/>
      <c r="E585" s="31"/>
      <c r="F585" s="10"/>
      <c r="G585" s="68"/>
      <c r="H585" s="68"/>
      <c r="I585" s="68"/>
      <c r="J585" s="68"/>
      <c r="K585" s="68"/>
      <c r="L585" s="68"/>
      <c r="M585" s="3"/>
      <c r="N585" s="8"/>
      <c r="O585" s="1"/>
      <c r="P585" s="29"/>
      <c r="Q585" s="30"/>
      <c r="R585" s="10"/>
      <c r="S585" s="1"/>
      <c r="T585" s="8"/>
      <c r="U585" s="5"/>
      <c r="V585" s="5"/>
      <c r="W585" s="1"/>
    </row>
    <row r="586" spans="1:23" ht="36" customHeight="1" x14ac:dyDescent="0.2">
      <c r="A586" s="25"/>
      <c r="B586" s="28"/>
      <c r="C586" s="139"/>
      <c r="D586" s="1"/>
      <c r="E586" s="31"/>
      <c r="F586" s="10"/>
      <c r="G586" s="68"/>
      <c r="H586" s="68"/>
      <c r="I586" s="68"/>
      <c r="J586" s="68"/>
      <c r="K586" s="68"/>
      <c r="L586" s="68"/>
      <c r="M586" s="3"/>
      <c r="N586" s="8"/>
      <c r="O586" s="1"/>
      <c r="P586" s="29"/>
      <c r="Q586" s="30"/>
      <c r="R586" s="1"/>
      <c r="S586" s="1"/>
      <c r="T586" s="8"/>
      <c r="U586" s="5"/>
      <c r="V586" s="5"/>
      <c r="W586" s="1"/>
    </row>
    <row r="587" spans="1:23" ht="36" customHeight="1" x14ac:dyDescent="0.2">
      <c r="A587" s="12"/>
      <c r="B587" s="28"/>
      <c r="C587" s="139"/>
      <c r="D587" s="1"/>
      <c r="E587" s="31"/>
      <c r="F587" s="10"/>
      <c r="G587" s="68"/>
      <c r="H587" s="68"/>
      <c r="I587" s="68"/>
      <c r="J587" s="68"/>
      <c r="K587" s="68"/>
      <c r="L587" s="68"/>
      <c r="M587" s="3"/>
      <c r="N587" s="8"/>
      <c r="O587" s="8"/>
      <c r="P587" s="29"/>
      <c r="Q587" s="30"/>
      <c r="R587" s="1"/>
      <c r="S587" s="1"/>
      <c r="T587" s="8"/>
      <c r="U587" s="5"/>
      <c r="V587" s="5"/>
      <c r="W587" s="1"/>
    </row>
    <row r="588" spans="1:23" ht="36" customHeight="1" x14ac:dyDescent="0.2">
      <c r="A588" s="25"/>
      <c r="B588" s="28"/>
      <c r="C588" s="139"/>
      <c r="D588" s="1"/>
      <c r="E588" s="31"/>
      <c r="F588" s="10"/>
      <c r="G588" s="68"/>
      <c r="H588" s="68"/>
      <c r="I588" s="68"/>
      <c r="J588" s="68"/>
      <c r="K588" s="68"/>
      <c r="L588" s="68"/>
      <c r="M588" s="3"/>
      <c r="N588" s="8"/>
      <c r="O588" s="1"/>
      <c r="P588" s="29"/>
      <c r="Q588" s="30"/>
      <c r="R588" s="1"/>
      <c r="S588" s="1"/>
      <c r="T588" s="8"/>
      <c r="U588" s="5"/>
      <c r="V588" s="5"/>
      <c r="W588" s="1"/>
    </row>
    <row r="589" spans="1:23" ht="36" customHeight="1" x14ac:dyDescent="0.2">
      <c r="A589" s="25"/>
      <c r="B589" s="28"/>
      <c r="C589" s="139"/>
      <c r="D589" s="1"/>
      <c r="E589" s="31"/>
      <c r="F589" s="10"/>
      <c r="G589" s="68"/>
      <c r="H589" s="68"/>
      <c r="I589" s="68"/>
      <c r="J589" s="68"/>
      <c r="K589" s="68"/>
      <c r="L589" s="68"/>
      <c r="M589" s="3"/>
      <c r="N589" s="95"/>
      <c r="O589" s="8"/>
      <c r="P589" s="29"/>
      <c r="Q589" s="30"/>
      <c r="R589" s="1"/>
      <c r="S589" s="1"/>
      <c r="T589" s="8"/>
      <c r="U589" s="5"/>
      <c r="V589" s="5"/>
      <c r="W589" s="1"/>
    </row>
    <row r="590" spans="1:23" ht="36" customHeight="1" x14ac:dyDescent="0.2">
      <c r="A590" s="25"/>
      <c r="B590" s="28"/>
      <c r="C590" s="139"/>
      <c r="D590" s="1"/>
      <c r="E590" s="31"/>
      <c r="F590" s="10"/>
      <c r="G590" s="68"/>
      <c r="H590" s="68"/>
      <c r="I590" s="68"/>
      <c r="J590" s="68"/>
      <c r="K590" s="96"/>
      <c r="L590" s="68"/>
      <c r="M590" s="3"/>
      <c r="N590" s="95"/>
      <c r="O590" s="95"/>
      <c r="P590" s="29"/>
      <c r="Q590" s="30"/>
      <c r="R590" s="1"/>
      <c r="S590" s="1"/>
      <c r="T590" s="8"/>
      <c r="U590" s="97"/>
      <c r="V590" s="97"/>
      <c r="W590" s="1"/>
    </row>
    <row r="591" spans="1:23" ht="36" customHeight="1" x14ac:dyDescent="0.2">
      <c r="A591" s="25"/>
      <c r="B591" s="28"/>
      <c r="C591" s="139"/>
      <c r="D591" s="1"/>
      <c r="E591" s="31"/>
      <c r="F591" s="10"/>
      <c r="G591" s="68"/>
      <c r="H591" s="68"/>
      <c r="I591" s="68"/>
      <c r="J591" s="68"/>
      <c r="K591" s="98"/>
      <c r="L591" s="98"/>
      <c r="M591" s="99"/>
      <c r="N591" s="95"/>
      <c r="O591" s="95"/>
      <c r="P591" s="29"/>
      <c r="Q591" s="30"/>
      <c r="R591" s="1"/>
      <c r="S591" s="1"/>
      <c r="T591" s="8"/>
      <c r="U591" s="97"/>
      <c r="V591" s="97"/>
      <c r="W591" s="1"/>
    </row>
    <row r="592" spans="1:23" ht="36" customHeight="1" x14ac:dyDescent="0.2">
      <c r="A592" s="25"/>
      <c r="B592" s="28"/>
      <c r="C592" s="139"/>
      <c r="D592" s="1"/>
      <c r="E592" s="31"/>
      <c r="F592" s="10"/>
      <c r="G592" s="68"/>
      <c r="H592" s="68"/>
      <c r="I592" s="68"/>
      <c r="J592" s="68"/>
      <c r="K592" s="68"/>
      <c r="L592" s="68"/>
      <c r="M592" s="3"/>
      <c r="N592" s="8"/>
      <c r="O592" s="8"/>
      <c r="P592" s="29"/>
      <c r="Q592" s="30"/>
      <c r="R592" s="10"/>
      <c r="S592" s="1"/>
      <c r="T592" s="8"/>
      <c r="U592" s="5"/>
      <c r="V592" s="5"/>
      <c r="W592" s="1"/>
    </row>
    <row r="593" spans="1:23" ht="36" customHeight="1" x14ac:dyDescent="0.2">
      <c r="A593" s="25"/>
      <c r="B593" s="28"/>
      <c r="C593" s="139"/>
      <c r="D593" s="1"/>
      <c r="E593" s="31"/>
      <c r="F593" s="16"/>
      <c r="G593" s="68"/>
      <c r="H593" s="68"/>
      <c r="I593" s="68"/>
      <c r="J593" s="68"/>
      <c r="K593" s="68"/>
      <c r="L593" s="68"/>
      <c r="M593" s="3"/>
      <c r="N593" s="8"/>
      <c r="O593" s="8"/>
      <c r="P593" s="29"/>
      <c r="Q593" s="30"/>
      <c r="R593" s="10"/>
      <c r="S593" s="1"/>
      <c r="T593" s="8"/>
      <c r="U593" s="5"/>
      <c r="V593" s="5"/>
      <c r="W593" s="1"/>
    </row>
    <row r="594" spans="1:23" ht="36" customHeight="1" x14ac:dyDescent="0.2">
      <c r="A594" s="25"/>
      <c r="B594" s="28"/>
      <c r="C594" s="139"/>
      <c r="D594" s="1"/>
      <c r="E594" s="31"/>
      <c r="F594" s="10"/>
      <c r="G594" s="68"/>
      <c r="H594" s="68"/>
      <c r="I594" s="68"/>
      <c r="J594" s="68"/>
      <c r="K594" s="68"/>
      <c r="L594" s="68"/>
      <c r="M594" s="3"/>
      <c r="N594" s="8"/>
      <c r="O594" s="8"/>
      <c r="P594" s="29"/>
      <c r="Q594" s="30"/>
      <c r="R594" s="10"/>
      <c r="S594" s="1"/>
      <c r="T594" s="8"/>
      <c r="U594" s="5"/>
      <c r="V594" s="5"/>
      <c r="W594" s="1"/>
    </row>
    <row r="595" spans="1:23" ht="36" customHeight="1" x14ac:dyDescent="0.2">
      <c r="A595" s="25"/>
      <c r="B595" s="28"/>
      <c r="C595" s="139"/>
      <c r="D595" s="1"/>
      <c r="E595" s="31"/>
      <c r="F595" s="10"/>
      <c r="G595" s="68"/>
      <c r="H595" s="68"/>
      <c r="I595" s="68"/>
      <c r="J595" s="68"/>
      <c r="K595" s="68"/>
      <c r="L595" s="68"/>
      <c r="M595" s="3"/>
      <c r="N595" s="8"/>
      <c r="O595" s="8"/>
      <c r="P595" s="29"/>
      <c r="Q595" s="30"/>
      <c r="R595" s="10"/>
      <c r="S595" s="1"/>
      <c r="T595" s="8"/>
      <c r="U595" s="5"/>
      <c r="V595" s="5"/>
      <c r="W595" s="1"/>
    </row>
    <row r="596" spans="1:23" ht="36" customHeight="1" x14ac:dyDescent="0.2">
      <c r="A596" s="25"/>
      <c r="B596" s="28"/>
      <c r="C596" s="139"/>
      <c r="D596" s="1"/>
      <c r="E596" s="31"/>
      <c r="F596" s="10"/>
      <c r="G596" s="68"/>
      <c r="H596" s="68"/>
      <c r="I596" s="68"/>
      <c r="J596" s="68"/>
      <c r="K596" s="68"/>
      <c r="L596" s="68"/>
      <c r="M596" s="3"/>
      <c r="N596" s="8"/>
      <c r="O596" s="8"/>
      <c r="P596" s="29"/>
      <c r="Q596" s="30"/>
      <c r="R596" s="10"/>
      <c r="S596" s="1"/>
      <c r="T596" s="8"/>
      <c r="U596" s="5"/>
      <c r="V596" s="5"/>
      <c r="W596" s="1"/>
    </row>
    <row r="597" spans="1:23" ht="36" customHeight="1" x14ac:dyDescent="0.2">
      <c r="A597" s="25"/>
      <c r="B597" s="28"/>
      <c r="C597" s="139"/>
      <c r="D597" s="1"/>
      <c r="E597" s="31"/>
      <c r="F597" s="10"/>
      <c r="G597" s="68"/>
      <c r="H597" s="68"/>
      <c r="I597" s="68"/>
      <c r="J597" s="68"/>
      <c r="K597" s="68"/>
      <c r="L597" s="68"/>
      <c r="M597" s="3"/>
      <c r="N597" s="8"/>
      <c r="O597" s="8"/>
      <c r="P597" s="29"/>
      <c r="Q597" s="30"/>
      <c r="R597" s="10"/>
      <c r="S597" s="1"/>
      <c r="T597" s="8"/>
      <c r="U597" s="5"/>
      <c r="V597" s="5"/>
      <c r="W597" s="1"/>
    </row>
    <row r="598" spans="1:23" ht="36" customHeight="1" x14ac:dyDescent="0.2">
      <c r="A598" s="25"/>
      <c r="B598" s="28"/>
      <c r="C598" s="139"/>
      <c r="D598" s="1"/>
      <c r="E598" s="31"/>
      <c r="F598" s="10"/>
      <c r="G598" s="68"/>
      <c r="H598" s="68"/>
      <c r="I598" s="68"/>
      <c r="J598" s="68"/>
      <c r="K598" s="68"/>
      <c r="L598" s="68"/>
      <c r="M598" s="3"/>
      <c r="N598" s="8"/>
      <c r="O598" s="8"/>
      <c r="P598" s="29"/>
      <c r="Q598" s="30"/>
      <c r="R598" s="10"/>
      <c r="S598" s="1"/>
      <c r="T598" s="8"/>
      <c r="U598" s="5"/>
      <c r="V598" s="5"/>
      <c r="W598" s="1"/>
    </row>
    <row r="599" spans="1:23" ht="36" customHeight="1" x14ac:dyDescent="0.2">
      <c r="A599" s="25"/>
      <c r="B599" s="28"/>
      <c r="C599" s="139"/>
      <c r="D599" s="1"/>
      <c r="E599" s="31"/>
      <c r="F599" s="10"/>
      <c r="G599" s="68"/>
      <c r="H599" s="68"/>
      <c r="I599" s="68"/>
      <c r="J599" s="68"/>
      <c r="K599" s="68"/>
      <c r="L599" s="68"/>
      <c r="M599" s="3"/>
      <c r="N599" s="8"/>
      <c r="O599" s="8"/>
      <c r="P599" s="29"/>
      <c r="Q599" s="30"/>
      <c r="R599" s="10"/>
      <c r="S599" s="1"/>
      <c r="T599" s="8"/>
      <c r="U599" s="5"/>
      <c r="V599" s="5"/>
      <c r="W599" s="1"/>
    </row>
    <row r="600" spans="1:23" ht="36" customHeight="1" x14ac:dyDescent="0.2">
      <c r="A600" s="25"/>
      <c r="B600" s="28"/>
      <c r="C600" s="139"/>
      <c r="D600" s="1"/>
      <c r="E600" s="31"/>
      <c r="F600" s="10"/>
      <c r="G600" s="68"/>
      <c r="H600" s="68"/>
      <c r="I600" s="68"/>
      <c r="J600" s="68"/>
      <c r="K600" s="68"/>
      <c r="L600" s="68"/>
      <c r="M600" s="3"/>
      <c r="N600" s="8"/>
      <c r="O600" s="8"/>
      <c r="P600" s="29"/>
      <c r="Q600" s="30"/>
      <c r="R600" s="10"/>
      <c r="S600" s="1"/>
      <c r="T600" s="8"/>
      <c r="U600" s="5"/>
      <c r="V600" s="5"/>
      <c r="W600" s="1"/>
    </row>
    <row r="601" spans="1:23" ht="36" customHeight="1" x14ac:dyDescent="0.2">
      <c r="A601" s="25"/>
      <c r="B601" s="28"/>
      <c r="C601" s="139"/>
      <c r="D601" s="1"/>
      <c r="E601" s="31"/>
      <c r="F601" s="10"/>
      <c r="G601" s="68"/>
      <c r="H601" s="68"/>
      <c r="I601" s="68"/>
      <c r="J601" s="68"/>
      <c r="K601" s="68"/>
      <c r="L601" s="68"/>
      <c r="M601" s="3"/>
      <c r="N601" s="8"/>
      <c r="O601" s="8"/>
      <c r="P601" s="29"/>
      <c r="Q601" s="30"/>
      <c r="R601" s="10"/>
      <c r="S601" s="1"/>
      <c r="T601" s="8"/>
      <c r="U601" s="5"/>
      <c r="V601" s="5"/>
      <c r="W601" s="1"/>
    </row>
    <row r="602" spans="1:23" ht="36" customHeight="1" x14ac:dyDescent="0.2">
      <c r="A602" s="25"/>
      <c r="B602" s="28"/>
      <c r="C602" s="139"/>
      <c r="D602" s="1"/>
      <c r="E602" s="31"/>
      <c r="F602" s="10"/>
      <c r="G602" s="68"/>
      <c r="H602" s="68"/>
      <c r="I602" s="68"/>
      <c r="J602" s="68"/>
      <c r="K602" s="68"/>
      <c r="L602" s="68"/>
      <c r="M602" s="3"/>
      <c r="N602" s="8"/>
      <c r="O602" s="8"/>
      <c r="P602" s="29"/>
      <c r="Q602" s="30"/>
      <c r="R602" s="10"/>
      <c r="S602" s="1"/>
      <c r="T602" s="8"/>
      <c r="U602" s="5"/>
      <c r="V602" s="5"/>
      <c r="W602" s="1"/>
    </row>
    <row r="603" spans="1:23" ht="36" customHeight="1" x14ac:dyDescent="0.2">
      <c r="A603" s="25"/>
      <c r="B603" s="28"/>
      <c r="C603" s="139"/>
      <c r="D603" s="1"/>
      <c r="E603" s="31"/>
      <c r="F603" s="10"/>
      <c r="G603" s="68"/>
      <c r="H603" s="68"/>
      <c r="I603" s="68"/>
      <c r="J603" s="68"/>
      <c r="K603" s="68"/>
      <c r="L603" s="68"/>
      <c r="M603" s="3"/>
      <c r="N603" s="8"/>
      <c r="O603" s="8"/>
      <c r="P603" s="29"/>
      <c r="Q603" s="30"/>
      <c r="R603" s="10"/>
      <c r="S603" s="1"/>
      <c r="T603" s="8"/>
      <c r="U603" s="5"/>
      <c r="V603" s="5"/>
      <c r="W603" s="1"/>
    </row>
    <row r="604" spans="1:23" ht="36" customHeight="1" x14ac:dyDescent="0.2">
      <c r="A604" s="25"/>
      <c r="B604" s="28"/>
      <c r="C604" s="139"/>
      <c r="D604" s="1"/>
      <c r="E604" s="31"/>
      <c r="F604" s="10"/>
      <c r="G604" s="68"/>
      <c r="H604" s="68"/>
      <c r="I604" s="68"/>
      <c r="J604" s="68"/>
      <c r="K604" s="68"/>
      <c r="L604" s="68"/>
      <c r="M604" s="3"/>
      <c r="N604" s="8"/>
      <c r="O604" s="8"/>
      <c r="P604" s="29"/>
      <c r="Q604" s="30"/>
      <c r="R604" s="10"/>
      <c r="S604" s="1"/>
      <c r="T604" s="8"/>
      <c r="U604" s="5"/>
      <c r="V604" s="5"/>
      <c r="W604" s="1"/>
    </row>
    <row r="605" spans="1:23" ht="36" customHeight="1" x14ac:dyDescent="0.2">
      <c r="A605" s="25"/>
      <c r="B605" s="28"/>
      <c r="C605" s="139"/>
      <c r="D605" s="1"/>
      <c r="E605" s="31"/>
      <c r="F605" s="10"/>
      <c r="G605" s="68"/>
      <c r="H605" s="68"/>
      <c r="I605" s="68"/>
      <c r="J605" s="68"/>
      <c r="K605" s="68"/>
      <c r="L605" s="68"/>
      <c r="M605" s="3"/>
      <c r="N605" s="8"/>
      <c r="O605" s="1"/>
      <c r="P605" s="29"/>
      <c r="Q605" s="30"/>
      <c r="R605" s="10"/>
      <c r="S605" s="1"/>
      <c r="T605" s="8"/>
      <c r="U605" s="5"/>
      <c r="V605" s="5"/>
      <c r="W605" s="1"/>
    </row>
    <row r="606" spans="1:23" ht="36" customHeight="1" x14ac:dyDescent="0.2">
      <c r="A606" s="25"/>
      <c r="B606" s="28"/>
      <c r="C606" s="139"/>
      <c r="D606" s="1"/>
      <c r="E606" s="31"/>
      <c r="F606" s="16"/>
      <c r="G606" s="68"/>
      <c r="H606" s="68"/>
      <c r="I606" s="68"/>
      <c r="J606" s="68"/>
      <c r="K606" s="68"/>
      <c r="L606" s="68"/>
      <c r="M606" s="3"/>
      <c r="N606" s="8"/>
      <c r="O606" s="8"/>
      <c r="P606" s="29"/>
      <c r="Q606" s="29"/>
      <c r="R606" s="10"/>
      <c r="S606" s="1"/>
      <c r="T606" s="8"/>
      <c r="U606" s="5"/>
      <c r="V606" s="5"/>
      <c r="W606" s="1"/>
    </row>
    <row r="607" spans="1:23" ht="36" customHeight="1" x14ac:dyDescent="0.2">
      <c r="A607" s="25"/>
      <c r="B607" s="28"/>
      <c r="C607" s="139"/>
      <c r="D607" s="1"/>
      <c r="E607" s="31"/>
      <c r="F607" s="16"/>
      <c r="G607" s="68"/>
      <c r="H607" s="68"/>
      <c r="I607" s="68"/>
      <c r="J607" s="68"/>
      <c r="K607" s="68"/>
      <c r="L607" s="68"/>
      <c r="M607" s="3"/>
      <c r="N607" s="8"/>
      <c r="O607" s="8"/>
      <c r="P607" s="29"/>
      <c r="Q607" s="30"/>
      <c r="R607" s="10"/>
      <c r="S607" s="1"/>
      <c r="T607" s="8"/>
      <c r="U607" s="5"/>
      <c r="V607" s="5"/>
      <c r="W607" s="1"/>
    </row>
    <row r="608" spans="1:23" ht="36" customHeight="1" x14ac:dyDescent="0.2">
      <c r="A608" s="25"/>
      <c r="B608" s="28"/>
      <c r="C608" s="139"/>
      <c r="D608" s="1"/>
      <c r="E608" s="31"/>
      <c r="F608" s="16"/>
      <c r="G608" s="68"/>
      <c r="H608" s="68"/>
      <c r="I608" s="68"/>
      <c r="J608" s="68"/>
      <c r="K608" s="68"/>
      <c r="L608" s="68"/>
      <c r="M608" s="3"/>
      <c r="N608" s="8"/>
      <c r="O608" s="8"/>
      <c r="P608" s="29"/>
      <c r="Q608" s="30"/>
      <c r="R608" s="10"/>
      <c r="S608" s="1"/>
      <c r="T608" s="8"/>
      <c r="U608" s="5"/>
      <c r="V608" s="5"/>
      <c r="W608" s="1"/>
    </row>
    <row r="609" spans="1:23" ht="36" customHeight="1" x14ac:dyDescent="0.2">
      <c r="A609" s="25"/>
      <c r="B609" s="28"/>
      <c r="C609" s="139"/>
      <c r="D609" s="1"/>
      <c r="E609" s="31"/>
      <c r="F609" s="10"/>
      <c r="G609" s="100"/>
      <c r="H609" s="68"/>
      <c r="I609" s="68"/>
      <c r="J609" s="68"/>
      <c r="K609" s="68"/>
      <c r="L609" s="68"/>
      <c r="M609" s="3"/>
      <c r="N609" s="8"/>
      <c r="O609" s="8"/>
      <c r="P609" s="29"/>
      <c r="Q609" s="29"/>
      <c r="R609" s="10"/>
      <c r="S609" s="1"/>
      <c r="T609" s="8"/>
      <c r="U609" s="5"/>
      <c r="V609" s="5"/>
      <c r="W609" s="1"/>
    </row>
    <row r="610" spans="1:23" ht="36" customHeight="1" x14ac:dyDescent="0.2">
      <c r="A610" s="25"/>
      <c r="B610" s="28"/>
      <c r="C610" s="139"/>
      <c r="D610" s="1"/>
      <c r="E610" s="31"/>
      <c r="F610" s="10"/>
      <c r="G610" s="68"/>
      <c r="H610" s="68"/>
      <c r="I610" s="68"/>
      <c r="J610" s="68"/>
      <c r="K610" s="68"/>
      <c r="L610" s="68"/>
      <c r="M610" s="3"/>
      <c r="N610" s="8"/>
      <c r="O610" s="8"/>
      <c r="P610" s="29"/>
      <c r="Q610" s="30"/>
      <c r="R610" s="10"/>
      <c r="S610" s="1"/>
      <c r="T610" s="8"/>
      <c r="U610" s="5"/>
      <c r="V610" s="5"/>
      <c r="W610" s="1"/>
    </row>
    <row r="611" spans="1:23" ht="36" customHeight="1" x14ac:dyDescent="0.2">
      <c r="A611" s="25"/>
      <c r="B611" s="28"/>
      <c r="C611" s="139"/>
      <c r="D611" s="1"/>
      <c r="E611" s="31"/>
      <c r="F611" s="10"/>
      <c r="G611" s="68"/>
      <c r="H611" s="68"/>
      <c r="I611" s="68"/>
      <c r="J611" s="68"/>
      <c r="K611" s="68"/>
      <c r="L611" s="68"/>
      <c r="M611" s="3"/>
      <c r="N611" s="8"/>
      <c r="O611" s="8"/>
      <c r="P611" s="29"/>
      <c r="Q611" s="30"/>
      <c r="R611" s="10"/>
      <c r="S611" s="1"/>
      <c r="T611" s="8"/>
      <c r="U611" s="5"/>
      <c r="V611" s="5"/>
      <c r="W611" s="1"/>
    </row>
    <row r="612" spans="1:23" ht="36" customHeight="1" x14ac:dyDescent="0.2">
      <c r="A612" s="25"/>
      <c r="B612" s="28"/>
      <c r="C612" s="139"/>
      <c r="D612" s="1"/>
      <c r="E612" s="31"/>
      <c r="F612" s="10"/>
      <c r="G612" s="68"/>
      <c r="H612" s="68"/>
      <c r="I612" s="68"/>
      <c r="J612" s="68"/>
      <c r="K612" s="68"/>
      <c r="L612" s="68"/>
      <c r="M612" s="3"/>
      <c r="N612" s="8"/>
      <c r="O612" s="8"/>
      <c r="P612" s="29"/>
      <c r="Q612" s="30"/>
      <c r="R612" s="10"/>
      <c r="S612" s="1"/>
      <c r="T612" s="8"/>
      <c r="U612" s="5"/>
      <c r="V612" s="5"/>
      <c r="W612" s="1"/>
    </row>
    <row r="613" spans="1:23" ht="36" customHeight="1" x14ac:dyDescent="0.2">
      <c r="A613" s="25"/>
      <c r="B613" s="28"/>
      <c r="C613" s="139"/>
      <c r="D613" s="1"/>
      <c r="E613" s="31"/>
      <c r="F613" s="10"/>
      <c r="G613" s="68"/>
      <c r="H613" s="68"/>
      <c r="I613" s="68"/>
      <c r="J613" s="68"/>
      <c r="K613" s="68"/>
      <c r="L613" s="68"/>
      <c r="M613" s="3"/>
      <c r="N613" s="8"/>
      <c r="O613" s="8"/>
      <c r="P613" s="29"/>
      <c r="Q613" s="30"/>
      <c r="R613" s="10"/>
      <c r="S613" s="1"/>
      <c r="T613" s="8"/>
      <c r="U613" s="5"/>
      <c r="V613" s="5"/>
      <c r="W613" s="1"/>
    </row>
    <row r="614" spans="1:23" ht="36" customHeight="1" x14ac:dyDescent="0.2">
      <c r="A614" s="25"/>
      <c r="B614" s="28"/>
      <c r="C614" s="139"/>
      <c r="D614" s="1"/>
      <c r="E614" s="31"/>
      <c r="F614" s="10"/>
      <c r="G614" s="68"/>
      <c r="H614" s="68"/>
      <c r="I614" s="68"/>
      <c r="J614" s="68"/>
      <c r="K614" s="68"/>
      <c r="L614" s="68"/>
      <c r="M614" s="3"/>
      <c r="N614" s="8"/>
      <c r="O614" s="8"/>
      <c r="P614" s="29"/>
      <c r="Q614" s="30"/>
      <c r="R614" s="10"/>
      <c r="S614" s="1"/>
      <c r="T614" s="8"/>
      <c r="U614" s="5"/>
      <c r="V614" s="5"/>
      <c r="W614" s="1"/>
    </row>
    <row r="615" spans="1:23" ht="36" customHeight="1" x14ac:dyDescent="0.2">
      <c r="A615" s="25"/>
      <c r="B615" s="28"/>
      <c r="C615" s="139"/>
      <c r="D615" s="1"/>
      <c r="E615" s="31"/>
      <c r="F615" s="16"/>
      <c r="G615" s="68"/>
      <c r="H615" s="68"/>
      <c r="I615" s="68"/>
      <c r="J615" s="68"/>
      <c r="K615" s="68"/>
      <c r="L615" s="68"/>
      <c r="M615" s="3"/>
      <c r="N615" s="8"/>
      <c r="O615" s="8"/>
      <c r="P615" s="29"/>
      <c r="Q615" s="30"/>
      <c r="R615" s="10"/>
      <c r="S615" s="1"/>
      <c r="T615" s="8"/>
      <c r="U615" s="5"/>
      <c r="V615" s="5"/>
      <c r="W615" s="1"/>
    </row>
    <row r="616" spans="1:23" ht="36" customHeight="1" x14ac:dyDescent="0.2">
      <c r="A616" s="25"/>
      <c r="B616" s="28"/>
      <c r="C616" s="139"/>
      <c r="D616" s="1"/>
      <c r="E616" s="31"/>
      <c r="F616" s="10"/>
      <c r="G616" s="68"/>
      <c r="H616" s="68"/>
      <c r="I616" s="68"/>
      <c r="J616" s="68"/>
      <c r="K616" s="68"/>
      <c r="L616" s="68"/>
      <c r="M616" s="3"/>
      <c r="N616" s="8"/>
      <c r="O616" s="8"/>
      <c r="P616" s="29"/>
      <c r="Q616" s="30"/>
      <c r="R616" s="10"/>
      <c r="S616" s="1"/>
      <c r="T616" s="8"/>
      <c r="U616" s="5"/>
      <c r="V616" s="5"/>
      <c r="W616" s="1"/>
    </row>
    <row r="617" spans="1:23" ht="36" customHeight="1" x14ac:dyDescent="0.2">
      <c r="A617" s="25"/>
      <c r="B617" s="28"/>
      <c r="C617" s="139"/>
      <c r="D617" s="1"/>
      <c r="E617" s="31"/>
      <c r="F617" s="16"/>
      <c r="G617" s="68"/>
      <c r="H617" s="68"/>
      <c r="I617" s="68"/>
      <c r="J617" s="68"/>
      <c r="K617" s="68"/>
      <c r="L617" s="68"/>
      <c r="M617" s="3"/>
      <c r="N617" s="8"/>
      <c r="O617" s="8"/>
      <c r="P617" s="29"/>
      <c r="Q617" s="29"/>
      <c r="R617" s="10"/>
      <c r="S617" s="1"/>
      <c r="T617" s="8"/>
      <c r="U617" s="5"/>
      <c r="V617" s="5"/>
      <c r="W617" s="1"/>
    </row>
    <row r="618" spans="1:23" ht="36" customHeight="1" x14ac:dyDescent="0.2">
      <c r="A618" s="25"/>
      <c r="B618" s="28"/>
      <c r="C618" s="139"/>
      <c r="D618" s="1"/>
      <c r="E618" s="31"/>
      <c r="F618" s="10"/>
      <c r="G618" s="68"/>
      <c r="H618" s="68"/>
      <c r="I618" s="68"/>
      <c r="J618" s="68"/>
      <c r="K618" s="68"/>
      <c r="L618" s="68"/>
      <c r="M618" s="3"/>
      <c r="N618" s="8"/>
      <c r="O618" s="8"/>
      <c r="P618" s="29"/>
      <c r="Q618" s="30"/>
      <c r="R618" s="10"/>
      <c r="S618" s="1"/>
      <c r="T618" s="8"/>
      <c r="U618" s="5"/>
      <c r="V618" s="5"/>
      <c r="W618" s="1"/>
    </row>
    <row r="619" spans="1:23" ht="36" customHeight="1" x14ac:dyDescent="0.2">
      <c r="A619" s="25"/>
      <c r="B619" s="28"/>
      <c r="C619" s="139"/>
      <c r="D619" s="1"/>
      <c r="E619" s="31"/>
      <c r="F619" s="10"/>
      <c r="G619" s="68"/>
      <c r="H619" s="68"/>
      <c r="I619" s="68"/>
      <c r="J619" s="68"/>
      <c r="K619" s="68"/>
      <c r="L619" s="68"/>
      <c r="M619" s="3"/>
      <c r="N619" s="8"/>
      <c r="O619" s="8"/>
      <c r="P619" s="29"/>
      <c r="Q619" s="30"/>
      <c r="R619" s="10"/>
      <c r="S619" s="1"/>
      <c r="T619" s="8"/>
      <c r="U619" s="5"/>
      <c r="V619" s="5"/>
      <c r="W619" s="1"/>
    </row>
    <row r="620" spans="1:23" ht="36" customHeight="1" x14ac:dyDescent="0.2">
      <c r="A620" s="25"/>
      <c r="B620" s="28"/>
      <c r="C620" s="139"/>
      <c r="D620" s="1"/>
      <c r="E620" s="31"/>
      <c r="F620" s="10"/>
      <c r="G620" s="68"/>
      <c r="H620" s="68"/>
      <c r="I620" s="68"/>
      <c r="J620" s="68"/>
      <c r="K620" s="68"/>
      <c r="L620" s="68"/>
      <c r="M620" s="3"/>
      <c r="N620" s="8"/>
      <c r="O620" s="8"/>
      <c r="P620" s="29"/>
      <c r="Q620" s="30"/>
      <c r="R620" s="10"/>
      <c r="S620" s="1"/>
      <c r="T620" s="8"/>
      <c r="U620" s="5"/>
      <c r="V620" s="5"/>
      <c r="W620" s="1"/>
    </row>
    <row r="621" spans="1:23" ht="36" customHeight="1" x14ac:dyDescent="0.2">
      <c r="A621" s="25"/>
      <c r="B621" s="28"/>
      <c r="C621" s="139"/>
      <c r="D621" s="1"/>
      <c r="E621" s="31"/>
      <c r="F621" s="10"/>
      <c r="G621" s="68"/>
      <c r="H621" s="68"/>
      <c r="I621" s="68"/>
      <c r="J621" s="68"/>
      <c r="K621" s="68"/>
      <c r="L621" s="68"/>
      <c r="M621" s="3"/>
      <c r="N621" s="8"/>
      <c r="O621" s="8"/>
      <c r="P621" s="29"/>
      <c r="Q621" s="29"/>
      <c r="R621" s="10"/>
      <c r="S621" s="1"/>
      <c r="T621" s="8"/>
      <c r="U621" s="5"/>
      <c r="V621" s="5"/>
      <c r="W621" s="1"/>
    </row>
    <row r="622" spans="1:23" ht="36" customHeight="1" x14ac:dyDescent="0.2">
      <c r="A622" s="25"/>
      <c r="B622" s="28"/>
      <c r="C622" s="139"/>
      <c r="D622" s="1"/>
      <c r="E622" s="31"/>
      <c r="F622" s="16"/>
      <c r="G622" s="68"/>
      <c r="H622" s="68"/>
      <c r="I622" s="68"/>
      <c r="J622" s="68"/>
      <c r="K622" s="68"/>
      <c r="L622" s="68"/>
      <c r="M622" s="3"/>
      <c r="N622" s="8"/>
      <c r="O622" s="8"/>
      <c r="P622" s="29"/>
      <c r="Q622" s="30"/>
      <c r="R622" s="10"/>
      <c r="S622" s="1"/>
      <c r="T622" s="8"/>
      <c r="U622" s="5"/>
      <c r="V622" s="5"/>
      <c r="W622" s="1"/>
    </row>
    <row r="623" spans="1:23" ht="36" customHeight="1" x14ac:dyDescent="0.2">
      <c r="A623" s="25"/>
      <c r="B623" s="28"/>
      <c r="C623" s="139"/>
      <c r="D623" s="1"/>
      <c r="E623" s="31"/>
      <c r="F623" s="10"/>
      <c r="G623" s="68"/>
      <c r="H623" s="68"/>
      <c r="I623" s="68"/>
      <c r="J623" s="68"/>
      <c r="K623" s="68"/>
      <c r="L623" s="68"/>
      <c r="M623" s="3"/>
      <c r="N623" s="8"/>
      <c r="O623" s="8"/>
      <c r="P623" s="29"/>
      <c r="Q623" s="30"/>
      <c r="R623" s="10"/>
      <c r="S623" s="1"/>
      <c r="T623" s="8"/>
      <c r="U623" s="5"/>
      <c r="V623" s="5"/>
      <c r="W623" s="1"/>
    </row>
    <row r="624" spans="1:23" ht="36" customHeight="1" x14ac:dyDescent="0.2">
      <c r="A624" s="25"/>
      <c r="B624" s="28"/>
      <c r="C624" s="139"/>
      <c r="D624" s="1"/>
      <c r="E624" s="31"/>
      <c r="F624" s="10"/>
      <c r="G624" s="68"/>
      <c r="H624" s="68"/>
      <c r="I624" s="68"/>
      <c r="J624" s="68"/>
      <c r="K624" s="68"/>
      <c r="L624" s="68"/>
      <c r="M624" s="3"/>
      <c r="N624" s="8"/>
      <c r="O624" s="8"/>
      <c r="P624" s="29"/>
      <c r="Q624" s="30"/>
      <c r="R624" s="10"/>
      <c r="S624" s="1"/>
      <c r="T624" s="8"/>
      <c r="U624" s="5"/>
      <c r="V624" s="5"/>
      <c r="W624" s="1"/>
    </row>
    <row r="625" spans="1:23" ht="36" customHeight="1" x14ac:dyDescent="0.2">
      <c r="A625" s="25"/>
      <c r="B625" s="28"/>
      <c r="C625" s="139"/>
      <c r="D625" s="1"/>
      <c r="E625" s="31"/>
      <c r="F625" s="10"/>
      <c r="G625" s="68"/>
      <c r="H625" s="68"/>
      <c r="I625" s="68"/>
      <c r="J625" s="68"/>
      <c r="K625" s="68"/>
      <c r="L625" s="68"/>
      <c r="M625" s="3"/>
      <c r="N625" s="8"/>
      <c r="O625" s="8"/>
      <c r="P625" s="29"/>
      <c r="Q625" s="30"/>
      <c r="R625" s="10"/>
      <c r="S625" s="1"/>
      <c r="T625" s="8"/>
      <c r="U625" s="5"/>
      <c r="V625" s="5"/>
      <c r="W625" s="1"/>
    </row>
    <row r="626" spans="1:23" ht="36" customHeight="1" x14ac:dyDescent="0.2">
      <c r="A626" s="25"/>
      <c r="B626" s="28"/>
      <c r="C626" s="139"/>
      <c r="D626" s="1"/>
      <c r="E626" s="31"/>
      <c r="F626" s="10"/>
      <c r="G626" s="68"/>
      <c r="H626" s="68"/>
      <c r="I626" s="68"/>
      <c r="J626" s="68"/>
      <c r="K626" s="68"/>
      <c r="L626" s="68"/>
      <c r="M626" s="3"/>
      <c r="N626" s="8"/>
      <c r="O626" s="8"/>
      <c r="P626" s="29"/>
      <c r="Q626" s="30"/>
      <c r="R626" s="10"/>
      <c r="S626" s="1"/>
      <c r="T626" s="8"/>
      <c r="U626" s="5"/>
      <c r="V626" s="5"/>
      <c r="W626" s="1"/>
    </row>
    <row r="627" spans="1:23" ht="36" customHeight="1" x14ac:dyDescent="0.2">
      <c r="A627" s="25"/>
      <c r="B627" s="28"/>
      <c r="C627" s="139"/>
      <c r="D627" s="1"/>
      <c r="E627" s="31"/>
      <c r="F627" s="10"/>
      <c r="G627" s="68"/>
      <c r="H627" s="68"/>
      <c r="I627" s="68"/>
      <c r="J627" s="68"/>
      <c r="K627" s="68"/>
      <c r="L627" s="68"/>
      <c r="M627" s="3"/>
      <c r="N627" s="8"/>
      <c r="O627" s="8"/>
      <c r="P627" s="29"/>
      <c r="Q627" s="30"/>
      <c r="R627" s="10"/>
      <c r="S627" s="1"/>
      <c r="T627" s="8"/>
      <c r="U627" s="5"/>
      <c r="V627" s="5"/>
      <c r="W627" s="1"/>
    </row>
    <row r="628" spans="1:23" ht="36" customHeight="1" x14ac:dyDescent="0.2">
      <c r="A628" s="25"/>
      <c r="B628" s="28"/>
      <c r="C628" s="139"/>
      <c r="D628" s="1"/>
      <c r="E628" s="31"/>
      <c r="F628" s="10"/>
      <c r="G628" s="68"/>
      <c r="H628" s="68"/>
      <c r="I628" s="68"/>
      <c r="J628" s="68"/>
      <c r="K628" s="68"/>
      <c r="L628" s="68"/>
      <c r="M628" s="3"/>
      <c r="N628" s="8"/>
      <c r="O628" s="8"/>
      <c r="P628" s="29"/>
      <c r="Q628" s="30"/>
      <c r="R628" s="10"/>
      <c r="S628" s="1"/>
      <c r="T628" s="8"/>
      <c r="U628" s="5"/>
      <c r="V628" s="5"/>
      <c r="W628" s="1"/>
    </row>
    <row r="629" spans="1:23" ht="36" customHeight="1" x14ac:dyDescent="0.2">
      <c r="A629" s="25"/>
      <c r="B629" s="28"/>
      <c r="C629" s="139"/>
      <c r="D629" s="1"/>
      <c r="E629" s="31"/>
      <c r="F629" s="10"/>
      <c r="G629" s="68"/>
      <c r="H629" s="68"/>
      <c r="I629" s="68"/>
      <c r="J629" s="68"/>
      <c r="K629" s="68"/>
      <c r="L629" s="68"/>
      <c r="M629" s="3"/>
      <c r="N629" s="8"/>
      <c r="O629" s="8"/>
      <c r="P629" s="29"/>
      <c r="Q629" s="30"/>
      <c r="R629" s="10"/>
      <c r="S629" s="1"/>
      <c r="T629" s="8"/>
      <c r="U629" s="5"/>
      <c r="V629" s="5"/>
      <c r="W629" s="1"/>
    </row>
    <row r="630" spans="1:23" ht="36" customHeight="1" x14ac:dyDescent="0.2">
      <c r="A630" s="25"/>
      <c r="B630" s="28"/>
      <c r="C630" s="139"/>
      <c r="D630" s="1"/>
      <c r="E630" s="31"/>
      <c r="F630" s="10"/>
      <c r="G630" s="68"/>
      <c r="H630" s="68"/>
      <c r="I630" s="68"/>
      <c r="J630" s="68"/>
      <c r="K630" s="68"/>
      <c r="L630" s="68"/>
      <c r="M630" s="3"/>
      <c r="N630" s="8"/>
      <c r="O630" s="8"/>
      <c r="P630" s="29"/>
      <c r="Q630" s="30"/>
      <c r="R630" s="10"/>
      <c r="S630" s="1"/>
      <c r="T630" s="8"/>
      <c r="U630" s="5"/>
      <c r="V630" s="5"/>
      <c r="W630" s="1"/>
    </row>
    <row r="631" spans="1:23" ht="36" customHeight="1" x14ac:dyDescent="0.2">
      <c r="A631" s="25"/>
      <c r="B631" s="28"/>
      <c r="C631" s="139"/>
      <c r="D631" s="1"/>
      <c r="E631" s="31"/>
      <c r="F631" s="10"/>
      <c r="G631" s="68"/>
      <c r="H631" s="68"/>
      <c r="I631" s="68"/>
      <c r="J631" s="68"/>
      <c r="K631" s="68"/>
      <c r="L631" s="68"/>
      <c r="M631" s="3"/>
      <c r="N631" s="8"/>
      <c r="O631" s="8"/>
      <c r="P631" s="29"/>
      <c r="Q631" s="30"/>
      <c r="R631" s="10"/>
      <c r="S631" s="1"/>
      <c r="T631" s="8"/>
      <c r="U631" s="5"/>
      <c r="V631" s="5"/>
      <c r="W631" s="1"/>
    </row>
    <row r="632" spans="1:23" ht="36" customHeight="1" x14ac:dyDescent="0.2">
      <c r="A632" s="25"/>
      <c r="B632" s="28"/>
      <c r="C632" s="139"/>
      <c r="D632" s="1"/>
      <c r="E632" s="31"/>
      <c r="F632" s="10"/>
      <c r="G632" s="68"/>
      <c r="H632" s="68"/>
      <c r="I632" s="68"/>
      <c r="J632" s="68"/>
      <c r="K632" s="68"/>
      <c r="L632" s="68"/>
      <c r="M632" s="3"/>
      <c r="N632" s="8"/>
      <c r="O632" s="8"/>
      <c r="P632" s="29"/>
      <c r="Q632" s="30"/>
      <c r="R632" s="10"/>
      <c r="S632" s="1"/>
      <c r="T632" s="8"/>
      <c r="U632" s="5"/>
      <c r="V632" s="5"/>
      <c r="W632" s="1"/>
    </row>
    <row r="633" spans="1:23" ht="36" customHeight="1" x14ac:dyDescent="0.2">
      <c r="A633" s="25"/>
      <c r="B633" s="28"/>
      <c r="C633" s="139"/>
      <c r="D633" s="1"/>
      <c r="E633" s="31"/>
      <c r="F633" s="10"/>
      <c r="G633" s="68"/>
      <c r="H633" s="68"/>
      <c r="I633" s="68"/>
      <c r="J633" s="68"/>
      <c r="K633" s="68"/>
      <c r="L633" s="68"/>
      <c r="M633" s="3"/>
      <c r="N633" s="8"/>
      <c r="O633" s="8"/>
      <c r="P633" s="29"/>
      <c r="Q633" s="29"/>
      <c r="R633" s="10"/>
      <c r="S633" s="1"/>
      <c r="T633" s="8"/>
      <c r="U633" s="5"/>
      <c r="V633" s="5"/>
      <c r="W633" s="1"/>
    </row>
    <row r="634" spans="1:23" ht="36" customHeight="1" x14ac:dyDescent="0.2">
      <c r="A634" s="25"/>
      <c r="B634" s="28"/>
      <c r="C634" s="139"/>
      <c r="D634" s="1"/>
      <c r="E634" s="31"/>
      <c r="F634" s="10"/>
      <c r="G634" s="68"/>
      <c r="H634" s="68"/>
      <c r="I634" s="68"/>
      <c r="J634" s="68"/>
      <c r="K634" s="68"/>
      <c r="L634" s="68"/>
      <c r="M634" s="3"/>
      <c r="N634" s="8"/>
      <c r="O634" s="8"/>
      <c r="P634" s="29"/>
      <c r="Q634" s="30"/>
      <c r="R634" s="10"/>
      <c r="S634" s="1"/>
      <c r="T634" s="8"/>
      <c r="U634" s="5"/>
      <c r="V634" s="5"/>
      <c r="W634" s="1"/>
    </row>
    <row r="635" spans="1:23" ht="36" customHeight="1" x14ac:dyDescent="0.2">
      <c r="A635" s="25"/>
      <c r="B635" s="28"/>
      <c r="C635" s="139"/>
      <c r="D635" s="1"/>
      <c r="E635" s="31"/>
      <c r="F635" s="10"/>
      <c r="G635" s="68"/>
      <c r="H635" s="68"/>
      <c r="I635" s="68"/>
      <c r="J635" s="68"/>
      <c r="K635" s="68"/>
      <c r="L635" s="68"/>
      <c r="M635" s="3"/>
      <c r="N635" s="8"/>
      <c r="O635" s="8"/>
      <c r="P635" s="29"/>
      <c r="Q635" s="30"/>
      <c r="R635" s="10"/>
      <c r="S635" s="1"/>
      <c r="T635" s="8"/>
      <c r="U635" s="5"/>
      <c r="V635" s="5"/>
      <c r="W635" s="1"/>
    </row>
    <row r="636" spans="1:23" ht="36" customHeight="1" x14ac:dyDescent="0.2">
      <c r="A636" s="25"/>
      <c r="B636" s="28"/>
      <c r="C636" s="139"/>
      <c r="D636" s="1"/>
      <c r="E636" s="31"/>
      <c r="F636" s="10"/>
      <c r="G636" s="68"/>
      <c r="H636" s="68"/>
      <c r="I636" s="68"/>
      <c r="J636" s="68"/>
      <c r="K636" s="68"/>
      <c r="L636" s="68"/>
      <c r="M636" s="3"/>
      <c r="N636" s="8"/>
      <c r="O636" s="8"/>
      <c r="P636" s="29"/>
      <c r="Q636" s="30"/>
      <c r="R636" s="10"/>
      <c r="S636" s="1"/>
      <c r="T636" s="8"/>
      <c r="U636" s="5"/>
      <c r="V636" s="5"/>
      <c r="W636" s="1"/>
    </row>
    <row r="637" spans="1:23" ht="36" customHeight="1" x14ac:dyDescent="0.2">
      <c r="A637" s="25"/>
      <c r="B637" s="28"/>
      <c r="C637" s="139"/>
      <c r="D637" s="1"/>
      <c r="E637" s="31"/>
      <c r="F637" s="10"/>
      <c r="G637" s="68"/>
      <c r="H637" s="68"/>
      <c r="I637" s="68"/>
      <c r="J637" s="68"/>
      <c r="K637" s="68"/>
      <c r="L637" s="68"/>
      <c r="M637" s="3"/>
      <c r="N637" s="8"/>
      <c r="O637" s="8"/>
      <c r="P637" s="29"/>
      <c r="Q637" s="30"/>
      <c r="R637" s="10"/>
      <c r="S637" s="1"/>
      <c r="T637" s="8"/>
      <c r="U637" s="5"/>
      <c r="V637" s="5"/>
      <c r="W637" s="1"/>
    </row>
    <row r="638" spans="1:23" ht="36" customHeight="1" x14ac:dyDescent="0.2">
      <c r="A638" s="25"/>
      <c r="B638" s="28"/>
      <c r="C638" s="139"/>
      <c r="D638" s="1"/>
      <c r="E638" s="31"/>
      <c r="F638" s="10"/>
      <c r="G638" s="68"/>
      <c r="H638" s="68"/>
      <c r="I638" s="68"/>
      <c r="J638" s="68"/>
      <c r="K638" s="68"/>
      <c r="L638" s="68"/>
      <c r="M638" s="3"/>
      <c r="N638" s="8"/>
      <c r="O638" s="8"/>
      <c r="P638" s="29"/>
      <c r="Q638" s="30"/>
      <c r="R638" s="10"/>
      <c r="S638" s="1"/>
      <c r="T638" s="8"/>
      <c r="U638" s="5"/>
      <c r="V638" s="5"/>
      <c r="W638" s="1"/>
    </row>
    <row r="639" spans="1:23" ht="36" customHeight="1" x14ac:dyDescent="0.2">
      <c r="A639" s="25"/>
      <c r="B639" s="28"/>
      <c r="C639" s="139"/>
      <c r="D639" s="1"/>
      <c r="E639" s="31"/>
      <c r="F639" s="10"/>
      <c r="G639" s="68"/>
      <c r="H639" s="68"/>
      <c r="I639" s="68"/>
      <c r="J639" s="68"/>
      <c r="K639" s="127"/>
      <c r="L639" s="68"/>
      <c r="M639" s="3"/>
      <c r="N639" s="8"/>
      <c r="O639" s="8"/>
      <c r="P639" s="29"/>
      <c r="Q639" s="30"/>
      <c r="R639" s="10"/>
      <c r="S639" s="1"/>
      <c r="T639" s="8"/>
      <c r="U639" s="1"/>
      <c r="V639" s="1"/>
      <c r="W639" s="1"/>
    </row>
    <row r="640" spans="1:23" ht="36" customHeight="1" x14ac:dyDescent="0.2">
      <c r="A640" s="25"/>
      <c r="B640" s="28"/>
      <c r="C640" s="139"/>
      <c r="D640" s="1"/>
      <c r="E640" s="31"/>
      <c r="F640" s="10"/>
      <c r="G640" s="68"/>
      <c r="H640" s="68"/>
      <c r="I640" s="68"/>
      <c r="J640" s="68"/>
      <c r="K640" s="127"/>
      <c r="L640" s="68"/>
      <c r="M640" s="3"/>
      <c r="N640" s="8"/>
      <c r="O640" s="8"/>
      <c r="P640" s="29"/>
      <c r="Q640" s="30"/>
      <c r="R640" s="10"/>
      <c r="S640" s="1"/>
      <c r="T640" s="8"/>
      <c r="U640" s="1"/>
      <c r="V640" s="1"/>
      <c r="W640" s="1"/>
    </row>
    <row r="641" spans="1:23" ht="36" customHeight="1" x14ac:dyDescent="0.2">
      <c r="A641" s="25"/>
      <c r="B641" s="28"/>
      <c r="C641" s="139"/>
      <c r="D641" s="1"/>
      <c r="E641" s="31"/>
      <c r="F641" s="10"/>
      <c r="G641" s="68"/>
      <c r="H641" s="68"/>
      <c r="I641" s="68"/>
      <c r="J641" s="68"/>
      <c r="K641" s="127"/>
      <c r="L641" s="68"/>
      <c r="M641" s="3"/>
      <c r="N641" s="8"/>
      <c r="O641" s="8"/>
      <c r="P641" s="29"/>
      <c r="Q641" s="30"/>
      <c r="R641" s="10"/>
      <c r="S641" s="1"/>
      <c r="T641" s="8"/>
      <c r="U641" s="1"/>
      <c r="V641" s="1"/>
      <c r="W641" s="1"/>
    </row>
    <row r="642" spans="1:23" ht="36" customHeight="1" x14ac:dyDescent="0.2">
      <c r="A642" s="25"/>
      <c r="B642" s="28"/>
      <c r="C642" s="139"/>
      <c r="D642" s="1"/>
      <c r="E642" s="31"/>
      <c r="F642" s="10"/>
      <c r="G642" s="68"/>
      <c r="H642" s="68"/>
      <c r="I642" s="68"/>
      <c r="J642" s="68"/>
      <c r="K642" s="127"/>
      <c r="L642" s="68"/>
      <c r="M642" s="3"/>
      <c r="N642" s="8"/>
      <c r="O642" s="8"/>
      <c r="P642" s="29"/>
      <c r="Q642" s="30"/>
      <c r="R642" s="10"/>
      <c r="S642" s="1"/>
      <c r="T642" s="8"/>
      <c r="U642" s="1"/>
      <c r="V642" s="1"/>
      <c r="W642" s="1"/>
    </row>
    <row r="643" spans="1:23" ht="36" customHeight="1" x14ac:dyDescent="0.2">
      <c r="A643" s="25"/>
      <c r="B643" s="28"/>
      <c r="C643" s="139"/>
      <c r="D643" s="1"/>
      <c r="E643" s="31"/>
      <c r="F643" s="10"/>
      <c r="G643" s="68"/>
      <c r="H643" s="68"/>
      <c r="I643" s="68"/>
      <c r="J643" s="68"/>
      <c r="K643" s="127"/>
      <c r="L643" s="68"/>
      <c r="M643" s="3"/>
      <c r="N643" s="8"/>
      <c r="O643" s="8"/>
      <c r="P643" s="29"/>
      <c r="Q643" s="30"/>
      <c r="R643" s="10"/>
      <c r="S643" s="1"/>
      <c r="T643" s="8"/>
      <c r="U643" s="5"/>
      <c r="V643" s="5"/>
      <c r="W643" s="1"/>
    </row>
    <row r="644" spans="1:23" ht="36" customHeight="1" x14ac:dyDescent="0.2">
      <c r="A644" s="25"/>
      <c r="B644" s="28"/>
      <c r="C644" s="139"/>
      <c r="D644" s="1"/>
      <c r="E644" s="31"/>
      <c r="F644" s="10"/>
      <c r="G644" s="68"/>
      <c r="H644" s="68"/>
      <c r="I644" s="68"/>
      <c r="J644" s="68"/>
      <c r="K644" s="127"/>
      <c r="L644" s="68"/>
      <c r="M644" s="3"/>
      <c r="N644" s="8"/>
      <c r="O644" s="8"/>
      <c r="P644" s="29"/>
      <c r="Q644" s="30"/>
      <c r="R644" s="10"/>
      <c r="S644" s="1"/>
      <c r="T644" s="8"/>
      <c r="U644" s="5"/>
      <c r="V644" s="5"/>
      <c r="W644" s="1"/>
    </row>
    <row r="645" spans="1:23" ht="36" customHeight="1" x14ac:dyDescent="0.2">
      <c r="A645" s="25"/>
      <c r="B645" s="28"/>
      <c r="C645" s="139"/>
      <c r="D645" s="1"/>
      <c r="E645" s="31"/>
      <c r="F645" s="10"/>
      <c r="G645" s="68"/>
      <c r="H645" s="68"/>
      <c r="I645" s="68"/>
      <c r="J645" s="68"/>
      <c r="K645" s="127"/>
      <c r="L645" s="68"/>
      <c r="M645" s="3"/>
      <c r="N645" s="8"/>
      <c r="O645" s="8"/>
      <c r="P645" s="29"/>
      <c r="Q645" s="30"/>
      <c r="R645" s="10"/>
      <c r="S645" s="1"/>
      <c r="T645" s="8"/>
      <c r="U645" s="5"/>
      <c r="V645" s="5"/>
      <c r="W645" s="1"/>
    </row>
    <row r="646" spans="1:23" ht="36" customHeight="1" x14ac:dyDescent="0.2">
      <c r="A646" s="25"/>
      <c r="B646" s="28"/>
      <c r="C646" s="139"/>
      <c r="D646" s="1"/>
      <c r="E646" s="31"/>
      <c r="F646" s="10"/>
      <c r="G646" s="68"/>
      <c r="H646" s="68"/>
      <c r="I646" s="68"/>
      <c r="J646" s="68"/>
      <c r="K646" s="127"/>
      <c r="L646" s="68"/>
      <c r="M646" s="3"/>
      <c r="N646" s="8"/>
      <c r="O646" s="8"/>
      <c r="P646" s="29"/>
      <c r="Q646" s="30"/>
      <c r="R646" s="10"/>
      <c r="S646" s="1"/>
      <c r="T646" s="8"/>
      <c r="U646" s="5"/>
      <c r="V646" s="5"/>
      <c r="W646" s="1"/>
    </row>
    <row r="647" spans="1:23" ht="36" customHeight="1" x14ac:dyDescent="0.2">
      <c r="A647" s="25"/>
      <c r="B647" s="28"/>
      <c r="C647" s="139"/>
      <c r="D647" s="1"/>
      <c r="E647" s="31"/>
      <c r="F647" s="10"/>
      <c r="G647" s="68"/>
      <c r="H647" s="68"/>
      <c r="I647" s="68"/>
      <c r="J647" s="68"/>
      <c r="K647" s="127"/>
      <c r="L647" s="68"/>
      <c r="M647" s="3"/>
      <c r="N647" s="8"/>
      <c r="O647" s="8"/>
      <c r="P647" s="29"/>
      <c r="Q647" s="30"/>
      <c r="R647" s="10"/>
      <c r="S647" s="1"/>
      <c r="T647" s="8"/>
      <c r="U647" s="5"/>
      <c r="V647" s="5"/>
      <c r="W647" s="1"/>
    </row>
    <row r="648" spans="1:23" ht="36" customHeight="1" x14ac:dyDescent="0.2">
      <c r="A648" s="25"/>
      <c r="B648" s="28"/>
      <c r="C648" s="139"/>
      <c r="D648" s="1"/>
      <c r="E648" s="31"/>
      <c r="F648" s="10"/>
      <c r="G648" s="68"/>
      <c r="H648" s="68"/>
      <c r="I648" s="68"/>
      <c r="J648" s="68"/>
      <c r="K648" s="68"/>
      <c r="L648" s="68"/>
      <c r="M648" s="3"/>
      <c r="N648" s="8"/>
      <c r="O648" s="8"/>
      <c r="P648" s="29"/>
      <c r="Q648" s="30"/>
      <c r="R648" s="10"/>
      <c r="S648" s="1"/>
      <c r="T648" s="8"/>
      <c r="U648" s="5"/>
      <c r="V648" s="5"/>
      <c r="W648" s="1"/>
    </row>
    <row r="649" spans="1:23" ht="36" customHeight="1" x14ac:dyDescent="0.2">
      <c r="A649" s="25"/>
      <c r="B649" s="28"/>
      <c r="C649" s="139"/>
      <c r="D649" s="1"/>
      <c r="E649" s="31"/>
      <c r="F649" s="10"/>
      <c r="G649" s="68"/>
      <c r="H649" s="68"/>
      <c r="I649" s="68"/>
      <c r="J649" s="68"/>
      <c r="K649" s="68"/>
      <c r="L649" s="68"/>
      <c r="M649" s="3"/>
      <c r="N649" s="8"/>
      <c r="O649" s="8"/>
      <c r="P649" s="29"/>
      <c r="Q649" s="30"/>
      <c r="R649" s="10"/>
      <c r="S649" s="1"/>
      <c r="T649" s="8"/>
      <c r="U649" s="5"/>
      <c r="V649" s="5"/>
      <c r="W649" s="1"/>
    </row>
    <row r="650" spans="1:23" ht="36" customHeight="1" x14ac:dyDescent="0.2">
      <c r="A650" s="25"/>
      <c r="B650" s="28"/>
      <c r="C650" s="139"/>
      <c r="D650" s="1"/>
      <c r="E650" s="31"/>
      <c r="F650" s="10"/>
      <c r="G650" s="68"/>
      <c r="H650" s="68"/>
      <c r="I650" s="68"/>
      <c r="J650" s="68"/>
      <c r="K650" s="68"/>
      <c r="L650" s="68"/>
      <c r="M650" s="3"/>
      <c r="N650" s="8"/>
      <c r="O650" s="8"/>
      <c r="P650" s="29"/>
      <c r="Q650" s="30"/>
      <c r="R650" s="10"/>
      <c r="S650" s="1"/>
      <c r="T650" s="8"/>
      <c r="U650" s="5"/>
      <c r="V650" s="5"/>
      <c r="W650" s="1"/>
    </row>
    <row r="651" spans="1:23" ht="36" customHeight="1" x14ac:dyDescent="0.2">
      <c r="A651" s="25"/>
      <c r="B651" s="28"/>
      <c r="C651" s="139"/>
      <c r="D651" s="1"/>
      <c r="E651" s="31"/>
      <c r="F651" s="10"/>
      <c r="G651" s="68"/>
      <c r="H651" s="68"/>
      <c r="I651" s="68"/>
      <c r="J651" s="68"/>
      <c r="K651" s="68"/>
      <c r="L651" s="68"/>
      <c r="M651" s="3"/>
      <c r="N651" s="8"/>
      <c r="O651" s="8"/>
      <c r="P651" s="29"/>
      <c r="Q651" s="30"/>
      <c r="R651" s="10"/>
      <c r="S651" s="1"/>
      <c r="T651" s="8"/>
      <c r="U651" s="5"/>
      <c r="V651" s="5"/>
      <c r="W651" s="1"/>
    </row>
    <row r="652" spans="1:23" ht="36" customHeight="1" x14ac:dyDescent="0.2">
      <c r="A652" s="25"/>
      <c r="B652" s="28"/>
      <c r="C652" s="139"/>
      <c r="D652" s="1"/>
      <c r="E652" s="31"/>
      <c r="F652" s="10"/>
      <c r="G652" s="68"/>
      <c r="H652" s="68"/>
      <c r="I652" s="68"/>
      <c r="J652" s="68"/>
      <c r="K652" s="68"/>
      <c r="L652" s="68"/>
      <c r="M652" s="3"/>
      <c r="N652" s="8"/>
      <c r="O652" s="8"/>
      <c r="P652" s="29"/>
      <c r="Q652" s="30"/>
      <c r="R652" s="10"/>
      <c r="S652" s="1"/>
      <c r="T652" s="8"/>
      <c r="U652" s="5"/>
      <c r="V652" s="5"/>
      <c r="W652" s="1"/>
    </row>
    <row r="653" spans="1:23" ht="36" customHeight="1" x14ac:dyDescent="0.2">
      <c r="A653" s="25"/>
      <c r="B653" s="28"/>
      <c r="C653" s="139"/>
      <c r="D653" s="1"/>
      <c r="E653" s="31"/>
      <c r="F653" s="10"/>
      <c r="G653" s="68"/>
      <c r="H653" s="68"/>
      <c r="I653" s="68"/>
      <c r="J653" s="68"/>
      <c r="K653" s="68"/>
      <c r="L653" s="68"/>
      <c r="M653" s="3"/>
      <c r="N653" s="8"/>
      <c r="O653" s="8"/>
      <c r="P653" s="29"/>
      <c r="Q653" s="30"/>
      <c r="R653" s="10"/>
      <c r="S653" s="1"/>
      <c r="T653" s="8"/>
      <c r="U653" s="5"/>
      <c r="V653" s="5"/>
      <c r="W653" s="1"/>
    </row>
    <row r="654" spans="1:23" ht="36" customHeight="1" x14ac:dyDescent="0.2">
      <c r="A654" s="25"/>
      <c r="B654" s="28"/>
      <c r="C654" s="139"/>
      <c r="D654" s="1"/>
      <c r="E654" s="31"/>
      <c r="F654" s="10"/>
      <c r="G654" s="68"/>
      <c r="H654" s="68"/>
      <c r="I654" s="68"/>
      <c r="J654" s="68"/>
      <c r="K654" s="68"/>
      <c r="L654" s="68"/>
      <c r="M654" s="3"/>
      <c r="N654" s="8"/>
      <c r="O654" s="8"/>
      <c r="P654" s="29"/>
      <c r="Q654" s="30"/>
      <c r="R654" s="10"/>
      <c r="S654" s="1"/>
      <c r="T654" s="8"/>
      <c r="U654" s="5"/>
      <c r="V654" s="5"/>
      <c r="W654" s="1"/>
    </row>
    <row r="655" spans="1:23" ht="36" customHeight="1" x14ac:dyDescent="0.2">
      <c r="A655" s="25"/>
      <c r="B655" s="28"/>
      <c r="C655" s="139"/>
      <c r="D655" s="1"/>
      <c r="E655" s="31"/>
      <c r="F655" s="10"/>
      <c r="G655" s="68"/>
      <c r="H655" s="68"/>
      <c r="I655" s="68"/>
      <c r="J655" s="68"/>
      <c r="K655" s="68"/>
      <c r="L655" s="68"/>
      <c r="M655" s="3"/>
      <c r="N655" s="8"/>
      <c r="O655" s="8"/>
      <c r="P655" s="29"/>
      <c r="Q655" s="30"/>
      <c r="R655" s="10"/>
      <c r="S655" s="1"/>
      <c r="T655" s="8"/>
      <c r="U655" s="5"/>
      <c r="V655" s="5"/>
      <c r="W655" s="1"/>
    </row>
    <row r="656" spans="1:23" ht="36" customHeight="1" x14ac:dyDescent="0.2">
      <c r="A656" s="25"/>
      <c r="B656" s="28"/>
      <c r="C656" s="139"/>
      <c r="D656" s="1"/>
      <c r="E656" s="31"/>
      <c r="F656" s="10"/>
      <c r="G656" s="68"/>
      <c r="H656" s="68"/>
      <c r="I656" s="68"/>
      <c r="J656" s="68"/>
      <c r="K656" s="68"/>
      <c r="L656" s="68"/>
      <c r="M656" s="3"/>
      <c r="N656" s="8"/>
      <c r="O656" s="8"/>
      <c r="P656" s="29"/>
      <c r="Q656" s="30"/>
      <c r="R656" s="10"/>
      <c r="S656" s="1"/>
      <c r="T656" s="8"/>
      <c r="U656" s="5"/>
      <c r="V656" s="5"/>
      <c r="W656" s="1"/>
    </row>
    <row r="657" spans="1:23" ht="36" customHeight="1" x14ac:dyDescent="0.2">
      <c r="A657" s="25"/>
      <c r="B657" s="28"/>
      <c r="C657" s="139"/>
      <c r="D657" s="1"/>
      <c r="E657" s="31"/>
      <c r="F657" s="10"/>
      <c r="G657" s="68"/>
      <c r="H657" s="68"/>
      <c r="I657" s="68"/>
      <c r="J657" s="68"/>
      <c r="K657" s="68"/>
      <c r="L657" s="68"/>
      <c r="M657" s="3"/>
      <c r="N657" s="8"/>
      <c r="O657" s="8"/>
      <c r="P657" s="29"/>
      <c r="Q657" s="30"/>
      <c r="R657" s="10"/>
      <c r="S657" s="1"/>
      <c r="T657" s="8"/>
      <c r="U657" s="5"/>
      <c r="V657" s="5"/>
      <c r="W657" s="1"/>
    </row>
    <row r="658" spans="1:23" ht="36" customHeight="1" x14ac:dyDescent="0.2">
      <c r="A658" s="25"/>
      <c r="B658" s="28"/>
      <c r="C658" s="139"/>
      <c r="D658" s="1"/>
      <c r="E658" s="31"/>
      <c r="F658" s="10"/>
      <c r="G658" s="68"/>
      <c r="H658" s="68"/>
      <c r="I658" s="68"/>
      <c r="J658" s="68"/>
      <c r="K658" s="68"/>
      <c r="L658" s="68"/>
      <c r="M658" s="3"/>
      <c r="N658" s="8"/>
      <c r="O658" s="8"/>
      <c r="P658" s="29"/>
      <c r="Q658" s="30"/>
      <c r="R658" s="10"/>
      <c r="S658" s="1"/>
      <c r="T658" s="8"/>
      <c r="U658" s="5"/>
      <c r="V658" s="5"/>
      <c r="W658" s="1"/>
    </row>
    <row r="659" spans="1:23" ht="36" customHeight="1" x14ac:dyDescent="0.2">
      <c r="A659" s="25"/>
      <c r="B659" s="28"/>
      <c r="C659" s="139"/>
      <c r="D659" s="1"/>
      <c r="E659" s="31"/>
      <c r="F659" s="16"/>
      <c r="G659" s="68"/>
      <c r="H659" s="68"/>
      <c r="I659" s="68"/>
      <c r="J659" s="68"/>
      <c r="K659" s="68"/>
      <c r="L659" s="68"/>
      <c r="M659" s="3"/>
      <c r="N659" s="8"/>
      <c r="O659" s="8"/>
      <c r="P659" s="29"/>
      <c r="Q659" s="30"/>
      <c r="R659" s="10"/>
      <c r="S659" s="1"/>
      <c r="T659" s="8"/>
      <c r="U659" s="5"/>
      <c r="V659" s="5"/>
      <c r="W659" s="1"/>
    </row>
    <row r="660" spans="1:23" ht="36" customHeight="1" x14ac:dyDescent="0.2">
      <c r="A660" s="25"/>
      <c r="B660" s="28"/>
      <c r="C660" s="139"/>
      <c r="D660" s="1"/>
      <c r="E660" s="31"/>
      <c r="F660" s="16"/>
      <c r="G660" s="68"/>
      <c r="H660" s="68"/>
      <c r="I660" s="68"/>
      <c r="J660" s="68"/>
      <c r="K660" s="68"/>
      <c r="L660" s="68"/>
      <c r="M660" s="3"/>
      <c r="N660" s="8"/>
      <c r="O660" s="8"/>
      <c r="P660" s="29"/>
      <c r="Q660" s="30"/>
      <c r="R660" s="10"/>
      <c r="S660" s="1"/>
      <c r="T660" s="8"/>
      <c r="U660" s="5"/>
      <c r="V660" s="5"/>
      <c r="W660" s="1"/>
    </row>
    <row r="661" spans="1:23" ht="36" customHeight="1" x14ac:dyDescent="0.2">
      <c r="A661" s="25"/>
      <c r="B661" s="28"/>
      <c r="C661" s="139"/>
      <c r="D661" s="1"/>
      <c r="E661" s="31"/>
      <c r="F661" s="10"/>
      <c r="G661" s="68"/>
      <c r="H661" s="68"/>
      <c r="I661" s="68"/>
      <c r="J661" s="68"/>
      <c r="K661" s="68"/>
      <c r="L661" s="68"/>
      <c r="M661" s="3"/>
      <c r="N661" s="8"/>
      <c r="O661" s="8"/>
      <c r="P661" s="29"/>
      <c r="Q661" s="30"/>
      <c r="R661" s="10"/>
      <c r="S661" s="1"/>
      <c r="T661" s="8"/>
      <c r="U661" s="5"/>
      <c r="V661" s="5"/>
      <c r="W661" s="1"/>
    </row>
    <row r="662" spans="1:23" ht="36" customHeight="1" x14ac:dyDescent="0.2">
      <c r="A662" s="25"/>
      <c r="B662" s="28"/>
      <c r="C662" s="139"/>
      <c r="D662" s="1"/>
      <c r="E662" s="31"/>
      <c r="F662" s="10"/>
      <c r="G662" s="68"/>
      <c r="H662" s="68"/>
      <c r="I662" s="68"/>
      <c r="J662" s="68"/>
      <c r="K662" s="68"/>
      <c r="L662" s="68"/>
      <c r="M662" s="3"/>
      <c r="N662" s="8"/>
      <c r="O662" s="8"/>
      <c r="P662" s="29"/>
      <c r="Q662" s="30"/>
      <c r="R662" s="10"/>
      <c r="S662" s="1"/>
      <c r="T662" s="8"/>
      <c r="U662" s="5"/>
      <c r="V662" s="5"/>
      <c r="W662" s="1"/>
    </row>
    <row r="663" spans="1:23" ht="36" customHeight="1" x14ac:dyDescent="0.2">
      <c r="A663" s="25"/>
      <c r="B663" s="28"/>
      <c r="C663" s="139"/>
      <c r="D663" s="1"/>
      <c r="E663" s="31"/>
      <c r="F663" s="10"/>
      <c r="G663" s="68"/>
      <c r="H663" s="68"/>
      <c r="I663" s="68"/>
      <c r="J663" s="68"/>
      <c r="K663" s="68"/>
      <c r="L663" s="68"/>
      <c r="M663" s="3"/>
      <c r="N663" s="8"/>
      <c r="O663" s="8"/>
      <c r="P663" s="29"/>
      <c r="Q663" s="30"/>
      <c r="R663" s="10"/>
      <c r="S663" s="1"/>
      <c r="T663" s="8"/>
      <c r="U663" s="5"/>
      <c r="V663" s="5"/>
      <c r="W663" s="1"/>
    </row>
    <row r="664" spans="1:23" ht="36" customHeight="1" x14ac:dyDescent="0.2">
      <c r="A664" s="25"/>
      <c r="B664" s="28"/>
      <c r="C664" s="139"/>
      <c r="D664" s="1"/>
      <c r="E664" s="31"/>
      <c r="F664" s="10"/>
      <c r="G664" s="68"/>
      <c r="H664" s="68"/>
      <c r="I664" s="68"/>
      <c r="J664" s="68"/>
      <c r="K664" s="68"/>
      <c r="L664" s="68"/>
      <c r="M664" s="3"/>
      <c r="N664" s="8"/>
      <c r="O664" s="8"/>
      <c r="P664" s="29"/>
      <c r="Q664" s="30"/>
      <c r="R664" s="10"/>
      <c r="S664" s="1"/>
      <c r="T664" s="8"/>
      <c r="U664" s="5"/>
      <c r="V664" s="5"/>
      <c r="W664" s="1"/>
    </row>
    <row r="665" spans="1:23" ht="36" customHeight="1" x14ac:dyDescent="0.2">
      <c r="A665" s="25"/>
      <c r="B665" s="28"/>
      <c r="C665" s="139"/>
      <c r="D665" s="1"/>
      <c r="E665" s="31"/>
      <c r="F665" s="10"/>
      <c r="G665" s="68"/>
      <c r="H665" s="68"/>
      <c r="I665" s="68"/>
      <c r="J665" s="68"/>
      <c r="K665" s="68"/>
      <c r="L665" s="68"/>
      <c r="M665" s="3"/>
      <c r="N665" s="8"/>
      <c r="O665" s="8"/>
      <c r="P665" s="29"/>
      <c r="Q665" s="30"/>
      <c r="R665" s="10"/>
      <c r="S665" s="1"/>
      <c r="T665" s="8"/>
      <c r="U665" s="5"/>
      <c r="V665" s="5"/>
      <c r="W665" s="1"/>
    </row>
    <row r="666" spans="1:23" ht="36" customHeight="1" x14ac:dyDescent="0.2">
      <c r="A666" s="25"/>
      <c r="B666" s="28"/>
      <c r="C666" s="139"/>
      <c r="D666" s="1"/>
      <c r="E666" s="31"/>
      <c r="F666" s="10"/>
      <c r="G666" s="68"/>
      <c r="H666" s="68"/>
      <c r="I666" s="68"/>
      <c r="J666" s="68"/>
      <c r="K666" s="68"/>
      <c r="L666" s="68"/>
      <c r="M666" s="3"/>
      <c r="N666" s="8"/>
      <c r="O666" s="8"/>
      <c r="P666" s="29"/>
      <c r="Q666" s="30"/>
      <c r="R666" s="10"/>
      <c r="S666" s="1"/>
      <c r="T666" s="8"/>
      <c r="U666" s="5"/>
      <c r="V666" s="5"/>
      <c r="W666" s="1"/>
    </row>
    <row r="667" spans="1:23" ht="36" customHeight="1" x14ac:dyDescent="0.2">
      <c r="A667" s="25"/>
      <c r="B667" s="28"/>
      <c r="C667" s="139"/>
      <c r="D667" s="1"/>
      <c r="E667" s="31"/>
      <c r="F667" s="10"/>
      <c r="G667" s="68"/>
      <c r="H667" s="68"/>
      <c r="I667" s="68"/>
      <c r="J667" s="68"/>
      <c r="K667" s="68"/>
      <c r="L667" s="68"/>
      <c r="M667" s="3"/>
      <c r="N667" s="8"/>
      <c r="O667" s="8"/>
      <c r="P667" s="29"/>
      <c r="Q667" s="30"/>
      <c r="R667" s="10"/>
      <c r="S667" s="1"/>
      <c r="T667" s="8"/>
      <c r="U667" s="5"/>
      <c r="V667" s="5"/>
      <c r="W667" s="1"/>
    </row>
    <row r="668" spans="1:23" ht="36" customHeight="1" x14ac:dyDescent="0.2">
      <c r="A668" s="25"/>
      <c r="B668" s="28"/>
      <c r="C668" s="139"/>
      <c r="D668" s="1"/>
      <c r="E668" s="31"/>
      <c r="F668" s="10"/>
      <c r="G668" s="68"/>
      <c r="H668" s="68"/>
      <c r="I668" s="68"/>
      <c r="J668" s="68"/>
      <c r="K668" s="68"/>
      <c r="L668" s="68"/>
      <c r="M668" s="3"/>
      <c r="N668" s="8"/>
      <c r="O668" s="8"/>
      <c r="P668" s="29"/>
      <c r="Q668" s="30"/>
      <c r="R668" s="10"/>
      <c r="S668" s="1"/>
      <c r="T668" s="8"/>
      <c r="U668" s="5"/>
      <c r="V668" s="5"/>
      <c r="W668" s="1"/>
    </row>
    <row r="669" spans="1:23" ht="36" customHeight="1" x14ac:dyDescent="0.2">
      <c r="A669" s="25"/>
      <c r="B669" s="28"/>
      <c r="C669" s="143"/>
      <c r="D669" s="1"/>
      <c r="E669" s="31"/>
      <c r="F669" s="10"/>
      <c r="G669" s="68"/>
      <c r="H669" s="68"/>
      <c r="I669" s="68"/>
      <c r="J669" s="68"/>
      <c r="K669" s="68"/>
      <c r="L669" s="68"/>
      <c r="M669" s="3"/>
      <c r="N669" s="8"/>
      <c r="O669" s="8"/>
      <c r="P669" s="29"/>
      <c r="Q669" s="30"/>
      <c r="R669" s="10"/>
      <c r="S669" s="1"/>
      <c r="T669" s="8"/>
      <c r="U669" s="5"/>
      <c r="V669" s="5"/>
      <c r="W669" s="1"/>
    </row>
    <row r="670" spans="1:23" ht="36" customHeight="1" x14ac:dyDescent="0.2">
      <c r="A670" s="25"/>
      <c r="B670" s="28"/>
      <c r="C670" s="143"/>
      <c r="D670" s="1"/>
      <c r="E670" s="31"/>
      <c r="F670" s="10"/>
      <c r="G670" s="68"/>
      <c r="H670" s="68"/>
      <c r="I670" s="68"/>
      <c r="J670" s="68"/>
      <c r="K670" s="68"/>
      <c r="L670" s="68"/>
      <c r="M670" s="3"/>
      <c r="N670" s="8"/>
      <c r="O670" s="8"/>
      <c r="P670" s="29"/>
      <c r="Q670" s="30"/>
      <c r="R670" s="10"/>
      <c r="S670" s="1"/>
      <c r="T670" s="8"/>
      <c r="U670" s="5"/>
      <c r="V670" s="5"/>
      <c r="W670" s="1"/>
    </row>
    <row r="671" spans="1:23" ht="36" customHeight="1" x14ac:dyDescent="0.2">
      <c r="A671" s="25"/>
      <c r="B671" s="28"/>
      <c r="C671" s="143"/>
      <c r="D671" s="1"/>
      <c r="E671" s="31"/>
      <c r="F671" s="10"/>
      <c r="G671" s="68"/>
      <c r="H671" s="68"/>
      <c r="I671" s="68"/>
      <c r="J671" s="68"/>
      <c r="K671" s="68"/>
      <c r="L671" s="68"/>
      <c r="M671" s="3"/>
      <c r="N671" s="8"/>
      <c r="O671" s="8"/>
      <c r="P671" s="29"/>
      <c r="Q671" s="30"/>
      <c r="R671" s="10"/>
      <c r="S671" s="1"/>
      <c r="T671" s="8"/>
      <c r="U671" s="5"/>
      <c r="V671" s="5"/>
      <c r="W671" s="1"/>
    </row>
    <row r="672" spans="1:23" ht="36" customHeight="1" x14ac:dyDescent="0.2">
      <c r="A672" s="25"/>
      <c r="B672" s="28"/>
      <c r="C672" s="143"/>
      <c r="D672" s="101"/>
      <c r="E672" s="31"/>
      <c r="F672" s="10"/>
      <c r="G672" s="68"/>
      <c r="H672" s="68"/>
      <c r="I672" s="68"/>
      <c r="J672" s="68"/>
      <c r="K672" s="68"/>
      <c r="L672" s="68"/>
      <c r="M672" s="3"/>
      <c r="N672" s="8"/>
      <c r="O672" s="8"/>
      <c r="P672" s="29"/>
      <c r="Q672" s="30"/>
      <c r="R672" s="10"/>
      <c r="S672" s="1"/>
      <c r="T672" s="8"/>
      <c r="U672" s="5"/>
      <c r="V672" s="5"/>
      <c r="W672" s="1"/>
    </row>
    <row r="673" spans="1:23" ht="36" customHeight="1" x14ac:dyDescent="0.2">
      <c r="A673" s="25"/>
      <c r="B673" s="28"/>
      <c r="C673" s="143"/>
      <c r="D673" s="102"/>
      <c r="E673" s="31"/>
      <c r="F673" s="10"/>
      <c r="G673" s="68"/>
      <c r="H673" s="68"/>
      <c r="I673" s="68"/>
      <c r="J673" s="68"/>
      <c r="K673" s="68"/>
      <c r="L673" s="68"/>
      <c r="M673" s="3"/>
      <c r="N673" s="8"/>
      <c r="O673" s="8"/>
      <c r="P673" s="29"/>
      <c r="Q673" s="30"/>
      <c r="R673" s="10"/>
      <c r="S673" s="1"/>
      <c r="T673" s="8"/>
      <c r="U673" s="5"/>
      <c r="V673" s="5"/>
      <c r="W673" s="1"/>
    </row>
    <row r="674" spans="1:23" ht="36" customHeight="1" x14ac:dyDescent="0.2">
      <c r="A674" s="25"/>
      <c r="B674" s="28"/>
      <c r="C674" s="144"/>
      <c r="D674" s="128"/>
      <c r="E674" s="31"/>
      <c r="F674" s="10"/>
      <c r="G674" s="68"/>
      <c r="H674" s="68"/>
      <c r="I674" s="68"/>
      <c r="J674" s="68"/>
      <c r="K674" s="68"/>
      <c r="L674" s="68"/>
      <c r="M674" s="3"/>
      <c r="N674" s="8"/>
      <c r="O674" s="8"/>
      <c r="P674" s="29"/>
      <c r="Q674" s="34"/>
      <c r="R674" s="10"/>
      <c r="S674" s="1"/>
      <c r="T674" s="8"/>
      <c r="U674" s="5"/>
      <c r="V674" s="5"/>
      <c r="W674" s="1"/>
    </row>
    <row r="675" spans="1:23" ht="36" customHeight="1" x14ac:dyDescent="0.2">
      <c r="A675" s="25"/>
      <c r="B675" s="28"/>
      <c r="C675" s="144"/>
      <c r="D675" s="128"/>
      <c r="E675" s="31"/>
      <c r="F675" s="10"/>
      <c r="G675" s="68"/>
      <c r="H675" s="68"/>
      <c r="I675" s="68"/>
      <c r="J675" s="68"/>
      <c r="K675" s="68"/>
      <c r="L675" s="68"/>
      <c r="M675" s="3"/>
      <c r="N675" s="8"/>
      <c r="O675" s="8"/>
      <c r="P675" s="29"/>
      <c r="Q675" s="30"/>
      <c r="R675" s="10"/>
      <c r="S675" s="1"/>
      <c r="T675" s="8"/>
      <c r="U675" s="5"/>
      <c r="V675" s="5"/>
      <c r="W675" s="1"/>
    </row>
    <row r="676" spans="1:23" ht="36" customHeight="1" x14ac:dyDescent="0.2">
      <c r="A676" s="25"/>
      <c r="B676" s="28"/>
      <c r="C676" s="145"/>
      <c r="D676" s="128"/>
      <c r="E676" s="31"/>
      <c r="F676" s="10"/>
      <c r="G676" s="68"/>
      <c r="H676" s="68"/>
      <c r="I676" s="68"/>
      <c r="J676" s="68"/>
      <c r="K676" s="68"/>
      <c r="L676" s="68"/>
      <c r="M676" s="3"/>
      <c r="N676" s="8"/>
      <c r="O676" s="8"/>
      <c r="P676" s="29"/>
      <c r="Q676" s="30"/>
      <c r="R676" s="10"/>
      <c r="S676" s="1"/>
      <c r="T676" s="8"/>
      <c r="U676" s="5"/>
      <c r="V676" s="5"/>
      <c r="W676" s="1"/>
    </row>
    <row r="677" spans="1:23" ht="36" customHeight="1" x14ac:dyDescent="0.2">
      <c r="A677" s="25"/>
      <c r="B677" s="28"/>
      <c r="C677" s="145"/>
      <c r="D677" s="128"/>
      <c r="E677" s="31"/>
      <c r="F677" s="10"/>
      <c r="G677" s="68"/>
      <c r="H677" s="68"/>
      <c r="I677" s="68"/>
      <c r="J677" s="68"/>
      <c r="K677" s="68"/>
      <c r="L677" s="68"/>
      <c r="M677" s="3"/>
      <c r="N677" s="8"/>
      <c r="O677" s="8"/>
      <c r="P677" s="29"/>
      <c r="Q677" s="30"/>
      <c r="R677" s="10"/>
      <c r="S677" s="1"/>
      <c r="T677" s="8"/>
      <c r="U677" s="5"/>
      <c r="V677" s="5"/>
      <c r="W677" s="1"/>
    </row>
    <row r="678" spans="1:23" ht="36" customHeight="1" x14ac:dyDescent="0.2">
      <c r="A678" s="25"/>
      <c r="B678" s="28"/>
      <c r="C678" s="145"/>
      <c r="D678" s="128"/>
      <c r="E678" s="31"/>
      <c r="F678" s="10"/>
      <c r="G678" s="68"/>
      <c r="H678" s="68"/>
      <c r="I678" s="68"/>
      <c r="J678" s="68"/>
      <c r="K678" s="68"/>
      <c r="L678" s="68"/>
      <c r="M678" s="3"/>
      <c r="N678" s="8"/>
      <c r="O678" s="8"/>
      <c r="P678" s="29"/>
      <c r="Q678" s="30"/>
      <c r="R678" s="10"/>
      <c r="S678" s="1"/>
      <c r="T678" s="8"/>
      <c r="U678" s="5"/>
      <c r="V678" s="5"/>
      <c r="W678" s="1"/>
    </row>
    <row r="679" spans="1:23" ht="36" customHeight="1" x14ac:dyDescent="0.2">
      <c r="A679" s="25"/>
      <c r="B679" s="28"/>
      <c r="C679" s="139"/>
      <c r="D679" s="1"/>
      <c r="E679" s="31"/>
      <c r="F679" s="10"/>
      <c r="G679" s="68"/>
      <c r="H679" s="68"/>
      <c r="I679" s="68"/>
      <c r="J679" s="68"/>
      <c r="K679" s="68"/>
      <c r="L679" s="68"/>
      <c r="M679" s="3"/>
      <c r="N679" s="8"/>
      <c r="O679" s="8"/>
      <c r="P679" s="29"/>
      <c r="Q679" s="30"/>
      <c r="R679" s="10"/>
      <c r="S679" s="1"/>
      <c r="T679" s="8"/>
      <c r="U679" s="5"/>
      <c r="V679" s="5"/>
      <c r="W679" s="1"/>
    </row>
    <row r="680" spans="1:23" ht="36" customHeight="1" x14ac:dyDescent="0.2">
      <c r="A680" s="25"/>
      <c r="B680" s="28"/>
      <c r="C680" s="145"/>
      <c r="D680" s="1"/>
      <c r="E680" s="31"/>
      <c r="F680" s="10"/>
      <c r="G680" s="68"/>
      <c r="H680" s="68"/>
      <c r="I680" s="68"/>
      <c r="J680" s="68"/>
      <c r="K680" s="68"/>
      <c r="L680" s="68"/>
      <c r="M680" s="3"/>
      <c r="N680" s="8"/>
      <c r="O680" s="8"/>
      <c r="P680" s="29"/>
      <c r="Q680" s="30"/>
      <c r="R680" s="10"/>
      <c r="S680" s="1"/>
      <c r="T680" s="8"/>
      <c r="U680" s="5"/>
      <c r="V680" s="5"/>
      <c r="W680" s="1"/>
    </row>
    <row r="681" spans="1:23" ht="36" customHeight="1" x14ac:dyDescent="0.2">
      <c r="A681" s="25"/>
      <c r="B681" s="28"/>
      <c r="C681" s="145"/>
      <c r="D681" s="1"/>
      <c r="E681" s="31"/>
      <c r="F681" s="10"/>
      <c r="G681" s="68"/>
      <c r="H681" s="68"/>
      <c r="I681" s="68"/>
      <c r="J681" s="68"/>
      <c r="K681" s="68"/>
      <c r="L681" s="68"/>
      <c r="M681" s="3"/>
      <c r="N681" s="8"/>
      <c r="O681" s="8"/>
      <c r="P681" s="29"/>
      <c r="Q681" s="30"/>
      <c r="R681" s="10"/>
      <c r="S681" s="1"/>
      <c r="T681" s="8"/>
      <c r="U681" s="5"/>
      <c r="V681" s="5"/>
      <c r="W681" s="1"/>
    </row>
    <row r="682" spans="1:23" ht="36" customHeight="1" x14ac:dyDescent="0.2">
      <c r="A682" s="25"/>
      <c r="B682" s="28"/>
      <c r="C682" s="145"/>
      <c r="D682" s="1"/>
      <c r="E682" s="31"/>
      <c r="F682" s="10"/>
      <c r="G682" s="68"/>
      <c r="H682" s="68"/>
      <c r="I682" s="68"/>
      <c r="J682" s="68"/>
      <c r="K682" s="68"/>
      <c r="L682" s="68"/>
      <c r="M682" s="3"/>
      <c r="N682" s="8"/>
      <c r="O682" s="8"/>
      <c r="P682" s="29"/>
      <c r="Q682" s="30"/>
      <c r="R682" s="10"/>
      <c r="S682" s="1"/>
      <c r="T682" s="8"/>
      <c r="U682" s="5"/>
      <c r="V682" s="5"/>
      <c r="W682" s="1"/>
    </row>
    <row r="683" spans="1:23" ht="36" customHeight="1" x14ac:dyDescent="0.2">
      <c r="A683" s="25"/>
      <c r="B683" s="28"/>
      <c r="C683" s="145"/>
      <c r="D683" s="128"/>
      <c r="E683" s="31"/>
      <c r="F683" s="10"/>
      <c r="G683" s="68"/>
      <c r="H683" s="68"/>
      <c r="I683" s="68"/>
      <c r="J683" s="68"/>
      <c r="K683" s="68"/>
      <c r="L683" s="68"/>
      <c r="M683" s="3"/>
      <c r="N683" s="14"/>
      <c r="O683" s="1"/>
      <c r="P683" s="29"/>
      <c r="Q683" s="30"/>
      <c r="R683" s="10"/>
      <c r="S683" s="1"/>
      <c r="T683" s="8"/>
      <c r="U683" s="5"/>
      <c r="V683" s="5"/>
      <c r="W683" s="1"/>
    </row>
    <row r="684" spans="1:23" ht="36" customHeight="1" x14ac:dyDescent="0.2">
      <c r="A684" s="25"/>
      <c r="B684" s="28"/>
      <c r="C684" s="145"/>
      <c r="D684" s="128"/>
      <c r="E684" s="31"/>
      <c r="F684" s="10"/>
      <c r="G684" s="68"/>
      <c r="H684" s="68"/>
      <c r="I684" s="68"/>
      <c r="J684" s="68"/>
      <c r="K684" s="68"/>
      <c r="L684" s="68"/>
      <c r="M684" s="3"/>
      <c r="N684" s="14"/>
      <c r="O684" s="1"/>
      <c r="P684" s="29"/>
      <c r="Q684" s="30"/>
      <c r="R684" s="10"/>
      <c r="S684" s="1"/>
      <c r="T684" s="8"/>
      <c r="U684" s="5"/>
      <c r="V684" s="5"/>
      <c r="W684" s="1"/>
    </row>
    <row r="685" spans="1:23" ht="36" customHeight="1" x14ac:dyDescent="0.2">
      <c r="A685" s="25"/>
      <c r="B685" s="28"/>
      <c r="C685" s="145"/>
      <c r="D685" s="128"/>
      <c r="E685" s="31"/>
      <c r="F685" s="10"/>
      <c r="G685" s="68"/>
      <c r="H685" s="68"/>
      <c r="I685" s="68"/>
      <c r="J685" s="68"/>
      <c r="K685" s="68"/>
      <c r="L685" s="68"/>
      <c r="M685" s="3"/>
      <c r="N685" s="8"/>
      <c r="O685" s="1"/>
      <c r="P685" s="29"/>
      <c r="Q685" s="30"/>
      <c r="R685" s="10"/>
      <c r="S685" s="1"/>
      <c r="T685" s="8"/>
      <c r="U685" s="5"/>
      <c r="V685" s="5"/>
      <c r="W685" s="1"/>
    </row>
    <row r="686" spans="1:23" ht="36" customHeight="1" x14ac:dyDescent="0.2">
      <c r="A686" s="25"/>
      <c r="B686" s="28"/>
      <c r="C686" s="145"/>
      <c r="D686" s="1"/>
      <c r="E686" s="31"/>
      <c r="F686" s="10"/>
      <c r="G686" s="68"/>
      <c r="H686" s="68"/>
      <c r="I686" s="68"/>
      <c r="J686" s="68"/>
      <c r="K686" s="68"/>
      <c r="L686" s="68"/>
      <c r="M686" s="3"/>
      <c r="N686" s="8"/>
      <c r="O686" s="8"/>
      <c r="P686" s="29"/>
      <c r="Q686" s="30"/>
      <c r="R686" s="10"/>
      <c r="S686" s="1"/>
      <c r="T686" s="8"/>
      <c r="U686" s="5"/>
      <c r="V686" s="5"/>
      <c r="W686" s="1"/>
    </row>
    <row r="687" spans="1:23" ht="36" customHeight="1" x14ac:dyDescent="0.2">
      <c r="A687" s="25"/>
      <c r="B687" s="28"/>
      <c r="C687" s="145"/>
      <c r="D687" s="1"/>
      <c r="E687" s="31"/>
      <c r="F687" s="10"/>
      <c r="G687" s="68"/>
      <c r="H687" s="68"/>
      <c r="I687" s="68"/>
      <c r="J687" s="68"/>
      <c r="K687" s="68"/>
      <c r="L687" s="68"/>
      <c r="M687" s="3"/>
      <c r="N687" s="8"/>
      <c r="O687" s="8"/>
      <c r="P687" s="29"/>
      <c r="Q687" s="30"/>
      <c r="R687" s="10"/>
      <c r="S687" s="1"/>
      <c r="T687" s="8"/>
      <c r="U687" s="5"/>
      <c r="V687" s="5"/>
      <c r="W687" s="1"/>
    </row>
    <row r="688" spans="1:23" ht="36" customHeight="1" x14ac:dyDescent="0.2">
      <c r="A688" s="25"/>
      <c r="B688" s="28"/>
      <c r="C688" s="139"/>
      <c r="D688" s="1"/>
      <c r="E688" s="31"/>
      <c r="F688" s="10"/>
      <c r="G688" s="68"/>
      <c r="H688" s="68"/>
      <c r="I688" s="68"/>
      <c r="J688" s="68"/>
      <c r="K688" s="68"/>
      <c r="L688" s="68"/>
      <c r="M688" s="3"/>
      <c r="N688" s="8"/>
      <c r="O688" s="8"/>
      <c r="P688" s="29"/>
      <c r="Q688" s="30"/>
      <c r="R688" s="10"/>
      <c r="S688" s="1"/>
      <c r="T688" s="8"/>
      <c r="U688" s="5"/>
      <c r="V688" s="5"/>
      <c r="W688" s="1"/>
    </row>
    <row r="689" spans="1:23" ht="36" customHeight="1" x14ac:dyDescent="0.2">
      <c r="A689" s="25"/>
      <c r="B689" s="28"/>
      <c r="C689" s="145"/>
      <c r="D689" s="1"/>
      <c r="E689" s="31"/>
      <c r="F689" s="10"/>
      <c r="G689" s="68"/>
      <c r="H689" s="68"/>
      <c r="I689" s="68"/>
      <c r="J689" s="68"/>
      <c r="K689" s="68"/>
      <c r="L689" s="68"/>
      <c r="M689" s="3"/>
      <c r="N689" s="8"/>
      <c r="O689" s="8"/>
      <c r="P689" s="29"/>
      <c r="Q689" s="30"/>
      <c r="R689" s="10"/>
      <c r="S689" s="1"/>
      <c r="T689" s="8"/>
      <c r="U689" s="5"/>
      <c r="V689" s="5"/>
      <c r="W689" s="1"/>
    </row>
    <row r="690" spans="1:23" ht="36" customHeight="1" x14ac:dyDescent="0.2">
      <c r="A690" s="25"/>
      <c r="B690" s="28"/>
      <c r="C690" s="145"/>
      <c r="D690" s="1"/>
      <c r="E690" s="31"/>
      <c r="F690" s="10"/>
      <c r="G690" s="68"/>
      <c r="H690" s="68"/>
      <c r="I690" s="68"/>
      <c r="J690" s="68"/>
      <c r="K690" s="68"/>
      <c r="L690" s="68"/>
      <c r="M690" s="3"/>
      <c r="N690" s="8"/>
      <c r="O690" s="8"/>
      <c r="P690" s="29"/>
      <c r="Q690" s="30"/>
      <c r="R690" s="10"/>
      <c r="S690" s="1"/>
      <c r="T690" s="8"/>
      <c r="U690" s="5"/>
      <c r="V690" s="5"/>
      <c r="W690" s="1"/>
    </row>
    <row r="691" spans="1:23" ht="36" customHeight="1" x14ac:dyDescent="0.2">
      <c r="A691" s="25"/>
      <c r="B691" s="28"/>
      <c r="C691" s="145"/>
      <c r="D691" s="1"/>
      <c r="E691" s="31"/>
      <c r="F691" s="10"/>
      <c r="G691" s="68"/>
      <c r="H691" s="68"/>
      <c r="I691" s="68"/>
      <c r="J691" s="68"/>
      <c r="K691" s="68"/>
      <c r="L691" s="68"/>
      <c r="M691" s="3"/>
      <c r="N691" s="8"/>
      <c r="O691" s="8"/>
      <c r="P691" s="29"/>
      <c r="Q691" s="30"/>
      <c r="R691" s="10"/>
      <c r="S691" s="1"/>
      <c r="T691" s="8"/>
      <c r="U691" s="5"/>
      <c r="V691" s="5"/>
      <c r="W691" s="1"/>
    </row>
    <row r="692" spans="1:23" ht="36" customHeight="1" x14ac:dyDescent="0.2">
      <c r="A692" s="25"/>
      <c r="B692" s="28"/>
      <c r="C692" s="145"/>
      <c r="D692" s="1"/>
      <c r="E692" s="31"/>
      <c r="F692" s="10"/>
      <c r="G692" s="68"/>
      <c r="H692" s="68"/>
      <c r="I692" s="68"/>
      <c r="J692" s="68"/>
      <c r="K692" s="68"/>
      <c r="L692" s="68"/>
      <c r="M692" s="3"/>
      <c r="N692" s="8"/>
      <c r="O692" s="8"/>
      <c r="P692" s="29"/>
      <c r="Q692" s="30"/>
      <c r="R692" s="10"/>
      <c r="S692" s="1"/>
      <c r="T692" s="8"/>
      <c r="U692" s="5"/>
      <c r="V692" s="5"/>
      <c r="W692" s="1"/>
    </row>
    <row r="693" spans="1:23" ht="36" customHeight="1" x14ac:dyDescent="0.2">
      <c r="A693" s="25"/>
      <c r="B693" s="28"/>
      <c r="C693" s="145"/>
      <c r="D693" s="1"/>
      <c r="E693" s="31"/>
      <c r="F693" s="10"/>
      <c r="G693" s="68"/>
      <c r="H693" s="68"/>
      <c r="I693" s="68"/>
      <c r="J693" s="68"/>
      <c r="K693" s="68"/>
      <c r="L693" s="68"/>
      <c r="M693" s="3"/>
      <c r="N693" s="8"/>
      <c r="O693" s="8"/>
      <c r="P693" s="29"/>
      <c r="Q693" s="29"/>
      <c r="R693" s="10"/>
      <c r="S693" s="1"/>
      <c r="T693" s="8"/>
      <c r="U693" s="5"/>
      <c r="V693" s="5"/>
      <c r="W693" s="1"/>
    </row>
    <row r="694" spans="1:23" ht="36" customHeight="1" x14ac:dyDescent="0.2">
      <c r="A694" s="25"/>
      <c r="B694" s="28"/>
      <c r="C694" s="145"/>
      <c r="D694" s="1"/>
      <c r="E694" s="31"/>
      <c r="F694" s="10"/>
      <c r="G694" s="68"/>
      <c r="H694" s="68"/>
      <c r="I694" s="68"/>
      <c r="J694" s="68"/>
      <c r="K694" s="68"/>
      <c r="L694" s="68"/>
      <c r="M694" s="3"/>
      <c r="N694" s="8"/>
      <c r="O694" s="8"/>
      <c r="P694" s="29"/>
      <c r="Q694" s="30"/>
      <c r="R694" s="10"/>
      <c r="S694" s="1"/>
      <c r="T694" s="8"/>
      <c r="U694" s="5"/>
      <c r="V694" s="5"/>
      <c r="W694" s="1"/>
    </row>
    <row r="695" spans="1:23" ht="36" customHeight="1" x14ac:dyDescent="0.2">
      <c r="A695" s="25"/>
      <c r="B695" s="28"/>
      <c r="C695" s="145"/>
      <c r="D695" s="1"/>
      <c r="E695" s="31"/>
      <c r="F695" s="10"/>
      <c r="G695" s="68"/>
      <c r="H695" s="68"/>
      <c r="I695" s="68"/>
      <c r="J695" s="68"/>
      <c r="K695" s="68"/>
      <c r="L695" s="68"/>
      <c r="M695" s="3"/>
      <c r="N695" s="8"/>
      <c r="O695" s="8"/>
      <c r="P695" s="29"/>
      <c r="Q695" s="30"/>
      <c r="R695" s="10"/>
      <c r="S695" s="1"/>
      <c r="T695" s="8"/>
      <c r="U695" s="5"/>
      <c r="V695" s="5"/>
      <c r="W695" s="1"/>
    </row>
    <row r="696" spans="1:23" ht="36" customHeight="1" x14ac:dyDescent="0.2">
      <c r="A696" s="25"/>
      <c r="B696" s="28"/>
      <c r="C696" s="145"/>
      <c r="D696" s="1"/>
      <c r="E696" s="31"/>
      <c r="F696" s="10"/>
      <c r="G696" s="68"/>
      <c r="H696" s="68"/>
      <c r="I696" s="68"/>
      <c r="J696" s="68"/>
      <c r="K696" s="68"/>
      <c r="L696" s="68"/>
      <c r="M696" s="3"/>
      <c r="N696" s="8"/>
      <c r="O696" s="8"/>
      <c r="P696" s="29"/>
      <c r="Q696" s="30"/>
      <c r="R696" s="10"/>
      <c r="S696" s="1"/>
      <c r="T696" s="8"/>
      <c r="U696" s="5"/>
      <c r="V696" s="5"/>
      <c r="W696" s="1"/>
    </row>
    <row r="697" spans="1:23" ht="36" customHeight="1" x14ac:dyDescent="0.2">
      <c r="A697" s="25"/>
      <c r="B697" s="28"/>
      <c r="C697" s="145"/>
      <c r="D697" s="1"/>
      <c r="E697" s="31"/>
      <c r="F697" s="10"/>
      <c r="G697" s="68"/>
      <c r="H697" s="68"/>
      <c r="I697" s="68"/>
      <c r="J697" s="68"/>
      <c r="K697" s="68"/>
      <c r="L697" s="68"/>
      <c r="M697" s="3"/>
      <c r="N697" s="8"/>
      <c r="O697" s="8"/>
      <c r="P697" s="29"/>
      <c r="Q697" s="30"/>
      <c r="R697" s="10"/>
      <c r="S697" s="1"/>
      <c r="T697" s="8"/>
      <c r="U697" s="5"/>
      <c r="V697" s="5"/>
      <c r="W697" s="1"/>
    </row>
    <row r="698" spans="1:23" ht="36" customHeight="1" x14ac:dyDescent="0.2">
      <c r="A698" s="25"/>
      <c r="B698" s="28"/>
      <c r="C698" s="145"/>
      <c r="D698" s="1"/>
      <c r="E698" s="31"/>
      <c r="F698" s="10"/>
      <c r="G698" s="68"/>
      <c r="H698" s="68"/>
      <c r="I698" s="68"/>
      <c r="J698" s="68"/>
      <c r="K698" s="68"/>
      <c r="L698" s="68"/>
      <c r="M698" s="3"/>
      <c r="N698" s="8"/>
      <c r="O698" s="8"/>
      <c r="P698" s="29"/>
      <c r="Q698" s="30"/>
      <c r="R698" s="10"/>
      <c r="S698" s="1"/>
      <c r="T698" s="8"/>
      <c r="U698" s="5"/>
      <c r="V698" s="5"/>
      <c r="W698" s="1"/>
    </row>
    <row r="699" spans="1:23" ht="36" customHeight="1" x14ac:dyDescent="0.2">
      <c r="A699" s="25"/>
      <c r="B699" s="28"/>
      <c r="C699" s="145"/>
      <c r="D699" s="1"/>
      <c r="E699" s="31"/>
      <c r="F699" s="10"/>
      <c r="G699" s="68"/>
      <c r="H699" s="68"/>
      <c r="I699" s="68"/>
      <c r="J699" s="68"/>
      <c r="K699" s="68"/>
      <c r="L699" s="68"/>
      <c r="M699" s="3"/>
      <c r="N699" s="8"/>
      <c r="O699" s="8"/>
      <c r="P699" s="29"/>
      <c r="Q699" s="30"/>
      <c r="R699" s="10"/>
      <c r="S699" s="1"/>
      <c r="T699" s="8"/>
      <c r="U699" s="5"/>
      <c r="V699" s="5"/>
      <c r="W699" s="1"/>
    </row>
    <row r="700" spans="1:23" ht="36" customHeight="1" x14ac:dyDescent="0.2">
      <c r="A700" s="25"/>
      <c r="B700" s="28"/>
      <c r="C700" s="145"/>
      <c r="D700" s="1"/>
      <c r="E700" s="31"/>
      <c r="F700" s="10"/>
      <c r="G700" s="68"/>
      <c r="H700" s="68"/>
      <c r="I700" s="68"/>
      <c r="J700" s="68"/>
      <c r="K700" s="68"/>
      <c r="L700" s="68"/>
      <c r="M700" s="3"/>
      <c r="N700" s="8"/>
      <c r="O700" s="8"/>
      <c r="P700" s="29"/>
      <c r="Q700" s="30"/>
      <c r="R700" s="10"/>
      <c r="S700" s="1"/>
      <c r="T700" s="8"/>
      <c r="U700" s="5"/>
      <c r="V700" s="5"/>
      <c r="W700" s="1"/>
    </row>
    <row r="701" spans="1:23" ht="36" customHeight="1" x14ac:dyDescent="0.2">
      <c r="A701" s="25"/>
      <c r="B701" s="28"/>
      <c r="C701" s="145"/>
      <c r="D701" s="1"/>
      <c r="E701" s="31"/>
      <c r="F701" s="10"/>
      <c r="G701" s="68"/>
      <c r="H701" s="68"/>
      <c r="I701" s="68"/>
      <c r="J701" s="68"/>
      <c r="K701" s="68"/>
      <c r="L701" s="68"/>
      <c r="M701" s="3"/>
      <c r="N701" s="8"/>
      <c r="O701" s="8"/>
      <c r="P701" s="29"/>
      <c r="Q701" s="30"/>
      <c r="R701" s="10"/>
      <c r="S701" s="1"/>
      <c r="T701" s="8"/>
      <c r="U701" s="5"/>
      <c r="V701" s="5"/>
      <c r="W701" s="1"/>
    </row>
    <row r="702" spans="1:23" ht="36" customHeight="1" x14ac:dyDescent="0.2">
      <c r="A702" s="25"/>
      <c r="B702" s="28"/>
      <c r="C702" s="145"/>
      <c r="D702" s="1"/>
      <c r="E702" s="31"/>
      <c r="F702" s="10"/>
      <c r="G702" s="68"/>
      <c r="H702" s="68"/>
      <c r="I702" s="68"/>
      <c r="J702" s="68"/>
      <c r="K702" s="68"/>
      <c r="L702" s="68"/>
      <c r="M702" s="3"/>
      <c r="N702" s="8"/>
      <c r="O702" s="8"/>
      <c r="P702" s="29"/>
      <c r="Q702" s="30"/>
      <c r="R702" s="10"/>
      <c r="S702" s="1"/>
      <c r="T702" s="8"/>
      <c r="U702" s="5"/>
      <c r="V702" s="5"/>
      <c r="W702" s="1"/>
    </row>
    <row r="703" spans="1:23" ht="36" customHeight="1" x14ac:dyDescent="0.2">
      <c r="A703" s="12"/>
      <c r="B703" s="28"/>
      <c r="C703" s="145"/>
      <c r="D703" s="1"/>
      <c r="E703" s="31"/>
      <c r="F703" s="10"/>
      <c r="G703" s="68"/>
      <c r="H703" s="68"/>
      <c r="I703" s="68"/>
      <c r="J703" s="68"/>
      <c r="K703" s="68"/>
      <c r="L703" s="68"/>
      <c r="M703" s="3"/>
      <c r="N703" s="8"/>
      <c r="O703" s="8"/>
      <c r="P703" s="29"/>
      <c r="Q703" s="30"/>
      <c r="R703" s="10"/>
      <c r="S703" s="1"/>
      <c r="T703" s="8"/>
      <c r="U703" s="5"/>
      <c r="V703" s="5"/>
      <c r="W703" s="1"/>
    </row>
    <row r="704" spans="1:23" ht="36" customHeight="1" x14ac:dyDescent="0.2">
      <c r="A704" s="25"/>
      <c r="B704" s="28"/>
      <c r="C704" s="145"/>
      <c r="D704" s="1"/>
      <c r="E704" s="31"/>
      <c r="F704" s="10"/>
      <c r="G704" s="68"/>
      <c r="H704" s="68"/>
      <c r="I704" s="68"/>
      <c r="J704" s="68"/>
      <c r="K704" s="68"/>
      <c r="L704" s="68"/>
      <c r="M704" s="3"/>
      <c r="N704" s="8"/>
      <c r="O704" s="8"/>
      <c r="P704" s="29"/>
      <c r="Q704" s="30"/>
      <c r="R704" s="10"/>
      <c r="S704" s="1"/>
      <c r="T704" s="8"/>
      <c r="U704" s="5"/>
      <c r="V704" s="5"/>
      <c r="W704" s="1"/>
    </row>
    <row r="705" spans="1:23" ht="36" customHeight="1" x14ac:dyDescent="0.2">
      <c r="A705" s="25"/>
      <c r="B705" s="28"/>
      <c r="C705" s="145"/>
      <c r="D705" s="1"/>
      <c r="E705" s="31"/>
      <c r="F705" s="10"/>
      <c r="G705" s="68"/>
      <c r="H705" s="68"/>
      <c r="I705" s="68"/>
      <c r="J705" s="68"/>
      <c r="K705" s="68"/>
      <c r="L705" s="68"/>
      <c r="M705" s="3"/>
      <c r="N705" s="8"/>
      <c r="O705" s="8"/>
      <c r="P705" s="29"/>
      <c r="Q705" s="30"/>
      <c r="R705" s="10"/>
      <c r="S705" s="1"/>
      <c r="T705" s="8"/>
      <c r="U705" s="5"/>
      <c r="V705" s="5"/>
      <c r="W705" s="1"/>
    </row>
    <row r="706" spans="1:23" ht="36" customHeight="1" x14ac:dyDescent="0.2">
      <c r="A706" s="25"/>
      <c r="B706" s="28"/>
      <c r="C706" s="145"/>
      <c r="D706" s="1"/>
      <c r="E706" s="31"/>
      <c r="F706" s="10"/>
      <c r="G706" s="68"/>
      <c r="H706" s="68"/>
      <c r="I706" s="68"/>
      <c r="J706" s="68"/>
      <c r="K706" s="68"/>
      <c r="L706" s="68"/>
      <c r="M706" s="3"/>
      <c r="N706" s="8"/>
      <c r="O706" s="8"/>
      <c r="P706" s="29"/>
      <c r="Q706" s="30"/>
      <c r="R706" s="10"/>
      <c r="S706" s="1"/>
      <c r="T706" s="8"/>
      <c r="U706" s="5"/>
      <c r="V706" s="5"/>
      <c r="W706" s="1"/>
    </row>
    <row r="707" spans="1:23" ht="36" customHeight="1" x14ac:dyDescent="0.2">
      <c r="A707" s="25"/>
      <c r="B707" s="28"/>
      <c r="C707" s="145"/>
      <c r="D707" s="1"/>
      <c r="E707" s="31"/>
      <c r="F707" s="10"/>
      <c r="G707" s="68"/>
      <c r="H707" s="68"/>
      <c r="I707" s="68"/>
      <c r="J707" s="68"/>
      <c r="K707" s="68"/>
      <c r="L707" s="68"/>
      <c r="M707" s="3"/>
      <c r="N707" s="8"/>
      <c r="O707" s="8"/>
      <c r="P707" s="29"/>
      <c r="Q707" s="30"/>
      <c r="R707" s="10"/>
      <c r="S707" s="1"/>
      <c r="T707" s="14"/>
      <c r="U707" s="5"/>
      <c r="V707" s="5"/>
      <c r="W707" s="1"/>
    </row>
    <row r="708" spans="1:23" ht="36" customHeight="1" x14ac:dyDescent="0.2">
      <c r="A708" s="25"/>
      <c r="B708" s="28"/>
      <c r="C708" s="145"/>
      <c r="D708" s="1"/>
      <c r="E708" s="31"/>
      <c r="F708" s="129"/>
      <c r="G708" s="68"/>
      <c r="H708" s="68"/>
      <c r="I708" s="68"/>
      <c r="J708" s="68"/>
      <c r="K708" s="68"/>
      <c r="L708" s="68"/>
      <c r="M708" s="3"/>
      <c r="N708" s="8"/>
      <c r="O708" s="8"/>
      <c r="P708" s="29"/>
      <c r="Q708" s="30"/>
      <c r="R708" s="10"/>
      <c r="S708" s="1"/>
      <c r="T708" s="14"/>
      <c r="U708" s="5"/>
      <c r="V708" s="5"/>
      <c r="W708" s="1"/>
    </row>
    <row r="709" spans="1:23" ht="36" customHeight="1" x14ac:dyDescent="0.2">
      <c r="A709" s="25"/>
      <c r="B709" s="28"/>
      <c r="C709" s="145"/>
      <c r="D709" s="1"/>
      <c r="E709" s="31"/>
      <c r="F709" s="130"/>
      <c r="G709" s="68"/>
      <c r="H709" s="68"/>
      <c r="I709" s="68"/>
      <c r="J709" s="68"/>
      <c r="K709" s="68"/>
      <c r="L709" s="68"/>
      <c r="M709" s="3"/>
      <c r="N709" s="8"/>
      <c r="O709" s="8"/>
      <c r="P709" s="29"/>
      <c r="Q709" s="30"/>
      <c r="R709" s="10"/>
      <c r="S709" s="1"/>
      <c r="T709" s="14"/>
      <c r="U709" s="5"/>
      <c r="V709" s="5"/>
      <c r="W709" s="1"/>
    </row>
    <row r="710" spans="1:23" ht="36" customHeight="1" x14ac:dyDescent="0.2">
      <c r="A710" s="25"/>
      <c r="B710" s="28"/>
      <c r="C710" s="146"/>
      <c r="D710" s="1"/>
      <c r="E710" s="31"/>
      <c r="F710" s="10"/>
      <c r="G710" s="68"/>
      <c r="H710" s="68"/>
      <c r="I710" s="68"/>
      <c r="J710" s="68"/>
      <c r="K710" s="68"/>
      <c r="L710" s="68"/>
      <c r="M710" s="3"/>
      <c r="N710" s="8"/>
      <c r="O710" s="8"/>
      <c r="P710" s="29"/>
      <c r="Q710" s="29"/>
      <c r="R710" s="10"/>
      <c r="S710" s="1"/>
      <c r="T710" s="8"/>
      <c r="U710" s="5"/>
      <c r="V710" s="5"/>
      <c r="W710" s="1"/>
    </row>
    <row r="711" spans="1:23" ht="36" customHeight="1" x14ac:dyDescent="0.2">
      <c r="A711" s="25"/>
      <c r="B711" s="28"/>
      <c r="C711" s="147"/>
      <c r="D711" s="1"/>
      <c r="E711" s="31"/>
      <c r="F711" s="10"/>
      <c r="G711" s="68"/>
      <c r="H711" s="68"/>
      <c r="I711" s="68"/>
      <c r="J711" s="68"/>
      <c r="K711" s="68"/>
      <c r="L711" s="68"/>
      <c r="M711" s="3"/>
      <c r="N711" s="8"/>
      <c r="O711" s="8"/>
      <c r="P711" s="29"/>
      <c r="Q711" s="30"/>
      <c r="R711" s="10"/>
      <c r="S711" s="1"/>
      <c r="T711" s="8"/>
      <c r="U711" s="5"/>
      <c r="V711" s="5"/>
      <c r="W711" s="1"/>
    </row>
    <row r="712" spans="1:23" ht="36" customHeight="1" x14ac:dyDescent="0.2">
      <c r="A712" s="25"/>
      <c r="B712" s="28"/>
      <c r="C712" s="145"/>
      <c r="D712" s="1"/>
      <c r="E712" s="31"/>
      <c r="F712" s="10"/>
      <c r="G712" s="68"/>
      <c r="H712" s="68"/>
      <c r="I712" s="68"/>
      <c r="J712" s="68"/>
      <c r="K712" s="68"/>
      <c r="L712" s="68"/>
      <c r="M712" s="3"/>
      <c r="N712" s="8"/>
      <c r="O712" s="8"/>
      <c r="P712" s="29"/>
      <c r="Q712" s="30"/>
      <c r="R712" s="10"/>
      <c r="S712" s="1"/>
      <c r="T712" s="8"/>
      <c r="U712" s="5"/>
      <c r="V712" s="5"/>
      <c r="W712" s="1"/>
    </row>
    <row r="713" spans="1:23" ht="36" customHeight="1" x14ac:dyDescent="0.2">
      <c r="A713" s="25"/>
      <c r="B713" s="28"/>
      <c r="C713" s="145"/>
      <c r="D713" s="1"/>
      <c r="E713" s="31"/>
      <c r="F713" s="10"/>
      <c r="G713" s="68"/>
      <c r="H713" s="68"/>
      <c r="I713" s="68"/>
      <c r="J713" s="68"/>
      <c r="K713" s="68"/>
      <c r="L713" s="68"/>
      <c r="M713" s="3"/>
      <c r="N713" s="8"/>
      <c r="O713" s="8"/>
      <c r="P713" s="29"/>
      <c r="Q713" s="30"/>
      <c r="R713" s="10"/>
      <c r="S713" s="1"/>
      <c r="T713" s="8"/>
      <c r="U713" s="5"/>
      <c r="V713" s="5"/>
      <c r="W713" s="1"/>
    </row>
    <row r="714" spans="1:23" ht="36" customHeight="1" x14ac:dyDescent="0.2">
      <c r="A714" s="25"/>
      <c r="B714" s="28"/>
      <c r="C714" s="145"/>
      <c r="D714" s="1"/>
      <c r="E714" s="31"/>
      <c r="F714" s="10"/>
      <c r="G714" s="68"/>
      <c r="H714" s="68"/>
      <c r="I714" s="68"/>
      <c r="J714" s="68"/>
      <c r="K714" s="68"/>
      <c r="L714" s="68"/>
      <c r="M714" s="3"/>
      <c r="N714" s="8"/>
      <c r="O714" s="8"/>
      <c r="P714" s="29"/>
      <c r="Q714" s="30"/>
      <c r="R714" s="10"/>
      <c r="S714" s="1"/>
      <c r="T714" s="8"/>
      <c r="U714" s="5"/>
      <c r="V714" s="5"/>
      <c r="W714" s="1"/>
    </row>
    <row r="715" spans="1:23" ht="36" customHeight="1" x14ac:dyDescent="0.2">
      <c r="A715" s="25"/>
      <c r="B715" s="28"/>
      <c r="C715" s="145"/>
      <c r="D715" s="1"/>
      <c r="E715" s="31"/>
      <c r="F715" s="10"/>
      <c r="G715" s="68"/>
      <c r="H715" s="68"/>
      <c r="I715" s="68"/>
      <c r="J715" s="68"/>
      <c r="K715" s="68"/>
      <c r="L715" s="68"/>
      <c r="M715" s="3"/>
      <c r="N715" s="8"/>
      <c r="O715" s="8"/>
      <c r="P715" s="29"/>
      <c r="Q715" s="30"/>
      <c r="R715" s="10"/>
      <c r="S715" s="1"/>
      <c r="T715" s="8"/>
      <c r="U715" s="5"/>
      <c r="V715" s="5"/>
      <c r="W715" s="1"/>
    </row>
    <row r="716" spans="1:23" ht="36" customHeight="1" x14ac:dyDescent="0.2">
      <c r="A716" s="25"/>
      <c r="B716" s="28"/>
      <c r="C716" s="145"/>
      <c r="D716" s="1"/>
      <c r="E716" s="31"/>
      <c r="F716" s="10"/>
      <c r="G716" s="68"/>
      <c r="H716" s="68"/>
      <c r="I716" s="68"/>
      <c r="J716" s="68"/>
      <c r="K716" s="68"/>
      <c r="L716" s="68"/>
      <c r="M716" s="3"/>
      <c r="N716" s="8"/>
      <c r="O716" s="8"/>
      <c r="P716" s="29"/>
      <c r="Q716" s="30"/>
      <c r="R716" s="10"/>
      <c r="S716" s="1"/>
      <c r="T716" s="8"/>
      <c r="U716" s="5"/>
      <c r="V716" s="5"/>
      <c r="W716" s="1"/>
    </row>
    <row r="717" spans="1:23" ht="36" customHeight="1" x14ac:dyDescent="0.2">
      <c r="A717" s="25"/>
      <c r="B717" s="28"/>
      <c r="C717" s="145"/>
      <c r="D717" s="1"/>
      <c r="E717" s="31"/>
      <c r="F717" s="10"/>
      <c r="G717" s="68"/>
      <c r="H717" s="68"/>
      <c r="I717" s="68"/>
      <c r="J717" s="68"/>
      <c r="K717" s="68"/>
      <c r="L717" s="68"/>
      <c r="M717" s="3"/>
      <c r="N717" s="8"/>
      <c r="O717" s="8"/>
      <c r="P717" s="29"/>
      <c r="Q717" s="30"/>
      <c r="R717" s="10"/>
      <c r="S717" s="1"/>
      <c r="T717" s="8"/>
      <c r="U717" s="5"/>
      <c r="V717" s="5"/>
      <c r="W717" s="1"/>
    </row>
    <row r="718" spans="1:23" ht="36" customHeight="1" x14ac:dyDescent="0.2">
      <c r="A718" s="25"/>
      <c r="B718" s="28"/>
      <c r="C718" s="145"/>
      <c r="D718" s="1"/>
      <c r="E718" s="31"/>
      <c r="F718" s="10"/>
      <c r="G718" s="68"/>
      <c r="H718" s="68"/>
      <c r="I718" s="68"/>
      <c r="J718" s="68"/>
      <c r="K718" s="68"/>
      <c r="L718" s="68"/>
      <c r="M718" s="3"/>
      <c r="N718" s="8"/>
      <c r="O718" s="8"/>
      <c r="P718" s="29"/>
      <c r="Q718" s="30"/>
      <c r="R718" s="10"/>
      <c r="S718" s="1"/>
      <c r="T718" s="8"/>
      <c r="U718" s="5"/>
      <c r="V718" s="5"/>
      <c r="W718" s="1"/>
    </row>
    <row r="719" spans="1:23" ht="36" customHeight="1" x14ac:dyDescent="0.2">
      <c r="A719" s="25"/>
      <c r="B719" s="28"/>
      <c r="C719" s="145"/>
      <c r="D719" s="1"/>
      <c r="E719" s="31"/>
      <c r="F719" s="10"/>
      <c r="G719" s="68"/>
      <c r="H719" s="68"/>
      <c r="I719" s="68"/>
      <c r="J719" s="68"/>
      <c r="K719" s="68"/>
      <c r="L719" s="68"/>
      <c r="M719" s="3"/>
      <c r="N719" s="8"/>
      <c r="O719" s="8"/>
      <c r="P719" s="29"/>
      <c r="Q719" s="30"/>
      <c r="R719" s="10"/>
      <c r="S719" s="1"/>
      <c r="T719" s="8"/>
      <c r="U719" s="5"/>
      <c r="V719" s="5"/>
      <c r="W719" s="1"/>
    </row>
    <row r="720" spans="1:23" ht="36" customHeight="1" x14ac:dyDescent="0.2">
      <c r="A720" s="25"/>
      <c r="B720" s="28"/>
      <c r="C720" s="145"/>
      <c r="D720" s="1"/>
      <c r="E720" s="31"/>
      <c r="F720" s="10"/>
      <c r="G720" s="68"/>
      <c r="H720" s="68"/>
      <c r="I720" s="68"/>
      <c r="J720" s="68"/>
      <c r="K720" s="68"/>
      <c r="L720" s="68"/>
      <c r="M720" s="3"/>
      <c r="N720" s="8"/>
      <c r="O720" s="8"/>
      <c r="P720" s="29"/>
      <c r="Q720" s="30"/>
      <c r="R720" s="10"/>
      <c r="S720" s="1"/>
      <c r="T720" s="8"/>
      <c r="U720" s="5"/>
      <c r="V720" s="5"/>
      <c r="W720" s="1"/>
    </row>
    <row r="721" spans="1:23" ht="36" customHeight="1" x14ac:dyDescent="0.2">
      <c r="A721" s="25"/>
      <c r="B721" s="28"/>
      <c r="C721" s="145"/>
      <c r="D721" s="1"/>
      <c r="E721" s="31"/>
      <c r="F721" s="10"/>
      <c r="G721" s="68"/>
      <c r="H721" s="68"/>
      <c r="I721" s="68"/>
      <c r="J721" s="68"/>
      <c r="K721" s="68"/>
      <c r="L721" s="68"/>
      <c r="M721" s="3"/>
      <c r="N721" s="8"/>
      <c r="O721" s="8"/>
      <c r="P721" s="29"/>
      <c r="Q721" s="30"/>
      <c r="R721" s="10"/>
      <c r="S721" s="1"/>
      <c r="T721" s="8"/>
      <c r="U721" s="5"/>
      <c r="V721" s="5"/>
      <c r="W721" s="1"/>
    </row>
    <row r="722" spans="1:23" ht="36" customHeight="1" x14ac:dyDescent="0.2">
      <c r="A722" s="25"/>
      <c r="B722" s="28"/>
      <c r="C722" s="145"/>
      <c r="D722" s="1"/>
      <c r="E722" s="31"/>
      <c r="F722" s="10"/>
      <c r="G722" s="68"/>
      <c r="H722" s="68"/>
      <c r="I722" s="68"/>
      <c r="J722" s="68"/>
      <c r="K722" s="68"/>
      <c r="L722" s="68"/>
      <c r="M722" s="3"/>
      <c r="N722" s="8"/>
      <c r="O722" s="8"/>
      <c r="P722" s="103"/>
      <c r="Q722" s="30"/>
      <c r="R722" s="10"/>
      <c r="S722" s="1"/>
      <c r="T722" s="8"/>
      <c r="U722" s="5"/>
      <c r="V722" s="5"/>
      <c r="W722" s="1"/>
    </row>
    <row r="723" spans="1:23" ht="36" customHeight="1" x14ac:dyDescent="0.2">
      <c r="A723" s="25"/>
      <c r="B723" s="28"/>
      <c r="C723" s="145"/>
      <c r="D723" s="1"/>
      <c r="E723" s="31"/>
      <c r="F723" s="10"/>
      <c r="G723" s="68"/>
      <c r="H723" s="68"/>
      <c r="I723" s="68"/>
      <c r="J723" s="68"/>
      <c r="K723" s="68"/>
      <c r="L723" s="68"/>
      <c r="M723" s="3"/>
      <c r="N723" s="8"/>
      <c r="O723" s="8"/>
      <c r="P723" s="103"/>
      <c r="Q723" s="30"/>
      <c r="R723" s="10"/>
      <c r="S723" s="1"/>
      <c r="T723" s="8"/>
      <c r="U723" s="5"/>
      <c r="V723" s="5"/>
      <c r="W723" s="1"/>
    </row>
    <row r="724" spans="1:23" ht="36" customHeight="1" x14ac:dyDescent="0.2">
      <c r="A724" s="25"/>
      <c r="B724" s="28"/>
      <c r="C724" s="145"/>
      <c r="D724" s="1"/>
      <c r="E724" s="31"/>
      <c r="F724" s="10"/>
      <c r="G724" s="68"/>
      <c r="H724" s="68"/>
      <c r="I724" s="68"/>
      <c r="J724" s="68"/>
      <c r="K724" s="68"/>
      <c r="L724" s="68"/>
      <c r="M724" s="3"/>
      <c r="N724" s="8"/>
      <c r="O724" s="8"/>
      <c r="P724" s="103"/>
      <c r="Q724" s="30"/>
      <c r="R724" s="10"/>
      <c r="S724" s="1"/>
      <c r="T724" s="8"/>
      <c r="U724" s="5"/>
      <c r="V724" s="5"/>
      <c r="W724" s="1"/>
    </row>
    <row r="725" spans="1:23" ht="36" customHeight="1" x14ac:dyDescent="0.2">
      <c r="A725" s="25"/>
      <c r="B725" s="28"/>
      <c r="C725" s="145"/>
      <c r="D725" s="1"/>
      <c r="E725" s="31"/>
      <c r="F725" s="16"/>
      <c r="G725" s="104"/>
      <c r="H725" s="68"/>
      <c r="I725" s="68"/>
      <c r="J725" s="68"/>
      <c r="K725" s="68"/>
      <c r="L725" s="68"/>
      <c r="M725" s="3"/>
      <c r="N725" s="8"/>
      <c r="O725" s="8"/>
      <c r="P725" s="103"/>
      <c r="Q725" s="30"/>
      <c r="R725" s="10"/>
      <c r="S725" s="1"/>
      <c r="T725" s="8"/>
      <c r="U725" s="5"/>
      <c r="V725" s="5"/>
      <c r="W725" s="1"/>
    </row>
    <row r="726" spans="1:23" ht="36" customHeight="1" x14ac:dyDescent="0.2">
      <c r="A726" s="25"/>
      <c r="B726" s="28"/>
      <c r="C726" s="145"/>
      <c r="D726" s="1"/>
      <c r="E726" s="31"/>
      <c r="F726" s="10"/>
      <c r="G726" s="104"/>
      <c r="H726" s="105"/>
      <c r="I726" s="68"/>
      <c r="J726" s="68"/>
      <c r="K726" s="68"/>
      <c r="L726" s="68"/>
      <c r="M726" s="3"/>
      <c r="N726" s="8"/>
      <c r="O726" s="8"/>
      <c r="P726" s="103"/>
      <c r="Q726" s="30"/>
      <c r="R726" s="10"/>
      <c r="S726" s="1"/>
      <c r="T726" s="8"/>
      <c r="U726" s="5"/>
      <c r="V726" s="5"/>
      <c r="W726" s="1"/>
    </row>
    <row r="727" spans="1:23" ht="36" customHeight="1" x14ac:dyDescent="0.2">
      <c r="A727" s="25"/>
      <c r="B727" s="28"/>
      <c r="C727" s="145"/>
      <c r="D727" s="1"/>
      <c r="E727" s="31"/>
      <c r="F727" s="16"/>
      <c r="G727" s="104"/>
      <c r="H727" s="105"/>
      <c r="I727" s="68"/>
      <c r="J727" s="68"/>
      <c r="K727" s="68"/>
      <c r="L727" s="68"/>
      <c r="M727" s="3"/>
      <c r="N727" s="8"/>
      <c r="O727" s="8"/>
      <c r="P727" s="103"/>
      <c r="Q727" s="30"/>
      <c r="R727" s="10"/>
      <c r="S727" s="1"/>
      <c r="T727" s="8"/>
      <c r="U727" s="5"/>
      <c r="V727" s="5"/>
      <c r="W727" s="1"/>
    </row>
    <row r="728" spans="1:23" ht="36" customHeight="1" x14ac:dyDescent="0.2">
      <c r="A728" s="25"/>
      <c r="B728" s="28"/>
      <c r="C728" s="145"/>
      <c r="D728" s="1"/>
      <c r="E728" s="31"/>
      <c r="F728" s="10"/>
      <c r="G728" s="104"/>
      <c r="H728" s="68"/>
      <c r="I728" s="68"/>
      <c r="J728" s="68"/>
      <c r="K728" s="68"/>
      <c r="L728" s="68"/>
      <c r="M728" s="3"/>
      <c r="N728" s="8"/>
      <c r="O728" s="8"/>
      <c r="P728" s="103"/>
      <c r="Q728" s="30"/>
      <c r="R728" s="10"/>
      <c r="S728" s="1"/>
      <c r="T728" s="8"/>
      <c r="U728" s="5"/>
      <c r="V728" s="5"/>
      <c r="W728" s="1"/>
    </row>
    <row r="729" spans="1:23" ht="36" customHeight="1" x14ac:dyDescent="0.2">
      <c r="A729" s="25"/>
      <c r="B729" s="28"/>
      <c r="C729" s="145"/>
      <c r="D729" s="1"/>
      <c r="E729" s="31"/>
      <c r="F729" s="10"/>
      <c r="G729" s="104"/>
      <c r="H729" s="68"/>
      <c r="I729" s="68"/>
      <c r="J729" s="68"/>
      <c r="K729" s="68"/>
      <c r="L729" s="68"/>
      <c r="M729" s="3"/>
      <c r="N729" s="8"/>
      <c r="O729" s="8"/>
      <c r="P729" s="103"/>
      <c r="Q729" s="30"/>
      <c r="R729" s="10"/>
      <c r="S729" s="1"/>
      <c r="T729" s="8"/>
      <c r="U729" s="5"/>
      <c r="V729" s="5"/>
      <c r="W729" s="1"/>
    </row>
    <row r="730" spans="1:23" ht="36" customHeight="1" x14ac:dyDescent="0.2">
      <c r="A730" s="25"/>
      <c r="B730" s="28"/>
      <c r="C730" s="145"/>
      <c r="D730" s="1"/>
      <c r="E730" s="31"/>
      <c r="F730" s="10"/>
      <c r="G730" s="104"/>
      <c r="H730" s="68"/>
      <c r="I730" s="68"/>
      <c r="J730" s="68"/>
      <c r="K730" s="68"/>
      <c r="L730" s="68"/>
      <c r="M730" s="3"/>
      <c r="N730" s="8"/>
      <c r="O730" s="8"/>
      <c r="P730" s="103"/>
      <c r="Q730" s="30"/>
      <c r="R730" s="10"/>
      <c r="S730" s="1"/>
      <c r="T730" s="8"/>
      <c r="U730" s="5"/>
      <c r="V730" s="5"/>
      <c r="W730" s="1"/>
    </row>
    <row r="731" spans="1:23" ht="36" customHeight="1" x14ac:dyDescent="0.2">
      <c r="A731" s="25"/>
      <c r="B731" s="28"/>
      <c r="C731" s="145"/>
      <c r="D731" s="1"/>
      <c r="E731" s="31"/>
      <c r="F731" s="10"/>
      <c r="G731" s="104"/>
      <c r="H731" s="68"/>
      <c r="I731" s="68"/>
      <c r="J731" s="68"/>
      <c r="K731" s="68"/>
      <c r="L731" s="68"/>
      <c r="M731" s="3"/>
      <c r="N731" s="8"/>
      <c r="O731" s="8"/>
      <c r="P731" s="103"/>
      <c r="Q731" s="30"/>
      <c r="R731" s="10"/>
      <c r="S731" s="1"/>
      <c r="T731" s="8"/>
      <c r="U731" s="5"/>
      <c r="V731" s="5"/>
      <c r="W731" s="1"/>
    </row>
    <row r="732" spans="1:23" ht="36" customHeight="1" x14ac:dyDescent="0.2">
      <c r="A732" s="25"/>
      <c r="B732" s="28"/>
      <c r="C732" s="145"/>
      <c r="D732" s="1"/>
      <c r="E732" s="31"/>
      <c r="F732" s="10"/>
      <c r="G732" s="104"/>
      <c r="H732" s="68"/>
      <c r="I732" s="68"/>
      <c r="J732" s="68"/>
      <c r="K732" s="68"/>
      <c r="L732" s="68"/>
      <c r="M732" s="3"/>
      <c r="N732" s="8"/>
      <c r="O732" s="8"/>
      <c r="P732" s="103"/>
      <c r="Q732" s="30"/>
      <c r="R732" s="10"/>
      <c r="S732" s="1"/>
      <c r="T732" s="8"/>
      <c r="U732" s="5"/>
      <c r="V732" s="5"/>
      <c r="W732" s="1"/>
    </row>
    <row r="733" spans="1:23" ht="36" customHeight="1" x14ac:dyDescent="0.2">
      <c r="A733" s="25"/>
      <c r="B733" s="28"/>
      <c r="C733" s="145"/>
      <c r="D733" s="1"/>
      <c r="E733" s="31"/>
      <c r="F733" s="10"/>
      <c r="G733" s="104"/>
      <c r="H733" s="68"/>
      <c r="I733" s="68"/>
      <c r="J733" s="68"/>
      <c r="K733" s="68"/>
      <c r="L733" s="68"/>
      <c r="M733" s="3"/>
      <c r="N733" s="8"/>
      <c r="O733" s="8"/>
      <c r="P733" s="103"/>
      <c r="Q733" s="30"/>
      <c r="R733" s="10"/>
      <c r="S733" s="1"/>
      <c r="T733" s="8"/>
      <c r="U733" s="5"/>
      <c r="V733" s="5"/>
      <c r="W733" s="1"/>
    </row>
    <row r="734" spans="1:23" ht="36" customHeight="1" x14ac:dyDescent="0.2">
      <c r="A734" s="25"/>
      <c r="B734" s="28"/>
      <c r="C734" s="145"/>
      <c r="D734" s="1"/>
      <c r="E734" s="31"/>
      <c r="F734" s="10"/>
      <c r="G734" s="104"/>
      <c r="H734" s="68"/>
      <c r="I734" s="68"/>
      <c r="J734" s="68"/>
      <c r="K734" s="68"/>
      <c r="L734" s="68"/>
      <c r="M734" s="3"/>
      <c r="N734" s="8"/>
      <c r="O734" s="8"/>
      <c r="P734" s="103"/>
      <c r="Q734" s="30"/>
      <c r="R734" s="10"/>
      <c r="S734" s="1"/>
      <c r="T734" s="8"/>
      <c r="U734" s="5"/>
      <c r="V734" s="5"/>
      <c r="W734" s="1"/>
    </row>
    <row r="735" spans="1:23" ht="36" customHeight="1" x14ac:dyDescent="0.2">
      <c r="A735" s="25"/>
      <c r="B735" s="28"/>
      <c r="C735" s="145"/>
      <c r="D735" s="1"/>
      <c r="E735" s="31"/>
      <c r="F735" s="10"/>
      <c r="G735" s="104"/>
      <c r="H735" s="68"/>
      <c r="I735" s="68"/>
      <c r="J735" s="68"/>
      <c r="K735" s="68"/>
      <c r="L735" s="68"/>
      <c r="M735" s="3"/>
      <c r="N735" s="8"/>
      <c r="O735" s="8"/>
      <c r="P735" s="103"/>
      <c r="Q735" s="30"/>
      <c r="R735" s="10"/>
      <c r="S735" s="1"/>
      <c r="T735" s="8"/>
      <c r="U735" s="5"/>
      <c r="V735" s="5"/>
      <c r="W735" s="1"/>
    </row>
    <row r="736" spans="1:23" ht="36" customHeight="1" x14ac:dyDescent="0.2">
      <c r="A736" s="25"/>
      <c r="B736" s="28"/>
      <c r="C736" s="145"/>
      <c r="D736" s="1"/>
      <c r="E736" s="31"/>
      <c r="F736" s="10"/>
      <c r="G736" s="104"/>
      <c r="H736" s="68"/>
      <c r="I736" s="68"/>
      <c r="J736" s="68"/>
      <c r="K736" s="68"/>
      <c r="L736" s="68"/>
      <c r="M736" s="3"/>
      <c r="N736" s="8"/>
      <c r="O736" s="8"/>
      <c r="P736" s="103"/>
      <c r="Q736" s="30"/>
      <c r="R736" s="10"/>
      <c r="S736" s="1"/>
      <c r="T736" s="8"/>
      <c r="U736" s="5"/>
      <c r="V736" s="5"/>
      <c r="W736" s="1"/>
    </row>
    <row r="737" spans="1:23" ht="36" customHeight="1" x14ac:dyDescent="0.2">
      <c r="A737" s="25"/>
      <c r="B737" s="28"/>
      <c r="C737" s="145"/>
      <c r="D737" s="1"/>
      <c r="E737" s="31"/>
      <c r="F737" s="10"/>
      <c r="G737" s="68"/>
      <c r="H737" s="68"/>
      <c r="I737" s="68"/>
      <c r="J737" s="68"/>
      <c r="K737" s="68"/>
      <c r="L737" s="68"/>
      <c r="M737" s="3"/>
      <c r="N737" s="8"/>
      <c r="O737" s="1"/>
      <c r="P737" s="103"/>
      <c r="Q737" s="30"/>
      <c r="R737" s="10"/>
      <c r="S737" s="1"/>
      <c r="T737" s="8"/>
      <c r="U737" s="5"/>
      <c r="V737" s="5"/>
      <c r="W737" s="1"/>
    </row>
    <row r="738" spans="1:23" ht="36" customHeight="1" x14ac:dyDescent="0.2">
      <c r="A738" s="25"/>
      <c r="B738" s="28"/>
      <c r="C738" s="145"/>
      <c r="D738" s="1"/>
      <c r="E738" s="31"/>
      <c r="F738" s="10"/>
      <c r="G738" s="68"/>
      <c r="H738" s="68"/>
      <c r="I738" s="68"/>
      <c r="J738" s="68"/>
      <c r="K738" s="68"/>
      <c r="L738" s="68"/>
      <c r="M738" s="3"/>
      <c r="N738" s="8"/>
      <c r="O738" s="8"/>
      <c r="P738" s="103"/>
      <c r="Q738" s="30"/>
      <c r="R738" s="10"/>
      <c r="S738" s="1"/>
      <c r="T738" s="8"/>
      <c r="U738" s="5"/>
      <c r="V738" s="5"/>
      <c r="W738" s="1"/>
    </row>
    <row r="739" spans="1:23" ht="36" customHeight="1" x14ac:dyDescent="0.2">
      <c r="A739" s="25"/>
      <c r="B739" s="28"/>
      <c r="C739" s="145"/>
      <c r="D739" s="1"/>
      <c r="E739" s="31"/>
      <c r="F739" s="10"/>
      <c r="G739" s="68"/>
      <c r="H739" s="68"/>
      <c r="I739" s="68"/>
      <c r="J739" s="68"/>
      <c r="K739" s="68"/>
      <c r="L739" s="68"/>
      <c r="M739" s="3"/>
      <c r="N739" s="8"/>
      <c r="O739" s="8"/>
      <c r="P739" s="103"/>
      <c r="Q739" s="30"/>
      <c r="R739" s="10"/>
      <c r="S739" s="1"/>
      <c r="T739" s="8"/>
      <c r="U739" s="5"/>
      <c r="V739" s="5"/>
      <c r="W739" s="1"/>
    </row>
    <row r="740" spans="1:23" ht="36" customHeight="1" x14ac:dyDescent="0.2">
      <c r="A740" s="25"/>
      <c r="B740" s="28"/>
      <c r="C740" s="145"/>
      <c r="D740" s="1"/>
      <c r="E740" s="31"/>
      <c r="F740" s="10"/>
      <c r="G740" s="68"/>
      <c r="H740" s="68"/>
      <c r="I740" s="68"/>
      <c r="J740" s="68"/>
      <c r="K740" s="68"/>
      <c r="L740" s="68"/>
      <c r="M740" s="3"/>
      <c r="N740" s="8"/>
      <c r="O740" s="8"/>
      <c r="P740" s="103"/>
      <c r="Q740" s="30"/>
      <c r="R740" s="10"/>
      <c r="S740" s="1"/>
      <c r="T740" s="8"/>
      <c r="U740" s="5"/>
      <c r="V740" s="5"/>
      <c r="W740" s="1"/>
    </row>
    <row r="741" spans="1:23" ht="36" customHeight="1" x14ac:dyDescent="0.2">
      <c r="A741" s="25"/>
      <c r="B741" s="28"/>
      <c r="C741" s="145"/>
      <c r="D741" s="1"/>
      <c r="E741" s="31"/>
      <c r="F741" s="10"/>
      <c r="G741" s="68"/>
      <c r="H741" s="68"/>
      <c r="I741" s="68"/>
      <c r="J741" s="68"/>
      <c r="K741" s="68"/>
      <c r="L741" s="68"/>
      <c r="M741" s="3"/>
      <c r="N741" s="8"/>
      <c r="O741" s="8"/>
      <c r="P741" s="103"/>
      <c r="Q741" s="30"/>
      <c r="R741" s="10"/>
      <c r="S741" s="1"/>
      <c r="T741" s="8"/>
      <c r="U741" s="5"/>
      <c r="V741" s="5"/>
      <c r="W741" s="1"/>
    </row>
    <row r="742" spans="1:23" ht="36" customHeight="1" x14ac:dyDescent="0.2">
      <c r="A742" s="25"/>
      <c r="B742" s="28"/>
      <c r="C742" s="145"/>
      <c r="D742" s="1"/>
      <c r="E742" s="31"/>
      <c r="F742" s="10"/>
      <c r="G742" s="68"/>
      <c r="H742" s="68"/>
      <c r="I742" s="68"/>
      <c r="J742" s="68"/>
      <c r="K742" s="68"/>
      <c r="L742" s="68"/>
      <c r="M742" s="3"/>
      <c r="N742" s="8"/>
      <c r="O742" s="8"/>
      <c r="P742" s="103"/>
      <c r="Q742" s="30"/>
      <c r="R742" s="10"/>
      <c r="S742" s="1"/>
      <c r="T742" s="8"/>
      <c r="U742" s="5"/>
      <c r="V742" s="5"/>
      <c r="W742" s="1"/>
    </row>
    <row r="743" spans="1:23" ht="36" customHeight="1" x14ac:dyDescent="0.2">
      <c r="A743" s="25"/>
      <c r="B743" s="28"/>
      <c r="C743" s="145"/>
      <c r="D743" s="1"/>
      <c r="E743" s="31"/>
      <c r="F743" s="10"/>
      <c r="G743" s="68"/>
      <c r="H743" s="68"/>
      <c r="I743" s="68"/>
      <c r="J743" s="68"/>
      <c r="K743" s="68"/>
      <c r="L743" s="68"/>
      <c r="M743" s="3"/>
      <c r="N743" s="8"/>
      <c r="O743" s="8"/>
      <c r="P743" s="103"/>
      <c r="Q743" s="30"/>
      <c r="R743" s="10"/>
      <c r="S743" s="1"/>
      <c r="T743" s="8"/>
      <c r="U743" s="5"/>
      <c r="V743" s="5"/>
      <c r="W743" s="1"/>
    </row>
    <row r="744" spans="1:23" ht="36" customHeight="1" x14ac:dyDescent="0.2">
      <c r="A744" s="25"/>
      <c r="B744" s="28"/>
      <c r="C744" s="145"/>
      <c r="D744" s="1"/>
      <c r="E744" s="31"/>
      <c r="F744" s="16"/>
      <c r="G744" s="68"/>
      <c r="H744" s="68"/>
      <c r="I744" s="68"/>
      <c r="J744" s="68"/>
      <c r="K744" s="68"/>
      <c r="L744" s="68"/>
      <c r="M744" s="3"/>
      <c r="N744" s="8"/>
      <c r="O744" s="8"/>
      <c r="P744" s="103"/>
      <c r="Q744" s="30"/>
      <c r="R744" s="10"/>
      <c r="S744" s="1"/>
      <c r="T744" s="8"/>
      <c r="U744" s="5"/>
      <c r="V744" s="5"/>
      <c r="W744" s="1"/>
    </row>
    <row r="745" spans="1:23" ht="36" customHeight="1" x14ac:dyDescent="0.2">
      <c r="A745" s="25"/>
      <c r="B745" s="28"/>
      <c r="C745" s="145"/>
      <c r="D745" s="1"/>
      <c r="E745" s="31"/>
      <c r="F745" s="10"/>
      <c r="G745" s="68"/>
      <c r="H745" s="68"/>
      <c r="I745" s="68"/>
      <c r="J745" s="68"/>
      <c r="K745" s="68"/>
      <c r="L745" s="68"/>
      <c r="M745" s="3"/>
      <c r="N745" s="8"/>
      <c r="O745" s="8"/>
      <c r="P745" s="103"/>
      <c r="Q745" s="30"/>
      <c r="R745" s="10"/>
      <c r="S745" s="1"/>
      <c r="T745" s="8"/>
      <c r="U745" s="5"/>
      <c r="V745" s="5"/>
      <c r="W745" s="1"/>
    </row>
    <row r="746" spans="1:23" ht="36" customHeight="1" x14ac:dyDescent="0.2">
      <c r="A746" s="25"/>
      <c r="B746" s="28"/>
      <c r="C746" s="145"/>
      <c r="D746" s="1"/>
      <c r="E746" s="31"/>
      <c r="F746" s="10"/>
      <c r="G746" s="68"/>
      <c r="H746" s="68"/>
      <c r="I746" s="68"/>
      <c r="J746" s="68"/>
      <c r="K746" s="68"/>
      <c r="L746" s="68"/>
      <c r="M746" s="3"/>
      <c r="N746" s="8"/>
      <c r="O746" s="8"/>
      <c r="P746" s="103"/>
      <c r="Q746" s="30"/>
      <c r="R746" s="10"/>
      <c r="S746" s="1"/>
      <c r="T746" s="8"/>
      <c r="U746" s="5"/>
      <c r="V746" s="5"/>
      <c r="W746" s="1"/>
    </row>
    <row r="747" spans="1:23" ht="36" customHeight="1" x14ac:dyDescent="0.2">
      <c r="A747" s="25"/>
      <c r="B747" s="28"/>
      <c r="C747" s="145"/>
      <c r="D747" s="1"/>
      <c r="E747" s="31"/>
      <c r="F747" s="10"/>
      <c r="G747" s="68"/>
      <c r="H747" s="68"/>
      <c r="I747" s="68"/>
      <c r="J747" s="68"/>
      <c r="K747" s="68"/>
      <c r="L747" s="68"/>
      <c r="M747" s="3"/>
      <c r="N747" s="8"/>
      <c r="O747" s="8"/>
      <c r="P747" s="103"/>
      <c r="Q747" s="30"/>
      <c r="R747" s="10"/>
      <c r="S747" s="1"/>
      <c r="T747" s="8"/>
      <c r="U747" s="5"/>
      <c r="V747" s="5"/>
      <c r="W747" s="1"/>
    </row>
    <row r="748" spans="1:23" ht="36" customHeight="1" x14ac:dyDescent="0.2">
      <c r="A748" s="25"/>
      <c r="B748" s="28"/>
      <c r="C748" s="145"/>
      <c r="D748" s="1"/>
      <c r="E748" s="31"/>
      <c r="F748" s="10"/>
      <c r="G748" s="68"/>
      <c r="H748" s="68"/>
      <c r="I748" s="68"/>
      <c r="J748" s="68"/>
      <c r="K748" s="68"/>
      <c r="L748" s="68"/>
      <c r="M748" s="3"/>
      <c r="N748" s="8"/>
      <c r="O748" s="8"/>
      <c r="P748" s="103"/>
      <c r="Q748" s="30"/>
      <c r="R748" s="10"/>
      <c r="S748" s="1"/>
      <c r="T748" s="8"/>
      <c r="U748" s="5"/>
      <c r="V748" s="5"/>
      <c r="W748" s="1"/>
    </row>
    <row r="749" spans="1:23" ht="36" customHeight="1" x14ac:dyDescent="0.2">
      <c r="A749" s="25"/>
      <c r="B749" s="28"/>
      <c r="C749" s="145"/>
      <c r="D749" s="1"/>
      <c r="E749" s="31"/>
      <c r="F749" s="10"/>
      <c r="G749" s="68"/>
      <c r="H749" s="68"/>
      <c r="I749" s="68"/>
      <c r="J749" s="68"/>
      <c r="K749" s="68"/>
      <c r="L749" s="68"/>
      <c r="M749" s="3"/>
      <c r="N749" s="8"/>
      <c r="O749" s="8"/>
      <c r="P749" s="103"/>
      <c r="Q749" s="30"/>
      <c r="R749" s="10"/>
      <c r="S749" s="1"/>
      <c r="T749" s="8"/>
      <c r="U749" s="5"/>
      <c r="V749" s="5"/>
      <c r="W749" s="1"/>
    </row>
    <row r="750" spans="1:23" ht="36" customHeight="1" x14ac:dyDescent="0.2">
      <c r="A750" s="25"/>
      <c r="B750" s="28"/>
      <c r="C750" s="145"/>
      <c r="D750" s="1"/>
      <c r="E750" s="31"/>
      <c r="F750" s="16"/>
      <c r="G750" s="68"/>
      <c r="H750" s="68"/>
      <c r="I750" s="68"/>
      <c r="J750" s="68"/>
      <c r="K750" s="68"/>
      <c r="L750" s="68"/>
      <c r="M750" s="3"/>
      <c r="N750" s="8"/>
      <c r="O750" s="8"/>
      <c r="P750" s="103"/>
      <c r="Q750" s="30"/>
      <c r="R750" s="10"/>
      <c r="S750" s="1"/>
      <c r="T750" s="8"/>
      <c r="U750" s="5"/>
      <c r="V750" s="5"/>
      <c r="W750" s="1"/>
    </row>
    <row r="751" spans="1:23" ht="36" customHeight="1" x14ac:dyDescent="0.2">
      <c r="A751" s="25"/>
      <c r="B751" s="28"/>
      <c r="C751" s="145"/>
      <c r="D751" s="1"/>
      <c r="E751" s="31"/>
      <c r="F751" s="10"/>
      <c r="G751" s="68"/>
      <c r="H751" s="68"/>
      <c r="I751" s="68"/>
      <c r="J751" s="68"/>
      <c r="K751" s="68"/>
      <c r="L751" s="68"/>
      <c r="M751" s="3"/>
      <c r="N751" s="8"/>
      <c r="O751" s="8"/>
      <c r="P751" s="103"/>
      <c r="Q751" s="30"/>
      <c r="R751" s="10"/>
      <c r="S751" s="1"/>
      <c r="T751" s="8"/>
      <c r="U751" s="5"/>
      <c r="V751" s="5"/>
      <c r="W751" s="1"/>
    </row>
    <row r="752" spans="1:23" ht="36" customHeight="1" x14ac:dyDescent="0.2">
      <c r="A752" s="25"/>
      <c r="B752" s="28"/>
      <c r="C752" s="145"/>
      <c r="D752" s="1"/>
      <c r="E752" s="31"/>
      <c r="F752" s="10"/>
      <c r="G752" s="68"/>
      <c r="H752" s="68"/>
      <c r="I752" s="68"/>
      <c r="J752" s="68"/>
      <c r="K752" s="68"/>
      <c r="L752" s="68"/>
      <c r="M752" s="3"/>
      <c r="N752" s="8"/>
      <c r="O752" s="8"/>
      <c r="P752" s="103"/>
      <c r="Q752" s="30"/>
      <c r="R752" s="10"/>
      <c r="S752" s="1"/>
      <c r="T752" s="8"/>
      <c r="U752" s="5"/>
      <c r="V752" s="5"/>
      <c r="W752" s="1"/>
    </row>
    <row r="753" spans="1:23" ht="36" customHeight="1" x14ac:dyDescent="0.2">
      <c r="A753" s="25"/>
      <c r="B753" s="28"/>
      <c r="C753" s="139"/>
      <c r="D753" s="1"/>
      <c r="E753" s="31"/>
      <c r="F753" s="16"/>
      <c r="G753" s="68"/>
      <c r="H753" s="68"/>
      <c r="I753" s="68"/>
      <c r="J753" s="100"/>
      <c r="K753" s="68"/>
      <c r="L753" s="68"/>
      <c r="M753" s="3"/>
      <c r="N753" s="8"/>
      <c r="O753" s="8"/>
      <c r="P753" s="103"/>
      <c r="Q753" s="30"/>
      <c r="R753" s="10"/>
      <c r="S753" s="1"/>
      <c r="T753" s="8"/>
      <c r="U753" s="5"/>
      <c r="V753" s="5"/>
      <c r="W753" s="1"/>
    </row>
    <row r="754" spans="1:23" ht="36" customHeight="1" x14ac:dyDescent="0.2">
      <c r="A754" s="25"/>
      <c r="B754" s="28"/>
      <c r="C754" s="145"/>
      <c r="D754" s="1"/>
      <c r="E754" s="31"/>
      <c r="F754" s="10"/>
      <c r="G754" s="68"/>
      <c r="H754" s="68"/>
      <c r="I754" s="68"/>
      <c r="J754" s="68"/>
      <c r="K754" s="68"/>
      <c r="L754" s="68"/>
      <c r="M754" s="3"/>
      <c r="N754" s="8"/>
      <c r="O754" s="8"/>
      <c r="P754" s="103"/>
      <c r="Q754" s="30"/>
      <c r="R754" s="10"/>
      <c r="S754" s="1"/>
      <c r="T754" s="8"/>
      <c r="U754" s="5"/>
      <c r="V754" s="5"/>
      <c r="W754" s="1"/>
    </row>
    <row r="755" spans="1:23" ht="36" customHeight="1" x14ac:dyDescent="0.2">
      <c r="A755" s="25"/>
      <c r="B755" s="28"/>
      <c r="C755" s="139"/>
      <c r="D755" s="1"/>
      <c r="E755" s="31"/>
      <c r="F755" s="10"/>
      <c r="G755" s="68"/>
      <c r="H755" s="68"/>
      <c r="I755" s="68"/>
      <c r="J755" s="68"/>
      <c r="K755" s="68"/>
      <c r="L755" s="68"/>
      <c r="M755" s="3"/>
      <c r="N755" s="8"/>
      <c r="O755" s="8"/>
      <c r="P755" s="103"/>
      <c r="Q755" s="30"/>
      <c r="R755" s="10"/>
      <c r="S755" s="1"/>
      <c r="T755" s="8"/>
      <c r="U755" s="5"/>
      <c r="V755" s="5"/>
      <c r="W755" s="1"/>
    </row>
    <row r="756" spans="1:23" ht="36" customHeight="1" x14ac:dyDescent="0.2">
      <c r="A756" s="25"/>
      <c r="B756" s="28"/>
      <c r="C756" s="139"/>
      <c r="D756" s="1"/>
      <c r="E756" s="31"/>
      <c r="F756" s="10"/>
      <c r="G756" s="68"/>
      <c r="H756" s="68"/>
      <c r="I756" s="68"/>
      <c r="J756" s="68"/>
      <c r="K756" s="68"/>
      <c r="L756" s="68"/>
      <c r="M756" s="3"/>
      <c r="N756" s="8"/>
      <c r="O756" s="8"/>
      <c r="P756" s="103"/>
      <c r="Q756" s="30"/>
      <c r="R756" s="10"/>
      <c r="S756" s="1"/>
      <c r="T756" s="8"/>
      <c r="U756" s="5"/>
      <c r="V756" s="5"/>
      <c r="W756" s="1"/>
    </row>
    <row r="757" spans="1:23" ht="36" customHeight="1" x14ac:dyDescent="0.2">
      <c r="A757" s="25"/>
      <c r="B757" s="28"/>
      <c r="C757" s="139"/>
      <c r="D757" s="1"/>
      <c r="E757" s="31"/>
      <c r="F757" s="10"/>
      <c r="G757" s="68"/>
      <c r="H757" s="68"/>
      <c r="I757" s="68"/>
      <c r="J757" s="68"/>
      <c r="K757" s="68"/>
      <c r="L757" s="68"/>
      <c r="M757" s="3"/>
      <c r="N757" s="8"/>
      <c r="O757" s="8"/>
      <c r="P757" s="103"/>
      <c r="Q757" s="30"/>
      <c r="R757" s="10"/>
      <c r="S757" s="1"/>
      <c r="T757" s="8"/>
      <c r="U757" s="5"/>
      <c r="V757" s="5"/>
      <c r="W757" s="1"/>
    </row>
    <row r="758" spans="1:23" ht="36" customHeight="1" x14ac:dyDescent="0.2">
      <c r="A758" s="25"/>
      <c r="B758" s="28"/>
      <c r="C758" s="139"/>
      <c r="D758" s="1"/>
      <c r="E758" s="31"/>
      <c r="F758" s="10"/>
      <c r="G758" s="68"/>
      <c r="H758" s="68"/>
      <c r="I758" s="68"/>
      <c r="J758" s="68"/>
      <c r="K758" s="68"/>
      <c r="L758" s="68"/>
      <c r="M758" s="3"/>
      <c r="N758" s="8"/>
      <c r="O758" s="8"/>
      <c r="P758" s="103"/>
      <c r="Q758" s="30"/>
      <c r="R758" s="10"/>
      <c r="S758" s="1"/>
      <c r="T758" s="8"/>
      <c r="U758" s="5"/>
      <c r="V758" s="5"/>
      <c r="W758" s="1"/>
    </row>
    <row r="759" spans="1:23" ht="36" customHeight="1" x14ac:dyDescent="0.2">
      <c r="A759" s="25"/>
      <c r="B759" s="28"/>
      <c r="C759" s="145"/>
      <c r="D759" s="1"/>
      <c r="E759" s="31"/>
      <c r="F759" s="10"/>
      <c r="G759" s="68"/>
      <c r="H759" s="68"/>
      <c r="I759" s="68"/>
      <c r="J759" s="68"/>
      <c r="K759" s="68"/>
      <c r="L759" s="68"/>
      <c r="M759" s="3"/>
      <c r="N759" s="8"/>
      <c r="O759" s="8"/>
      <c r="P759" s="103"/>
      <c r="Q759" s="30"/>
      <c r="R759" s="10"/>
      <c r="S759" s="1"/>
      <c r="T759" s="8"/>
      <c r="U759" s="5"/>
      <c r="V759" s="5"/>
      <c r="W759" s="1"/>
    </row>
    <row r="760" spans="1:23" ht="36" customHeight="1" x14ac:dyDescent="0.2">
      <c r="A760" s="25"/>
      <c r="B760" s="28"/>
      <c r="C760" s="139"/>
      <c r="D760" s="1"/>
      <c r="E760" s="31"/>
      <c r="F760" s="10"/>
      <c r="G760" s="68"/>
      <c r="H760" s="68"/>
      <c r="I760" s="68"/>
      <c r="J760" s="68"/>
      <c r="K760" s="68"/>
      <c r="L760" s="68"/>
      <c r="M760" s="3"/>
      <c r="N760" s="8"/>
      <c r="O760" s="8"/>
      <c r="P760" s="103"/>
      <c r="Q760" s="30"/>
      <c r="R760" s="10"/>
      <c r="S760" s="1"/>
      <c r="T760" s="8"/>
      <c r="U760" s="5"/>
      <c r="V760" s="5"/>
      <c r="W760" s="1"/>
    </row>
    <row r="761" spans="1:23" ht="36" customHeight="1" x14ac:dyDescent="0.2">
      <c r="A761" s="25"/>
      <c r="B761" s="28"/>
      <c r="C761" s="139"/>
      <c r="D761" s="1"/>
      <c r="E761" s="31"/>
      <c r="F761" s="16"/>
      <c r="G761" s="68"/>
      <c r="H761" s="68"/>
      <c r="I761" s="68"/>
      <c r="J761" s="68"/>
      <c r="K761" s="68"/>
      <c r="L761" s="68"/>
      <c r="M761" s="3"/>
      <c r="N761" s="8"/>
      <c r="O761" s="8"/>
      <c r="P761" s="103"/>
      <c r="Q761" s="30"/>
      <c r="R761" s="10"/>
      <c r="S761" s="1"/>
      <c r="T761" s="8"/>
      <c r="U761" s="5"/>
      <c r="V761" s="5"/>
      <c r="W761" s="1"/>
    </row>
    <row r="762" spans="1:23" ht="36" customHeight="1" x14ac:dyDescent="0.2">
      <c r="A762" s="25"/>
      <c r="B762" s="28"/>
      <c r="C762" s="139"/>
      <c r="D762" s="1"/>
      <c r="E762" s="31"/>
      <c r="F762" s="10"/>
      <c r="G762" s="68"/>
      <c r="H762" s="68"/>
      <c r="I762" s="68"/>
      <c r="J762" s="68"/>
      <c r="K762" s="68"/>
      <c r="L762" s="68"/>
      <c r="M762" s="3"/>
      <c r="N762" s="8"/>
      <c r="O762" s="8"/>
      <c r="P762" s="103"/>
      <c r="Q762" s="30"/>
      <c r="R762" s="10"/>
      <c r="S762" s="1"/>
      <c r="T762" s="8"/>
      <c r="U762" s="5"/>
      <c r="V762" s="5"/>
      <c r="W762" s="1"/>
    </row>
    <row r="763" spans="1:23" ht="36" customHeight="1" x14ac:dyDescent="0.2">
      <c r="A763" s="25"/>
      <c r="B763" s="28"/>
      <c r="C763" s="139"/>
      <c r="D763" s="1"/>
      <c r="E763" s="31"/>
      <c r="F763" s="16"/>
      <c r="G763" s="68"/>
      <c r="H763" s="68"/>
      <c r="I763" s="68"/>
      <c r="J763" s="68"/>
      <c r="K763" s="68"/>
      <c r="L763" s="68"/>
      <c r="M763" s="3"/>
      <c r="N763" s="8"/>
      <c r="O763" s="8"/>
      <c r="P763" s="103"/>
      <c r="Q763" s="30"/>
      <c r="R763" s="10"/>
      <c r="S763" s="1"/>
      <c r="T763" s="8"/>
      <c r="U763" s="5"/>
      <c r="V763" s="5"/>
      <c r="W763" s="1"/>
    </row>
    <row r="764" spans="1:23" ht="36" customHeight="1" x14ac:dyDescent="0.2">
      <c r="A764" s="25"/>
      <c r="B764" s="28"/>
      <c r="C764" s="145"/>
      <c r="D764" s="1"/>
      <c r="E764" s="31"/>
      <c r="F764" s="10"/>
      <c r="G764" s="68"/>
      <c r="H764" s="68"/>
      <c r="I764" s="68"/>
      <c r="J764" s="68"/>
      <c r="K764" s="68"/>
      <c r="L764" s="68"/>
      <c r="M764" s="3"/>
      <c r="N764" s="8"/>
      <c r="O764" s="8"/>
      <c r="P764" s="103"/>
      <c r="Q764" s="30"/>
      <c r="R764" s="10"/>
      <c r="S764" s="1"/>
      <c r="T764" s="8"/>
      <c r="U764" s="5"/>
      <c r="V764" s="5"/>
      <c r="W764" s="1"/>
    </row>
    <row r="765" spans="1:23" ht="36" customHeight="1" x14ac:dyDescent="0.2">
      <c r="A765" s="25"/>
      <c r="B765" s="28"/>
      <c r="C765" s="145"/>
      <c r="D765" s="1"/>
      <c r="E765" s="31"/>
      <c r="F765" s="10"/>
      <c r="G765" s="68"/>
      <c r="H765" s="68"/>
      <c r="I765" s="68"/>
      <c r="J765" s="68"/>
      <c r="K765" s="68"/>
      <c r="L765" s="68"/>
      <c r="M765" s="3"/>
      <c r="N765" s="8"/>
      <c r="O765" s="8"/>
      <c r="P765" s="103"/>
      <c r="Q765" s="34"/>
      <c r="R765" s="10"/>
      <c r="S765" s="1"/>
      <c r="T765" s="8"/>
      <c r="U765" s="5"/>
      <c r="V765" s="5"/>
      <c r="W765" s="1"/>
    </row>
    <row r="766" spans="1:23" ht="36" customHeight="1" x14ac:dyDescent="0.2">
      <c r="A766" s="25"/>
      <c r="B766" s="28"/>
      <c r="C766" s="145"/>
      <c r="D766" s="1"/>
      <c r="E766" s="31"/>
      <c r="F766" s="16"/>
      <c r="G766" s="68"/>
      <c r="H766" s="68"/>
      <c r="I766" s="68"/>
      <c r="J766" s="68"/>
      <c r="K766" s="68"/>
      <c r="L766" s="68"/>
      <c r="M766" s="3"/>
      <c r="N766" s="8"/>
      <c r="O766" s="8"/>
      <c r="P766" s="103"/>
      <c r="Q766" s="30"/>
      <c r="R766" s="10"/>
      <c r="S766" s="1"/>
      <c r="T766" s="8"/>
      <c r="U766" s="5"/>
      <c r="V766" s="5"/>
      <c r="W766" s="1"/>
    </row>
    <row r="767" spans="1:23" ht="36" customHeight="1" x14ac:dyDescent="0.2">
      <c r="A767" s="25"/>
      <c r="B767" s="28"/>
      <c r="C767" s="145"/>
      <c r="D767" s="1"/>
      <c r="E767" s="31"/>
      <c r="F767" s="10"/>
      <c r="G767" s="68"/>
      <c r="H767" s="68"/>
      <c r="I767" s="68"/>
      <c r="J767" s="68"/>
      <c r="K767" s="68"/>
      <c r="L767" s="68"/>
      <c r="M767" s="3"/>
      <c r="N767" s="8"/>
      <c r="O767" s="8"/>
      <c r="P767" s="103"/>
      <c r="Q767" s="30"/>
      <c r="R767" s="10"/>
      <c r="S767" s="1"/>
      <c r="T767" s="8"/>
      <c r="U767" s="5"/>
      <c r="V767" s="5"/>
      <c r="W767" s="1"/>
    </row>
    <row r="768" spans="1:23" ht="36" customHeight="1" x14ac:dyDescent="0.2">
      <c r="A768" s="25"/>
      <c r="B768" s="28"/>
      <c r="C768" s="145"/>
      <c r="D768" s="1"/>
      <c r="E768" s="31"/>
      <c r="F768" s="10"/>
      <c r="G768" s="68"/>
      <c r="H768" s="68"/>
      <c r="I768" s="68"/>
      <c r="J768" s="68"/>
      <c r="K768" s="68"/>
      <c r="L768" s="68"/>
      <c r="M768" s="3"/>
      <c r="N768" s="8"/>
      <c r="O768" s="8"/>
      <c r="P768" s="103"/>
      <c r="Q768" s="30"/>
      <c r="R768" s="10"/>
      <c r="S768" s="1"/>
      <c r="T768" s="8"/>
      <c r="U768" s="5"/>
      <c r="V768" s="5"/>
      <c r="W768" s="1"/>
    </row>
    <row r="769" spans="1:23" ht="36" customHeight="1" x14ac:dyDescent="0.2">
      <c r="A769" s="25"/>
      <c r="B769" s="28"/>
      <c r="C769" s="145"/>
      <c r="D769" s="1"/>
      <c r="E769" s="31"/>
      <c r="F769" s="10"/>
      <c r="G769" s="68"/>
      <c r="H769" s="68"/>
      <c r="I769" s="68"/>
      <c r="J769" s="68"/>
      <c r="K769" s="68"/>
      <c r="L769" s="68"/>
      <c r="M769" s="3"/>
      <c r="N769" s="8"/>
      <c r="O769" s="8"/>
      <c r="P769" s="103"/>
      <c r="Q769" s="34"/>
      <c r="R769" s="10"/>
      <c r="S769" s="1"/>
      <c r="T769" s="8"/>
      <c r="U769" s="5"/>
      <c r="V769" s="5"/>
      <c r="W769" s="1"/>
    </row>
    <row r="770" spans="1:23" ht="36" customHeight="1" x14ac:dyDescent="0.2">
      <c r="A770" s="25"/>
      <c r="B770" s="28"/>
      <c r="C770" s="145"/>
      <c r="D770" s="1"/>
      <c r="E770" s="31"/>
      <c r="F770" s="10"/>
      <c r="G770" s="68"/>
      <c r="H770" s="68"/>
      <c r="I770" s="68"/>
      <c r="J770" s="68"/>
      <c r="K770" s="68"/>
      <c r="L770" s="68"/>
      <c r="M770" s="3"/>
      <c r="N770" s="8"/>
      <c r="O770" s="8"/>
      <c r="P770" s="103"/>
      <c r="Q770" s="34"/>
      <c r="R770" s="10"/>
      <c r="S770" s="1"/>
      <c r="T770" s="8"/>
      <c r="U770" s="5"/>
      <c r="V770" s="5"/>
      <c r="W770" s="1"/>
    </row>
    <row r="771" spans="1:23" ht="36" customHeight="1" x14ac:dyDescent="0.2">
      <c r="A771" s="25"/>
      <c r="B771" s="28"/>
      <c r="C771" s="145"/>
      <c r="D771" s="1"/>
      <c r="E771" s="31"/>
      <c r="F771" s="10"/>
      <c r="G771" s="68"/>
      <c r="H771" s="68"/>
      <c r="I771" s="68"/>
      <c r="J771" s="68"/>
      <c r="K771" s="68"/>
      <c r="L771" s="68"/>
      <c r="M771" s="3"/>
      <c r="N771" s="8"/>
      <c r="O771" s="8"/>
      <c r="P771" s="103"/>
      <c r="Q771" s="34"/>
      <c r="R771" s="10"/>
      <c r="S771" s="1"/>
      <c r="T771" s="8"/>
      <c r="U771" s="5"/>
      <c r="V771" s="5"/>
      <c r="W771" s="1"/>
    </row>
    <row r="772" spans="1:23" ht="36" customHeight="1" x14ac:dyDescent="0.2">
      <c r="A772" s="25"/>
      <c r="B772" s="28"/>
      <c r="C772" s="145"/>
      <c r="D772" s="1"/>
      <c r="E772" s="31"/>
      <c r="F772" s="16"/>
      <c r="G772" s="68"/>
      <c r="H772" s="68"/>
      <c r="I772" s="68"/>
      <c r="J772" s="68"/>
      <c r="K772" s="68"/>
      <c r="L772" s="68"/>
      <c r="M772" s="3"/>
      <c r="N772" s="8"/>
      <c r="O772" s="8"/>
      <c r="P772" s="103"/>
      <c r="Q772" s="34"/>
      <c r="R772" s="10"/>
      <c r="S772" s="1"/>
      <c r="T772" s="8"/>
      <c r="U772" s="5"/>
      <c r="V772" s="5"/>
      <c r="W772" s="1"/>
    </row>
    <row r="773" spans="1:23" ht="36" customHeight="1" x14ac:dyDescent="0.2">
      <c r="A773" s="25"/>
      <c r="B773" s="28"/>
      <c r="C773" s="145"/>
      <c r="D773" s="1"/>
      <c r="E773" s="31"/>
      <c r="F773" s="10"/>
      <c r="G773" s="68"/>
      <c r="H773" s="68"/>
      <c r="I773" s="68"/>
      <c r="J773" s="68"/>
      <c r="K773" s="68"/>
      <c r="L773" s="68"/>
      <c r="M773" s="3"/>
      <c r="N773" s="8"/>
      <c r="O773" s="8"/>
      <c r="P773" s="103"/>
      <c r="Q773" s="34"/>
      <c r="R773" s="10"/>
      <c r="S773" s="1"/>
      <c r="T773" s="8"/>
      <c r="U773" s="5"/>
      <c r="V773" s="5"/>
      <c r="W773" s="1"/>
    </row>
    <row r="774" spans="1:23" ht="36" customHeight="1" x14ac:dyDescent="0.2">
      <c r="A774" s="25"/>
      <c r="B774" s="28"/>
      <c r="C774" s="145"/>
      <c r="D774" s="1"/>
      <c r="E774" s="31"/>
      <c r="F774" s="10"/>
      <c r="G774" s="68"/>
      <c r="H774" s="68"/>
      <c r="I774" s="68"/>
      <c r="J774" s="68"/>
      <c r="K774" s="68"/>
      <c r="L774" s="68"/>
      <c r="M774" s="3"/>
      <c r="N774" s="8"/>
      <c r="O774" s="8"/>
      <c r="P774" s="103"/>
      <c r="Q774" s="30"/>
      <c r="R774" s="10"/>
      <c r="S774" s="1"/>
      <c r="T774" s="8"/>
      <c r="U774" s="5"/>
      <c r="V774" s="5"/>
      <c r="W774" s="1"/>
    </row>
    <row r="775" spans="1:23" ht="36" customHeight="1" x14ac:dyDescent="0.2">
      <c r="A775" s="25"/>
      <c r="B775" s="28"/>
      <c r="C775" s="145"/>
      <c r="D775" s="1"/>
      <c r="E775" s="31"/>
      <c r="F775" s="10"/>
      <c r="G775" s="68"/>
      <c r="H775" s="68"/>
      <c r="I775" s="68"/>
      <c r="J775" s="68"/>
      <c r="K775" s="68"/>
      <c r="L775" s="68"/>
      <c r="M775" s="3"/>
      <c r="N775" s="8"/>
      <c r="O775" s="8"/>
      <c r="P775" s="103"/>
      <c r="Q775" s="30"/>
      <c r="R775" s="10"/>
      <c r="S775" s="1"/>
      <c r="T775" s="8"/>
      <c r="U775" s="5"/>
      <c r="V775" s="5"/>
      <c r="W775" s="1"/>
    </row>
    <row r="776" spans="1:23" ht="36" customHeight="1" x14ac:dyDescent="0.2">
      <c r="A776" s="25"/>
      <c r="B776" s="28"/>
      <c r="C776" s="145"/>
      <c r="D776" s="1"/>
      <c r="E776" s="31"/>
      <c r="F776" s="10"/>
      <c r="G776" s="68"/>
      <c r="H776" s="68"/>
      <c r="I776" s="68"/>
      <c r="J776" s="68"/>
      <c r="K776" s="68"/>
      <c r="L776" s="68"/>
      <c r="M776" s="3"/>
      <c r="N776" s="14"/>
      <c r="O776" s="1"/>
      <c r="P776" s="103"/>
      <c r="Q776" s="30"/>
      <c r="R776" s="10"/>
      <c r="S776" s="1"/>
      <c r="T776" s="8"/>
      <c r="U776" s="5"/>
      <c r="V776" s="5"/>
      <c r="W776" s="1"/>
    </row>
    <row r="777" spans="1:23" ht="36" customHeight="1" x14ac:dyDescent="0.2">
      <c r="A777" s="25"/>
      <c r="B777" s="28"/>
      <c r="C777" s="145"/>
      <c r="D777" s="1"/>
      <c r="E777" s="31"/>
      <c r="F777" s="10"/>
      <c r="G777" s="68"/>
      <c r="H777" s="68"/>
      <c r="I777" s="68"/>
      <c r="J777" s="68"/>
      <c r="K777" s="68"/>
      <c r="L777" s="68"/>
      <c r="M777" s="3"/>
      <c r="N777" s="8"/>
      <c r="O777" s="8"/>
      <c r="P777" s="103"/>
      <c r="Q777" s="30"/>
      <c r="R777" s="10"/>
      <c r="S777" s="1"/>
      <c r="T777" s="8"/>
      <c r="U777" s="5"/>
      <c r="V777" s="5"/>
      <c r="W777" s="1"/>
    </row>
    <row r="778" spans="1:23" ht="36" customHeight="1" x14ac:dyDescent="0.2">
      <c r="A778" s="25"/>
      <c r="B778" s="28"/>
      <c r="C778" s="145"/>
      <c r="D778" s="1"/>
      <c r="E778" s="31"/>
      <c r="F778" s="10"/>
      <c r="G778" s="68"/>
      <c r="H778" s="68"/>
      <c r="I778" s="68"/>
      <c r="J778" s="68"/>
      <c r="K778" s="68"/>
      <c r="L778" s="68"/>
      <c r="M778" s="3"/>
      <c r="N778" s="8"/>
      <c r="O778" s="8"/>
      <c r="P778" s="103"/>
      <c r="Q778" s="30"/>
      <c r="R778" s="10"/>
      <c r="S778" s="1"/>
      <c r="T778" s="8"/>
      <c r="U778" s="5"/>
      <c r="V778" s="5"/>
      <c r="W778" s="1"/>
    </row>
    <row r="779" spans="1:23" ht="36" customHeight="1" x14ac:dyDescent="0.2">
      <c r="A779" s="25"/>
      <c r="B779" s="28"/>
      <c r="C779" s="145"/>
      <c r="D779" s="106"/>
      <c r="E779" s="31"/>
      <c r="F779" s="10"/>
      <c r="G779" s="68"/>
      <c r="H779" s="68"/>
      <c r="I779" s="68"/>
      <c r="J779" s="68"/>
      <c r="K779" s="68"/>
      <c r="L779" s="68"/>
      <c r="M779" s="3"/>
      <c r="N779" s="8"/>
      <c r="O779" s="8"/>
      <c r="P779" s="103"/>
      <c r="Q779" s="30"/>
      <c r="R779" s="10"/>
      <c r="S779" s="1"/>
      <c r="T779" s="8"/>
      <c r="U779" s="5"/>
      <c r="V779" s="5"/>
      <c r="W779" s="1"/>
    </row>
    <row r="780" spans="1:23" ht="36" customHeight="1" x14ac:dyDescent="0.2">
      <c r="A780" s="25"/>
      <c r="B780" s="28"/>
      <c r="C780" s="145"/>
      <c r="D780" s="1"/>
      <c r="E780" s="31"/>
      <c r="F780" s="10"/>
      <c r="G780" s="68"/>
      <c r="H780" s="68"/>
      <c r="I780" s="68"/>
      <c r="J780" s="68"/>
      <c r="K780" s="68"/>
      <c r="L780" s="68"/>
      <c r="M780" s="3"/>
      <c r="N780" s="8"/>
      <c r="O780" s="8"/>
      <c r="P780" s="103"/>
      <c r="Q780" s="30"/>
      <c r="R780" s="10"/>
      <c r="S780" s="1"/>
      <c r="T780" s="8"/>
      <c r="U780" s="5"/>
      <c r="V780" s="5"/>
      <c r="W780" s="1"/>
    </row>
    <row r="781" spans="1:23" ht="36" customHeight="1" x14ac:dyDescent="0.2">
      <c r="A781" s="25"/>
      <c r="B781" s="28"/>
      <c r="C781" s="145"/>
      <c r="D781" s="1"/>
      <c r="E781" s="31"/>
      <c r="F781" s="10"/>
      <c r="G781" s="68"/>
      <c r="H781" s="68"/>
      <c r="I781" s="68"/>
      <c r="J781" s="68"/>
      <c r="K781" s="68"/>
      <c r="L781" s="68"/>
      <c r="M781" s="3"/>
      <c r="N781" s="8"/>
      <c r="O781" s="8"/>
      <c r="P781" s="103"/>
      <c r="Q781" s="30"/>
      <c r="R781" s="10"/>
      <c r="S781" s="1"/>
      <c r="T781" s="8"/>
      <c r="U781" s="5"/>
      <c r="V781" s="5"/>
      <c r="W781" s="1"/>
    </row>
    <row r="782" spans="1:23" ht="36" customHeight="1" x14ac:dyDescent="0.2">
      <c r="A782" s="25"/>
      <c r="B782" s="28"/>
      <c r="C782" s="145"/>
      <c r="D782" s="106"/>
      <c r="E782" s="31"/>
      <c r="F782" s="16"/>
      <c r="G782" s="68"/>
      <c r="H782" s="68"/>
      <c r="I782" s="68"/>
      <c r="J782" s="68"/>
      <c r="K782" s="68"/>
      <c r="L782" s="68"/>
      <c r="M782" s="3"/>
      <c r="N782" s="14"/>
      <c r="O782" s="1"/>
      <c r="P782" s="103"/>
      <c r="Q782" s="30"/>
      <c r="R782" s="51"/>
      <c r="S782" s="1"/>
      <c r="T782" s="8"/>
      <c r="U782" s="5"/>
      <c r="V782" s="5"/>
      <c r="W782" s="1"/>
    </row>
    <row r="783" spans="1:23" ht="36" customHeight="1" x14ac:dyDescent="0.2">
      <c r="A783" s="25"/>
      <c r="B783" s="28"/>
      <c r="C783" s="145"/>
      <c r="D783" s="106"/>
      <c r="E783" s="31"/>
      <c r="F783" s="10"/>
      <c r="G783" s="68"/>
      <c r="H783" s="68"/>
      <c r="I783" s="68"/>
      <c r="J783" s="68"/>
      <c r="K783" s="68"/>
      <c r="L783" s="68"/>
      <c r="M783" s="3"/>
      <c r="N783" s="14"/>
      <c r="O783" s="1"/>
      <c r="P783" s="103"/>
      <c r="Q783" s="30"/>
      <c r="R783" s="10"/>
      <c r="S783" s="1"/>
      <c r="T783" s="8"/>
      <c r="U783" s="5"/>
      <c r="V783" s="5"/>
      <c r="W783" s="1"/>
    </row>
    <row r="784" spans="1:23" ht="36" customHeight="1" x14ac:dyDescent="0.2">
      <c r="A784" s="25"/>
      <c r="B784" s="28"/>
      <c r="C784" s="145"/>
      <c r="D784" s="106"/>
      <c r="E784" s="31"/>
      <c r="F784" s="10"/>
      <c r="G784" s="68"/>
      <c r="H784" s="68"/>
      <c r="I784" s="68"/>
      <c r="J784" s="68"/>
      <c r="K784" s="68"/>
      <c r="L784" s="68"/>
      <c r="M784" s="3"/>
      <c r="N784" s="14"/>
      <c r="O784" s="1"/>
      <c r="P784" s="103"/>
      <c r="Q784" s="30"/>
      <c r="R784" s="10"/>
      <c r="S784" s="1"/>
      <c r="T784" s="8"/>
      <c r="U784" s="5"/>
      <c r="V784" s="5"/>
      <c r="W784" s="1"/>
    </row>
    <row r="785" spans="1:23" ht="36" customHeight="1" x14ac:dyDescent="0.2">
      <c r="A785" s="25"/>
      <c r="B785" s="28"/>
      <c r="C785" s="145"/>
      <c r="D785" s="106"/>
      <c r="E785" s="31"/>
      <c r="F785" s="10"/>
      <c r="G785" s="68"/>
      <c r="H785" s="68"/>
      <c r="I785" s="68"/>
      <c r="J785" s="68"/>
      <c r="K785" s="68"/>
      <c r="L785" s="68"/>
      <c r="M785" s="3"/>
      <c r="N785" s="14"/>
      <c r="O785" s="1"/>
      <c r="P785" s="103"/>
      <c r="Q785" s="30"/>
      <c r="R785" s="10"/>
      <c r="S785" s="1"/>
      <c r="T785" s="8"/>
      <c r="U785" s="5"/>
      <c r="V785" s="5"/>
      <c r="W785" s="1"/>
    </row>
    <row r="786" spans="1:23" ht="36" customHeight="1" x14ac:dyDescent="0.2">
      <c r="A786" s="25"/>
      <c r="B786" s="28"/>
      <c r="C786" s="140"/>
      <c r="D786" s="107"/>
      <c r="E786" s="31"/>
      <c r="F786" s="10"/>
      <c r="G786" s="68"/>
      <c r="H786" s="68"/>
      <c r="I786" s="68"/>
      <c r="J786" s="68"/>
      <c r="K786" s="68"/>
      <c r="L786" s="68"/>
      <c r="M786" s="3"/>
      <c r="N786" s="8"/>
      <c r="O786" s="8"/>
      <c r="P786" s="103"/>
      <c r="Q786" s="29"/>
      <c r="R786" s="10"/>
      <c r="S786" s="1"/>
      <c r="T786" s="8"/>
      <c r="U786" s="5"/>
      <c r="V786" s="5"/>
      <c r="W786" s="1"/>
    </row>
    <row r="787" spans="1:23" ht="36" customHeight="1" x14ac:dyDescent="0.2">
      <c r="A787" s="25"/>
      <c r="B787" s="28"/>
      <c r="C787" s="148"/>
      <c r="D787" s="107"/>
      <c r="E787" s="31"/>
      <c r="F787" s="10"/>
      <c r="G787" s="68"/>
      <c r="H787" s="68"/>
      <c r="I787" s="68"/>
      <c r="J787" s="68"/>
      <c r="K787" s="68"/>
      <c r="L787" s="68"/>
      <c r="M787" s="3"/>
      <c r="N787" s="8"/>
      <c r="O787" s="8"/>
      <c r="P787" s="103"/>
      <c r="Q787" s="30"/>
      <c r="R787" s="10"/>
      <c r="S787" s="1"/>
      <c r="T787" s="8"/>
      <c r="U787" s="5"/>
      <c r="V787" s="5"/>
      <c r="W787" s="1"/>
    </row>
    <row r="788" spans="1:23" ht="36" customHeight="1" x14ac:dyDescent="0.2">
      <c r="A788" s="25"/>
      <c r="B788" s="28"/>
      <c r="C788" s="148"/>
      <c r="D788" s="107"/>
      <c r="E788" s="31"/>
      <c r="F788" s="10"/>
      <c r="G788" s="68"/>
      <c r="H788" s="68"/>
      <c r="I788" s="68"/>
      <c r="J788" s="68"/>
      <c r="K788" s="68"/>
      <c r="L788" s="68"/>
      <c r="M788" s="3"/>
      <c r="N788" s="8"/>
      <c r="O788" s="8"/>
      <c r="P788" s="103"/>
      <c r="Q788" s="30"/>
      <c r="R788" s="10"/>
      <c r="S788" s="1"/>
      <c r="T788" s="8"/>
      <c r="U788" s="5"/>
      <c r="V788" s="5"/>
      <c r="W788" s="1"/>
    </row>
    <row r="789" spans="1:23" ht="36" customHeight="1" x14ac:dyDescent="0.2">
      <c r="A789" s="25"/>
      <c r="B789" s="28"/>
      <c r="C789" s="148"/>
      <c r="D789" s="107"/>
      <c r="E789" s="31"/>
      <c r="F789" s="10"/>
      <c r="G789" s="68"/>
      <c r="H789" s="68"/>
      <c r="I789" s="68"/>
      <c r="J789" s="68"/>
      <c r="K789" s="68"/>
      <c r="L789" s="68"/>
      <c r="M789" s="3"/>
      <c r="N789" s="8"/>
      <c r="O789" s="8"/>
      <c r="P789" s="103"/>
      <c r="Q789" s="30"/>
      <c r="R789" s="10"/>
      <c r="S789" s="1"/>
      <c r="T789" s="8"/>
      <c r="U789" s="5"/>
      <c r="V789" s="5"/>
      <c r="W789" s="1"/>
    </row>
    <row r="790" spans="1:23" ht="36" customHeight="1" x14ac:dyDescent="0.2">
      <c r="A790" s="25"/>
      <c r="B790" s="28"/>
      <c r="C790" s="148"/>
      <c r="D790" s="107"/>
      <c r="E790" s="31"/>
      <c r="F790" s="10"/>
      <c r="G790" s="68"/>
      <c r="H790" s="68"/>
      <c r="I790" s="68"/>
      <c r="J790" s="68"/>
      <c r="K790" s="68"/>
      <c r="L790" s="68"/>
      <c r="M790" s="3"/>
      <c r="N790" s="8"/>
      <c r="O790" s="8"/>
      <c r="P790" s="103"/>
      <c r="Q790" s="29"/>
      <c r="R790" s="1"/>
      <c r="S790" s="1"/>
      <c r="T790" s="8"/>
      <c r="U790" s="5"/>
      <c r="V790" s="5"/>
      <c r="W790" s="1"/>
    </row>
    <row r="791" spans="1:23" ht="36" customHeight="1" x14ac:dyDescent="0.2">
      <c r="A791" s="25"/>
      <c r="B791" s="28"/>
      <c r="C791" s="148"/>
      <c r="D791" s="107"/>
      <c r="E791" s="31"/>
      <c r="F791" s="10"/>
      <c r="G791" s="68"/>
      <c r="H791" s="68"/>
      <c r="I791" s="68"/>
      <c r="J791" s="68"/>
      <c r="K791" s="68"/>
      <c r="L791" s="68"/>
      <c r="M791" s="3"/>
      <c r="N791" s="8"/>
      <c r="O791" s="8"/>
      <c r="P791" s="103"/>
      <c r="Q791" s="30"/>
      <c r="R791" s="16"/>
      <c r="S791" s="1"/>
      <c r="T791" s="8"/>
      <c r="U791" s="5"/>
      <c r="V791" s="5"/>
      <c r="W791" s="1"/>
    </row>
    <row r="792" spans="1:23" ht="36" customHeight="1" x14ac:dyDescent="0.2">
      <c r="A792" s="25"/>
      <c r="B792" s="28"/>
      <c r="C792" s="145"/>
      <c r="D792" s="1"/>
      <c r="E792" s="31"/>
      <c r="F792" s="10"/>
      <c r="G792" s="68"/>
      <c r="H792" s="68"/>
      <c r="I792" s="68"/>
      <c r="J792" s="68"/>
      <c r="K792" s="68"/>
      <c r="L792" s="68"/>
      <c r="M792" s="3"/>
      <c r="N792" s="8"/>
      <c r="O792" s="8"/>
      <c r="P792" s="103"/>
      <c r="Q792" s="30"/>
      <c r="R792" s="10"/>
      <c r="S792" s="1"/>
      <c r="T792" s="8"/>
      <c r="U792" s="5"/>
      <c r="V792" s="5"/>
      <c r="W792" s="1"/>
    </row>
    <row r="793" spans="1:23" ht="36" customHeight="1" x14ac:dyDescent="0.2">
      <c r="A793" s="25"/>
      <c r="B793" s="28"/>
      <c r="C793" s="145"/>
      <c r="D793" s="1"/>
      <c r="E793" s="31"/>
      <c r="F793" s="10"/>
      <c r="G793" s="68"/>
      <c r="H793" s="68"/>
      <c r="I793" s="68"/>
      <c r="J793" s="68"/>
      <c r="K793" s="68"/>
      <c r="L793" s="68"/>
      <c r="M793" s="3"/>
      <c r="N793" s="8"/>
      <c r="O793" s="8"/>
      <c r="P793" s="103"/>
      <c r="Q793" s="30"/>
      <c r="R793" s="10"/>
      <c r="S793" s="1"/>
      <c r="T793" s="8"/>
      <c r="U793" s="5"/>
      <c r="V793" s="5"/>
      <c r="W793" s="1"/>
    </row>
    <row r="794" spans="1:23" ht="36" customHeight="1" x14ac:dyDescent="0.2">
      <c r="A794" s="25"/>
      <c r="B794" s="28"/>
      <c r="C794" s="145"/>
      <c r="D794" s="1"/>
      <c r="E794" s="31"/>
      <c r="F794" s="10"/>
      <c r="G794" s="68"/>
      <c r="H794" s="68"/>
      <c r="I794" s="68"/>
      <c r="J794" s="68"/>
      <c r="K794" s="68"/>
      <c r="L794" s="68"/>
      <c r="M794" s="3"/>
      <c r="N794" s="8"/>
      <c r="O794" s="8"/>
      <c r="P794" s="103"/>
      <c r="Q794" s="30"/>
      <c r="R794" s="10"/>
      <c r="S794" s="1"/>
      <c r="T794" s="8"/>
      <c r="U794" s="5"/>
      <c r="V794" s="5"/>
      <c r="W794" s="1"/>
    </row>
    <row r="795" spans="1:23" ht="36" customHeight="1" x14ac:dyDescent="0.2">
      <c r="A795" s="25"/>
      <c r="B795" s="28"/>
      <c r="C795" s="145"/>
      <c r="D795" s="1"/>
      <c r="E795" s="31"/>
      <c r="F795" s="10"/>
      <c r="G795" s="68"/>
      <c r="H795" s="68"/>
      <c r="I795" s="68"/>
      <c r="J795" s="68"/>
      <c r="K795" s="68"/>
      <c r="L795" s="68"/>
      <c r="M795" s="3"/>
      <c r="N795" s="8"/>
      <c r="O795" s="8"/>
      <c r="P795" s="103"/>
      <c r="Q795" s="29"/>
      <c r="R795" s="10"/>
      <c r="S795" s="1"/>
      <c r="T795" s="8"/>
      <c r="U795" s="5"/>
      <c r="V795" s="5"/>
      <c r="W795" s="1"/>
    </row>
    <row r="796" spans="1:23" ht="36" customHeight="1" x14ac:dyDescent="0.2">
      <c r="A796" s="25"/>
      <c r="B796" s="28"/>
      <c r="C796" s="145"/>
      <c r="D796" s="1"/>
      <c r="E796" s="31"/>
      <c r="F796" s="10"/>
      <c r="G796" s="68"/>
      <c r="H796" s="68"/>
      <c r="I796" s="68"/>
      <c r="J796" s="68"/>
      <c r="K796" s="68"/>
      <c r="L796" s="68"/>
      <c r="M796" s="3"/>
      <c r="N796" s="8"/>
      <c r="O796" s="8"/>
      <c r="P796" s="103"/>
      <c r="Q796" s="34"/>
      <c r="R796" s="10"/>
      <c r="S796" s="1"/>
      <c r="T796" s="8"/>
      <c r="U796" s="5"/>
      <c r="V796" s="5"/>
      <c r="W796" s="1"/>
    </row>
    <row r="797" spans="1:23" ht="36" customHeight="1" x14ac:dyDescent="0.2">
      <c r="A797" s="25"/>
      <c r="B797" s="28"/>
      <c r="C797" s="145"/>
      <c r="D797" s="1"/>
      <c r="E797" s="31"/>
      <c r="F797" s="10"/>
      <c r="G797" s="68"/>
      <c r="H797" s="68"/>
      <c r="I797" s="68"/>
      <c r="J797" s="68"/>
      <c r="K797" s="68"/>
      <c r="L797" s="68"/>
      <c r="M797" s="3"/>
      <c r="N797" s="8"/>
      <c r="O797" s="8"/>
      <c r="P797" s="103"/>
      <c r="Q797" s="30"/>
      <c r="R797" s="10"/>
      <c r="S797" s="1"/>
      <c r="T797" s="8"/>
      <c r="U797" s="5"/>
      <c r="V797" s="5"/>
      <c r="W797" s="1"/>
    </row>
    <row r="798" spans="1:23" ht="36" customHeight="1" x14ac:dyDescent="0.2">
      <c r="A798" s="25"/>
      <c r="B798" s="28"/>
      <c r="C798" s="145"/>
      <c r="D798" s="1"/>
      <c r="E798" s="31"/>
      <c r="F798" s="10"/>
      <c r="G798" s="68"/>
      <c r="H798" s="68"/>
      <c r="I798" s="68"/>
      <c r="J798" s="68"/>
      <c r="K798" s="68"/>
      <c r="L798" s="68"/>
      <c r="M798" s="3"/>
      <c r="N798" s="8"/>
      <c r="O798" s="8"/>
      <c r="P798" s="103"/>
      <c r="Q798" s="30"/>
      <c r="R798" s="10"/>
      <c r="S798" s="1"/>
      <c r="T798" s="8"/>
      <c r="U798" s="5"/>
      <c r="V798" s="5"/>
      <c r="W798" s="1"/>
    </row>
    <row r="799" spans="1:23" ht="36" customHeight="1" x14ac:dyDescent="0.2">
      <c r="A799" s="25"/>
      <c r="B799" s="28"/>
      <c r="C799" s="145"/>
      <c r="D799" s="1"/>
      <c r="E799" s="31"/>
      <c r="F799" s="10"/>
      <c r="G799" s="68"/>
      <c r="H799" s="68"/>
      <c r="I799" s="68"/>
      <c r="J799" s="68"/>
      <c r="K799" s="68"/>
      <c r="L799" s="68"/>
      <c r="M799" s="3"/>
      <c r="N799" s="8"/>
      <c r="O799" s="8"/>
      <c r="P799" s="103"/>
      <c r="Q799" s="30"/>
      <c r="R799" s="10"/>
      <c r="S799" s="1"/>
      <c r="T799" s="8"/>
      <c r="U799" s="5"/>
      <c r="V799" s="5"/>
      <c r="W799" s="1"/>
    </row>
    <row r="800" spans="1:23" ht="36" customHeight="1" x14ac:dyDescent="0.2">
      <c r="A800" s="25"/>
      <c r="B800" s="28"/>
      <c r="C800" s="145"/>
      <c r="D800" s="106"/>
      <c r="E800" s="31"/>
      <c r="F800" s="10"/>
      <c r="G800" s="68"/>
      <c r="H800" s="68"/>
      <c r="I800" s="68"/>
      <c r="J800" s="68"/>
      <c r="K800" s="68"/>
      <c r="L800" s="68"/>
      <c r="M800" s="3"/>
      <c r="N800" s="14"/>
      <c r="O800" s="1"/>
      <c r="P800" s="103"/>
      <c r="Q800" s="30"/>
      <c r="R800" s="10"/>
      <c r="S800" s="1"/>
      <c r="T800" s="8"/>
      <c r="U800" s="5"/>
      <c r="V800" s="5"/>
      <c r="W800" s="1"/>
    </row>
    <row r="801" spans="1:23" ht="36" customHeight="1" x14ac:dyDescent="0.2">
      <c r="A801" s="25"/>
      <c r="B801" s="28"/>
      <c r="C801" s="145"/>
      <c r="D801" s="106"/>
      <c r="E801" s="31"/>
      <c r="F801" s="10"/>
      <c r="G801" s="68"/>
      <c r="H801" s="68"/>
      <c r="I801" s="68"/>
      <c r="J801" s="68"/>
      <c r="K801" s="68"/>
      <c r="L801" s="68"/>
      <c r="M801" s="3"/>
      <c r="N801" s="14"/>
      <c r="O801" s="1"/>
      <c r="P801" s="103"/>
      <c r="Q801" s="30"/>
      <c r="R801" s="10"/>
      <c r="S801" s="1"/>
      <c r="T801" s="8"/>
      <c r="U801" s="5"/>
      <c r="V801" s="5"/>
      <c r="W801" s="1"/>
    </row>
    <row r="802" spans="1:23" ht="36" customHeight="1" x14ac:dyDescent="0.2">
      <c r="A802" s="25"/>
      <c r="B802" s="28"/>
      <c r="C802" s="145"/>
      <c r="D802" s="106"/>
      <c r="E802" s="31"/>
      <c r="F802" s="10"/>
      <c r="G802" s="68"/>
      <c r="H802" s="68"/>
      <c r="I802" s="68"/>
      <c r="J802" s="68"/>
      <c r="K802" s="68"/>
      <c r="L802" s="68"/>
      <c r="M802" s="3"/>
      <c r="N802" s="14"/>
      <c r="O802" s="1"/>
      <c r="P802" s="103"/>
      <c r="Q802" s="30"/>
      <c r="R802" s="10"/>
      <c r="S802" s="1"/>
      <c r="T802" s="8"/>
      <c r="U802" s="5"/>
      <c r="V802" s="5"/>
      <c r="W802" s="1"/>
    </row>
    <row r="803" spans="1:23" ht="36" customHeight="1" x14ac:dyDescent="0.2">
      <c r="A803" s="25"/>
      <c r="B803" s="28"/>
      <c r="C803" s="145"/>
      <c r="D803" s="106"/>
      <c r="E803" s="31"/>
      <c r="F803" s="10"/>
      <c r="G803" s="68"/>
      <c r="H803" s="68"/>
      <c r="I803" s="68"/>
      <c r="J803" s="68"/>
      <c r="K803" s="68"/>
      <c r="L803" s="68"/>
      <c r="M803" s="3"/>
      <c r="N803" s="14"/>
      <c r="O803" s="1"/>
      <c r="P803" s="103"/>
      <c r="Q803" s="30"/>
      <c r="R803" s="10"/>
      <c r="S803" s="1"/>
      <c r="T803" s="8"/>
      <c r="U803" s="5"/>
      <c r="V803" s="5"/>
      <c r="W803" s="1"/>
    </row>
    <row r="804" spans="1:23" ht="36" customHeight="1" x14ac:dyDescent="0.2">
      <c r="A804" s="25"/>
      <c r="B804" s="28"/>
      <c r="C804" s="145"/>
      <c r="D804" s="106"/>
      <c r="E804" s="31"/>
      <c r="F804" s="10"/>
      <c r="G804" s="68"/>
      <c r="H804" s="68"/>
      <c r="I804" s="68"/>
      <c r="J804" s="68"/>
      <c r="K804" s="68"/>
      <c r="L804" s="68"/>
      <c r="M804" s="3"/>
      <c r="N804" s="14"/>
      <c r="O804" s="1"/>
      <c r="P804" s="103"/>
      <c r="Q804" s="30"/>
      <c r="R804" s="10"/>
      <c r="S804" s="1"/>
      <c r="T804" s="8"/>
      <c r="U804" s="5"/>
      <c r="V804" s="5"/>
      <c r="W804" s="1"/>
    </row>
    <row r="805" spans="1:23" ht="36" customHeight="1" x14ac:dyDescent="0.2">
      <c r="A805" s="25"/>
      <c r="B805" s="28"/>
      <c r="C805" s="145"/>
      <c r="D805" s="106"/>
      <c r="E805" s="31"/>
      <c r="F805" s="10"/>
      <c r="G805" s="68"/>
      <c r="H805" s="68"/>
      <c r="I805" s="68"/>
      <c r="J805" s="68"/>
      <c r="K805" s="68"/>
      <c r="L805" s="68"/>
      <c r="M805" s="3"/>
      <c r="N805" s="14"/>
      <c r="O805" s="1"/>
      <c r="P805" s="103"/>
      <c r="Q805" s="30"/>
      <c r="R805" s="10"/>
      <c r="S805" s="1"/>
      <c r="T805" s="8"/>
      <c r="U805" s="5"/>
      <c r="V805" s="5"/>
      <c r="W805" s="1"/>
    </row>
    <row r="806" spans="1:23" ht="36" customHeight="1" x14ac:dyDescent="0.2">
      <c r="A806" s="25"/>
      <c r="B806" s="28"/>
      <c r="C806" s="145"/>
      <c r="D806" s="106"/>
      <c r="E806" s="31"/>
      <c r="F806" s="10"/>
      <c r="G806" s="68"/>
      <c r="H806" s="68"/>
      <c r="I806" s="68"/>
      <c r="J806" s="68"/>
      <c r="K806" s="68"/>
      <c r="L806" s="68"/>
      <c r="M806" s="3"/>
      <c r="N806" s="14"/>
      <c r="O806" s="1"/>
      <c r="P806" s="103"/>
      <c r="Q806" s="30"/>
      <c r="R806" s="10"/>
      <c r="S806" s="1"/>
      <c r="T806" s="8"/>
      <c r="U806" s="5"/>
      <c r="V806" s="5"/>
      <c r="W806" s="1"/>
    </row>
    <row r="807" spans="1:23" ht="36" customHeight="1" x14ac:dyDescent="0.2">
      <c r="A807" s="25"/>
      <c r="B807" s="28"/>
      <c r="C807" s="145"/>
      <c r="D807" s="106"/>
      <c r="E807" s="31"/>
      <c r="F807" s="10"/>
      <c r="G807" s="68"/>
      <c r="H807" s="68"/>
      <c r="I807" s="68"/>
      <c r="J807" s="68"/>
      <c r="K807" s="68"/>
      <c r="L807" s="68"/>
      <c r="M807" s="3"/>
      <c r="N807" s="14"/>
      <c r="O807" s="1"/>
      <c r="P807" s="103"/>
      <c r="Q807" s="30"/>
      <c r="R807" s="10"/>
      <c r="S807" s="1"/>
      <c r="T807" s="8"/>
      <c r="U807" s="5"/>
      <c r="V807" s="5"/>
      <c r="W807" s="1"/>
    </row>
    <row r="808" spans="1:23" ht="36" customHeight="1" x14ac:dyDescent="0.2">
      <c r="A808" s="25"/>
      <c r="B808" s="28"/>
      <c r="C808" s="145"/>
      <c r="D808" s="106"/>
      <c r="E808" s="31"/>
      <c r="F808" s="10"/>
      <c r="G808" s="68"/>
      <c r="H808" s="68"/>
      <c r="I808" s="68"/>
      <c r="J808" s="68"/>
      <c r="K808" s="68"/>
      <c r="L808" s="68"/>
      <c r="M808" s="3"/>
      <c r="N808" s="14"/>
      <c r="O808" s="1"/>
      <c r="P808" s="103"/>
      <c r="Q808" s="30"/>
      <c r="R808" s="10"/>
      <c r="S808" s="1"/>
      <c r="T808" s="8"/>
      <c r="U808" s="5"/>
      <c r="V808" s="5"/>
      <c r="W808" s="1"/>
    </row>
    <row r="809" spans="1:23" ht="36" customHeight="1" x14ac:dyDescent="0.2">
      <c r="A809" s="25"/>
      <c r="B809" s="28"/>
      <c r="C809" s="145"/>
      <c r="D809" s="106"/>
      <c r="E809" s="31"/>
      <c r="F809" s="10"/>
      <c r="G809" s="68"/>
      <c r="H809" s="68"/>
      <c r="I809" s="68"/>
      <c r="J809" s="68"/>
      <c r="K809" s="68"/>
      <c r="L809" s="68"/>
      <c r="M809" s="3"/>
      <c r="N809" s="14"/>
      <c r="O809" s="1"/>
      <c r="P809" s="103"/>
      <c r="Q809" s="30"/>
      <c r="R809" s="10"/>
      <c r="S809" s="1"/>
      <c r="T809" s="8"/>
      <c r="U809" s="5"/>
      <c r="V809" s="5"/>
      <c r="W809" s="1"/>
    </row>
    <row r="810" spans="1:23" ht="36" customHeight="1" x14ac:dyDescent="0.2">
      <c r="A810" s="25"/>
      <c r="B810" s="28"/>
      <c r="C810" s="145"/>
      <c r="D810" s="106"/>
      <c r="E810" s="31"/>
      <c r="F810" s="10"/>
      <c r="G810" s="68"/>
      <c r="H810" s="68"/>
      <c r="I810" s="68"/>
      <c r="J810" s="68"/>
      <c r="K810" s="68"/>
      <c r="L810" s="68"/>
      <c r="M810" s="3"/>
      <c r="N810" s="14"/>
      <c r="O810" s="1"/>
      <c r="P810" s="103"/>
      <c r="Q810" s="30"/>
      <c r="R810" s="10"/>
      <c r="S810" s="1"/>
      <c r="T810" s="8"/>
      <c r="U810" s="5"/>
      <c r="V810" s="5"/>
      <c r="W810" s="1"/>
    </row>
    <row r="811" spans="1:23" ht="36" customHeight="1" x14ac:dyDescent="0.2">
      <c r="A811" s="25"/>
      <c r="B811" s="28"/>
      <c r="C811" s="145"/>
      <c r="D811" s="106"/>
      <c r="E811" s="31"/>
      <c r="F811" s="10"/>
      <c r="G811" s="68"/>
      <c r="H811" s="68"/>
      <c r="I811" s="68"/>
      <c r="J811" s="68"/>
      <c r="K811" s="68"/>
      <c r="L811" s="68"/>
      <c r="M811" s="3"/>
      <c r="N811" s="14"/>
      <c r="O811" s="1"/>
      <c r="P811" s="103"/>
      <c r="Q811" s="30"/>
      <c r="R811" s="10"/>
      <c r="S811" s="1"/>
      <c r="T811" s="8"/>
      <c r="U811" s="5"/>
      <c r="V811" s="5"/>
      <c r="W811" s="1"/>
    </row>
    <row r="812" spans="1:23" ht="36" customHeight="1" x14ac:dyDescent="0.2">
      <c r="A812" s="12"/>
      <c r="B812" s="28"/>
      <c r="C812" s="145"/>
      <c r="D812" s="1"/>
      <c r="E812" s="31"/>
      <c r="F812" s="10"/>
      <c r="G812" s="68"/>
      <c r="H812" s="68"/>
      <c r="I812" s="68"/>
      <c r="J812" s="68"/>
      <c r="K812" s="68"/>
      <c r="L812" s="68"/>
      <c r="M812" s="3"/>
      <c r="N812" s="8"/>
      <c r="O812" s="8"/>
      <c r="P812" s="103"/>
      <c r="Q812" s="30"/>
      <c r="R812" s="10"/>
      <c r="S812" s="1"/>
      <c r="T812" s="8"/>
      <c r="U812" s="5"/>
      <c r="V812" s="5"/>
      <c r="W812" s="1"/>
    </row>
    <row r="813" spans="1:23" ht="36" customHeight="1" x14ac:dyDescent="0.2">
      <c r="A813" s="25"/>
      <c r="B813" s="28"/>
      <c r="C813" s="145"/>
      <c r="D813" s="1"/>
      <c r="E813" s="31"/>
      <c r="F813" s="10"/>
      <c r="G813" s="68"/>
      <c r="H813" s="68"/>
      <c r="I813" s="68"/>
      <c r="J813" s="68"/>
      <c r="K813" s="68"/>
      <c r="L813" s="68"/>
      <c r="M813" s="3"/>
      <c r="N813" s="8"/>
      <c r="O813" s="8"/>
      <c r="P813" s="103"/>
      <c r="Q813" s="30"/>
      <c r="R813" s="10"/>
      <c r="S813" s="1"/>
      <c r="T813" s="8"/>
      <c r="U813" s="5"/>
      <c r="V813" s="5"/>
      <c r="W813" s="1"/>
    </row>
    <row r="814" spans="1:23" ht="36" customHeight="1" x14ac:dyDescent="0.2">
      <c r="A814" s="25"/>
      <c r="B814" s="28"/>
      <c r="C814" s="145"/>
      <c r="D814" s="106"/>
      <c r="E814" s="31"/>
      <c r="F814" s="10"/>
      <c r="G814" s="68"/>
      <c r="H814" s="68"/>
      <c r="I814" s="68"/>
      <c r="J814" s="68"/>
      <c r="K814" s="68"/>
      <c r="L814" s="68"/>
      <c r="M814" s="3"/>
      <c r="N814" s="14"/>
      <c r="O814" s="1"/>
      <c r="P814" s="103"/>
      <c r="Q814" s="30"/>
      <c r="R814" s="10"/>
      <c r="S814" s="1"/>
      <c r="T814" s="8"/>
      <c r="U814" s="5"/>
      <c r="V814" s="5"/>
      <c r="W814" s="1"/>
    </row>
    <row r="815" spans="1:23" ht="36" customHeight="1" x14ac:dyDescent="0.2">
      <c r="A815" s="25"/>
      <c r="B815" s="28"/>
      <c r="C815" s="145"/>
      <c r="D815" s="106"/>
      <c r="E815" s="31"/>
      <c r="F815" s="10"/>
      <c r="G815" s="68"/>
      <c r="H815" s="68"/>
      <c r="I815" s="68"/>
      <c r="J815" s="68"/>
      <c r="K815" s="68"/>
      <c r="L815" s="68"/>
      <c r="M815" s="3"/>
      <c r="N815" s="14"/>
      <c r="O815" s="1"/>
      <c r="P815" s="103"/>
      <c r="Q815" s="30"/>
      <c r="R815" s="10"/>
      <c r="S815" s="1"/>
      <c r="T815" s="8"/>
      <c r="U815" s="5"/>
      <c r="V815" s="5"/>
      <c r="W815" s="1"/>
    </row>
    <row r="816" spans="1:23" ht="36" customHeight="1" x14ac:dyDescent="0.2">
      <c r="A816" s="25"/>
      <c r="B816" s="28"/>
      <c r="C816" s="145"/>
      <c r="D816" s="106"/>
      <c r="E816" s="31"/>
      <c r="F816" s="10"/>
      <c r="G816" s="68"/>
      <c r="H816" s="68"/>
      <c r="I816" s="68"/>
      <c r="J816" s="68"/>
      <c r="K816" s="68"/>
      <c r="L816" s="68"/>
      <c r="M816" s="3"/>
      <c r="N816" s="14"/>
      <c r="O816" s="1"/>
      <c r="P816" s="103"/>
      <c r="Q816" s="30"/>
      <c r="R816" s="10"/>
      <c r="S816" s="1"/>
      <c r="T816" s="8"/>
      <c r="U816" s="5"/>
      <c r="V816" s="5"/>
      <c r="W816" s="1"/>
    </row>
    <row r="817" spans="1:23" ht="36" customHeight="1" x14ac:dyDescent="0.2">
      <c r="A817" s="25"/>
      <c r="B817" s="28"/>
      <c r="C817" s="145"/>
      <c r="D817" s="106"/>
      <c r="E817" s="31"/>
      <c r="F817" s="10"/>
      <c r="G817" s="68"/>
      <c r="H817" s="68"/>
      <c r="I817" s="68"/>
      <c r="J817" s="68"/>
      <c r="K817" s="68"/>
      <c r="L817" s="68"/>
      <c r="M817" s="3"/>
      <c r="N817" s="14"/>
      <c r="O817" s="1"/>
      <c r="P817" s="103"/>
      <c r="Q817" s="30"/>
      <c r="R817" s="10"/>
      <c r="S817" s="1"/>
      <c r="T817" s="8"/>
      <c r="U817" s="5"/>
      <c r="V817" s="5"/>
      <c r="W817" s="1"/>
    </row>
    <row r="818" spans="1:23" ht="36" customHeight="1" x14ac:dyDescent="0.2">
      <c r="A818" s="25"/>
      <c r="B818" s="28"/>
      <c r="C818" s="145"/>
      <c r="D818" s="106"/>
      <c r="E818" s="31"/>
      <c r="F818" s="10"/>
      <c r="G818" s="68"/>
      <c r="H818" s="68"/>
      <c r="I818" s="68"/>
      <c r="J818" s="68"/>
      <c r="K818" s="68"/>
      <c r="L818" s="68"/>
      <c r="M818" s="3"/>
      <c r="N818" s="14"/>
      <c r="O818" s="1"/>
      <c r="P818" s="103"/>
      <c r="Q818" s="30"/>
      <c r="R818" s="10"/>
      <c r="S818" s="1"/>
      <c r="T818" s="8"/>
      <c r="U818" s="5"/>
      <c r="V818" s="5"/>
      <c r="W818" s="1"/>
    </row>
    <row r="819" spans="1:23" ht="36" customHeight="1" x14ac:dyDescent="0.2">
      <c r="A819" s="25"/>
      <c r="B819" s="28"/>
      <c r="C819" s="145"/>
      <c r="D819" s="106"/>
      <c r="E819" s="31"/>
      <c r="F819" s="10"/>
      <c r="G819" s="68"/>
      <c r="H819" s="68"/>
      <c r="I819" s="68"/>
      <c r="J819" s="68"/>
      <c r="K819" s="68"/>
      <c r="L819" s="68"/>
      <c r="M819" s="3"/>
      <c r="N819" s="14"/>
      <c r="O819" s="1"/>
      <c r="P819" s="103"/>
      <c r="Q819" s="30"/>
      <c r="R819" s="10"/>
      <c r="S819" s="1"/>
      <c r="T819" s="8"/>
      <c r="U819" s="5"/>
      <c r="V819" s="5"/>
      <c r="W819" s="1"/>
    </row>
    <row r="820" spans="1:23" ht="36" customHeight="1" x14ac:dyDescent="0.2">
      <c r="A820" s="25"/>
      <c r="B820" s="28"/>
      <c r="C820" s="145"/>
      <c r="D820" s="106"/>
      <c r="E820" s="31"/>
      <c r="F820" s="10"/>
      <c r="G820" s="68"/>
      <c r="H820" s="68"/>
      <c r="I820" s="68"/>
      <c r="J820" s="68"/>
      <c r="K820" s="68"/>
      <c r="L820" s="68"/>
      <c r="M820" s="3"/>
      <c r="N820" s="14"/>
      <c r="O820" s="1"/>
      <c r="P820" s="103"/>
      <c r="Q820" s="30"/>
      <c r="R820" s="10"/>
      <c r="S820" s="1"/>
      <c r="T820" s="8"/>
      <c r="U820" s="5"/>
      <c r="V820" s="5"/>
      <c r="W820" s="1"/>
    </row>
    <row r="821" spans="1:23" ht="36" customHeight="1" x14ac:dyDescent="0.2">
      <c r="A821" s="25"/>
      <c r="B821" s="28"/>
      <c r="C821" s="145"/>
      <c r="D821" s="106"/>
      <c r="E821" s="31"/>
      <c r="F821" s="10"/>
      <c r="G821" s="68"/>
      <c r="H821" s="68"/>
      <c r="I821" s="68"/>
      <c r="J821" s="68"/>
      <c r="K821" s="68"/>
      <c r="L821" s="68"/>
      <c r="M821" s="3"/>
      <c r="N821" s="14"/>
      <c r="O821" s="1"/>
      <c r="P821" s="103"/>
      <c r="Q821" s="30"/>
      <c r="R821" s="10"/>
      <c r="S821" s="1"/>
      <c r="T821" s="8"/>
      <c r="U821" s="5"/>
      <c r="V821" s="5"/>
      <c r="W821" s="1"/>
    </row>
    <row r="822" spans="1:23" ht="36" customHeight="1" x14ac:dyDescent="0.2">
      <c r="A822" s="25"/>
      <c r="B822" s="28"/>
      <c r="C822" s="145"/>
      <c r="D822" s="106"/>
      <c r="E822" s="31"/>
      <c r="F822" s="10"/>
      <c r="G822" s="68"/>
      <c r="H822" s="68"/>
      <c r="I822" s="68"/>
      <c r="J822" s="68"/>
      <c r="K822" s="68"/>
      <c r="L822" s="68"/>
      <c r="M822" s="3"/>
      <c r="N822" s="14"/>
      <c r="O822" s="1"/>
      <c r="P822" s="103"/>
      <c r="Q822" s="30"/>
      <c r="R822" s="10"/>
      <c r="S822" s="1"/>
      <c r="T822" s="8"/>
      <c r="U822" s="5"/>
      <c r="V822" s="5"/>
      <c r="W822" s="1"/>
    </row>
    <row r="823" spans="1:23" ht="36" customHeight="1" x14ac:dyDescent="0.2">
      <c r="A823" s="25"/>
      <c r="B823" s="28"/>
      <c r="C823" s="145"/>
      <c r="D823" s="106"/>
      <c r="E823" s="31"/>
      <c r="F823" s="10"/>
      <c r="G823" s="68"/>
      <c r="H823" s="68"/>
      <c r="I823" s="68"/>
      <c r="J823" s="68"/>
      <c r="K823" s="68"/>
      <c r="L823" s="68"/>
      <c r="M823" s="3"/>
      <c r="N823" s="14"/>
      <c r="O823" s="1"/>
      <c r="P823" s="103"/>
      <c r="Q823" s="30"/>
      <c r="R823" s="10"/>
      <c r="S823" s="1"/>
      <c r="T823" s="8"/>
      <c r="U823" s="5"/>
      <c r="V823" s="5"/>
      <c r="W823" s="1"/>
    </row>
    <row r="824" spans="1:23" ht="36" customHeight="1" x14ac:dyDescent="0.2">
      <c r="A824" s="25"/>
      <c r="B824" s="28"/>
      <c r="C824" s="145"/>
      <c r="D824" s="106"/>
      <c r="E824" s="31"/>
      <c r="F824" s="10"/>
      <c r="G824" s="68"/>
      <c r="H824" s="68"/>
      <c r="I824" s="68"/>
      <c r="J824" s="68"/>
      <c r="K824" s="68"/>
      <c r="L824" s="68"/>
      <c r="M824" s="3"/>
      <c r="N824" s="92"/>
      <c r="O824" s="8"/>
      <c r="P824" s="103"/>
      <c r="Q824" s="30"/>
      <c r="R824" s="10"/>
      <c r="S824" s="1"/>
      <c r="T824" s="8"/>
      <c r="U824" s="5"/>
      <c r="V824" s="5"/>
      <c r="W824" s="1"/>
    </row>
    <row r="825" spans="1:23" ht="36" customHeight="1" x14ac:dyDescent="0.2">
      <c r="A825" s="25"/>
      <c r="B825" s="28"/>
      <c r="C825" s="145"/>
      <c r="D825" s="1"/>
      <c r="E825" s="31"/>
      <c r="F825" s="10"/>
      <c r="G825" s="68"/>
      <c r="H825" s="68"/>
      <c r="I825" s="68"/>
      <c r="J825" s="68"/>
      <c r="K825" s="68"/>
      <c r="L825" s="68"/>
      <c r="M825" s="3"/>
      <c r="N825" s="8"/>
      <c r="O825" s="8"/>
      <c r="P825" s="29"/>
      <c r="Q825" s="30"/>
      <c r="R825" s="10"/>
      <c r="S825" s="1"/>
      <c r="T825" s="8"/>
      <c r="U825" s="5"/>
      <c r="V825" s="5"/>
      <c r="W825" s="1"/>
    </row>
    <row r="826" spans="1:23" ht="36" customHeight="1" x14ac:dyDescent="0.2">
      <c r="A826" s="25"/>
      <c r="B826" s="28"/>
      <c r="C826" s="145"/>
      <c r="D826" s="1"/>
      <c r="E826" s="31"/>
      <c r="F826" s="10"/>
      <c r="G826" s="68"/>
      <c r="H826" s="68"/>
      <c r="I826" s="68"/>
      <c r="J826" s="68"/>
      <c r="K826" s="68"/>
      <c r="L826" s="68"/>
      <c r="M826" s="3"/>
      <c r="N826" s="8"/>
      <c r="O826" s="8"/>
      <c r="P826" s="29"/>
      <c r="Q826" s="30"/>
      <c r="R826" s="10"/>
      <c r="S826" s="1"/>
      <c r="T826" s="8"/>
      <c r="U826" s="5"/>
      <c r="V826" s="5"/>
      <c r="W826" s="1"/>
    </row>
    <row r="827" spans="1:23" ht="36" customHeight="1" x14ac:dyDescent="0.2">
      <c r="A827" s="25"/>
      <c r="B827" s="28"/>
      <c r="C827" s="145"/>
      <c r="D827" s="1"/>
      <c r="E827" s="31"/>
      <c r="F827" s="10"/>
      <c r="G827" s="68"/>
      <c r="H827" s="68"/>
      <c r="I827" s="68"/>
      <c r="J827" s="68"/>
      <c r="K827" s="68"/>
      <c r="L827" s="68"/>
      <c r="M827" s="3"/>
      <c r="N827" s="8"/>
      <c r="O827" s="8"/>
      <c r="P827" s="29"/>
      <c r="Q827" s="30"/>
      <c r="R827" s="10"/>
      <c r="S827" s="1"/>
      <c r="T827" s="8"/>
      <c r="U827" s="5"/>
      <c r="V827" s="5"/>
      <c r="W827" s="1"/>
    </row>
    <row r="828" spans="1:23" ht="36" customHeight="1" x14ac:dyDescent="0.2">
      <c r="A828" s="25"/>
      <c r="B828" s="28"/>
      <c r="C828" s="145"/>
      <c r="D828" s="1"/>
      <c r="E828" s="31"/>
      <c r="F828" s="10"/>
      <c r="G828" s="68"/>
      <c r="H828" s="68"/>
      <c r="I828" s="68"/>
      <c r="J828" s="68"/>
      <c r="K828" s="68"/>
      <c r="L828" s="68"/>
      <c r="M828" s="3"/>
      <c r="N828" s="8"/>
      <c r="O828" s="8"/>
      <c r="P828" s="29"/>
      <c r="Q828" s="30"/>
      <c r="R828" s="10"/>
      <c r="S828" s="1"/>
      <c r="T828" s="8"/>
      <c r="U828" s="5"/>
      <c r="V828" s="5"/>
      <c r="W828" s="1"/>
    </row>
    <row r="829" spans="1:23" ht="36" customHeight="1" x14ac:dyDescent="0.2">
      <c r="A829" s="25"/>
      <c r="B829" s="28"/>
      <c r="C829" s="139"/>
      <c r="D829" s="1"/>
      <c r="E829" s="31"/>
      <c r="F829" s="10"/>
      <c r="G829" s="68"/>
      <c r="H829" s="68"/>
      <c r="I829" s="68"/>
      <c r="J829" s="68"/>
      <c r="K829" s="68"/>
      <c r="L829" s="68"/>
      <c r="M829" s="3"/>
      <c r="N829" s="8"/>
      <c r="O829" s="8"/>
      <c r="P829" s="29"/>
      <c r="Q829" s="30"/>
      <c r="R829" s="10"/>
      <c r="S829" s="1"/>
      <c r="T829" s="8"/>
      <c r="U829" s="5"/>
      <c r="V829" s="5"/>
      <c r="W829" s="1"/>
    </row>
    <row r="830" spans="1:23" ht="36" customHeight="1" x14ac:dyDescent="0.2">
      <c r="A830" s="25"/>
      <c r="B830" s="28"/>
      <c r="C830" s="145"/>
      <c r="D830" s="1"/>
      <c r="E830" s="31"/>
      <c r="F830" s="10"/>
      <c r="G830" s="68"/>
      <c r="H830" s="68"/>
      <c r="I830" s="68"/>
      <c r="J830" s="68"/>
      <c r="K830" s="68"/>
      <c r="L830" s="68"/>
      <c r="M830" s="3"/>
      <c r="N830" s="8"/>
      <c r="O830" s="8"/>
      <c r="P830" s="29"/>
      <c r="Q830" s="30"/>
      <c r="R830" s="10"/>
      <c r="S830" s="1"/>
      <c r="T830" s="8"/>
      <c r="U830" s="5"/>
      <c r="V830" s="5"/>
      <c r="W830" s="1"/>
    </row>
    <row r="831" spans="1:23" ht="36" customHeight="1" x14ac:dyDescent="0.2">
      <c r="A831" s="25"/>
      <c r="B831" s="28"/>
      <c r="C831" s="145"/>
      <c r="D831" s="1"/>
      <c r="E831" s="31"/>
      <c r="F831" s="10"/>
      <c r="G831" s="68"/>
      <c r="H831" s="68"/>
      <c r="I831" s="68"/>
      <c r="J831" s="68"/>
      <c r="K831" s="68"/>
      <c r="L831" s="68"/>
      <c r="M831" s="3"/>
      <c r="N831" s="8"/>
      <c r="O831" s="8"/>
      <c r="P831" s="29"/>
      <c r="Q831" s="30"/>
      <c r="R831" s="10"/>
      <c r="S831" s="1"/>
      <c r="T831" s="8"/>
      <c r="U831" s="5"/>
      <c r="V831" s="5"/>
      <c r="W831" s="1"/>
    </row>
    <row r="832" spans="1:23" ht="36" customHeight="1" x14ac:dyDescent="0.2">
      <c r="A832" s="25"/>
      <c r="B832" s="28"/>
      <c r="C832" s="145"/>
      <c r="D832" s="1"/>
      <c r="E832" s="31"/>
      <c r="F832" s="16"/>
      <c r="G832" s="68"/>
      <c r="H832" s="68"/>
      <c r="I832" s="68"/>
      <c r="J832" s="68"/>
      <c r="K832" s="68"/>
      <c r="L832" s="68"/>
      <c r="M832" s="3"/>
      <c r="N832" s="8"/>
      <c r="O832" s="8"/>
      <c r="P832" s="29"/>
      <c r="Q832" s="30"/>
      <c r="R832" s="10"/>
      <c r="S832" s="1"/>
      <c r="T832" s="8"/>
      <c r="U832" s="5"/>
      <c r="V832" s="5"/>
      <c r="W832" s="1"/>
    </row>
    <row r="833" spans="1:23" ht="36" customHeight="1" x14ac:dyDescent="0.2">
      <c r="A833" s="25"/>
      <c r="B833" s="28"/>
      <c r="C833" s="145"/>
      <c r="D833" s="1"/>
      <c r="E833" s="31"/>
      <c r="F833" s="10"/>
      <c r="G833" s="68"/>
      <c r="H833" s="68"/>
      <c r="I833" s="68"/>
      <c r="J833" s="68"/>
      <c r="K833" s="68"/>
      <c r="L833" s="68"/>
      <c r="M833" s="3"/>
      <c r="N833" s="8"/>
      <c r="O833" s="8"/>
      <c r="P833" s="29"/>
      <c r="Q833" s="30"/>
      <c r="R833" s="10"/>
      <c r="S833" s="1"/>
      <c r="T833" s="8"/>
      <c r="U833" s="5"/>
      <c r="V833" s="5"/>
      <c r="W833" s="1"/>
    </row>
    <row r="834" spans="1:23" ht="36" customHeight="1" x14ac:dyDescent="0.2">
      <c r="A834" s="25"/>
      <c r="B834" s="28"/>
      <c r="C834" s="145"/>
      <c r="D834" s="1"/>
      <c r="E834" s="31"/>
      <c r="F834" s="10"/>
      <c r="G834" s="68"/>
      <c r="H834" s="68"/>
      <c r="I834" s="68"/>
      <c r="J834" s="68"/>
      <c r="K834" s="68"/>
      <c r="L834" s="68"/>
      <c r="M834" s="3"/>
      <c r="N834" s="8"/>
      <c r="O834" s="8"/>
      <c r="P834" s="29"/>
      <c r="Q834" s="30"/>
      <c r="R834" s="10"/>
      <c r="S834" s="1"/>
      <c r="T834" s="8"/>
      <c r="U834" s="5"/>
      <c r="V834" s="5"/>
      <c r="W834" s="1"/>
    </row>
    <row r="835" spans="1:23" ht="36" customHeight="1" x14ac:dyDescent="0.2">
      <c r="A835" s="25"/>
      <c r="B835" s="28"/>
      <c r="C835" s="145"/>
      <c r="D835" s="1"/>
      <c r="E835" s="31"/>
      <c r="F835" s="10"/>
      <c r="G835" s="68"/>
      <c r="H835" s="68"/>
      <c r="I835" s="68"/>
      <c r="J835" s="68"/>
      <c r="K835" s="68"/>
      <c r="L835" s="68"/>
      <c r="M835" s="3"/>
      <c r="N835" s="8"/>
      <c r="O835" s="8"/>
      <c r="P835" s="29"/>
      <c r="Q835" s="30"/>
      <c r="R835" s="10"/>
      <c r="S835" s="1"/>
      <c r="T835" s="8"/>
      <c r="U835" s="5"/>
      <c r="V835" s="5"/>
      <c r="W835" s="1"/>
    </row>
    <row r="836" spans="1:23" ht="36" customHeight="1" x14ac:dyDescent="0.2">
      <c r="A836" s="25"/>
      <c r="B836" s="28"/>
      <c r="C836" s="145"/>
      <c r="D836" s="1"/>
      <c r="E836" s="31"/>
      <c r="F836" s="10"/>
      <c r="G836" s="68"/>
      <c r="H836" s="68"/>
      <c r="I836" s="68"/>
      <c r="J836" s="68"/>
      <c r="K836" s="68"/>
      <c r="L836" s="68"/>
      <c r="M836" s="3"/>
      <c r="N836" s="8"/>
      <c r="O836" s="8"/>
      <c r="P836" s="29"/>
      <c r="Q836" s="30"/>
      <c r="R836" s="10"/>
      <c r="S836" s="1"/>
      <c r="T836" s="8"/>
      <c r="U836" s="5"/>
      <c r="V836" s="5"/>
      <c r="W836" s="1"/>
    </row>
    <row r="837" spans="1:23" ht="36" customHeight="1" x14ac:dyDescent="0.2">
      <c r="A837" s="25"/>
      <c r="B837" s="28"/>
      <c r="C837" s="145"/>
      <c r="D837" s="1"/>
      <c r="E837" s="31"/>
      <c r="F837" s="10"/>
      <c r="G837" s="68"/>
      <c r="H837" s="68"/>
      <c r="I837" s="68"/>
      <c r="J837" s="68"/>
      <c r="K837" s="68"/>
      <c r="L837" s="68"/>
      <c r="M837" s="3"/>
      <c r="N837" s="8"/>
      <c r="O837" s="8"/>
      <c r="P837" s="29"/>
      <c r="Q837" s="30"/>
      <c r="R837" s="10"/>
      <c r="S837" s="1"/>
      <c r="T837" s="8"/>
      <c r="U837" s="5"/>
      <c r="V837" s="5"/>
      <c r="W837" s="1"/>
    </row>
    <row r="838" spans="1:23" ht="36" customHeight="1" x14ac:dyDescent="0.2">
      <c r="A838" s="25"/>
      <c r="B838" s="28"/>
      <c r="C838" s="145"/>
      <c r="D838" s="1"/>
      <c r="E838" s="31"/>
      <c r="F838" s="10"/>
      <c r="G838" s="68"/>
      <c r="H838" s="68"/>
      <c r="I838" s="68"/>
      <c r="J838" s="68"/>
      <c r="K838" s="68"/>
      <c r="L838" s="68"/>
      <c r="M838" s="3"/>
      <c r="N838" s="8"/>
      <c r="O838" s="8"/>
      <c r="P838" s="29"/>
      <c r="Q838" s="30"/>
      <c r="R838" s="10"/>
      <c r="S838" s="1"/>
      <c r="T838" s="8"/>
      <c r="U838" s="5"/>
      <c r="V838" s="5"/>
      <c r="W838" s="1"/>
    </row>
    <row r="839" spans="1:23" ht="36" customHeight="1" x14ac:dyDescent="0.2">
      <c r="A839" s="25"/>
      <c r="B839" s="28"/>
      <c r="C839" s="145"/>
      <c r="D839" s="1"/>
      <c r="E839" s="31"/>
      <c r="F839" s="10"/>
      <c r="G839" s="68"/>
      <c r="H839" s="68"/>
      <c r="I839" s="68"/>
      <c r="J839" s="68"/>
      <c r="K839" s="68"/>
      <c r="L839" s="68"/>
      <c r="M839" s="3"/>
      <c r="N839" s="8"/>
      <c r="O839" s="8"/>
      <c r="P839" s="29"/>
      <c r="Q839" s="30"/>
      <c r="R839" s="10"/>
      <c r="S839" s="1"/>
      <c r="T839" s="8"/>
      <c r="U839" s="5"/>
      <c r="V839" s="5"/>
      <c r="W839" s="1"/>
    </row>
    <row r="840" spans="1:23" ht="36" customHeight="1" x14ac:dyDescent="0.2">
      <c r="A840" s="25"/>
      <c r="B840" s="28"/>
      <c r="C840" s="145"/>
      <c r="D840" s="1"/>
      <c r="E840" s="31"/>
      <c r="F840" s="10"/>
      <c r="G840" s="68"/>
      <c r="H840" s="68"/>
      <c r="I840" s="68"/>
      <c r="J840" s="68"/>
      <c r="K840" s="68"/>
      <c r="L840" s="68"/>
      <c r="M840" s="3"/>
      <c r="N840" s="8"/>
      <c r="O840" s="8"/>
      <c r="P840" s="29"/>
      <c r="Q840" s="30"/>
      <c r="R840" s="10"/>
      <c r="S840" s="1"/>
      <c r="T840" s="8"/>
      <c r="U840" s="5"/>
      <c r="V840" s="5"/>
      <c r="W840" s="1"/>
    </row>
    <row r="841" spans="1:23" ht="36" customHeight="1" x14ac:dyDescent="0.2">
      <c r="A841" s="25"/>
      <c r="B841" s="28"/>
      <c r="C841" s="145"/>
      <c r="D841" s="1"/>
      <c r="E841" s="31"/>
      <c r="F841" s="10"/>
      <c r="G841" s="68"/>
      <c r="H841" s="68"/>
      <c r="I841" s="68"/>
      <c r="J841" s="68"/>
      <c r="K841" s="68"/>
      <c r="L841" s="68"/>
      <c r="M841" s="3"/>
      <c r="N841" s="8"/>
      <c r="O841" s="8"/>
      <c r="P841" s="29"/>
      <c r="Q841" s="30"/>
      <c r="R841" s="10"/>
      <c r="S841" s="1"/>
      <c r="T841" s="8"/>
      <c r="U841" s="5"/>
      <c r="V841" s="5"/>
      <c r="W841" s="1"/>
    </row>
    <row r="842" spans="1:23" ht="36" customHeight="1" x14ac:dyDescent="0.2">
      <c r="A842" s="25"/>
      <c r="B842" s="28"/>
      <c r="C842" s="145"/>
      <c r="D842" s="1"/>
      <c r="E842" s="31"/>
      <c r="F842" s="10"/>
      <c r="G842" s="68"/>
      <c r="H842" s="68"/>
      <c r="I842" s="68"/>
      <c r="J842" s="68"/>
      <c r="K842" s="68"/>
      <c r="L842" s="68"/>
      <c r="M842" s="3"/>
      <c r="N842" s="8"/>
      <c r="O842" s="8"/>
      <c r="P842" s="29"/>
      <c r="Q842" s="30"/>
      <c r="R842" s="10"/>
      <c r="S842" s="1"/>
      <c r="T842" s="8"/>
      <c r="U842" s="5"/>
      <c r="V842" s="5"/>
      <c r="W842" s="1"/>
    </row>
    <row r="843" spans="1:23" ht="36" customHeight="1" x14ac:dyDescent="0.2">
      <c r="A843" s="25"/>
      <c r="B843" s="28"/>
      <c r="C843" s="145"/>
      <c r="D843" s="1"/>
      <c r="E843" s="31"/>
      <c r="F843" s="10"/>
      <c r="G843" s="68"/>
      <c r="H843" s="68"/>
      <c r="I843" s="68"/>
      <c r="J843" s="68"/>
      <c r="K843" s="68"/>
      <c r="L843" s="68"/>
      <c r="M843" s="3"/>
      <c r="N843" s="8"/>
      <c r="O843" s="8"/>
      <c r="P843" s="29"/>
      <c r="Q843" s="30"/>
      <c r="R843" s="10"/>
      <c r="S843" s="1"/>
      <c r="T843" s="8"/>
      <c r="U843" s="5"/>
      <c r="V843" s="5"/>
      <c r="W843" s="1"/>
    </row>
    <row r="844" spans="1:23" ht="36" customHeight="1" x14ac:dyDescent="0.2">
      <c r="A844" s="25"/>
      <c r="B844" s="28"/>
      <c r="C844" s="145"/>
      <c r="D844" s="1"/>
      <c r="E844" s="31"/>
      <c r="F844" s="10"/>
      <c r="G844" s="68"/>
      <c r="H844" s="68"/>
      <c r="I844" s="68"/>
      <c r="J844" s="68"/>
      <c r="K844" s="68"/>
      <c r="L844" s="68"/>
      <c r="M844" s="3"/>
      <c r="N844" s="8"/>
      <c r="O844" s="8"/>
      <c r="P844" s="29"/>
      <c r="Q844" s="30"/>
      <c r="R844" s="10"/>
      <c r="S844" s="1"/>
      <c r="T844" s="8"/>
      <c r="U844" s="5"/>
      <c r="V844" s="5"/>
      <c r="W844" s="1"/>
    </row>
    <row r="845" spans="1:23" ht="36" customHeight="1" x14ac:dyDescent="0.2">
      <c r="A845" s="25"/>
      <c r="B845" s="28"/>
      <c r="C845" s="145"/>
      <c r="D845" s="1"/>
      <c r="E845" s="108"/>
      <c r="F845" s="10"/>
      <c r="G845" s="68"/>
      <c r="H845" s="68"/>
      <c r="I845" s="68"/>
      <c r="J845" s="68"/>
      <c r="K845" s="68"/>
      <c r="L845" s="68"/>
      <c r="M845" s="3"/>
      <c r="N845" s="8"/>
      <c r="O845" s="8"/>
      <c r="P845" s="29"/>
      <c r="Q845" s="10"/>
      <c r="R845" s="10"/>
      <c r="S845" s="1"/>
      <c r="T845" s="8"/>
      <c r="U845" s="5"/>
      <c r="V845" s="5"/>
      <c r="W845" s="1"/>
    </row>
    <row r="846" spans="1:23" ht="36" customHeight="1" x14ac:dyDescent="0.2">
      <c r="A846" s="25"/>
      <c r="B846" s="28"/>
      <c r="C846" s="145"/>
      <c r="D846" s="1"/>
      <c r="E846" s="108"/>
      <c r="F846" s="10"/>
      <c r="G846" s="68"/>
      <c r="H846" s="68"/>
      <c r="I846" s="68"/>
      <c r="J846" s="68"/>
      <c r="K846" s="68"/>
      <c r="L846" s="68"/>
      <c r="M846" s="3"/>
      <c r="N846" s="8"/>
      <c r="O846" s="8"/>
      <c r="P846" s="29"/>
      <c r="Q846" s="30"/>
      <c r="R846" s="10"/>
      <c r="S846" s="1"/>
      <c r="T846" s="8"/>
      <c r="U846" s="5"/>
      <c r="V846" s="5"/>
      <c r="W846" s="1"/>
    </row>
    <row r="847" spans="1:23" ht="36" customHeight="1" x14ac:dyDescent="0.2">
      <c r="A847" s="25"/>
      <c r="B847" s="28"/>
      <c r="C847" s="145"/>
      <c r="D847" s="1"/>
      <c r="E847" s="108"/>
      <c r="F847" s="10"/>
      <c r="G847" s="68"/>
      <c r="H847" s="68"/>
      <c r="I847" s="68"/>
      <c r="J847" s="68"/>
      <c r="K847" s="68"/>
      <c r="L847" s="68"/>
      <c r="M847" s="3"/>
      <c r="N847" s="8"/>
      <c r="O847" s="8"/>
      <c r="P847" s="29"/>
      <c r="Q847" s="30"/>
      <c r="R847" s="10"/>
      <c r="S847" s="1"/>
      <c r="T847" s="8"/>
      <c r="U847" s="5"/>
      <c r="V847" s="5"/>
      <c r="W847" s="1"/>
    </row>
    <row r="848" spans="1:23" ht="36" customHeight="1" x14ac:dyDescent="0.2">
      <c r="A848" s="25"/>
      <c r="B848" s="28"/>
      <c r="C848" s="145"/>
      <c r="D848" s="1"/>
      <c r="E848" s="31"/>
      <c r="F848" s="10"/>
      <c r="G848" s="68"/>
      <c r="H848" s="68"/>
      <c r="I848" s="68"/>
      <c r="J848" s="68"/>
      <c r="K848" s="68"/>
      <c r="L848" s="68"/>
      <c r="M848" s="3"/>
      <c r="N848" s="8"/>
      <c r="O848" s="8"/>
      <c r="P848" s="29"/>
      <c r="Q848" s="29"/>
      <c r="R848" s="10"/>
      <c r="S848" s="1"/>
      <c r="T848" s="8"/>
      <c r="U848" s="5"/>
      <c r="V848" s="5"/>
      <c r="W848" s="1"/>
    </row>
    <row r="849" spans="1:23" ht="36" customHeight="1" x14ac:dyDescent="0.2">
      <c r="A849" s="25"/>
      <c r="B849" s="28"/>
      <c r="C849" s="145"/>
      <c r="D849" s="1"/>
      <c r="E849" s="31"/>
      <c r="F849" s="10"/>
      <c r="G849" s="68"/>
      <c r="H849" s="68"/>
      <c r="I849" s="68"/>
      <c r="J849" s="68"/>
      <c r="K849" s="68"/>
      <c r="L849" s="68"/>
      <c r="M849" s="3"/>
      <c r="N849" s="8"/>
      <c r="O849" s="8"/>
      <c r="P849" s="29"/>
      <c r="Q849" s="30"/>
      <c r="R849" s="10"/>
      <c r="S849" s="1"/>
      <c r="T849" s="8"/>
      <c r="U849" s="5"/>
      <c r="V849" s="5"/>
      <c r="W849" s="1"/>
    </row>
    <row r="850" spans="1:23" ht="36" customHeight="1" x14ac:dyDescent="0.2">
      <c r="A850" s="25"/>
      <c r="B850" s="28"/>
      <c r="C850" s="145"/>
      <c r="D850" s="1"/>
      <c r="E850" s="44"/>
      <c r="F850" s="44"/>
      <c r="G850" s="68"/>
      <c r="H850" s="68"/>
      <c r="I850" s="68"/>
      <c r="J850" s="68"/>
      <c r="K850" s="68"/>
      <c r="L850" s="68"/>
      <c r="M850" s="3"/>
      <c r="N850" s="8"/>
      <c r="O850" s="8"/>
      <c r="P850" s="29"/>
      <c r="Q850" s="30"/>
      <c r="R850" s="10"/>
      <c r="S850" s="1"/>
      <c r="T850" s="8"/>
      <c r="U850" s="5"/>
      <c r="V850" s="5"/>
      <c r="W850" s="1"/>
    </row>
    <row r="851" spans="1:23" ht="36" customHeight="1" x14ac:dyDescent="0.2">
      <c r="A851" s="25"/>
      <c r="B851" s="28"/>
      <c r="C851" s="145"/>
      <c r="D851" s="1"/>
      <c r="E851" s="31"/>
      <c r="F851" s="10"/>
      <c r="G851" s="68"/>
      <c r="H851" s="68"/>
      <c r="I851" s="68"/>
      <c r="J851" s="68"/>
      <c r="K851" s="68"/>
      <c r="L851" s="68"/>
      <c r="M851" s="3"/>
      <c r="N851" s="8"/>
      <c r="O851" s="8"/>
      <c r="P851" s="29"/>
      <c r="Q851" s="30"/>
      <c r="R851" s="10"/>
      <c r="S851" s="1"/>
      <c r="T851" s="8"/>
      <c r="U851" s="5"/>
      <c r="V851" s="5"/>
      <c r="W851" s="1"/>
    </row>
    <row r="852" spans="1:23" ht="36" customHeight="1" x14ac:dyDescent="0.2">
      <c r="A852" s="25"/>
      <c r="B852" s="28"/>
      <c r="C852" s="145"/>
      <c r="D852" s="1"/>
      <c r="E852" s="31"/>
      <c r="F852" s="10"/>
      <c r="G852" s="68"/>
      <c r="H852" s="68"/>
      <c r="I852" s="68"/>
      <c r="J852" s="68"/>
      <c r="K852" s="68"/>
      <c r="L852" s="68"/>
      <c r="M852" s="3"/>
      <c r="N852" s="8"/>
      <c r="O852" s="8"/>
      <c r="P852" s="29"/>
      <c r="Q852" s="30"/>
      <c r="R852" s="10"/>
      <c r="S852" s="1"/>
      <c r="T852" s="8"/>
      <c r="U852" s="5"/>
      <c r="V852" s="5"/>
      <c r="W852" s="1"/>
    </row>
    <row r="853" spans="1:23" ht="36" customHeight="1" x14ac:dyDescent="0.2">
      <c r="A853" s="25"/>
      <c r="B853" s="28"/>
      <c r="C853" s="145"/>
      <c r="D853" s="1"/>
      <c r="E853" s="31"/>
      <c r="F853" s="10"/>
      <c r="G853" s="68"/>
      <c r="H853" s="68"/>
      <c r="I853" s="68"/>
      <c r="J853" s="68"/>
      <c r="K853" s="68"/>
      <c r="L853" s="68"/>
      <c r="M853" s="3"/>
      <c r="N853" s="8"/>
      <c r="O853" s="8"/>
      <c r="P853" s="29"/>
      <c r="Q853" s="30"/>
      <c r="R853" s="10"/>
      <c r="S853" s="1"/>
      <c r="T853" s="8"/>
      <c r="U853" s="5"/>
      <c r="V853" s="5"/>
      <c r="W853" s="1"/>
    </row>
    <row r="854" spans="1:23" ht="36" customHeight="1" x14ac:dyDescent="0.2">
      <c r="A854" s="25"/>
      <c r="B854" s="28"/>
      <c r="C854" s="145"/>
      <c r="D854" s="1"/>
      <c r="E854" s="31"/>
      <c r="F854" s="10"/>
      <c r="G854" s="68"/>
      <c r="H854" s="68"/>
      <c r="I854" s="68"/>
      <c r="J854" s="68"/>
      <c r="K854" s="68"/>
      <c r="L854" s="68"/>
      <c r="M854" s="3"/>
      <c r="N854" s="8"/>
      <c r="O854" s="8"/>
      <c r="P854" s="29"/>
      <c r="Q854" s="30"/>
      <c r="R854" s="10"/>
      <c r="S854" s="1"/>
      <c r="T854" s="8"/>
      <c r="U854" s="5"/>
      <c r="V854" s="5"/>
      <c r="W854" s="1"/>
    </row>
    <row r="855" spans="1:23" ht="36" customHeight="1" x14ac:dyDescent="0.2">
      <c r="A855" s="25"/>
      <c r="B855" s="28"/>
      <c r="C855" s="145"/>
      <c r="D855" s="1"/>
      <c r="E855" s="31"/>
      <c r="F855" s="16"/>
      <c r="G855" s="68"/>
      <c r="H855" s="68"/>
      <c r="I855" s="68"/>
      <c r="J855" s="68"/>
      <c r="K855" s="68"/>
      <c r="L855" s="68"/>
      <c r="M855" s="3"/>
      <c r="N855" s="8"/>
      <c r="O855" s="8"/>
      <c r="P855" s="29"/>
      <c r="Q855" s="30"/>
      <c r="R855" s="10"/>
      <c r="S855" s="1"/>
      <c r="T855" s="8"/>
      <c r="U855" s="5"/>
      <c r="V855" s="5"/>
      <c r="W855" s="1"/>
    </row>
    <row r="856" spans="1:23" ht="36" customHeight="1" x14ac:dyDescent="0.2">
      <c r="A856" s="25"/>
      <c r="B856" s="28"/>
      <c r="C856" s="145"/>
      <c r="D856" s="1"/>
      <c r="E856" s="31"/>
      <c r="F856" s="10"/>
      <c r="G856" s="68"/>
      <c r="H856" s="68"/>
      <c r="I856" s="68"/>
      <c r="J856" s="68"/>
      <c r="K856" s="68"/>
      <c r="L856" s="68"/>
      <c r="M856" s="3"/>
      <c r="N856" s="8"/>
      <c r="O856" s="8"/>
      <c r="P856" s="29"/>
      <c r="Q856" s="30"/>
      <c r="R856" s="10"/>
      <c r="S856" s="1"/>
      <c r="T856" s="8"/>
      <c r="U856" s="5"/>
      <c r="V856" s="5"/>
      <c r="W856" s="1"/>
    </row>
    <row r="857" spans="1:23" ht="36" customHeight="1" x14ac:dyDescent="0.2">
      <c r="A857" s="25"/>
      <c r="B857" s="28"/>
      <c r="C857" s="145"/>
      <c r="D857" s="1"/>
      <c r="E857" s="31"/>
      <c r="F857" s="10"/>
      <c r="G857" s="68"/>
      <c r="H857" s="68"/>
      <c r="I857" s="68"/>
      <c r="J857" s="68"/>
      <c r="K857" s="68"/>
      <c r="L857" s="68"/>
      <c r="M857" s="3"/>
      <c r="N857" s="8"/>
      <c r="O857" s="8"/>
      <c r="P857" s="29"/>
      <c r="Q857" s="30"/>
      <c r="R857" s="10"/>
      <c r="S857" s="1"/>
      <c r="T857" s="8"/>
      <c r="U857" s="5"/>
      <c r="V857" s="5"/>
      <c r="W857" s="1"/>
    </row>
    <row r="858" spans="1:23" ht="36" customHeight="1" x14ac:dyDescent="0.2">
      <c r="A858" s="25"/>
      <c r="B858" s="28"/>
      <c r="C858" s="145"/>
      <c r="D858" s="1"/>
      <c r="E858" s="31"/>
      <c r="F858" s="10"/>
      <c r="G858" s="68"/>
      <c r="H858" s="68"/>
      <c r="I858" s="68"/>
      <c r="J858" s="68"/>
      <c r="K858" s="68"/>
      <c r="L858" s="68"/>
      <c r="M858" s="3"/>
      <c r="N858" s="8"/>
      <c r="O858" s="8"/>
      <c r="P858" s="29"/>
      <c r="Q858" s="30"/>
      <c r="R858" s="10"/>
      <c r="S858" s="1"/>
      <c r="T858" s="8"/>
      <c r="U858" s="5"/>
      <c r="V858" s="5"/>
      <c r="W858" s="1"/>
    </row>
    <row r="859" spans="1:23" ht="36" customHeight="1" x14ac:dyDescent="0.2">
      <c r="A859" s="25"/>
      <c r="B859" s="28"/>
      <c r="C859" s="145"/>
      <c r="D859" s="1"/>
      <c r="E859" s="31"/>
      <c r="F859" s="10"/>
      <c r="G859" s="68"/>
      <c r="H859" s="68"/>
      <c r="I859" s="68"/>
      <c r="J859" s="68"/>
      <c r="K859" s="68"/>
      <c r="L859" s="68"/>
      <c r="M859" s="3"/>
      <c r="N859" s="8"/>
      <c r="O859" s="8"/>
      <c r="P859" s="29"/>
      <c r="Q859" s="30"/>
      <c r="R859" s="10"/>
      <c r="S859" s="1"/>
      <c r="T859" s="8"/>
      <c r="U859" s="5"/>
      <c r="V859" s="5"/>
      <c r="W859" s="1"/>
    </row>
    <row r="860" spans="1:23" ht="36" customHeight="1" x14ac:dyDescent="0.2">
      <c r="A860" s="25"/>
      <c r="B860" s="28"/>
      <c r="C860" s="145"/>
      <c r="D860" s="1"/>
      <c r="E860" s="31"/>
      <c r="F860" s="10"/>
      <c r="G860" s="68"/>
      <c r="H860" s="68"/>
      <c r="I860" s="68"/>
      <c r="J860" s="68"/>
      <c r="K860" s="68"/>
      <c r="L860" s="68"/>
      <c r="M860" s="3"/>
      <c r="N860" s="8"/>
      <c r="O860" s="8"/>
      <c r="P860" s="29"/>
      <c r="Q860" s="30"/>
      <c r="R860" s="10"/>
      <c r="S860" s="1"/>
      <c r="T860" s="8"/>
      <c r="U860" s="5"/>
      <c r="V860" s="5"/>
      <c r="W860" s="1"/>
    </row>
    <row r="861" spans="1:23" ht="36" customHeight="1" x14ac:dyDescent="0.2">
      <c r="A861" s="25"/>
      <c r="B861" s="28"/>
      <c r="C861" s="145"/>
      <c r="D861" s="1"/>
      <c r="E861" s="31"/>
      <c r="F861" s="10"/>
      <c r="G861" s="68"/>
      <c r="H861" s="68"/>
      <c r="I861" s="68"/>
      <c r="J861" s="68"/>
      <c r="K861" s="68"/>
      <c r="L861" s="68"/>
      <c r="M861" s="3"/>
      <c r="N861" s="8"/>
      <c r="O861" s="8"/>
      <c r="P861" s="29"/>
      <c r="Q861" s="30"/>
      <c r="R861" s="10"/>
      <c r="S861" s="1"/>
      <c r="T861" s="8"/>
      <c r="U861" s="5"/>
      <c r="V861" s="5"/>
      <c r="W861" s="1"/>
    </row>
    <row r="862" spans="1:23" ht="36" customHeight="1" x14ac:dyDescent="0.2">
      <c r="A862" s="25"/>
      <c r="B862" s="28"/>
      <c r="C862" s="145"/>
      <c r="D862" s="1"/>
      <c r="E862" s="31"/>
      <c r="F862" s="10"/>
      <c r="G862" s="68"/>
      <c r="H862" s="68"/>
      <c r="I862" s="68"/>
      <c r="J862" s="68"/>
      <c r="K862" s="68"/>
      <c r="L862" s="68"/>
      <c r="M862" s="3"/>
      <c r="N862" s="8"/>
      <c r="O862" s="8"/>
      <c r="P862" s="29"/>
      <c r="Q862" s="30"/>
      <c r="R862" s="10"/>
      <c r="S862" s="1"/>
      <c r="T862" s="8"/>
      <c r="U862" s="5"/>
      <c r="V862" s="5"/>
      <c r="W862" s="1"/>
    </row>
    <row r="863" spans="1:23" ht="36" customHeight="1" x14ac:dyDescent="0.2">
      <c r="A863" s="25"/>
      <c r="B863" s="28"/>
      <c r="C863" s="145"/>
      <c r="D863" s="1"/>
      <c r="E863" s="31"/>
      <c r="F863" s="10"/>
      <c r="G863" s="68"/>
      <c r="H863" s="68"/>
      <c r="I863" s="68"/>
      <c r="J863" s="68"/>
      <c r="K863" s="68"/>
      <c r="L863" s="68"/>
      <c r="M863" s="3"/>
      <c r="N863" s="8"/>
      <c r="O863" s="8"/>
      <c r="P863" s="29"/>
      <c r="Q863" s="30"/>
      <c r="R863" s="10"/>
      <c r="S863" s="1"/>
      <c r="T863" s="8"/>
      <c r="U863" s="5"/>
      <c r="V863" s="5"/>
      <c r="W863" s="1"/>
    </row>
    <row r="864" spans="1:23" ht="36" customHeight="1" x14ac:dyDescent="0.2">
      <c r="A864" s="25"/>
      <c r="B864" s="28"/>
      <c r="C864" s="145"/>
      <c r="D864" s="1"/>
      <c r="E864" s="31"/>
      <c r="F864" s="10"/>
      <c r="G864" s="68"/>
      <c r="H864" s="68"/>
      <c r="I864" s="68"/>
      <c r="J864" s="68"/>
      <c r="K864" s="68"/>
      <c r="L864" s="68"/>
      <c r="M864" s="3"/>
      <c r="N864" s="8"/>
      <c r="O864" s="8"/>
      <c r="P864" s="29"/>
      <c r="Q864" s="30"/>
      <c r="R864" s="10"/>
      <c r="S864" s="1"/>
      <c r="T864" s="8"/>
      <c r="U864" s="5"/>
      <c r="V864" s="5"/>
      <c r="W864" s="1"/>
    </row>
    <row r="865" spans="1:23" ht="36" customHeight="1" x14ac:dyDescent="0.2">
      <c r="A865" s="25"/>
      <c r="B865" s="28"/>
      <c r="C865" s="145"/>
      <c r="D865" s="1"/>
      <c r="E865" s="31"/>
      <c r="F865" s="10"/>
      <c r="G865" s="68"/>
      <c r="H865" s="68"/>
      <c r="I865" s="68"/>
      <c r="J865" s="68"/>
      <c r="K865" s="68"/>
      <c r="L865" s="68"/>
      <c r="M865" s="3"/>
      <c r="N865" s="8"/>
      <c r="O865" s="8"/>
      <c r="P865" s="29"/>
      <c r="Q865" s="30"/>
      <c r="R865" s="10"/>
      <c r="S865" s="1"/>
      <c r="T865" s="8"/>
      <c r="U865" s="5"/>
      <c r="V865" s="5"/>
      <c r="W865" s="1"/>
    </row>
    <row r="866" spans="1:23" ht="36" customHeight="1" x14ac:dyDescent="0.2">
      <c r="A866" s="25"/>
      <c r="B866" s="28"/>
      <c r="C866" s="145"/>
      <c r="D866" s="1"/>
      <c r="E866" s="31"/>
      <c r="F866" s="10"/>
      <c r="G866" s="68"/>
      <c r="H866" s="68"/>
      <c r="I866" s="68"/>
      <c r="J866" s="68"/>
      <c r="K866" s="68"/>
      <c r="L866" s="68"/>
      <c r="M866" s="3"/>
      <c r="N866" s="8"/>
      <c r="O866" s="8"/>
      <c r="P866" s="29"/>
      <c r="Q866" s="30"/>
      <c r="R866" s="10"/>
      <c r="S866" s="1"/>
      <c r="T866" s="8"/>
      <c r="U866" s="5"/>
      <c r="V866" s="5"/>
      <c r="W866" s="1"/>
    </row>
    <row r="867" spans="1:23" ht="36" customHeight="1" x14ac:dyDescent="0.2">
      <c r="A867" s="25"/>
      <c r="B867" s="28"/>
      <c r="C867" s="145"/>
      <c r="D867" s="1"/>
      <c r="E867" s="31"/>
      <c r="F867" s="10"/>
      <c r="G867" s="68"/>
      <c r="H867" s="68"/>
      <c r="I867" s="68"/>
      <c r="J867" s="68"/>
      <c r="K867" s="68"/>
      <c r="L867" s="68"/>
      <c r="M867" s="3"/>
      <c r="N867" s="8"/>
      <c r="O867" s="8"/>
      <c r="P867" s="29"/>
      <c r="Q867" s="30"/>
      <c r="R867" s="10"/>
      <c r="S867" s="1"/>
      <c r="T867" s="8"/>
      <c r="U867" s="5"/>
      <c r="V867" s="5"/>
      <c r="W867" s="1"/>
    </row>
    <row r="868" spans="1:23" ht="36" customHeight="1" x14ac:dyDescent="0.2">
      <c r="A868" s="25"/>
      <c r="B868" s="28"/>
      <c r="C868" s="145"/>
      <c r="D868" s="1"/>
      <c r="E868" s="31"/>
      <c r="F868" s="10"/>
      <c r="G868" s="68"/>
      <c r="H868" s="68"/>
      <c r="I868" s="68"/>
      <c r="J868" s="68"/>
      <c r="K868" s="68"/>
      <c r="L868" s="68"/>
      <c r="M868" s="3"/>
      <c r="N868" s="8"/>
      <c r="O868" s="8"/>
      <c r="P868" s="29"/>
      <c r="Q868" s="30"/>
      <c r="R868" s="10"/>
      <c r="S868" s="1"/>
      <c r="T868" s="8"/>
      <c r="U868" s="5"/>
      <c r="V868" s="5"/>
      <c r="W868" s="1"/>
    </row>
    <row r="869" spans="1:23" ht="36" customHeight="1" x14ac:dyDescent="0.2">
      <c r="A869" s="25"/>
      <c r="B869" s="28"/>
      <c r="C869" s="145"/>
      <c r="D869" s="1"/>
      <c r="E869" s="31"/>
      <c r="F869" s="10"/>
      <c r="G869" s="68"/>
      <c r="H869" s="68"/>
      <c r="I869" s="68"/>
      <c r="J869" s="68"/>
      <c r="K869" s="68"/>
      <c r="L869" s="68"/>
      <c r="M869" s="3"/>
      <c r="N869" s="8"/>
      <c r="O869" s="8"/>
      <c r="P869" s="29"/>
      <c r="Q869" s="30"/>
      <c r="R869" s="10"/>
      <c r="S869" s="1"/>
      <c r="T869" s="8"/>
      <c r="U869" s="5"/>
      <c r="V869" s="5"/>
      <c r="W869" s="1"/>
    </row>
    <row r="870" spans="1:23" ht="36" customHeight="1" x14ac:dyDescent="0.2">
      <c r="A870" s="25"/>
      <c r="B870" s="28"/>
      <c r="C870" s="145"/>
      <c r="D870" s="1"/>
      <c r="E870" s="31"/>
      <c r="F870" s="10"/>
      <c r="G870" s="68"/>
      <c r="H870" s="68"/>
      <c r="I870" s="68"/>
      <c r="J870" s="68"/>
      <c r="K870" s="68"/>
      <c r="L870" s="68"/>
      <c r="M870" s="3"/>
      <c r="N870" s="8"/>
      <c r="O870" s="8"/>
      <c r="P870" s="29"/>
      <c r="Q870" s="30"/>
      <c r="R870" s="10"/>
      <c r="S870" s="1"/>
      <c r="T870" s="8"/>
      <c r="U870" s="5"/>
      <c r="V870" s="5"/>
      <c r="W870" s="1"/>
    </row>
    <row r="871" spans="1:23" ht="36" customHeight="1" x14ac:dyDescent="0.2">
      <c r="A871" s="25"/>
      <c r="B871" s="28"/>
      <c r="C871" s="145"/>
      <c r="D871" s="1"/>
      <c r="E871" s="31"/>
      <c r="F871" s="10"/>
      <c r="G871" s="68"/>
      <c r="H871" s="68"/>
      <c r="I871" s="68"/>
      <c r="J871" s="68"/>
      <c r="K871" s="68"/>
      <c r="L871" s="68"/>
      <c r="M871" s="3"/>
      <c r="N871" s="8"/>
      <c r="O871" s="8"/>
      <c r="P871" s="29"/>
      <c r="Q871" s="30"/>
      <c r="R871" s="10"/>
      <c r="S871" s="1"/>
      <c r="T871" s="8"/>
      <c r="U871" s="5"/>
      <c r="V871" s="5"/>
      <c r="W871" s="1"/>
    </row>
    <row r="872" spans="1:23" ht="36" customHeight="1" x14ac:dyDescent="0.2">
      <c r="A872" s="25"/>
      <c r="B872" s="28"/>
      <c r="C872" s="145"/>
      <c r="D872" s="1"/>
      <c r="E872" s="31"/>
      <c r="F872" s="10"/>
      <c r="G872" s="68"/>
      <c r="H872" s="68"/>
      <c r="I872" s="68"/>
      <c r="J872" s="68"/>
      <c r="K872" s="68"/>
      <c r="L872" s="68"/>
      <c r="M872" s="3"/>
      <c r="N872" s="8"/>
      <c r="O872" s="8"/>
      <c r="P872" s="29"/>
      <c r="Q872" s="30"/>
      <c r="R872" s="10"/>
      <c r="S872" s="1"/>
      <c r="T872" s="8"/>
      <c r="U872" s="5"/>
      <c r="V872" s="5"/>
      <c r="W872" s="1"/>
    </row>
    <row r="873" spans="1:23" ht="36" customHeight="1" x14ac:dyDescent="0.2">
      <c r="A873" s="25"/>
      <c r="B873" s="28"/>
      <c r="C873" s="145"/>
      <c r="D873" s="1"/>
      <c r="E873" s="31"/>
      <c r="F873" s="10"/>
      <c r="G873" s="68"/>
      <c r="H873" s="68"/>
      <c r="I873" s="68"/>
      <c r="J873" s="68"/>
      <c r="K873" s="68"/>
      <c r="L873" s="68"/>
      <c r="M873" s="3"/>
      <c r="N873" s="8"/>
      <c r="O873" s="8"/>
      <c r="P873" s="29"/>
      <c r="Q873" s="30"/>
      <c r="R873" s="10"/>
      <c r="S873" s="1"/>
      <c r="T873" s="8"/>
      <c r="U873" s="5"/>
      <c r="V873" s="5"/>
      <c r="W873" s="1"/>
    </row>
    <row r="874" spans="1:23" ht="36" customHeight="1" x14ac:dyDescent="0.2">
      <c r="A874" s="25"/>
      <c r="B874" s="28"/>
      <c r="C874" s="145"/>
      <c r="D874" s="1"/>
      <c r="E874" s="31"/>
      <c r="F874" s="10"/>
      <c r="G874" s="68"/>
      <c r="H874" s="68"/>
      <c r="I874" s="68"/>
      <c r="J874" s="68"/>
      <c r="K874" s="68"/>
      <c r="L874" s="68"/>
      <c r="M874" s="3"/>
      <c r="N874" s="8"/>
      <c r="O874" s="8"/>
      <c r="P874" s="29"/>
      <c r="Q874" s="30"/>
      <c r="R874" s="10"/>
      <c r="S874" s="1"/>
      <c r="T874" s="8"/>
      <c r="U874" s="5"/>
      <c r="V874" s="5"/>
      <c r="W874" s="1"/>
    </row>
    <row r="875" spans="1:23" ht="36" customHeight="1" x14ac:dyDescent="0.2">
      <c r="A875" s="25"/>
      <c r="B875" s="28"/>
      <c r="C875" s="145"/>
      <c r="D875" s="1"/>
      <c r="E875" s="31"/>
      <c r="F875" s="10"/>
      <c r="G875" s="68"/>
      <c r="H875" s="68"/>
      <c r="I875" s="68"/>
      <c r="J875" s="68"/>
      <c r="K875" s="68"/>
      <c r="L875" s="68"/>
      <c r="M875" s="3"/>
      <c r="N875" s="8"/>
      <c r="O875" s="8"/>
      <c r="P875" s="29"/>
      <c r="Q875" s="30"/>
      <c r="R875" s="10"/>
      <c r="S875" s="1"/>
      <c r="T875" s="8"/>
      <c r="U875" s="5"/>
      <c r="V875" s="5"/>
      <c r="W875" s="1"/>
    </row>
    <row r="876" spans="1:23" ht="36" customHeight="1" x14ac:dyDescent="0.2">
      <c r="A876" s="25"/>
      <c r="B876" s="28"/>
      <c r="C876" s="145"/>
      <c r="D876" s="1"/>
      <c r="E876" s="31"/>
      <c r="F876" s="10"/>
      <c r="G876" s="68"/>
      <c r="H876" s="68"/>
      <c r="I876" s="68"/>
      <c r="J876" s="68"/>
      <c r="K876" s="68"/>
      <c r="L876" s="68"/>
      <c r="M876" s="3"/>
      <c r="N876" s="8"/>
      <c r="O876" s="8"/>
      <c r="P876" s="29"/>
      <c r="Q876" s="30"/>
      <c r="R876" s="10"/>
      <c r="S876" s="1"/>
      <c r="T876" s="8"/>
      <c r="U876" s="5"/>
      <c r="V876" s="5"/>
      <c r="W876" s="1"/>
    </row>
    <row r="877" spans="1:23" ht="36" customHeight="1" x14ac:dyDescent="0.2">
      <c r="A877" s="25"/>
      <c r="B877" s="28"/>
      <c r="C877" s="145"/>
      <c r="D877" s="1"/>
      <c r="E877" s="31"/>
      <c r="F877" s="10"/>
      <c r="G877" s="68"/>
      <c r="H877" s="68"/>
      <c r="I877" s="68"/>
      <c r="J877" s="68"/>
      <c r="K877" s="68"/>
      <c r="L877" s="68"/>
      <c r="M877" s="3"/>
      <c r="N877" s="8"/>
      <c r="O877" s="8"/>
      <c r="P877" s="29"/>
      <c r="Q877" s="30"/>
      <c r="R877" s="10"/>
      <c r="S877" s="1"/>
      <c r="T877" s="8"/>
      <c r="U877" s="5"/>
      <c r="V877" s="5"/>
      <c r="W877" s="1"/>
    </row>
    <row r="878" spans="1:23" ht="36" customHeight="1" x14ac:dyDescent="0.2">
      <c r="A878" s="25"/>
      <c r="B878" s="28"/>
      <c r="C878" s="145"/>
      <c r="D878" s="1"/>
      <c r="E878" s="31"/>
      <c r="F878" s="10"/>
      <c r="G878" s="68"/>
      <c r="H878" s="68"/>
      <c r="I878" s="68"/>
      <c r="J878" s="68"/>
      <c r="K878" s="68"/>
      <c r="L878" s="68"/>
      <c r="M878" s="3"/>
      <c r="N878" s="8"/>
      <c r="O878" s="8"/>
      <c r="P878" s="29"/>
      <c r="Q878" s="30"/>
      <c r="R878" s="10"/>
      <c r="S878" s="1"/>
      <c r="T878" s="8"/>
      <c r="U878" s="5"/>
      <c r="V878" s="5"/>
      <c r="W878" s="1"/>
    </row>
    <row r="879" spans="1:23" ht="36" customHeight="1" x14ac:dyDescent="0.2">
      <c r="A879" s="25"/>
      <c r="B879" s="28"/>
      <c r="C879" s="145"/>
      <c r="D879" s="1"/>
      <c r="E879" s="31"/>
      <c r="F879" s="10"/>
      <c r="G879" s="68"/>
      <c r="H879" s="68"/>
      <c r="I879" s="68"/>
      <c r="J879" s="68"/>
      <c r="K879" s="68"/>
      <c r="L879" s="68"/>
      <c r="M879" s="3"/>
      <c r="N879" s="8"/>
      <c r="O879" s="8"/>
      <c r="P879" s="29"/>
      <c r="Q879" s="30"/>
      <c r="R879" s="10"/>
      <c r="S879" s="1"/>
      <c r="T879" s="8"/>
      <c r="U879" s="5"/>
      <c r="V879" s="5"/>
      <c r="W879" s="1"/>
    </row>
    <row r="880" spans="1:23" ht="36" customHeight="1" x14ac:dyDescent="0.2">
      <c r="A880" s="25"/>
      <c r="B880" s="28"/>
      <c r="C880" s="145"/>
      <c r="D880" s="1"/>
      <c r="E880" s="31"/>
      <c r="F880" s="10"/>
      <c r="G880" s="68"/>
      <c r="H880" s="68"/>
      <c r="I880" s="68"/>
      <c r="J880" s="68"/>
      <c r="K880" s="68"/>
      <c r="L880" s="68"/>
      <c r="M880" s="3"/>
      <c r="N880" s="8"/>
      <c r="O880" s="8"/>
      <c r="P880" s="29"/>
      <c r="Q880" s="30"/>
      <c r="R880" s="10"/>
      <c r="S880" s="1"/>
      <c r="T880" s="8"/>
      <c r="U880" s="5"/>
      <c r="V880" s="5"/>
      <c r="W880" s="1"/>
    </row>
    <row r="881" spans="1:23" ht="36" customHeight="1" x14ac:dyDescent="0.2">
      <c r="A881" s="25"/>
      <c r="B881" s="28"/>
      <c r="C881" s="145"/>
      <c r="D881" s="1"/>
      <c r="E881" s="31"/>
      <c r="F881" s="10"/>
      <c r="G881" s="68"/>
      <c r="H881" s="68"/>
      <c r="I881" s="68"/>
      <c r="J881" s="68"/>
      <c r="K881" s="68"/>
      <c r="L881" s="68"/>
      <c r="M881" s="3"/>
      <c r="N881" s="8"/>
      <c r="O881" s="8"/>
      <c r="P881" s="29"/>
      <c r="Q881" s="30"/>
      <c r="R881" s="10"/>
      <c r="S881" s="1"/>
      <c r="T881" s="8"/>
      <c r="U881" s="5"/>
      <c r="V881" s="5"/>
      <c r="W881" s="1"/>
    </row>
    <row r="882" spans="1:23" ht="36" customHeight="1" x14ac:dyDescent="0.2">
      <c r="A882" s="25"/>
      <c r="B882" s="28"/>
      <c r="C882" s="145"/>
      <c r="D882" s="1"/>
      <c r="E882" s="31"/>
      <c r="F882" s="10"/>
      <c r="G882" s="68"/>
      <c r="H882" s="68"/>
      <c r="I882" s="68"/>
      <c r="J882" s="68"/>
      <c r="K882" s="68"/>
      <c r="L882" s="68"/>
      <c r="M882" s="3"/>
      <c r="N882" s="8"/>
      <c r="O882" s="8"/>
      <c r="P882" s="29"/>
      <c r="Q882" s="30"/>
      <c r="R882" s="10"/>
      <c r="S882" s="1"/>
      <c r="T882" s="8"/>
      <c r="U882" s="5"/>
      <c r="V882" s="5"/>
      <c r="W882" s="1"/>
    </row>
    <row r="883" spans="1:23" ht="36" customHeight="1" x14ac:dyDescent="0.2">
      <c r="A883" s="25"/>
      <c r="B883" s="28"/>
      <c r="C883" s="145"/>
      <c r="D883" s="1"/>
      <c r="E883" s="31"/>
      <c r="F883" s="10"/>
      <c r="G883" s="68"/>
      <c r="H883" s="68"/>
      <c r="I883" s="68"/>
      <c r="J883" s="68"/>
      <c r="K883" s="68"/>
      <c r="L883" s="68"/>
      <c r="M883" s="3"/>
      <c r="N883" s="8"/>
      <c r="O883" s="8"/>
      <c r="P883" s="29"/>
      <c r="Q883" s="30"/>
      <c r="R883" s="10"/>
      <c r="S883" s="1"/>
      <c r="T883" s="8"/>
      <c r="U883" s="5"/>
      <c r="V883" s="5"/>
      <c r="W883" s="1"/>
    </row>
    <row r="884" spans="1:23" ht="36" customHeight="1" x14ac:dyDescent="0.2">
      <c r="A884" s="25"/>
      <c r="B884" s="28"/>
      <c r="C884" s="145"/>
      <c r="D884" s="1"/>
      <c r="E884" s="31"/>
      <c r="F884" s="10"/>
      <c r="G884" s="68"/>
      <c r="H884" s="68"/>
      <c r="I884" s="68"/>
      <c r="J884" s="68"/>
      <c r="K884" s="68"/>
      <c r="L884" s="68"/>
      <c r="M884" s="3"/>
      <c r="N884" s="8"/>
      <c r="O884" s="8"/>
      <c r="P884" s="29"/>
      <c r="Q884" s="30"/>
      <c r="R884" s="10"/>
      <c r="S884" s="1"/>
      <c r="T884" s="8"/>
      <c r="U884" s="5"/>
      <c r="V884" s="5"/>
      <c r="W884" s="1"/>
    </row>
    <row r="885" spans="1:23" ht="36" customHeight="1" x14ac:dyDescent="0.2">
      <c r="A885" s="25"/>
      <c r="B885" s="28"/>
      <c r="C885" s="145"/>
      <c r="D885" s="1"/>
      <c r="E885" s="31"/>
      <c r="F885" s="10"/>
      <c r="G885" s="68"/>
      <c r="H885" s="68"/>
      <c r="I885" s="68"/>
      <c r="J885" s="68"/>
      <c r="K885" s="68"/>
      <c r="L885" s="68"/>
      <c r="M885" s="3"/>
      <c r="N885" s="8"/>
      <c r="O885" s="8"/>
      <c r="P885" s="29"/>
      <c r="Q885" s="30"/>
      <c r="R885" s="10"/>
      <c r="S885" s="1"/>
      <c r="T885" s="8"/>
      <c r="U885" s="5"/>
      <c r="V885" s="5"/>
      <c r="W885" s="1"/>
    </row>
    <row r="886" spans="1:23" ht="36" customHeight="1" x14ac:dyDescent="0.2">
      <c r="A886" s="25"/>
      <c r="B886" s="28"/>
      <c r="C886" s="145"/>
      <c r="D886" s="1"/>
      <c r="E886" s="31"/>
      <c r="F886" s="10"/>
      <c r="G886" s="68"/>
      <c r="H886" s="68"/>
      <c r="I886" s="68"/>
      <c r="J886" s="68"/>
      <c r="K886" s="68"/>
      <c r="L886" s="68"/>
      <c r="M886" s="3"/>
      <c r="N886" s="8"/>
      <c r="O886" s="8"/>
      <c r="P886" s="29"/>
      <c r="Q886" s="30"/>
      <c r="R886" s="10"/>
      <c r="S886" s="1"/>
      <c r="T886" s="8"/>
      <c r="U886" s="5"/>
      <c r="V886" s="5"/>
      <c r="W886" s="1"/>
    </row>
    <row r="887" spans="1:23" ht="36" customHeight="1" x14ac:dyDescent="0.2">
      <c r="A887" s="25"/>
      <c r="B887" s="28"/>
      <c r="C887" s="145"/>
      <c r="D887" s="1"/>
      <c r="E887" s="31"/>
      <c r="F887" s="10"/>
      <c r="G887" s="68"/>
      <c r="H887" s="68"/>
      <c r="I887" s="68"/>
      <c r="J887" s="68"/>
      <c r="K887" s="68"/>
      <c r="L887" s="68"/>
      <c r="M887" s="3"/>
      <c r="N887" s="8"/>
      <c r="O887" s="8"/>
      <c r="P887" s="29"/>
      <c r="Q887" s="30"/>
      <c r="R887" s="10"/>
      <c r="S887" s="1"/>
      <c r="T887" s="8"/>
      <c r="U887" s="5"/>
      <c r="V887" s="5"/>
      <c r="W887" s="1"/>
    </row>
    <row r="888" spans="1:23" ht="36" customHeight="1" x14ac:dyDescent="0.2">
      <c r="A888" s="25"/>
      <c r="B888" s="28"/>
      <c r="C888" s="145"/>
      <c r="D888" s="1"/>
      <c r="E888" s="31"/>
      <c r="F888" s="10"/>
      <c r="G888" s="68"/>
      <c r="H888" s="68"/>
      <c r="I888" s="68"/>
      <c r="J888" s="68"/>
      <c r="K888" s="68"/>
      <c r="L888" s="68"/>
      <c r="M888" s="3"/>
      <c r="N888" s="8"/>
      <c r="O888" s="8"/>
      <c r="P888" s="29"/>
      <c r="Q888" s="30"/>
      <c r="R888" s="10"/>
      <c r="S888" s="1"/>
      <c r="T888" s="8"/>
      <c r="U888" s="5"/>
      <c r="V888" s="5"/>
      <c r="W888" s="1"/>
    </row>
    <row r="889" spans="1:23" ht="36" customHeight="1" x14ac:dyDescent="0.2">
      <c r="A889" s="25"/>
      <c r="B889" s="28"/>
      <c r="C889" s="145"/>
      <c r="D889" s="1"/>
      <c r="E889" s="31"/>
      <c r="F889" s="10"/>
      <c r="G889" s="68"/>
      <c r="H889" s="68"/>
      <c r="I889" s="68"/>
      <c r="J889" s="68"/>
      <c r="K889" s="68"/>
      <c r="L889" s="68"/>
      <c r="M889" s="3"/>
      <c r="N889" s="8"/>
      <c r="O889" s="8"/>
      <c r="P889" s="29"/>
      <c r="Q889" s="30"/>
      <c r="R889" s="10"/>
      <c r="S889" s="1"/>
      <c r="T889" s="8"/>
      <c r="U889" s="5"/>
      <c r="V889" s="5"/>
      <c r="W889" s="1"/>
    </row>
    <row r="890" spans="1:23" ht="36" customHeight="1" x14ac:dyDescent="0.2">
      <c r="A890" s="25"/>
      <c r="B890" s="28"/>
      <c r="C890" s="145"/>
      <c r="D890" s="1"/>
      <c r="E890" s="31"/>
      <c r="F890" s="10"/>
      <c r="G890" s="68"/>
      <c r="H890" s="68"/>
      <c r="I890" s="68"/>
      <c r="J890" s="68"/>
      <c r="K890" s="68"/>
      <c r="L890" s="68"/>
      <c r="M890" s="3"/>
      <c r="N890" s="8"/>
      <c r="O890" s="8"/>
      <c r="P890" s="29"/>
      <c r="Q890" s="30"/>
      <c r="R890" s="10"/>
      <c r="S890" s="1"/>
      <c r="T890" s="8"/>
      <c r="U890" s="5"/>
      <c r="V890" s="5"/>
      <c r="W890" s="1"/>
    </row>
    <row r="891" spans="1:23" ht="36" customHeight="1" x14ac:dyDescent="0.2">
      <c r="A891" s="25"/>
      <c r="B891" s="28"/>
      <c r="C891" s="145"/>
      <c r="D891" s="1"/>
      <c r="E891" s="31"/>
      <c r="F891" s="10"/>
      <c r="G891" s="68"/>
      <c r="H891" s="68"/>
      <c r="I891" s="68"/>
      <c r="J891" s="68"/>
      <c r="K891" s="68"/>
      <c r="L891" s="68"/>
      <c r="M891" s="3"/>
      <c r="N891" s="8"/>
      <c r="O891" s="8"/>
      <c r="P891" s="29"/>
      <c r="Q891" s="30"/>
      <c r="R891" s="10"/>
      <c r="S891" s="1"/>
      <c r="T891" s="8"/>
      <c r="U891" s="5"/>
      <c r="V891" s="5"/>
      <c r="W891" s="1"/>
    </row>
    <row r="892" spans="1:23" ht="36" customHeight="1" x14ac:dyDescent="0.2">
      <c r="A892" s="25"/>
      <c r="B892" s="28"/>
      <c r="C892" s="145"/>
      <c r="D892" s="1"/>
      <c r="E892" s="31"/>
      <c r="F892" s="10"/>
      <c r="G892" s="68"/>
      <c r="H892" s="68"/>
      <c r="I892" s="68"/>
      <c r="J892" s="68"/>
      <c r="K892" s="68"/>
      <c r="L892" s="68"/>
      <c r="M892" s="3"/>
      <c r="N892" s="8"/>
      <c r="O892" s="8"/>
      <c r="P892" s="29"/>
      <c r="Q892" s="30"/>
      <c r="R892" s="10"/>
      <c r="S892" s="1"/>
      <c r="T892" s="8"/>
      <c r="U892" s="5"/>
      <c r="V892" s="5"/>
      <c r="W892" s="1"/>
    </row>
    <row r="893" spans="1:23" ht="36" customHeight="1" x14ac:dyDescent="0.2">
      <c r="A893" s="25"/>
      <c r="B893" s="28"/>
      <c r="C893" s="145"/>
      <c r="D893" s="1"/>
      <c r="E893" s="31"/>
      <c r="F893" s="10"/>
      <c r="G893" s="68"/>
      <c r="H893" s="68"/>
      <c r="I893" s="68"/>
      <c r="J893" s="68"/>
      <c r="K893" s="68"/>
      <c r="L893" s="68"/>
      <c r="M893" s="3"/>
      <c r="N893" s="8"/>
      <c r="O893" s="8"/>
      <c r="P893" s="29"/>
      <c r="Q893" s="30"/>
      <c r="R893" s="10"/>
      <c r="S893" s="1"/>
      <c r="T893" s="8"/>
      <c r="U893" s="5"/>
      <c r="V893" s="5"/>
      <c r="W893" s="1"/>
    </row>
    <row r="894" spans="1:23" ht="13.9" customHeight="1" x14ac:dyDescent="0.2">
      <c r="A894" s="7"/>
      <c r="B894" s="7"/>
      <c r="C894" s="139"/>
      <c r="D894" s="1"/>
      <c r="E894" s="1"/>
      <c r="F894" s="10"/>
      <c r="G894" s="68"/>
      <c r="H894" s="68"/>
      <c r="I894" s="100"/>
      <c r="J894" s="68"/>
      <c r="K894" s="68"/>
      <c r="L894" s="68"/>
      <c r="M894" s="3"/>
      <c r="N894" s="1"/>
      <c r="O894" s="1"/>
      <c r="P894" s="72"/>
      <c r="Q894" s="30"/>
      <c r="R894" s="1"/>
      <c r="S894" s="1"/>
      <c r="T894" s="1"/>
      <c r="U894" s="5"/>
      <c r="V894" s="5"/>
      <c r="W894" s="1"/>
    </row>
    <row r="895" spans="1:23" ht="13.9" customHeight="1" x14ac:dyDescent="0.2">
      <c r="A895" s="7"/>
      <c r="B895" s="7"/>
      <c r="C895" s="139"/>
      <c r="D895" s="1"/>
      <c r="E895" s="1"/>
      <c r="F895" s="10"/>
      <c r="G895" s="68"/>
      <c r="H895" s="68"/>
      <c r="I895" s="68"/>
      <c r="J895" s="68"/>
      <c r="K895" s="68"/>
      <c r="L895" s="68"/>
      <c r="M895" s="3"/>
      <c r="N895" s="1"/>
      <c r="O895" s="1"/>
      <c r="P895" s="72"/>
      <c r="Q895" s="30"/>
      <c r="R895" s="1"/>
      <c r="S895" s="1"/>
      <c r="T895" s="1"/>
      <c r="U895" s="5"/>
      <c r="V895" s="5"/>
      <c r="W895" s="1"/>
    </row>
    <row r="896" spans="1:23" x14ac:dyDescent="0.2">
      <c r="A896" s="25"/>
      <c r="B896" s="7"/>
      <c r="C896" s="139"/>
      <c r="D896" s="1"/>
      <c r="E896" s="1"/>
      <c r="F896" s="10"/>
      <c r="G896" s="68"/>
      <c r="H896" s="68"/>
      <c r="I896" s="68"/>
      <c r="J896" s="68"/>
      <c r="K896" s="68"/>
      <c r="L896" s="68"/>
      <c r="M896" s="3"/>
      <c r="N896" s="1"/>
      <c r="O896" s="1"/>
      <c r="P896" s="72"/>
      <c r="Q896" s="30"/>
      <c r="R896" s="1"/>
      <c r="S896" s="1"/>
      <c r="T896" s="1"/>
      <c r="U896" s="5"/>
      <c r="V896" s="5"/>
      <c r="W896" s="1"/>
    </row>
    <row r="897" spans="1:23" x14ac:dyDescent="0.2">
      <c r="A897" s="7"/>
      <c r="B897" s="7"/>
      <c r="C897" s="139"/>
      <c r="D897" s="1"/>
      <c r="E897" s="1"/>
      <c r="F897" s="10"/>
      <c r="G897" s="68"/>
      <c r="H897" s="68"/>
      <c r="I897" s="68"/>
      <c r="J897" s="68"/>
      <c r="K897" s="68"/>
      <c r="L897" s="68"/>
      <c r="M897" s="3"/>
      <c r="N897" s="1"/>
      <c r="O897" s="47"/>
      <c r="P897" s="72"/>
      <c r="Q897" s="30"/>
      <c r="R897" s="1"/>
      <c r="S897" s="1"/>
      <c r="T897" s="1"/>
      <c r="U897" s="5"/>
      <c r="V897" s="5"/>
      <c r="W897" s="1"/>
    </row>
    <row r="898" spans="1:23" x14ac:dyDescent="0.2">
      <c r="A898" s="7"/>
      <c r="B898" s="7"/>
      <c r="C898" s="139"/>
      <c r="D898" s="1"/>
      <c r="E898" s="1"/>
      <c r="F898" s="10"/>
      <c r="G898" s="68"/>
      <c r="H898" s="68"/>
      <c r="I898" s="68"/>
      <c r="J898" s="68"/>
      <c r="K898" s="68"/>
      <c r="L898" s="68"/>
      <c r="M898" s="3"/>
      <c r="N898" s="1"/>
      <c r="O898" s="1"/>
      <c r="P898" s="72"/>
      <c r="Q898" s="30"/>
      <c r="R898" s="1"/>
      <c r="S898" s="1"/>
      <c r="T898" s="1"/>
      <c r="U898" s="5"/>
      <c r="V898" s="5"/>
      <c r="W898" s="1"/>
    </row>
    <row r="899" spans="1:23" x14ac:dyDescent="0.2">
      <c r="A899" s="7"/>
      <c r="B899" s="7"/>
      <c r="C899" s="139"/>
      <c r="D899" s="1"/>
      <c r="E899" s="1"/>
      <c r="F899" s="10"/>
      <c r="G899" s="68"/>
      <c r="H899" s="68"/>
      <c r="I899" s="68"/>
      <c r="J899" s="68"/>
      <c r="K899" s="68"/>
      <c r="L899" s="68"/>
      <c r="M899" s="3"/>
      <c r="N899" s="1"/>
      <c r="O899" s="1"/>
      <c r="P899" s="72"/>
      <c r="Q899" s="30"/>
      <c r="R899" s="1"/>
      <c r="S899" s="1"/>
      <c r="T899" s="1"/>
      <c r="U899" s="5"/>
      <c r="V899" s="5"/>
      <c r="W899" s="1"/>
    </row>
    <row r="900" spans="1:23" x14ac:dyDescent="0.2">
      <c r="A900" s="7"/>
      <c r="B900" s="7"/>
      <c r="C900" s="139"/>
      <c r="D900" s="1"/>
      <c r="E900" s="1"/>
      <c r="F900" s="10"/>
      <c r="G900" s="68"/>
      <c r="H900" s="68"/>
      <c r="I900" s="68"/>
      <c r="J900" s="68"/>
      <c r="K900" s="68"/>
      <c r="L900" s="68"/>
      <c r="M900" s="3"/>
      <c r="N900" s="1"/>
      <c r="O900" s="1"/>
      <c r="P900" s="72"/>
      <c r="Q900" s="30"/>
      <c r="R900" s="1"/>
      <c r="S900" s="1"/>
      <c r="T900" s="1"/>
      <c r="U900" s="5"/>
      <c r="V900" s="5"/>
      <c r="W900" s="1"/>
    </row>
    <row r="901" spans="1:23" x14ac:dyDescent="0.2">
      <c r="A901" s="7"/>
      <c r="B901" s="7"/>
      <c r="C901" s="139"/>
      <c r="D901" s="1"/>
      <c r="E901" s="1"/>
      <c r="F901" s="10"/>
      <c r="G901" s="68"/>
      <c r="H901" s="68"/>
      <c r="I901" s="100"/>
      <c r="J901" s="68"/>
      <c r="K901" s="68"/>
      <c r="L901" s="68"/>
      <c r="M901" s="3"/>
      <c r="N901" s="1"/>
      <c r="O901" s="1"/>
      <c r="P901" s="72"/>
      <c r="Q901" s="30"/>
      <c r="R901" s="1"/>
      <c r="S901" s="1"/>
      <c r="T901" s="1"/>
      <c r="U901" s="5"/>
      <c r="V901" s="5"/>
      <c r="W901" s="1"/>
    </row>
    <row r="902" spans="1:23" x14ac:dyDescent="0.2">
      <c r="A902" s="7"/>
      <c r="B902" s="7"/>
      <c r="C902" s="139"/>
      <c r="D902" s="1"/>
      <c r="E902" s="1"/>
      <c r="F902" s="10"/>
      <c r="G902" s="68"/>
      <c r="H902" s="68"/>
      <c r="I902" s="68"/>
      <c r="J902" s="68"/>
      <c r="K902" s="68"/>
      <c r="L902" s="68"/>
      <c r="M902" s="3"/>
      <c r="N902" s="1"/>
      <c r="O902" s="1"/>
      <c r="P902" s="72"/>
      <c r="Q902" s="30"/>
      <c r="R902" s="1"/>
      <c r="S902" s="1"/>
      <c r="T902" s="1"/>
      <c r="U902" s="5"/>
      <c r="V902" s="5"/>
      <c r="W902" s="1"/>
    </row>
    <row r="903" spans="1:23" x14ac:dyDescent="0.2">
      <c r="A903" s="7"/>
      <c r="B903" s="7"/>
      <c r="C903" s="139"/>
      <c r="D903" s="1"/>
      <c r="E903" s="1"/>
      <c r="F903" s="10"/>
      <c r="G903" s="68"/>
      <c r="H903" s="68"/>
      <c r="I903" s="68"/>
      <c r="J903" s="68"/>
      <c r="K903" s="68"/>
      <c r="L903" s="68"/>
      <c r="M903" s="3"/>
      <c r="N903" s="1"/>
      <c r="O903" s="1"/>
      <c r="P903" s="72"/>
      <c r="Q903" s="30"/>
      <c r="R903" s="1"/>
      <c r="S903" s="1"/>
      <c r="T903" s="1"/>
      <c r="U903" s="5"/>
      <c r="V903" s="5"/>
      <c r="W903" s="1"/>
    </row>
    <row r="904" spans="1:23" x14ac:dyDescent="0.2">
      <c r="A904" s="7"/>
      <c r="B904" s="7"/>
      <c r="C904" s="139"/>
      <c r="D904" s="1"/>
      <c r="E904" s="1"/>
      <c r="F904" s="10"/>
      <c r="G904" s="68"/>
      <c r="H904" s="68"/>
      <c r="I904" s="68"/>
      <c r="J904" s="68"/>
      <c r="K904" s="68"/>
      <c r="L904" s="68"/>
      <c r="M904" s="3"/>
      <c r="N904" s="1"/>
      <c r="O904" s="1"/>
      <c r="P904" s="72"/>
      <c r="Q904" s="30"/>
      <c r="R904" s="1"/>
      <c r="S904" s="1"/>
      <c r="T904" s="1"/>
      <c r="U904" s="5"/>
      <c r="V904" s="5"/>
      <c r="W904" s="1"/>
    </row>
    <row r="905" spans="1:23" x14ac:dyDescent="0.2">
      <c r="A905" s="7"/>
      <c r="B905" s="7"/>
      <c r="C905" s="139"/>
      <c r="D905" s="1"/>
      <c r="E905" s="1"/>
      <c r="F905" s="10"/>
      <c r="G905" s="68"/>
      <c r="H905" s="68"/>
      <c r="I905" s="68"/>
      <c r="J905" s="68"/>
      <c r="K905" s="68"/>
      <c r="L905" s="68"/>
      <c r="M905" s="3"/>
      <c r="N905" s="1"/>
      <c r="O905" s="1"/>
      <c r="P905" s="72"/>
      <c r="Q905" s="30"/>
      <c r="R905" s="1"/>
      <c r="S905" s="1"/>
      <c r="T905" s="1"/>
      <c r="U905" s="5"/>
      <c r="V905" s="5"/>
      <c r="W905" s="1"/>
    </row>
    <row r="906" spans="1:23" x14ac:dyDescent="0.2">
      <c r="A906" s="7"/>
      <c r="B906" s="7"/>
      <c r="C906" s="139"/>
      <c r="D906" s="1"/>
      <c r="E906" s="1"/>
      <c r="F906" s="10"/>
      <c r="G906" s="68"/>
      <c r="H906" s="68"/>
      <c r="I906" s="68"/>
      <c r="J906" s="68"/>
      <c r="K906" s="68"/>
      <c r="L906" s="68"/>
      <c r="M906" s="3"/>
      <c r="N906" s="1"/>
      <c r="O906" s="1"/>
      <c r="P906" s="72"/>
      <c r="Q906" s="30"/>
      <c r="R906" s="1"/>
      <c r="S906" s="1"/>
      <c r="T906" s="1"/>
      <c r="U906" s="5"/>
      <c r="V906" s="5"/>
      <c r="W906" s="1"/>
    </row>
    <row r="907" spans="1:23" x14ac:dyDescent="0.2">
      <c r="A907" s="7"/>
      <c r="B907" s="7"/>
      <c r="C907" s="139"/>
      <c r="D907" s="1"/>
      <c r="E907" s="1"/>
      <c r="F907" s="10"/>
      <c r="G907" s="68"/>
      <c r="H907" s="68"/>
      <c r="I907" s="68"/>
      <c r="J907" s="68"/>
      <c r="K907" s="68"/>
      <c r="L907" s="68"/>
      <c r="M907" s="3"/>
      <c r="N907" s="1"/>
      <c r="O907" s="1"/>
      <c r="P907" s="72"/>
      <c r="Q907" s="30"/>
      <c r="R907" s="1"/>
      <c r="S907" s="1"/>
      <c r="T907" s="1"/>
      <c r="U907" s="5"/>
      <c r="V907" s="5"/>
      <c r="W907" s="1"/>
    </row>
    <row r="908" spans="1:23" x14ac:dyDescent="0.2">
      <c r="A908" s="7"/>
      <c r="B908" s="7"/>
      <c r="C908" s="139"/>
      <c r="D908" s="1"/>
      <c r="E908" s="1"/>
      <c r="F908" s="10"/>
      <c r="G908" s="68"/>
      <c r="H908" s="68"/>
      <c r="I908" s="68"/>
      <c r="J908" s="68"/>
      <c r="K908" s="68"/>
      <c r="L908" s="68"/>
      <c r="M908" s="3"/>
      <c r="N908" s="1"/>
      <c r="O908" s="1"/>
      <c r="P908" s="72"/>
      <c r="Q908" s="30"/>
      <c r="R908" s="1"/>
      <c r="S908" s="1"/>
      <c r="T908" s="1"/>
      <c r="U908" s="5"/>
      <c r="V908" s="5"/>
      <c r="W908" s="1"/>
    </row>
    <row r="909" spans="1:23" x14ac:dyDescent="0.2">
      <c r="A909" s="7"/>
      <c r="B909" s="7"/>
      <c r="C909" s="139"/>
      <c r="D909" s="1"/>
      <c r="E909" s="1"/>
      <c r="F909" s="10"/>
      <c r="G909" s="68"/>
      <c r="H909" s="68"/>
      <c r="I909" s="68"/>
      <c r="J909" s="68"/>
      <c r="K909" s="68"/>
      <c r="L909" s="68"/>
      <c r="M909" s="3"/>
      <c r="N909" s="1"/>
      <c r="O909" s="1"/>
      <c r="P909" s="72"/>
      <c r="Q909" s="30"/>
      <c r="R909" s="1"/>
      <c r="S909" s="1"/>
      <c r="T909" s="1"/>
      <c r="U909" s="5"/>
      <c r="V909" s="5"/>
      <c r="W909" s="1"/>
    </row>
    <row r="910" spans="1:23" x14ac:dyDescent="0.2">
      <c r="A910" s="7"/>
      <c r="B910" s="7"/>
      <c r="C910" s="139"/>
      <c r="D910" s="1"/>
      <c r="E910" s="1"/>
      <c r="F910" s="10"/>
      <c r="G910" s="68"/>
      <c r="H910" s="68"/>
      <c r="I910" s="68"/>
      <c r="J910" s="68"/>
      <c r="K910" s="68"/>
      <c r="L910" s="68"/>
      <c r="M910" s="3"/>
      <c r="N910" s="1"/>
      <c r="O910" s="1"/>
      <c r="P910" s="72"/>
      <c r="Q910" s="30"/>
      <c r="R910" s="1"/>
      <c r="S910" s="1"/>
      <c r="T910" s="1"/>
      <c r="U910" s="5"/>
      <c r="V910" s="5"/>
      <c r="W910" s="1"/>
    </row>
    <row r="911" spans="1:23" x14ac:dyDescent="0.2">
      <c r="A911" s="7"/>
      <c r="B911" s="7"/>
      <c r="C911" s="139"/>
      <c r="D911" s="1"/>
      <c r="E911" s="1"/>
      <c r="F911" s="10"/>
      <c r="G911" s="68"/>
      <c r="H911" s="68"/>
      <c r="I911" s="68"/>
      <c r="J911" s="68"/>
      <c r="K911" s="68"/>
      <c r="L911" s="68"/>
      <c r="M911" s="3"/>
      <c r="N911" s="1"/>
      <c r="O911" s="1"/>
      <c r="P911" s="72"/>
      <c r="Q911" s="30"/>
      <c r="R911" s="1"/>
      <c r="S911" s="1"/>
      <c r="T911" s="1"/>
      <c r="U911" s="5"/>
      <c r="V911" s="5"/>
      <c r="W911" s="1"/>
    </row>
    <row r="912" spans="1:23" x14ac:dyDescent="0.2">
      <c r="A912" s="7"/>
      <c r="B912" s="7"/>
      <c r="C912" s="139"/>
      <c r="D912" s="1"/>
      <c r="E912" s="1"/>
      <c r="F912" s="10"/>
      <c r="G912" s="68"/>
      <c r="H912" s="68"/>
      <c r="I912" s="68"/>
      <c r="J912" s="68"/>
      <c r="K912" s="68"/>
      <c r="L912" s="68"/>
      <c r="M912" s="3"/>
      <c r="N912" s="1"/>
      <c r="O912" s="1"/>
      <c r="P912" s="72"/>
      <c r="Q912" s="30"/>
      <c r="R912" s="1"/>
      <c r="S912" s="1"/>
      <c r="T912" s="1"/>
      <c r="U912" s="5"/>
      <c r="V912" s="5"/>
      <c r="W912" s="1"/>
    </row>
    <row r="913" spans="1:23" x14ac:dyDescent="0.2">
      <c r="A913" s="7"/>
      <c r="B913" s="7"/>
      <c r="C913" s="139"/>
      <c r="D913" s="1"/>
      <c r="E913" s="1"/>
      <c r="F913" s="10"/>
      <c r="G913" s="68"/>
      <c r="H913" s="68"/>
      <c r="I913" s="68"/>
      <c r="J913" s="68"/>
      <c r="K913" s="68"/>
      <c r="L913" s="68"/>
      <c r="M913" s="3"/>
      <c r="N913" s="1"/>
      <c r="O913" s="1"/>
      <c r="P913" s="72"/>
      <c r="Q913" s="30"/>
      <c r="R913" s="1"/>
      <c r="S913" s="1"/>
      <c r="T913" s="1"/>
      <c r="U913" s="5"/>
      <c r="V913" s="5"/>
      <c r="W913" s="1"/>
    </row>
    <row r="914" spans="1:23" x14ac:dyDescent="0.2">
      <c r="A914" s="7"/>
      <c r="B914" s="7"/>
      <c r="C914" s="139"/>
      <c r="D914" s="1"/>
      <c r="E914" s="1"/>
      <c r="F914" s="10"/>
      <c r="G914" s="68"/>
      <c r="H914" s="68"/>
      <c r="I914" s="68"/>
      <c r="J914" s="68"/>
      <c r="K914" s="68"/>
      <c r="L914" s="68"/>
      <c r="M914" s="3"/>
      <c r="N914" s="1"/>
      <c r="O914" s="1"/>
      <c r="P914" s="72"/>
      <c r="Q914" s="30"/>
      <c r="R914" s="1"/>
      <c r="S914" s="1"/>
      <c r="T914" s="1"/>
      <c r="U914" s="5"/>
      <c r="V914" s="5"/>
      <c r="W914" s="1"/>
    </row>
    <row r="915" spans="1:23" x14ac:dyDescent="0.2">
      <c r="A915" s="7"/>
      <c r="B915" s="7"/>
      <c r="C915" s="139"/>
      <c r="D915" s="1"/>
      <c r="E915" s="1"/>
      <c r="F915" s="10"/>
      <c r="G915" s="68"/>
      <c r="H915" s="68"/>
      <c r="I915" s="68"/>
      <c r="J915" s="68"/>
      <c r="K915" s="68"/>
      <c r="L915" s="68"/>
      <c r="M915" s="3"/>
      <c r="N915" s="1"/>
      <c r="O915" s="1"/>
      <c r="P915" s="72"/>
      <c r="Q915" s="30"/>
      <c r="R915" s="1"/>
      <c r="S915" s="1"/>
      <c r="T915" s="1"/>
      <c r="U915" s="5"/>
      <c r="V915" s="5"/>
      <c r="W915" s="1"/>
    </row>
    <row r="916" spans="1:23" x14ac:dyDescent="0.2">
      <c r="A916" s="7"/>
      <c r="B916" s="7"/>
      <c r="C916" s="139"/>
      <c r="D916" s="1"/>
      <c r="E916" s="1"/>
      <c r="F916" s="10"/>
      <c r="G916" s="68"/>
      <c r="H916" s="68"/>
      <c r="I916" s="68"/>
      <c r="J916" s="68"/>
      <c r="K916" s="68"/>
      <c r="L916" s="68"/>
      <c r="M916" s="3"/>
      <c r="N916" s="1"/>
      <c r="O916" s="1"/>
      <c r="P916" s="72"/>
      <c r="Q916" s="30"/>
      <c r="R916" s="1"/>
      <c r="S916" s="1"/>
      <c r="T916" s="1"/>
      <c r="U916" s="5"/>
      <c r="V916" s="5"/>
      <c r="W916" s="1"/>
    </row>
    <row r="917" spans="1:23" x14ac:dyDescent="0.2">
      <c r="A917" s="7"/>
      <c r="B917" s="7"/>
      <c r="C917" s="139"/>
      <c r="D917" s="1"/>
      <c r="E917" s="1"/>
      <c r="F917" s="10"/>
      <c r="G917" s="68"/>
      <c r="H917" s="68"/>
      <c r="I917" s="68"/>
      <c r="J917" s="68"/>
      <c r="K917" s="68"/>
      <c r="L917" s="68"/>
      <c r="M917" s="3"/>
      <c r="N917" s="1"/>
      <c r="O917" s="1"/>
      <c r="P917" s="72"/>
      <c r="Q917" s="30"/>
      <c r="R917" s="1"/>
      <c r="S917" s="1"/>
      <c r="T917" s="1"/>
      <c r="U917" s="5"/>
      <c r="V917" s="5"/>
      <c r="W917" s="1"/>
    </row>
    <row r="918" spans="1:23" x14ac:dyDescent="0.2">
      <c r="A918" s="7"/>
      <c r="B918" s="7"/>
      <c r="C918" s="139"/>
      <c r="D918" s="1"/>
      <c r="E918" s="1"/>
      <c r="F918" s="10"/>
      <c r="G918" s="68"/>
      <c r="H918" s="68"/>
      <c r="I918" s="68"/>
      <c r="J918" s="68"/>
      <c r="K918" s="68"/>
      <c r="L918" s="68"/>
      <c r="M918" s="3"/>
      <c r="N918" s="1"/>
      <c r="O918" s="1"/>
      <c r="P918" s="72"/>
      <c r="Q918" s="30"/>
      <c r="R918" s="1"/>
      <c r="S918" s="1"/>
      <c r="T918" s="1"/>
      <c r="U918" s="5"/>
      <c r="V918" s="5"/>
      <c r="W918" s="1"/>
    </row>
    <row r="919" spans="1:23" x14ac:dyDescent="0.2">
      <c r="A919" s="7"/>
      <c r="B919" s="7"/>
      <c r="C919" s="139"/>
      <c r="D919" s="1"/>
      <c r="E919" s="1"/>
      <c r="F919" s="10"/>
      <c r="G919" s="68"/>
      <c r="H919" s="68"/>
      <c r="I919" s="68"/>
      <c r="J919" s="68"/>
      <c r="K919" s="68"/>
      <c r="L919" s="68"/>
      <c r="M919" s="3"/>
      <c r="N919" s="1"/>
      <c r="O919" s="1"/>
      <c r="P919" s="72"/>
      <c r="Q919" s="30"/>
      <c r="R919" s="1"/>
      <c r="S919" s="1"/>
      <c r="T919" s="1"/>
      <c r="U919" s="5"/>
      <c r="V919" s="5"/>
      <c r="W919" s="1"/>
    </row>
    <row r="920" spans="1:23" x14ac:dyDescent="0.2">
      <c r="A920" s="7"/>
      <c r="B920" s="7"/>
      <c r="C920" s="139"/>
      <c r="D920" s="1"/>
      <c r="E920" s="1"/>
      <c r="F920" s="10"/>
      <c r="G920" s="68"/>
      <c r="H920" s="68"/>
      <c r="I920" s="68"/>
      <c r="J920" s="68"/>
      <c r="K920" s="68"/>
      <c r="L920" s="68"/>
      <c r="M920" s="3"/>
      <c r="N920" s="1"/>
      <c r="O920" s="1"/>
      <c r="P920" s="72"/>
      <c r="Q920" s="30"/>
      <c r="R920" s="1"/>
      <c r="S920" s="1"/>
      <c r="T920" s="1"/>
      <c r="U920" s="5"/>
      <c r="V920" s="5"/>
      <c r="W920" s="1"/>
    </row>
    <row r="921" spans="1:23" x14ac:dyDescent="0.2">
      <c r="A921" s="7"/>
      <c r="B921" s="7"/>
      <c r="C921" s="139"/>
      <c r="D921" s="1"/>
      <c r="E921" s="1"/>
      <c r="F921" s="10"/>
      <c r="G921" s="68"/>
      <c r="H921" s="68"/>
      <c r="I921" s="68"/>
      <c r="J921" s="68"/>
      <c r="K921" s="68"/>
      <c r="L921" s="68"/>
      <c r="M921" s="3"/>
      <c r="N921" s="1"/>
      <c r="O921" s="1"/>
      <c r="P921" s="72"/>
      <c r="Q921" s="30"/>
      <c r="R921" s="1"/>
      <c r="S921" s="1"/>
      <c r="T921" s="1"/>
      <c r="U921" s="5"/>
      <c r="V921" s="5"/>
      <c r="W921" s="1"/>
    </row>
    <row r="922" spans="1:23" x14ac:dyDescent="0.2">
      <c r="A922" s="7"/>
      <c r="B922" s="7"/>
      <c r="C922" s="139"/>
      <c r="D922" s="1"/>
      <c r="E922" s="1"/>
      <c r="F922" s="10"/>
      <c r="G922" s="68"/>
      <c r="H922" s="68"/>
      <c r="I922" s="68"/>
      <c r="J922" s="68"/>
      <c r="K922" s="68"/>
      <c r="L922" s="68"/>
      <c r="M922" s="3"/>
      <c r="N922" s="1"/>
      <c r="O922" s="1"/>
      <c r="P922" s="72"/>
      <c r="Q922" s="30"/>
      <c r="R922" s="1"/>
      <c r="S922" s="1"/>
      <c r="T922" s="1"/>
      <c r="U922" s="5"/>
      <c r="V922" s="5"/>
      <c r="W922" s="1"/>
    </row>
    <row r="923" spans="1:23" x14ac:dyDescent="0.2">
      <c r="A923" s="7"/>
      <c r="B923" s="7"/>
      <c r="C923" s="139"/>
      <c r="D923" s="1"/>
      <c r="E923" s="1"/>
      <c r="F923" s="10"/>
      <c r="G923" s="68"/>
      <c r="H923" s="68"/>
      <c r="I923" s="68"/>
      <c r="J923" s="68"/>
      <c r="K923" s="68"/>
      <c r="L923" s="68"/>
      <c r="M923" s="3"/>
      <c r="N923" s="1"/>
      <c r="O923" s="1"/>
      <c r="P923" s="72"/>
      <c r="Q923" s="30"/>
      <c r="R923" s="1"/>
      <c r="S923" s="1"/>
      <c r="T923" s="1"/>
      <c r="U923" s="5"/>
      <c r="V923" s="5"/>
      <c r="W923" s="1"/>
    </row>
    <row r="924" spans="1:23" x14ac:dyDescent="0.2">
      <c r="A924" s="7"/>
      <c r="B924" s="7"/>
      <c r="C924" s="139"/>
      <c r="D924" s="1"/>
      <c r="E924" s="1"/>
      <c r="F924" s="10"/>
      <c r="G924" s="68"/>
      <c r="H924" s="68"/>
      <c r="I924" s="68"/>
      <c r="J924" s="68"/>
      <c r="K924" s="68"/>
      <c r="L924" s="68"/>
      <c r="M924" s="3"/>
      <c r="N924" s="1"/>
      <c r="O924" s="1"/>
      <c r="P924" s="72"/>
      <c r="Q924" s="30"/>
      <c r="R924" s="1"/>
      <c r="S924" s="1"/>
      <c r="T924" s="1"/>
      <c r="U924" s="5"/>
      <c r="V924" s="5"/>
      <c r="W924" s="1"/>
    </row>
    <row r="925" spans="1:23" x14ac:dyDescent="0.2">
      <c r="A925" s="7"/>
      <c r="B925" s="7"/>
      <c r="C925" s="139"/>
      <c r="D925" s="1"/>
      <c r="E925" s="1"/>
      <c r="F925" s="10"/>
      <c r="G925" s="68"/>
      <c r="H925" s="68"/>
      <c r="I925" s="68"/>
      <c r="J925" s="68"/>
      <c r="K925" s="68"/>
      <c r="L925" s="68"/>
      <c r="M925" s="3"/>
      <c r="N925" s="1"/>
      <c r="O925" s="1"/>
      <c r="P925" s="72"/>
      <c r="Q925" s="30"/>
      <c r="R925" s="1"/>
      <c r="S925" s="1"/>
      <c r="T925" s="1"/>
      <c r="U925" s="5"/>
      <c r="V925" s="5"/>
      <c r="W925" s="1"/>
    </row>
    <row r="926" spans="1:23" x14ac:dyDescent="0.2">
      <c r="A926" s="7"/>
      <c r="B926" s="7"/>
      <c r="C926" s="139"/>
      <c r="D926" s="1"/>
      <c r="E926" s="1"/>
      <c r="F926" s="10"/>
      <c r="G926" s="68"/>
      <c r="H926" s="68"/>
      <c r="I926" s="68"/>
      <c r="J926" s="68"/>
      <c r="K926" s="68"/>
      <c r="L926" s="68"/>
      <c r="M926" s="3"/>
      <c r="N926" s="1"/>
      <c r="O926" s="1"/>
      <c r="P926" s="72"/>
      <c r="Q926" s="30"/>
      <c r="R926" s="1"/>
      <c r="S926" s="1"/>
      <c r="T926" s="1"/>
      <c r="U926" s="5"/>
      <c r="V926" s="5"/>
      <c r="W926" s="1"/>
    </row>
    <row r="927" spans="1:23" x14ac:dyDescent="0.2">
      <c r="A927" s="7"/>
      <c r="B927" s="7"/>
      <c r="C927" s="139"/>
      <c r="D927" s="1"/>
      <c r="E927" s="1"/>
      <c r="F927" s="10"/>
      <c r="G927" s="68"/>
      <c r="H927" s="68"/>
      <c r="I927" s="68"/>
      <c r="J927" s="68"/>
      <c r="K927" s="68"/>
      <c r="L927" s="68"/>
      <c r="M927" s="3"/>
      <c r="N927" s="1"/>
      <c r="O927" s="1"/>
      <c r="P927" s="72"/>
      <c r="Q927" s="30"/>
      <c r="R927" s="1"/>
      <c r="S927" s="1"/>
      <c r="T927" s="1"/>
      <c r="U927" s="5"/>
      <c r="V927" s="5"/>
      <c r="W927" s="1"/>
    </row>
    <row r="928" spans="1:23" x14ac:dyDescent="0.2">
      <c r="A928" s="7"/>
      <c r="B928" s="7"/>
      <c r="C928" s="139"/>
      <c r="D928" s="1"/>
      <c r="E928" s="1"/>
      <c r="F928" s="10"/>
      <c r="G928" s="68"/>
      <c r="H928" s="68"/>
      <c r="I928" s="68"/>
      <c r="J928" s="68"/>
      <c r="K928" s="68"/>
      <c r="L928" s="68"/>
      <c r="M928" s="3"/>
      <c r="N928" s="1"/>
      <c r="O928" s="1"/>
      <c r="P928" s="72"/>
      <c r="Q928" s="30"/>
      <c r="R928" s="1"/>
      <c r="S928" s="1"/>
      <c r="T928" s="1"/>
      <c r="U928" s="5"/>
      <c r="V928" s="5"/>
      <c r="W928" s="1"/>
    </row>
    <row r="929" spans="1:23" x14ac:dyDescent="0.2">
      <c r="A929" s="7"/>
      <c r="B929" s="7"/>
      <c r="C929" s="139"/>
      <c r="D929" s="1"/>
      <c r="E929" s="1"/>
      <c r="F929" s="10"/>
      <c r="G929" s="68"/>
      <c r="H929" s="68"/>
      <c r="I929" s="68"/>
      <c r="J929" s="68"/>
      <c r="K929" s="68"/>
      <c r="L929" s="68"/>
      <c r="M929" s="3"/>
      <c r="N929" s="1"/>
      <c r="O929" s="1"/>
      <c r="P929" s="72"/>
      <c r="Q929" s="30"/>
      <c r="R929" s="1"/>
      <c r="S929" s="1"/>
      <c r="T929" s="1"/>
      <c r="U929" s="5"/>
      <c r="V929" s="5"/>
      <c r="W929" s="1"/>
    </row>
    <row r="930" spans="1:23" x14ac:dyDescent="0.2">
      <c r="A930" s="7"/>
      <c r="B930" s="7"/>
      <c r="C930" s="139"/>
      <c r="D930" s="1"/>
      <c r="E930" s="1"/>
      <c r="F930" s="10"/>
      <c r="G930" s="68"/>
      <c r="H930" s="68"/>
      <c r="I930" s="68"/>
      <c r="J930" s="68"/>
      <c r="K930" s="68"/>
      <c r="L930" s="68"/>
      <c r="M930" s="3"/>
      <c r="N930" s="1"/>
      <c r="O930" s="1"/>
      <c r="P930" s="72"/>
      <c r="Q930" s="30"/>
      <c r="R930" s="1"/>
      <c r="S930" s="1"/>
      <c r="T930" s="1"/>
      <c r="U930" s="5"/>
      <c r="V930" s="5"/>
      <c r="W930" s="1"/>
    </row>
    <row r="931" spans="1:23" x14ac:dyDescent="0.2">
      <c r="A931" s="7"/>
      <c r="B931" s="7"/>
      <c r="C931" s="139"/>
      <c r="D931" s="1"/>
      <c r="E931" s="1"/>
      <c r="F931" s="10"/>
      <c r="G931" s="68"/>
      <c r="H931" s="68"/>
      <c r="I931" s="68"/>
      <c r="J931" s="68"/>
      <c r="K931" s="68"/>
      <c r="L931" s="68"/>
      <c r="M931" s="3"/>
      <c r="N931" s="1"/>
      <c r="O931" s="1"/>
      <c r="P931" s="72"/>
      <c r="Q931" s="30"/>
      <c r="R931" s="1"/>
      <c r="S931" s="1"/>
      <c r="T931" s="1"/>
      <c r="U931" s="5"/>
      <c r="V931" s="5"/>
      <c r="W931" s="1"/>
    </row>
    <row r="932" spans="1:23" x14ac:dyDescent="0.2">
      <c r="A932" s="7"/>
      <c r="B932" s="7"/>
      <c r="C932" s="139"/>
      <c r="D932" s="1"/>
      <c r="E932" s="1"/>
      <c r="F932" s="10"/>
      <c r="G932" s="68"/>
      <c r="H932" s="68"/>
      <c r="I932" s="68"/>
      <c r="J932" s="68"/>
      <c r="K932" s="68"/>
      <c r="L932" s="68"/>
      <c r="M932" s="3"/>
      <c r="N932" s="1"/>
      <c r="O932" s="1"/>
      <c r="P932" s="72"/>
      <c r="Q932" s="30"/>
      <c r="R932" s="1"/>
      <c r="S932" s="1"/>
      <c r="T932" s="1"/>
      <c r="U932" s="5"/>
      <c r="V932" s="5"/>
      <c r="W932" s="1"/>
    </row>
    <row r="933" spans="1:23" x14ac:dyDescent="0.2">
      <c r="A933" s="7"/>
      <c r="B933" s="7"/>
      <c r="C933" s="139"/>
      <c r="D933" s="1"/>
      <c r="E933" s="1"/>
      <c r="F933" s="10"/>
      <c r="G933" s="68"/>
      <c r="H933" s="68"/>
      <c r="I933" s="68"/>
      <c r="J933" s="68"/>
      <c r="K933" s="68"/>
      <c r="L933" s="68"/>
      <c r="M933" s="3"/>
      <c r="N933" s="1"/>
      <c r="O933" s="1"/>
      <c r="P933" s="72"/>
      <c r="Q933" s="30"/>
      <c r="R933" s="1"/>
      <c r="S933" s="1"/>
      <c r="T933" s="1"/>
      <c r="U933" s="5"/>
      <c r="V933" s="5"/>
      <c r="W933" s="1"/>
    </row>
    <row r="934" spans="1:23" x14ac:dyDescent="0.2">
      <c r="A934" s="7"/>
      <c r="B934" s="7"/>
      <c r="C934" s="139"/>
      <c r="D934" s="1"/>
      <c r="E934" s="1"/>
      <c r="F934" s="10"/>
      <c r="G934" s="68"/>
      <c r="H934" s="68"/>
      <c r="I934" s="68"/>
      <c r="J934" s="68"/>
      <c r="K934" s="68"/>
      <c r="L934" s="68"/>
      <c r="M934" s="3"/>
      <c r="N934" s="1"/>
      <c r="O934" s="1"/>
      <c r="P934" s="72"/>
      <c r="Q934" s="30"/>
      <c r="R934" s="1"/>
      <c r="S934" s="1"/>
      <c r="T934" s="1"/>
      <c r="U934" s="5"/>
      <c r="V934" s="5"/>
      <c r="W934" s="1"/>
    </row>
    <row r="935" spans="1:23" x14ac:dyDescent="0.2">
      <c r="A935" s="7"/>
      <c r="B935" s="7"/>
      <c r="C935" s="139"/>
      <c r="D935" s="1"/>
      <c r="E935" s="1"/>
      <c r="F935" s="10"/>
      <c r="G935" s="68"/>
      <c r="H935" s="68"/>
      <c r="I935" s="68"/>
      <c r="J935" s="68"/>
      <c r="K935" s="68"/>
      <c r="L935" s="68"/>
      <c r="M935" s="3"/>
      <c r="N935" s="1"/>
      <c r="O935" s="1"/>
      <c r="P935" s="72"/>
      <c r="Q935" s="30"/>
      <c r="R935" s="1"/>
      <c r="S935" s="1"/>
      <c r="T935" s="1"/>
      <c r="U935" s="5"/>
      <c r="V935" s="5"/>
      <c r="W935" s="1"/>
    </row>
    <row r="936" spans="1:23" x14ac:dyDescent="0.2">
      <c r="A936" s="7"/>
      <c r="B936" s="7"/>
      <c r="C936" s="139"/>
      <c r="D936" s="1"/>
      <c r="E936" s="1"/>
      <c r="F936" s="10"/>
      <c r="G936" s="68"/>
      <c r="H936" s="68"/>
      <c r="I936" s="68"/>
      <c r="J936" s="68"/>
      <c r="K936" s="68"/>
      <c r="L936" s="68"/>
      <c r="M936" s="3"/>
      <c r="N936" s="1"/>
      <c r="O936" s="1"/>
      <c r="P936" s="72"/>
      <c r="Q936" s="30"/>
      <c r="R936" s="1"/>
      <c r="S936" s="1"/>
      <c r="T936" s="1"/>
      <c r="U936" s="5"/>
      <c r="V936" s="5"/>
      <c r="W936" s="1"/>
    </row>
  </sheetData>
  <mergeCells count="20">
    <mergeCell ref="M348:M351"/>
    <mergeCell ref="M353:M354"/>
    <mergeCell ref="P353:P354"/>
    <mergeCell ref="P369:P370"/>
    <mergeCell ref="U577:U580"/>
    <mergeCell ref="Q336:Q338"/>
    <mergeCell ref="T336:T340"/>
    <mergeCell ref="U336:U340"/>
    <mergeCell ref="Q339:Q340"/>
    <mergeCell ref="M343:M347"/>
    <mergeCell ref="N343:N347"/>
    <mergeCell ref="Q343:Q347"/>
    <mergeCell ref="U34:U37"/>
    <mergeCell ref="K56:K58"/>
    <mergeCell ref="L56:L58"/>
    <mergeCell ref="M56:M58"/>
    <mergeCell ref="U56:U59"/>
    <mergeCell ref="K163:K164"/>
    <mergeCell ref="L163:L164"/>
    <mergeCell ref="M163:M164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mayn</cp:lastModifiedBy>
  <dcterms:created xsi:type="dcterms:W3CDTF">2015-06-05T18:19:34Z</dcterms:created>
  <dcterms:modified xsi:type="dcterms:W3CDTF">2025-07-15T08:22:09Z</dcterms:modified>
</cp:coreProperties>
</file>